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activeX/activeX2.xml" ContentType="application/vnd.ms-office.activeX+xml"/>
  <Override PartName="/xl/activeX/activeX2.bin" ContentType="application/vnd.ms-office.activeX"/>
  <Override PartName="/xl/ctrlProps/ctrlProp4.xml" ContentType="application/vnd.ms-excel.controlproperties+xml"/>
  <Override PartName="/xl/ctrlProps/ctrlProp5.xml" ContentType="application/vnd.ms-excel.controlpropertie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activeX/activeX3.xml" ContentType="application/vnd.ms-office.activeX+xml"/>
  <Override PartName="/xl/activeX/activeX3.bin" ContentType="application/vnd.ms-office.activeX"/>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3.xml" ContentType="application/vnd.openxmlformats-officedocument.spreadsheetml.comments+xml"/>
  <Override PartName="/xl/drawings/drawing8.xml" ContentType="application/vnd.openxmlformats-officedocument.drawing+xml"/>
  <Override PartName="/xl/activeX/activeX4.xml" ContentType="application/vnd.ms-office.activeX+xml"/>
  <Override PartName="/xl/activeX/activeX4.bin" ContentType="application/vnd.ms-office.activeX"/>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4.xml" ContentType="application/vnd.openxmlformats-officedocument.spreadsheetml.comments+xml"/>
  <Override PartName="/xl/drawings/drawing9.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10.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codeName="{372AB895-14C1-FC20-EB20-F1B4BCFD95AE}"/>
  <workbookPr codeName="ThisWorkbook"/>
  <mc:AlternateContent xmlns:mc="http://schemas.openxmlformats.org/markup-compatibility/2006">
    <mc:Choice Requires="x15">
      <x15ac:absPath xmlns:x15ac="http://schemas.microsoft.com/office/spreadsheetml/2010/11/ac" url="K:\F1411ae\03_Competitivite_programme\Programme\PIAF\2025-2026\Annexe\"/>
    </mc:Choice>
  </mc:AlternateContent>
  <xr:revisionPtr revIDLastSave="0" documentId="8_{A13B8FB5-79BA-489B-B272-911F7AD799DA}" xr6:coauthVersionLast="47" xr6:coauthVersionMax="47" xr10:uidLastSave="{00000000-0000-0000-0000-000000000000}"/>
  <workbookProtection lockStructure="1"/>
  <bookViews>
    <workbookView xWindow="-120" yWindow="-120" windowWidth="29040" windowHeight="15720" tabRatio="920" xr2:uid="{00000000-000D-0000-FFFF-FFFF00000000}"/>
  </bookViews>
  <sheets>
    <sheet name="Accueil - Volet I" sheetId="18" r:id="rId1"/>
    <sheet name="Accueil - Volet II" sheetId="21" state="veryHidden" r:id="rId2"/>
    <sheet name="Calcul des taux (formules)" sheetId="1" state="veryHidden" r:id="rId3"/>
    <sheet name="Traitements admissibles" sheetId="20" state="veryHidden" r:id="rId4"/>
    <sheet name="Martelage" sheetId="26" state="veryHidden" r:id="rId5"/>
    <sheet name="→ Réductions zones-bandes ←" sheetId="19" state="veryHidden" r:id="rId6"/>
    <sheet name="→ Coupes sans investissement ←" sheetId="17" state="veryHidden" r:id="rId7"/>
    <sheet name="Étapes calcul majorations" sheetId="15" state="veryHidden" r:id="rId8"/>
    <sheet name="Calcul de l'aide - ATBFCR (CR)" sheetId="24" state="veryHidden" r:id="rId9"/>
    <sheet name="Calcul de l'aide - ATOBFCP (CP)" sheetId="8" state="veryHidden" r:id="rId10"/>
    <sheet name="Versions du fichier - Volet I" sheetId="9" state="veryHidden" r:id="rId11"/>
    <sheet name="Versions du fichier - Volet II" sheetId="22" state="veryHidden" r:id="rId12"/>
    <sheet name="Calculs grille" sheetId="12" state="veryHidden" r:id="rId13"/>
    <sheet name="Menus" sheetId="2" state="veryHidden" r:id="rId14"/>
    <sheet name="Majorations applicables" sheetId="7" state="veryHidden" r:id="rId15"/>
    <sheet name="RXF" sheetId="14" state="veryHidden" r:id="rId16"/>
    <sheet name="Log" sheetId="13" state="veryHidden" r:id="rId17"/>
  </sheets>
  <definedNames>
    <definedName name="_xlnm._FilterDatabase" localSheetId="12" hidden="1">'Calculs grille'!$A$1:$R$12</definedName>
    <definedName name="_xlnm._FilterDatabase" localSheetId="13" hidden="1">Menus!$A$710:$H$3357</definedName>
    <definedName name="_xlnm._FilterDatabase" localSheetId="3" hidden="1">'Traitements admissibles'!$A$2:$J$116</definedName>
    <definedName name="Codes_DICA">Menus!$A$66:$A$102</definedName>
    <definedName name="Codes_DICA_Formules">Menus!$A$376:$F$461</definedName>
    <definedName name="Codes_DICA_RATF_RechercheV">Menus!$A$222:$D$336</definedName>
    <definedName name="Codes_RATF">Menus!$A$105:$A$219</definedName>
    <definedName name="Contexte_utilisation">Menus!$A$662:$A$665</definedName>
    <definedName name="F_CJB_EMR">Menus!$D$376</definedName>
    <definedName name="F_CJP">Menus!$D$380</definedName>
    <definedName name="F_CJP_AM">Menus!$D$377</definedName>
    <definedName name="F_CJPG">Menus!$D$378</definedName>
    <definedName name="F_CJPG_AM">Menus!$D$379</definedName>
    <definedName name="F_CJT_EMR">Menus!$D$381</definedName>
    <definedName name="F_CPI_CP_ENS_B">Menus!$D$382:$D$383</definedName>
    <definedName name="F_CPI_CP_ENS_U">Menus!$D$384:$D$386</definedName>
    <definedName name="F_CPI_CP_SEC_B">Menus!$D$387:$D$388</definedName>
    <definedName name="F_CPI_CP_SEC_U">Menus!$D$389:$D$391</definedName>
    <definedName name="F_CPI_RL_1INR_ENS">Menus!$D$392:$D$394</definedName>
    <definedName name="F_CPI_RL_1INR_MUL">Menus!$D$395:$D$397</definedName>
    <definedName name="F_CPI_RL_1INR_SEC">Menus!$D$398:$D$400</definedName>
    <definedName name="F_CPI_RL_2I_ENS">Menus!$D$401:$D$403</definedName>
    <definedName name="F_CPI_RL_2I_MUL">Menus!$D$404:$D$406</definedName>
    <definedName name="F_CPI_RL_2I_SEC">Menus!$D$407:$D$409</definedName>
    <definedName name="F_CPI_RL_3I_ENS">Menus!$D$410:$D$412</definedName>
    <definedName name="F_CPI_RL_3I_MUL">Menus!$D$413:$D$415</definedName>
    <definedName name="F_CPI_RL_3I_SEC">Menus!$D$416:$D$418</definedName>
    <definedName name="F_CPI_RL_MUL">Menus!$D$419:$D$421</definedName>
    <definedName name="F_CPI_RL_PR">Menus!$D$422:$D$424</definedName>
    <definedName name="F_CPR_BA">Menus!$D$425:$D$427</definedName>
    <definedName name="F_CPR_T">Menus!$D$428:$D$430</definedName>
    <definedName name="F_CPR_U_ENS">Menus!$D$431:$D$433</definedName>
    <definedName name="F_CPR_U_PR">Menus!$D$434:$D$436</definedName>
    <definedName name="F_CPR_U_SEC">Menus!$D$437:$D$439</definedName>
    <definedName name="F_EC_MIXTE_BAS">Menus!$D$440:$D$442</definedName>
    <definedName name="F_EC_MIXTE_HAUT">Menus!$D$443:$D$445</definedName>
    <definedName name="F_EC_MIXTE_NEUTRE">Menus!$D$446:$D$448</definedName>
    <definedName name="F_EC_SEL_BAS">Menus!$D$449:$D$451</definedName>
    <definedName name="F_EC_SEL_HAUT">Menus!$D$452:$D$454</definedName>
    <definedName name="F_EC_SEL_NEUTRE">Menus!$D$455:$D$457</definedName>
    <definedName name="F_EJ_P_CLAS">Menus!$D$458</definedName>
    <definedName name="F_EJ_P_INI">Menus!$D$461</definedName>
    <definedName name="F_EJ_PG_CLAS">Menus!$D$459</definedName>
    <definedName name="F_EJ_PG_INI">Menus!$D$460</definedName>
    <definedName name="F_Utilisateur">Menus!$D$462:$D$467</definedName>
    <definedName name="Formules">Menus!$A$367:$A$372</definedName>
    <definedName name="_xlnm.Print_Titles" localSheetId="8">'Calcul de l''aide - ATBFCR (CR)'!$1:$10</definedName>
    <definedName name="_xlnm.Print_Titles" localSheetId="9">'Calcul de l''aide - ATOBFCP (CP)'!$1:$12</definedName>
    <definedName name="_xlnm.Print_Titles" localSheetId="2">'Calcul des taux (formules)'!$1:$11</definedName>
    <definedName name="_xlnm.Print_Titles" localSheetId="4">Martelage!$1:$8</definedName>
    <definedName name="_xlnm.Print_Titles" localSheetId="3">'Traitements admissibles'!$1:$2</definedName>
    <definedName name="_xlnm.Print_Titles" localSheetId="10">'Versions du fichier - Volet I'!$1:$2</definedName>
    <definedName name="_xlnm.Print_Titles" localSheetId="11">'Versions du fichier - Volet II'!$1:$2</definedName>
    <definedName name="Majoration_DCP_Valeurs">Menus!$A$352:$B$355</definedName>
    <definedName name="Majoration_HCP">Menus!$A$348:$A$349</definedName>
    <definedName name="Majoration_HCP_Valeurs">Menus!$A$348:$B$349</definedName>
    <definedName name="Majoration_MAN">Menus!$A$358:$A$360</definedName>
    <definedName name="Majoration_MAN_DIFF_F1">Menus!$A$360:$A$360</definedName>
    <definedName name="Majoration_MAN_F1">Menus!$A$358:$A$359</definedName>
    <definedName name="Majoration_PE">'Majorations applicables'!$A$11:$B$15</definedName>
    <definedName name="Majoration_RUB">Menus!$A$363:$A$364</definedName>
    <definedName name="Majorations">'Majorations applicables'!$A$1:$I$8</definedName>
    <definedName name="Mart_Délimitation_des_secteurs">Menus!$A$5282:$A$5283</definedName>
    <definedName name="Mart_Majoration_CERTIF">Menus!$A$5295:$A$5297</definedName>
    <definedName name="Mart_Majoration_DTPVTM">Menus!$A$5277:$A$5279</definedName>
    <definedName name="Mart_Majoration_HPVTM">Menus!$A$5272:$A$5274</definedName>
    <definedName name="Mart_Max_MSCROP">Menus!$A$5262</definedName>
    <definedName name="Mart_Rexforêt_Taux_AO">RXF!$A$1:$G$4</definedName>
    <definedName name="Mart_Rexforêt_Vérif">Menus!$A$5290:$A$5292</definedName>
    <definedName name="Mart_Taux_vérification">Menus!$A$5286:$A$5287</definedName>
    <definedName name="Mart_Traitements">Menus!$A$5256:$A$5259</definedName>
    <definedName name="Mart_Type_de_coupe">Menus!$A$5265:$A$5269</definedName>
    <definedName name="Question">Menus!$A$2:$A$3</definedName>
    <definedName name="Question_2">Menus!$A$668:$A$671</definedName>
    <definedName name="Question_2_Plancher_et_plus">Menus!$A$671</definedName>
    <definedName name="Question_2_Sous_plancher">Menus!$A$668:$A$670</definedName>
    <definedName name="Question_2_Sous_plancher_RUB">Menus!$B$668:$B$669</definedName>
    <definedName name="Question_2_Sous_plancher_SANS_RUB">Menus!$C$668:$C$669</definedName>
    <definedName name="RATF_CJB_EMR">Menus!$B$222:$B$223</definedName>
    <definedName name="RATF_CJP">Menus!$B$230:$B$231</definedName>
    <definedName name="RATF_CJP_AM">Menus!$B$224:$B$225</definedName>
    <definedName name="RATF_CJPG">Menus!$B$228:$B$229</definedName>
    <definedName name="RATF_CJPG_AM">Menus!$B$226:$B$227</definedName>
    <definedName name="RATF_CJT_EMR">Menus!$B$232:$B$233</definedName>
    <definedName name="RATF_CPI_CP_ENS_B">Menus!$B$234:$B$235</definedName>
    <definedName name="RATF_CPI_CP_ENS_U">Menus!$B$236:$B$239</definedName>
    <definedName name="RATF_CPI_CP_SEC_B">Menus!$B$240:$B$241</definedName>
    <definedName name="RATF_CPI_CP_SEC_U">Menus!$B$242:$B$245</definedName>
    <definedName name="RATF_CPI_RL_1INR_ENS">Menus!$B$246:$B$249</definedName>
    <definedName name="RATF_CPI_RL_1INR_MUL">Menus!$B$250:$B$253</definedName>
    <definedName name="RATF_CPI_RL_1INR_SEC">Menus!$B$254:$B$257</definedName>
    <definedName name="RATF_CPI_RL_2I_ENS">Menus!$B$258:$B$261</definedName>
    <definedName name="RATF_CPI_RL_2I_MUL">Menus!$B$262:$B$265</definedName>
    <definedName name="RATF_CPI_RL_2I_SEC">Menus!$B$266:$B$269</definedName>
    <definedName name="RATF_CPI_RL_3I_ENS">Menus!$B$270:$B$273</definedName>
    <definedName name="RATF_CPI_RL_3I_MUL">Menus!$B$274:$B$277</definedName>
    <definedName name="RATF_CPI_RL_3I_SEC">Menus!$B$278:$B$281</definedName>
    <definedName name="RATF_CPI_RL_MUL">Menus!$B$282:$B$285</definedName>
    <definedName name="RATF_CPI_RL_PR">Menus!$B$286:$B$289</definedName>
    <definedName name="RATF_CPR_BA">Menus!$B$290:$B$293</definedName>
    <definedName name="RATF_CPR_T">Menus!$B$294:$B$297</definedName>
    <definedName name="RATF_CPR_U_ENS">Menus!$B$298:$B$301</definedName>
    <definedName name="RATF_CPR_U_PR">Menus!$B$302:$B$305</definedName>
    <definedName name="RATF_CPR_U_SEC">Menus!$B$306:$B$309</definedName>
    <definedName name="RATF_EC_MIXTE_BAS">Menus!$B$310:$B$312</definedName>
    <definedName name="RATF_EC_MIXTE_HAUT">Menus!$B$313:$B$315</definedName>
    <definedName name="RATF_EC_MIXTE_NEUTRE">Menus!$B$316:$B$318</definedName>
    <definedName name="RATF_EC_SEL_BAS">Menus!$B$319:$B$321</definedName>
    <definedName name="RATF_EC_SEL_HAUT">Menus!$B$322:$B$324</definedName>
    <definedName name="RATF_EC_SEL_NEUTRE">Menus!$B$325:$B$327</definedName>
    <definedName name="RATF_EJ_P_CLAS">Menus!$B$328:$B$329</definedName>
    <definedName name="RATF_EJ_P_INI">Menus!$B$334:$B$335</definedName>
    <definedName name="RATF_EJ_PG_CLAS">Menus!$B$330:$B$331</definedName>
    <definedName name="RATF_EJ_PG_INI">Menus!$B$332:$B$333</definedName>
    <definedName name="RATF_Utilisateur">Menus!$A$105:$A$218</definedName>
    <definedName name="Réduction_Programme_remboursement_chemins">'Majorations applicables'!$A$24</definedName>
    <definedName name="Sans_objet">Menus!$A$5251</definedName>
    <definedName name="Selection_Formule_1">Menus!$C$339</definedName>
    <definedName name="Selection_Formule_2">Menus!$C$340</definedName>
    <definedName name="Selection_Formule_4">Menus!$C$342:$C$343</definedName>
    <definedName name="Selection_Formule_5">Menus!$C$343</definedName>
    <definedName name="Selection_Formule_6">Menus!$C$344</definedName>
    <definedName name="Selection_Formule_7">Menus!$C$345</definedName>
    <definedName name="Tableau_Calculs_CP">'Calcul des taux (formules)'!$A$980000:$X$980012</definedName>
    <definedName name="Transport_Formule_CP">'Majorations applicables'!$B$36</definedName>
    <definedName name="Transport_Formule_CT">'Majorations applicables'!$B$41</definedName>
    <definedName name="Transport_Minimum_FD_trituration">Menus!$B$674</definedName>
    <definedName name="Transport_Plafond_HA">Menus!$B$677</definedName>
    <definedName name="Transport_Plafond_M3">Menus!$B$678</definedName>
    <definedName name="Transport_Tableau_CP_CR">Menus!$A$711:$H$5248</definedName>
    <definedName name="Transport_Tableau_CP_CR_Peup">Menus!$A$3359:$H$5248</definedName>
    <definedName name="Transport_Usines">Menus!$A$681:$A$695</definedName>
    <definedName name="Transport_Usines_Long">Menus!$A$681:$B$695</definedName>
    <definedName name="Transport_Usines_Peup">Menus!$A$698:$A$707</definedName>
    <definedName name="Transport_Usines_Peup_Long">Menus!$A$698:$B$707</definedName>
    <definedName name="UA">Menus!$A$6:$A$63</definedName>
    <definedName name="_xlnm.Print_Area" localSheetId="0">'Accueil - Volet I'!$A$1:$R$24</definedName>
    <definedName name="_xlnm.Print_Area" localSheetId="1">'Accueil - Volet II'!$A$1:$R$24</definedName>
    <definedName name="_xlnm.Print_Area" localSheetId="8">'Calcul de l''aide - ATBFCR (CR)'!$A$1:$I$83</definedName>
    <definedName name="_xlnm.Print_Area" localSheetId="9">'Calcul de l''aide - ATOBFCP (CP)'!$A$1:$I$88</definedName>
    <definedName name="_xlnm.Print_Area" localSheetId="2">'Calcul des taux (formules)'!$A$1:$I$230</definedName>
    <definedName name="_xlnm.Print_Area" localSheetId="4">Martelage!$A$1:$G$106</definedName>
    <definedName name="_xlnm.Print_Area" localSheetId="3">'Traitements admissibles'!$A$1:$J$116</definedName>
    <definedName name="_xlnm.Print_Area" localSheetId="10">'Versions du fichier - Volet I'!$A$1:$Q$27</definedName>
    <definedName name="_xlnm.Print_Area" localSheetId="11">'Versions du fichier - Volet II'!$A$1:$Q$38</definedName>
    <definedName name="Zones_de_tarification">Menus!$A$470:$A$659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2" i="9" l="1"/>
  <c r="A13" i="9" s="1"/>
  <c r="A8" i="22"/>
  <c r="A9" i="22" s="1"/>
  <c r="A10" i="22" s="1"/>
  <c r="G162" i="1"/>
  <c r="A8" i="9" l="1"/>
  <c r="A9" i="9" s="1"/>
  <c r="H32" i="8"/>
  <c r="G32" i="8"/>
  <c r="G34" i="24"/>
  <c r="G35" i="24" s="1"/>
  <c r="G30" i="24"/>
  <c r="G31" i="24" s="1"/>
  <c r="G26" i="24"/>
  <c r="G27" i="24" s="1"/>
  <c r="I32" i="8"/>
  <c r="I29" i="8"/>
  <c r="H29" i="8"/>
  <c r="G29" i="8"/>
  <c r="I26" i="8"/>
  <c r="I42" i="8" s="1" a="1"/>
  <c r="I42" i="8" s="1"/>
  <c r="H26" i="8"/>
  <c r="G26" i="8"/>
  <c r="I34" i="24"/>
  <c r="I35" i="24" s="1"/>
  <c r="H34" i="24"/>
  <c r="H35" i="24" s="1"/>
  <c r="I30" i="24"/>
  <c r="I31" i="24" s="1"/>
  <c r="H30" i="24"/>
  <c r="H31" i="24" s="1"/>
  <c r="I26" i="24"/>
  <c r="I27" i="24" s="1"/>
  <c r="H26" i="24"/>
  <c r="H27" i="24" s="1"/>
  <c r="I49" i="8"/>
  <c r="I46" i="8"/>
  <c r="H46" i="8"/>
  <c r="G46" i="8"/>
  <c r="H37" i="8"/>
  <c r="I37" i="8"/>
  <c r="G41" i="8"/>
  <c r="I45" i="24"/>
  <c r="I46" i="24" s="1"/>
  <c r="I40" i="24"/>
  <c r="I41" i="24" s="1"/>
  <c r="H45" i="24"/>
  <c r="H46" i="24" s="1"/>
  <c r="H40" i="24"/>
  <c r="H41" i="24" s="1"/>
  <c r="G40" i="24"/>
  <c r="I41" i="8"/>
  <c r="H41" i="8"/>
  <c r="G37" i="8"/>
  <c r="H42" i="8" l="1" a="1"/>
  <c r="H42" i="8" s="1"/>
  <c r="G49" i="8" l="1"/>
  <c r="H49" i="8"/>
  <c r="D47" i="8"/>
  <c r="G45" i="24"/>
  <c r="G46" i="24" s="1"/>
  <c r="G41" i="24"/>
  <c r="G64" i="26"/>
  <c r="G60" i="26"/>
  <c r="F3" i="14" s="1"/>
  <c r="G56" i="26"/>
  <c r="G51" i="26"/>
  <c r="G47" i="26"/>
  <c r="F40" i="26"/>
  <c r="F37" i="26"/>
  <c r="F36" i="26"/>
  <c r="F27" i="26"/>
  <c r="F26" i="26"/>
  <c r="A24" i="26"/>
  <c r="A23" i="26"/>
  <c r="G22" i="26"/>
  <c r="G43" i="26" s="1"/>
  <c r="F21" i="26"/>
  <c r="A14" i="26"/>
  <c r="G12" i="26"/>
  <c r="G11" i="26"/>
  <c r="R980011" i="1"/>
  <c r="K980011" i="1"/>
  <c r="J980011" i="1"/>
  <c r="V980010" i="1"/>
  <c r="U980010" i="1"/>
  <c r="R980010" i="1"/>
  <c r="K980010" i="1"/>
  <c r="J980010" i="1"/>
  <c r="V980009" i="1"/>
  <c r="U980009" i="1"/>
  <c r="K980009" i="1"/>
  <c r="V980008" i="1"/>
  <c r="U980008" i="1"/>
  <c r="R980008" i="1"/>
  <c r="V980007" i="1"/>
  <c r="U980007" i="1"/>
  <c r="R980007" i="1"/>
  <c r="V980006" i="1"/>
  <c r="U980006" i="1"/>
  <c r="I980005" i="1"/>
  <c r="H980004" i="1"/>
  <c r="H980003" i="1"/>
  <c r="H980011" i="1" s="1"/>
  <c r="H980002" i="1"/>
  <c r="H980009" i="1" s="1"/>
  <c r="J980009" i="1" s="1"/>
  <c r="G192" i="1"/>
  <c r="G187" i="1"/>
  <c r="G188" i="1" s="1"/>
  <c r="I178" i="1"/>
  <c r="H178" i="1"/>
  <c r="G178" i="1"/>
  <c r="I175" i="1"/>
  <c r="H175" i="1"/>
  <c r="G175" i="1"/>
  <c r="I174" i="1"/>
  <c r="H174" i="1"/>
  <c r="G174" i="1"/>
  <c r="I173" i="1"/>
  <c r="H173" i="1"/>
  <c r="G173" i="1"/>
  <c r="I172" i="1"/>
  <c r="H172" i="1"/>
  <c r="G172" i="1"/>
  <c r="I170" i="1"/>
  <c r="H170" i="1"/>
  <c r="G170" i="1"/>
  <c r="I153" i="1"/>
  <c r="H153" i="1"/>
  <c r="I150" i="1"/>
  <c r="H150" i="1"/>
  <c r="I149" i="1"/>
  <c r="H149" i="1"/>
  <c r="I148" i="1"/>
  <c r="H148" i="1"/>
  <c r="G148" i="1"/>
  <c r="I147" i="1"/>
  <c r="H147" i="1"/>
  <c r="I145" i="1"/>
  <c r="H145" i="1"/>
  <c r="G142" i="1"/>
  <c r="G137" i="1"/>
  <c r="G141" i="1" s="1"/>
  <c r="I128" i="1"/>
  <c r="H128" i="1"/>
  <c r="G128" i="1"/>
  <c r="I125" i="1"/>
  <c r="H125" i="1"/>
  <c r="G125" i="1"/>
  <c r="I123" i="1"/>
  <c r="H123" i="1"/>
  <c r="G123" i="1"/>
  <c r="I106" i="1"/>
  <c r="H106" i="1"/>
  <c r="I104" i="1"/>
  <c r="H104" i="1"/>
  <c r="I102" i="1"/>
  <c r="H102" i="1"/>
  <c r="I100" i="1"/>
  <c r="H100" i="1"/>
  <c r="G95" i="1"/>
  <c r="G69" i="1"/>
  <c r="G115" i="1" s="1"/>
  <c r="G119" i="1" s="1"/>
  <c r="G53" i="1"/>
  <c r="V980011" i="1"/>
  <c r="U980011" i="1"/>
  <c r="C83" i="26"/>
  <c r="F4" i="14"/>
  <c r="G166" i="1" l="1"/>
  <c r="G167" i="1"/>
  <c r="G120" i="1"/>
  <c r="G121" i="1" s="1"/>
  <c r="G143" i="1"/>
  <c r="H980006" i="1"/>
  <c r="H980007" i="1"/>
  <c r="G189" i="1"/>
  <c r="G191" i="1"/>
  <c r="G193" i="1" s="1"/>
  <c r="G139" i="1"/>
  <c r="G138" i="1"/>
  <c r="G116" i="1"/>
  <c r="G117" i="1"/>
  <c r="G50" i="8"/>
  <c r="G53" i="8" s="1"/>
  <c r="G42" i="8" a="1"/>
  <c r="G42" i="8" s="1"/>
  <c r="G52" i="8" s="1"/>
  <c r="G47" i="24"/>
  <c r="G49" i="24" s="1"/>
  <c r="G48" i="26"/>
  <c r="G45" i="26"/>
  <c r="G44" i="26"/>
  <c r="G46" i="26" s="1"/>
  <c r="G52" i="26" s="1"/>
  <c r="G53" i="26"/>
  <c r="G61" i="26"/>
  <c r="G66" i="26" s="1"/>
  <c r="H980008" i="1"/>
  <c r="H980010" i="1"/>
  <c r="G57" i="26"/>
  <c r="G59" i="26" s="1"/>
  <c r="G65" i="26" s="1"/>
  <c r="G58" i="26"/>
  <c r="I6" i="7"/>
  <c r="I5" i="7"/>
  <c r="I4" i="7"/>
  <c r="I3" i="7"/>
  <c r="I2" i="7"/>
  <c r="I101" i="1"/>
  <c r="H101" i="1"/>
  <c r="G101" i="1"/>
  <c r="I124" i="1"/>
  <c r="H124" i="1"/>
  <c r="G124" i="1"/>
  <c r="G168" i="1" l="1"/>
  <c r="G164" i="1"/>
  <c r="G163" i="1"/>
  <c r="G54" i="8"/>
  <c r="I146" i="1"/>
  <c r="H146" i="1"/>
  <c r="G146" i="1"/>
  <c r="I47" i="24" l="1"/>
  <c r="H47" i="24"/>
  <c r="H52" i="8" l="1"/>
  <c r="B3360" i="2" l="1"/>
  <c r="A3360" i="2" s="1"/>
  <c r="B3361" i="2"/>
  <c r="A3361" i="2" s="1"/>
  <c r="B3362" i="2"/>
  <c r="A3362" i="2" s="1"/>
  <c r="B3363" i="2"/>
  <c r="A3363" i="2" s="1"/>
  <c r="B3364" i="2"/>
  <c r="A3364" i="2" s="1"/>
  <c r="B3365" i="2"/>
  <c r="A3365" i="2" s="1"/>
  <c r="B3366" i="2"/>
  <c r="A3366" i="2" s="1"/>
  <c r="B3367" i="2"/>
  <c r="A3367" i="2" s="1"/>
  <c r="B3368" i="2"/>
  <c r="A3368" i="2" s="1"/>
  <c r="B3369" i="2"/>
  <c r="A3369" i="2" s="1"/>
  <c r="B3370" i="2"/>
  <c r="A3370" i="2" s="1"/>
  <c r="B3371" i="2"/>
  <c r="A3371" i="2" s="1"/>
  <c r="B3372" i="2"/>
  <c r="A3372" i="2" s="1"/>
  <c r="B3373" i="2"/>
  <c r="A3373" i="2" s="1"/>
  <c r="B3374" i="2"/>
  <c r="A3374" i="2" s="1"/>
  <c r="B3375" i="2"/>
  <c r="A3375" i="2" s="1"/>
  <c r="B3376" i="2"/>
  <c r="A3376" i="2" s="1"/>
  <c r="B3377" i="2"/>
  <c r="A3377" i="2" s="1"/>
  <c r="B3378" i="2"/>
  <c r="A3378" i="2" s="1"/>
  <c r="B3379" i="2"/>
  <c r="A3379" i="2" s="1"/>
  <c r="B3380" i="2"/>
  <c r="A3380" i="2" s="1"/>
  <c r="B3381" i="2"/>
  <c r="A3381" i="2" s="1"/>
  <c r="B3382" i="2"/>
  <c r="A3382" i="2" s="1"/>
  <c r="B3383" i="2"/>
  <c r="A3383" i="2" s="1"/>
  <c r="B3384" i="2"/>
  <c r="A3384" i="2" s="1"/>
  <c r="B3385" i="2"/>
  <c r="A3385" i="2" s="1"/>
  <c r="B3386" i="2"/>
  <c r="A3386" i="2" s="1"/>
  <c r="B3387" i="2"/>
  <c r="A3387" i="2" s="1"/>
  <c r="B3388" i="2"/>
  <c r="A3388" i="2" s="1"/>
  <c r="B3389" i="2"/>
  <c r="A3389" i="2" s="1"/>
  <c r="B3390" i="2"/>
  <c r="A3390" i="2" s="1"/>
  <c r="B3391" i="2"/>
  <c r="A3391" i="2" s="1"/>
  <c r="B3392" i="2"/>
  <c r="A3392" i="2" s="1"/>
  <c r="B3393" i="2"/>
  <c r="A3393" i="2" s="1"/>
  <c r="B3394" i="2"/>
  <c r="A3394" i="2" s="1"/>
  <c r="B3395" i="2"/>
  <c r="A3395" i="2" s="1"/>
  <c r="B3396" i="2"/>
  <c r="A3396" i="2" s="1"/>
  <c r="B3397" i="2"/>
  <c r="A3397" i="2" s="1"/>
  <c r="B3398" i="2"/>
  <c r="A3398" i="2" s="1"/>
  <c r="B3399" i="2"/>
  <c r="A3399" i="2" s="1"/>
  <c r="B3400" i="2"/>
  <c r="A3400" i="2" s="1"/>
  <c r="B3401" i="2"/>
  <c r="A3401" i="2" s="1"/>
  <c r="B3402" i="2"/>
  <c r="A3402" i="2" s="1"/>
  <c r="B3403" i="2"/>
  <c r="A3403" i="2" s="1"/>
  <c r="B3404" i="2"/>
  <c r="A3404" i="2" s="1"/>
  <c r="B3405" i="2"/>
  <c r="A3405" i="2" s="1"/>
  <c r="B3406" i="2"/>
  <c r="A3406" i="2" s="1"/>
  <c r="B3407" i="2"/>
  <c r="A3407" i="2" s="1"/>
  <c r="B3408" i="2"/>
  <c r="A3408" i="2" s="1"/>
  <c r="B3409" i="2"/>
  <c r="A3409" i="2" s="1"/>
  <c r="B3410" i="2"/>
  <c r="A3410" i="2" s="1"/>
  <c r="B3411" i="2"/>
  <c r="A3411" i="2" s="1"/>
  <c r="B3412" i="2"/>
  <c r="A3412" i="2" s="1"/>
  <c r="B3413" i="2"/>
  <c r="A3413" i="2" s="1"/>
  <c r="B3414" i="2"/>
  <c r="A3414" i="2" s="1"/>
  <c r="B3415" i="2"/>
  <c r="A3415" i="2" s="1"/>
  <c r="B3416" i="2"/>
  <c r="A3416" i="2" s="1"/>
  <c r="B3417" i="2"/>
  <c r="A3417" i="2" s="1"/>
  <c r="B3418" i="2"/>
  <c r="A3418" i="2" s="1"/>
  <c r="B3419" i="2"/>
  <c r="A3419" i="2" s="1"/>
  <c r="B3420" i="2"/>
  <c r="A3420" i="2" s="1"/>
  <c r="B3421" i="2"/>
  <c r="A3421" i="2" s="1"/>
  <c r="B3422" i="2"/>
  <c r="A3422" i="2" s="1"/>
  <c r="B3423" i="2"/>
  <c r="A3423" i="2" s="1"/>
  <c r="A3424" i="2"/>
  <c r="B3424" i="2"/>
  <c r="B3425" i="2"/>
  <c r="A3425" i="2" s="1"/>
  <c r="B3426" i="2"/>
  <c r="A3426" i="2" s="1"/>
  <c r="A3427" i="2"/>
  <c r="B3427" i="2"/>
  <c r="B3428" i="2"/>
  <c r="A3428" i="2" s="1"/>
  <c r="B3429" i="2"/>
  <c r="A3429" i="2" s="1"/>
  <c r="B3430" i="2"/>
  <c r="A3430" i="2" s="1"/>
  <c r="B3431" i="2"/>
  <c r="A3431" i="2" s="1"/>
  <c r="B3432" i="2"/>
  <c r="A3432" i="2" s="1"/>
  <c r="B3433" i="2"/>
  <c r="A3433" i="2" s="1"/>
  <c r="B3434" i="2"/>
  <c r="A3434" i="2" s="1"/>
  <c r="B3435" i="2"/>
  <c r="A3435" i="2" s="1"/>
  <c r="B3436" i="2"/>
  <c r="A3436" i="2" s="1"/>
  <c r="B3437" i="2"/>
  <c r="A3437" i="2" s="1"/>
  <c r="B3438" i="2"/>
  <c r="A3438" i="2" s="1"/>
  <c r="B3439" i="2"/>
  <c r="A3439" i="2" s="1"/>
  <c r="B3440" i="2"/>
  <c r="A3440" i="2" s="1"/>
  <c r="B3441" i="2"/>
  <c r="A3441" i="2" s="1"/>
  <c r="B3442" i="2"/>
  <c r="A3442" i="2" s="1"/>
  <c r="B3443" i="2"/>
  <c r="A3443" i="2" s="1"/>
  <c r="B3444" i="2"/>
  <c r="A3444" i="2" s="1"/>
  <c r="B3445" i="2"/>
  <c r="A3445" i="2" s="1"/>
  <c r="B3446" i="2"/>
  <c r="A3446" i="2" s="1"/>
  <c r="B3447" i="2"/>
  <c r="A3447" i="2" s="1"/>
  <c r="B3448" i="2"/>
  <c r="A3448" i="2" s="1"/>
  <c r="B3449" i="2"/>
  <c r="A3449" i="2" s="1"/>
  <c r="B3450" i="2"/>
  <c r="A3450" i="2" s="1"/>
  <c r="B3451" i="2"/>
  <c r="A3451" i="2" s="1"/>
  <c r="B3452" i="2"/>
  <c r="A3452" i="2" s="1"/>
  <c r="B3453" i="2"/>
  <c r="A3453" i="2" s="1"/>
  <c r="B3454" i="2"/>
  <c r="A3454" i="2" s="1"/>
  <c r="B3455" i="2"/>
  <c r="A3455" i="2" s="1"/>
  <c r="B3456" i="2"/>
  <c r="A3456" i="2" s="1"/>
  <c r="B3457" i="2"/>
  <c r="A3457" i="2" s="1"/>
  <c r="B3458" i="2"/>
  <c r="A3458" i="2" s="1"/>
  <c r="B3459" i="2"/>
  <c r="A3459" i="2" s="1"/>
  <c r="B3460" i="2"/>
  <c r="A3460" i="2" s="1"/>
  <c r="B3461" i="2"/>
  <c r="A3461" i="2" s="1"/>
  <c r="B3462" i="2"/>
  <c r="A3462" i="2" s="1"/>
  <c r="B3463" i="2"/>
  <c r="A3463" i="2" s="1"/>
  <c r="B3464" i="2"/>
  <c r="A3464" i="2" s="1"/>
  <c r="B3465" i="2"/>
  <c r="A3465" i="2" s="1"/>
  <c r="B3466" i="2"/>
  <c r="A3466" i="2" s="1"/>
  <c r="B3467" i="2"/>
  <c r="A3467" i="2" s="1"/>
  <c r="B3468" i="2"/>
  <c r="A3468" i="2" s="1"/>
  <c r="B3469" i="2"/>
  <c r="A3469" i="2" s="1"/>
  <c r="B3470" i="2"/>
  <c r="A3470" i="2" s="1"/>
  <c r="B3471" i="2"/>
  <c r="A3471" i="2" s="1"/>
  <c r="B3472" i="2"/>
  <c r="A3472" i="2" s="1"/>
  <c r="B3473" i="2"/>
  <c r="A3473" i="2" s="1"/>
  <c r="B3474" i="2"/>
  <c r="A3474" i="2" s="1"/>
  <c r="B3475" i="2"/>
  <c r="A3475" i="2" s="1"/>
  <c r="B3476" i="2"/>
  <c r="A3476" i="2" s="1"/>
  <c r="B3477" i="2"/>
  <c r="A3477" i="2" s="1"/>
  <c r="B3478" i="2"/>
  <c r="A3478" i="2" s="1"/>
  <c r="B3479" i="2"/>
  <c r="A3479" i="2" s="1"/>
  <c r="B3480" i="2"/>
  <c r="A3480" i="2" s="1"/>
  <c r="B3481" i="2"/>
  <c r="A3481" i="2" s="1"/>
  <c r="B3482" i="2"/>
  <c r="A3482" i="2" s="1"/>
  <c r="B3483" i="2"/>
  <c r="A3483" i="2" s="1"/>
  <c r="B3484" i="2"/>
  <c r="A3484" i="2" s="1"/>
  <c r="B3485" i="2"/>
  <c r="A3485" i="2" s="1"/>
  <c r="B3486" i="2"/>
  <c r="A3486" i="2" s="1"/>
  <c r="B3487" i="2"/>
  <c r="A3487" i="2" s="1"/>
  <c r="B3488" i="2"/>
  <c r="A3488" i="2" s="1"/>
  <c r="B3489" i="2"/>
  <c r="A3489" i="2" s="1"/>
  <c r="B3490" i="2"/>
  <c r="A3490" i="2" s="1"/>
  <c r="B3491" i="2"/>
  <c r="A3491" i="2" s="1"/>
  <c r="B3492" i="2"/>
  <c r="A3492" i="2" s="1"/>
  <c r="B3493" i="2"/>
  <c r="A3493" i="2" s="1"/>
  <c r="B3494" i="2"/>
  <c r="A3494" i="2" s="1"/>
  <c r="B3495" i="2"/>
  <c r="A3495" i="2" s="1"/>
  <c r="B3496" i="2"/>
  <c r="A3496" i="2" s="1"/>
  <c r="B3497" i="2"/>
  <c r="A3497" i="2" s="1"/>
  <c r="A3498" i="2"/>
  <c r="B3498" i="2"/>
  <c r="B3499" i="2"/>
  <c r="A3499" i="2" s="1"/>
  <c r="B3500" i="2"/>
  <c r="A3500" i="2" s="1"/>
  <c r="B3501" i="2"/>
  <c r="A3501" i="2" s="1"/>
  <c r="B3502" i="2"/>
  <c r="A3502" i="2" s="1"/>
  <c r="B3503" i="2"/>
  <c r="A3503" i="2" s="1"/>
  <c r="B3504" i="2"/>
  <c r="A3504" i="2" s="1"/>
  <c r="B3505" i="2"/>
  <c r="A3505" i="2" s="1"/>
  <c r="B3506" i="2"/>
  <c r="A3506" i="2" s="1"/>
  <c r="B3507" i="2"/>
  <c r="A3507" i="2" s="1"/>
  <c r="B3508" i="2"/>
  <c r="A3508" i="2" s="1"/>
  <c r="B3509" i="2"/>
  <c r="A3509" i="2" s="1"/>
  <c r="B3510" i="2"/>
  <c r="A3510" i="2" s="1"/>
  <c r="B3511" i="2"/>
  <c r="A3511" i="2" s="1"/>
  <c r="B3512" i="2"/>
  <c r="A3512" i="2" s="1"/>
  <c r="B3513" i="2"/>
  <c r="A3513" i="2" s="1"/>
  <c r="B3514" i="2"/>
  <c r="A3514" i="2" s="1"/>
  <c r="B3515" i="2"/>
  <c r="A3515" i="2" s="1"/>
  <c r="B3516" i="2"/>
  <c r="A3516" i="2" s="1"/>
  <c r="B3517" i="2"/>
  <c r="A3517" i="2" s="1"/>
  <c r="B3518" i="2"/>
  <c r="A3518" i="2" s="1"/>
  <c r="B3519" i="2"/>
  <c r="A3519" i="2" s="1"/>
  <c r="B3520" i="2"/>
  <c r="A3520" i="2" s="1"/>
  <c r="B3521" i="2"/>
  <c r="A3521" i="2" s="1"/>
  <c r="B3522" i="2"/>
  <c r="A3522" i="2" s="1"/>
  <c r="B3523" i="2"/>
  <c r="A3523" i="2" s="1"/>
  <c r="B3524" i="2"/>
  <c r="A3524" i="2" s="1"/>
  <c r="B3525" i="2"/>
  <c r="A3525" i="2" s="1"/>
  <c r="B3526" i="2"/>
  <c r="A3526" i="2" s="1"/>
  <c r="B3527" i="2"/>
  <c r="A3527" i="2" s="1"/>
  <c r="B3528" i="2"/>
  <c r="A3528" i="2" s="1"/>
  <c r="B3529" i="2"/>
  <c r="A3529" i="2" s="1"/>
  <c r="B3530" i="2"/>
  <c r="A3530" i="2" s="1"/>
  <c r="B3531" i="2"/>
  <c r="A3531" i="2" s="1"/>
  <c r="B3532" i="2"/>
  <c r="A3532" i="2" s="1"/>
  <c r="B3533" i="2"/>
  <c r="A3533" i="2" s="1"/>
  <c r="B3534" i="2"/>
  <c r="A3534" i="2" s="1"/>
  <c r="B3535" i="2"/>
  <c r="A3535" i="2" s="1"/>
  <c r="B3536" i="2"/>
  <c r="A3536" i="2" s="1"/>
  <c r="B3537" i="2"/>
  <c r="A3537" i="2" s="1"/>
  <c r="B3538" i="2"/>
  <c r="A3538" i="2" s="1"/>
  <c r="B3539" i="2"/>
  <c r="A3539" i="2" s="1"/>
  <c r="B3540" i="2"/>
  <c r="A3540" i="2" s="1"/>
  <c r="B3541" i="2"/>
  <c r="A3541" i="2" s="1"/>
  <c r="B3542" i="2"/>
  <c r="A3542" i="2" s="1"/>
  <c r="A3543" i="2"/>
  <c r="B3543" i="2"/>
  <c r="B3544" i="2"/>
  <c r="A3544" i="2" s="1"/>
  <c r="B3545" i="2"/>
  <c r="A3545" i="2" s="1"/>
  <c r="B3546" i="2"/>
  <c r="A3546" i="2" s="1"/>
  <c r="B3547" i="2"/>
  <c r="A3547" i="2" s="1"/>
  <c r="B3548" i="2"/>
  <c r="A3548" i="2" s="1"/>
  <c r="B3549" i="2"/>
  <c r="A3549" i="2" s="1"/>
  <c r="B3550" i="2"/>
  <c r="A3550" i="2" s="1"/>
  <c r="B3551" i="2"/>
  <c r="A3551" i="2" s="1"/>
  <c r="B3552" i="2"/>
  <c r="A3552" i="2" s="1"/>
  <c r="B3553" i="2"/>
  <c r="A3553" i="2" s="1"/>
  <c r="A3554" i="2"/>
  <c r="B3554" i="2"/>
  <c r="B3555" i="2"/>
  <c r="A3555" i="2" s="1"/>
  <c r="B3556" i="2"/>
  <c r="A3556" i="2" s="1"/>
  <c r="B3557" i="2"/>
  <c r="A3557" i="2" s="1"/>
  <c r="B3558" i="2"/>
  <c r="A3558" i="2" s="1"/>
  <c r="B3559" i="2"/>
  <c r="A3559" i="2" s="1"/>
  <c r="B3560" i="2"/>
  <c r="A3560" i="2" s="1"/>
  <c r="B3561" i="2"/>
  <c r="A3561" i="2" s="1"/>
  <c r="B3562" i="2"/>
  <c r="A3562" i="2" s="1"/>
  <c r="B3563" i="2"/>
  <c r="A3563" i="2" s="1"/>
  <c r="B3564" i="2"/>
  <c r="A3564" i="2" s="1"/>
  <c r="B3565" i="2"/>
  <c r="A3565" i="2" s="1"/>
  <c r="B3566" i="2"/>
  <c r="A3566" i="2" s="1"/>
  <c r="B3567" i="2"/>
  <c r="A3567" i="2" s="1"/>
  <c r="B3568" i="2"/>
  <c r="A3568" i="2" s="1"/>
  <c r="B3569" i="2"/>
  <c r="A3569" i="2" s="1"/>
  <c r="B3570" i="2"/>
  <c r="A3570" i="2" s="1"/>
  <c r="B3571" i="2"/>
  <c r="A3571" i="2" s="1"/>
  <c r="A3572" i="2"/>
  <c r="B3572" i="2"/>
  <c r="B3573" i="2"/>
  <c r="A3573" i="2" s="1"/>
  <c r="B3574" i="2"/>
  <c r="A3574" i="2" s="1"/>
  <c r="B3575" i="2"/>
  <c r="A3575" i="2" s="1"/>
  <c r="B3576" i="2"/>
  <c r="A3576" i="2" s="1"/>
  <c r="B3577" i="2"/>
  <c r="A3577" i="2" s="1"/>
  <c r="B3578" i="2"/>
  <c r="A3578" i="2" s="1"/>
  <c r="B3579" i="2"/>
  <c r="A3579" i="2" s="1"/>
  <c r="B3580" i="2"/>
  <c r="A3580" i="2" s="1"/>
  <c r="B3581" i="2"/>
  <c r="A3581" i="2" s="1"/>
  <c r="B3582" i="2"/>
  <c r="A3582" i="2" s="1"/>
  <c r="B3583" i="2"/>
  <c r="A3583" i="2" s="1"/>
  <c r="B3584" i="2"/>
  <c r="A3584" i="2" s="1"/>
  <c r="B3585" i="2"/>
  <c r="A3585" i="2" s="1"/>
  <c r="B3586" i="2"/>
  <c r="A3586" i="2" s="1"/>
  <c r="B3587" i="2"/>
  <c r="A3587" i="2" s="1"/>
  <c r="B3588" i="2"/>
  <c r="A3588" i="2" s="1"/>
  <c r="B3589" i="2"/>
  <c r="A3589" i="2" s="1"/>
  <c r="B3590" i="2"/>
  <c r="A3590" i="2" s="1"/>
  <c r="B3591" i="2"/>
  <c r="A3591" i="2" s="1"/>
  <c r="B3592" i="2"/>
  <c r="A3592" i="2" s="1"/>
  <c r="B3593" i="2"/>
  <c r="A3593" i="2" s="1"/>
  <c r="B3594" i="2"/>
  <c r="A3594" i="2" s="1"/>
  <c r="B3595" i="2"/>
  <c r="A3595" i="2" s="1"/>
  <c r="B3596" i="2"/>
  <c r="A3596" i="2" s="1"/>
  <c r="B3597" i="2"/>
  <c r="A3597" i="2" s="1"/>
  <c r="B3598" i="2"/>
  <c r="A3598" i="2" s="1"/>
  <c r="B3599" i="2"/>
  <c r="A3599" i="2" s="1"/>
  <c r="B3600" i="2"/>
  <c r="A3600" i="2" s="1"/>
  <c r="B3601" i="2"/>
  <c r="A3601" i="2" s="1"/>
  <c r="B3602" i="2"/>
  <c r="A3602" i="2" s="1"/>
  <c r="B3603" i="2"/>
  <c r="A3603" i="2" s="1"/>
  <c r="B3604" i="2"/>
  <c r="A3604" i="2" s="1"/>
  <c r="B3605" i="2"/>
  <c r="A3605" i="2" s="1"/>
  <c r="B3606" i="2"/>
  <c r="A3606" i="2" s="1"/>
  <c r="B3607" i="2"/>
  <c r="A3607" i="2" s="1"/>
  <c r="B3608" i="2"/>
  <c r="A3608" i="2" s="1"/>
  <c r="B3609" i="2"/>
  <c r="A3609" i="2" s="1"/>
  <c r="B3610" i="2"/>
  <c r="A3610" i="2" s="1"/>
  <c r="B3611" i="2"/>
  <c r="A3611" i="2" s="1"/>
  <c r="B3612" i="2"/>
  <c r="A3612" i="2" s="1"/>
  <c r="B3613" i="2"/>
  <c r="A3613" i="2" s="1"/>
  <c r="B3614" i="2"/>
  <c r="A3614" i="2" s="1"/>
  <c r="B3615" i="2"/>
  <c r="A3615" i="2" s="1"/>
  <c r="B3616" i="2"/>
  <c r="A3616" i="2" s="1"/>
  <c r="B3617" i="2"/>
  <c r="A3617" i="2" s="1"/>
  <c r="B3618" i="2"/>
  <c r="A3618" i="2" s="1"/>
  <c r="B3619" i="2"/>
  <c r="A3619" i="2" s="1"/>
  <c r="B3620" i="2"/>
  <c r="A3620" i="2" s="1"/>
  <c r="B3621" i="2"/>
  <c r="A3621" i="2" s="1"/>
  <c r="B3622" i="2"/>
  <c r="A3622" i="2" s="1"/>
  <c r="B3623" i="2"/>
  <c r="A3623" i="2" s="1"/>
  <c r="B3624" i="2"/>
  <c r="A3624" i="2" s="1"/>
  <c r="B3625" i="2"/>
  <c r="A3625" i="2" s="1"/>
  <c r="A3626" i="2"/>
  <c r="B3626" i="2"/>
  <c r="B3627" i="2"/>
  <c r="A3627" i="2" s="1"/>
  <c r="B3628" i="2"/>
  <c r="A3628" i="2" s="1"/>
  <c r="B3629" i="2"/>
  <c r="A3629" i="2" s="1"/>
  <c r="B3630" i="2"/>
  <c r="A3630" i="2" s="1"/>
  <c r="B3631" i="2"/>
  <c r="A3631" i="2" s="1"/>
  <c r="B3632" i="2"/>
  <c r="A3632" i="2" s="1"/>
  <c r="B3633" i="2"/>
  <c r="A3633" i="2" s="1"/>
  <c r="B3634" i="2"/>
  <c r="A3634" i="2" s="1"/>
  <c r="B3635" i="2"/>
  <c r="A3635" i="2" s="1"/>
  <c r="B3636" i="2"/>
  <c r="A3636" i="2" s="1"/>
  <c r="B3637" i="2"/>
  <c r="A3637" i="2" s="1"/>
  <c r="B3638" i="2"/>
  <c r="A3638" i="2" s="1"/>
  <c r="B3639" i="2"/>
  <c r="A3639" i="2" s="1"/>
  <c r="B3640" i="2"/>
  <c r="A3640" i="2" s="1"/>
  <c r="B3641" i="2"/>
  <c r="A3641" i="2" s="1"/>
  <c r="B3642" i="2"/>
  <c r="A3642" i="2" s="1"/>
  <c r="B3643" i="2"/>
  <c r="A3643" i="2" s="1"/>
  <c r="B3644" i="2"/>
  <c r="A3644" i="2" s="1"/>
  <c r="B3645" i="2"/>
  <c r="A3645" i="2" s="1"/>
  <c r="B3646" i="2"/>
  <c r="A3646" i="2" s="1"/>
  <c r="B3647" i="2"/>
  <c r="A3647" i="2" s="1"/>
  <c r="B3648" i="2"/>
  <c r="A3648" i="2" s="1"/>
  <c r="B3649" i="2"/>
  <c r="A3649" i="2" s="1"/>
  <c r="B3650" i="2"/>
  <c r="A3650" i="2" s="1"/>
  <c r="B3651" i="2"/>
  <c r="A3651" i="2" s="1"/>
  <c r="B3652" i="2"/>
  <c r="A3652" i="2" s="1"/>
  <c r="B3653" i="2"/>
  <c r="A3653" i="2" s="1"/>
  <c r="B3654" i="2"/>
  <c r="A3654" i="2" s="1"/>
  <c r="B3655" i="2"/>
  <c r="A3655" i="2" s="1"/>
  <c r="B3656" i="2"/>
  <c r="A3656" i="2" s="1"/>
  <c r="B3657" i="2"/>
  <c r="A3657" i="2" s="1"/>
  <c r="B3658" i="2"/>
  <c r="A3658" i="2" s="1"/>
  <c r="B3659" i="2"/>
  <c r="A3659" i="2" s="1"/>
  <c r="B3660" i="2"/>
  <c r="A3660" i="2" s="1"/>
  <c r="B3661" i="2"/>
  <c r="A3661" i="2" s="1"/>
  <c r="A3662" i="2"/>
  <c r="B3662" i="2"/>
  <c r="B3663" i="2"/>
  <c r="A3663" i="2" s="1"/>
  <c r="B3664" i="2"/>
  <c r="A3664" i="2" s="1"/>
  <c r="B3665" i="2"/>
  <c r="A3665" i="2" s="1"/>
  <c r="B3666" i="2"/>
  <c r="A3666" i="2" s="1"/>
  <c r="B3667" i="2"/>
  <c r="A3667" i="2" s="1"/>
  <c r="B3668" i="2"/>
  <c r="A3668" i="2" s="1"/>
  <c r="B3669" i="2"/>
  <c r="A3669" i="2" s="1"/>
  <c r="B3670" i="2"/>
  <c r="A3670" i="2" s="1"/>
  <c r="B3671" i="2"/>
  <c r="A3671" i="2" s="1"/>
  <c r="B3672" i="2"/>
  <c r="A3672" i="2" s="1"/>
  <c r="B3673" i="2"/>
  <c r="A3673" i="2" s="1"/>
  <c r="B3674" i="2"/>
  <c r="A3674" i="2" s="1"/>
  <c r="B3675" i="2"/>
  <c r="A3675" i="2" s="1"/>
  <c r="B3676" i="2"/>
  <c r="A3676" i="2" s="1"/>
  <c r="B3677" i="2"/>
  <c r="A3677" i="2" s="1"/>
  <c r="B3678" i="2"/>
  <c r="A3678" i="2" s="1"/>
  <c r="B3679" i="2"/>
  <c r="A3679" i="2" s="1"/>
  <c r="B3680" i="2"/>
  <c r="A3680" i="2" s="1"/>
  <c r="B3681" i="2"/>
  <c r="A3681" i="2" s="1"/>
  <c r="B3682" i="2"/>
  <c r="A3682" i="2" s="1"/>
  <c r="B3683" i="2"/>
  <c r="A3683" i="2" s="1"/>
  <c r="B3684" i="2"/>
  <c r="A3684" i="2" s="1"/>
  <c r="B3685" i="2"/>
  <c r="A3685" i="2" s="1"/>
  <c r="B3686" i="2"/>
  <c r="A3686" i="2" s="1"/>
  <c r="B3687" i="2"/>
  <c r="A3687" i="2" s="1"/>
  <c r="B3688" i="2"/>
  <c r="A3688" i="2" s="1"/>
  <c r="B3689" i="2"/>
  <c r="A3689" i="2" s="1"/>
  <c r="B3690" i="2"/>
  <c r="A3690" i="2" s="1"/>
  <c r="B3691" i="2"/>
  <c r="A3691" i="2" s="1"/>
  <c r="B3692" i="2"/>
  <c r="A3692" i="2" s="1"/>
  <c r="B3693" i="2"/>
  <c r="A3693" i="2" s="1"/>
  <c r="B3694" i="2"/>
  <c r="A3694" i="2" s="1"/>
  <c r="B3695" i="2"/>
  <c r="A3695" i="2" s="1"/>
  <c r="B3696" i="2"/>
  <c r="A3696" i="2" s="1"/>
  <c r="B3697" i="2"/>
  <c r="A3697" i="2" s="1"/>
  <c r="B3698" i="2"/>
  <c r="A3698" i="2" s="1"/>
  <c r="B3699" i="2"/>
  <c r="A3699" i="2" s="1"/>
  <c r="B3700" i="2"/>
  <c r="A3700" i="2" s="1"/>
  <c r="B3701" i="2"/>
  <c r="A3701" i="2" s="1"/>
  <c r="B3702" i="2"/>
  <c r="A3702" i="2" s="1"/>
  <c r="B3703" i="2"/>
  <c r="A3703" i="2" s="1"/>
  <c r="B3704" i="2"/>
  <c r="A3704" i="2" s="1"/>
  <c r="B3705" i="2"/>
  <c r="A3705" i="2" s="1"/>
  <c r="B3706" i="2"/>
  <c r="A3706" i="2" s="1"/>
  <c r="B3707" i="2"/>
  <c r="A3707" i="2" s="1"/>
  <c r="B3708" i="2"/>
  <c r="A3708" i="2" s="1"/>
  <c r="B3709" i="2"/>
  <c r="A3709" i="2" s="1"/>
  <c r="B3710" i="2"/>
  <c r="A3710" i="2" s="1"/>
  <c r="B3711" i="2"/>
  <c r="A3711" i="2" s="1"/>
  <c r="B3712" i="2"/>
  <c r="A3712" i="2" s="1"/>
  <c r="B3713" i="2"/>
  <c r="A3713" i="2" s="1"/>
  <c r="B3714" i="2"/>
  <c r="A3714" i="2" s="1"/>
  <c r="B3715" i="2"/>
  <c r="A3715" i="2" s="1"/>
  <c r="B3716" i="2"/>
  <c r="A3716" i="2" s="1"/>
  <c r="B3717" i="2"/>
  <c r="A3717" i="2" s="1"/>
  <c r="B3718" i="2"/>
  <c r="A3718" i="2" s="1"/>
  <c r="B3719" i="2"/>
  <c r="A3719" i="2" s="1"/>
  <c r="A3720" i="2"/>
  <c r="B3720" i="2"/>
  <c r="B3721" i="2"/>
  <c r="A3721" i="2" s="1"/>
  <c r="B3722" i="2"/>
  <c r="A3722" i="2" s="1"/>
  <c r="B3723" i="2"/>
  <c r="A3723" i="2" s="1"/>
  <c r="B3724" i="2"/>
  <c r="A3724" i="2" s="1"/>
  <c r="B3725" i="2"/>
  <c r="A3725" i="2" s="1"/>
  <c r="B3726" i="2"/>
  <c r="A3726" i="2" s="1"/>
  <c r="B3727" i="2"/>
  <c r="A3727" i="2" s="1"/>
  <c r="B3728" i="2"/>
  <c r="A3728" i="2" s="1"/>
  <c r="B3729" i="2"/>
  <c r="A3729" i="2" s="1"/>
  <c r="B3730" i="2"/>
  <c r="A3730" i="2" s="1"/>
  <c r="B3731" i="2"/>
  <c r="A3731" i="2" s="1"/>
  <c r="B3732" i="2"/>
  <c r="A3732" i="2" s="1"/>
  <c r="B3733" i="2"/>
  <c r="A3733" i="2" s="1"/>
  <c r="B3734" i="2"/>
  <c r="A3734" i="2" s="1"/>
  <c r="B3735" i="2"/>
  <c r="A3735" i="2" s="1"/>
  <c r="A3736" i="2"/>
  <c r="B3736" i="2"/>
  <c r="B3737" i="2"/>
  <c r="A3737" i="2" s="1"/>
  <c r="B3738" i="2"/>
  <c r="A3738" i="2" s="1"/>
  <c r="B3739" i="2"/>
  <c r="A3739" i="2" s="1"/>
  <c r="B3740" i="2"/>
  <c r="A3740" i="2" s="1"/>
  <c r="B3741" i="2"/>
  <c r="A3741" i="2" s="1"/>
  <c r="B3742" i="2"/>
  <c r="A3742" i="2" s="1"/>
  <c r="B3743" i="2"/>
  <c r="A3743" i="2" s="1"/>
  <c r="B3744" i="2"/>
  <c r="A3744" i="2" s="1"/>
  <c r="B3745" i="2"/>
  <c r="A3745" i="2" s="1"/>
  <c r="B3746" i="2"/>
  <c r="A3746" i="2" s="1"/>
  <c r="A3747" i="2"/>
  <c r="B3747" i="2"/>
  <c r="B3748" i="2"/>
  <c r="A3748" i="2" s="1"/>
  <c r="B3749" i="2"/>
  <c r="A3749" i="2" s="1"/>
  <c r="B3750" i="2"/>
  <c r="A3750" i="2" s="1"/>
  <c r="B3751" i="2"/>
  <c r="A3751" i="2" s="1"/>
  <c r="B3752" i="2"/>
  <c r="A3752" i="2" s="1"/>
  <c r="B3753" i="2"/>
  <c r="A3753" i="2" s="1"/>
  <c r="B3754" i="2"/>
  <c r="A3754" i="2" s="1"/>
  <c r="B3755" i="2"/>
  <c r="A3755" i="2" s="1"/>
  <c r="B3756" i="2"/>
  <c r="A3756" i="2" s="1"/>
  <c r="B3757" i="2"/>
  <c r="A3757" i="2" s="1"/>
  <c r="B3758" i="2"/>
  <c r="A3758" i="2" s="1"/>
  <c r="B3759" i="2"/>
  <c r="A3759" i="2" s="1"/>
  <c r="B3760" i="2"/>
  <c r="A3760" i="2" s="1"/>
  <c r="B3761" i="2"/>
  <c r="A3761" i="2" s="1"/>
  <c r="B3762" i="2"/>
  <c r="A3762" i="2" s="1"/>
  <c r="B3763" i="2"/>
  <c r="A3763" i="2" s="1"/>
  <c r="B3764" i="2"/>
  <c r="A3764" i="2" s="1"/>
  <c r="B3765" i="2"/>
  <c r="A3765" i="2" s="1"/>
  <c r="B3766" i="2"/>
  <c r="A3766" i="2" s="1"/>
  <c r="B3767" i="2"/>
  <c r="A3767" i="2" s="1"/>
  <c r="A3768" i="2"/>
  <c r="B3768" i="2"/>
  <c r="B3769" i="2"/>
  <c r="A3769" i="2" s="1"/>
  <c r="B3770" i="2"/>
  <c r="A3770" i="2" s="1"/>
  <c r="B3771" i="2"/>
  <c r="A3771" i="2" s="1"/>
  <c r="B3772" i="2"/>
  <c r="A3772" i="2" s="1"/>
  <c r="B3773" i="2"/>
  <c r="A3773" i="2" s="1"/>
  <c r="B3774" i="2"/>
  <c r="A3774" i="2" s="1"/>
  <c r="B3775" i="2"/>
  <c r="A3775" i="2" s="1"/>
  <c r="B3776" i="2"/>
  <c r="A3776" i="2" s="1"/>
  <c r="B3777" i="2"/>
  <c r="A3777" i="2" s="1"/>
  <c r="B3778" i="2"/>
  <c r="A3778" i="2" s="1"/>
  <c r="B3779" i="2"/>
  <c r="A3779" i="2" s="1"/>
  <c r="B3780" i="2"/>
  <c r="A3780" i="2" s="1"/>
  <c r="B3781" i="2"/>
  <c r="A3781" i="2" s="1"/>
  <c r="B3782" i="2"/>
  <c r="A3782" i="2" s="1"/>
  <c r="B3783" i="2"/>
  <c r="A3783" i="2" s="1"/>
  <c r="B3784" i="2"/>
  <c r="A3784" i="2" s="1"/>
  <c r="B3785" i="2"/>
  <c r="A3785" i="2" s="1"/>
  <c r="B3786" i="2"/>
  <c r="A3786" i="2" s="1"/>
  <c r="B3787" i="2"/>
  <c r="A3787" i="2" s="1"/>
  <c r="B3788" i="2"/>
  <c r="A3788" i="2" s="1"/>
  <c r="B3789" i="2"/>
  <c r="A3789" i="2" s="1"/>
  <c r="B3790" i="2"/>
  <c r="A3790" i="2" s="1"/>
  <c r="B3791" i="2"/>
  <c r="A3791" i="2" s="1"/>
  <c r="B3792" i="2"/>
  <c r="A3792" i="2" s="1"/>
  <c r="B3793" i="2"/>
  <c r="A3793" i="2" s="1"/>
  <c r="B3794" i="2"/>
  <c r="A3794" i="2" s="1"/>
  <c r="B3795" i="2"/>
  <c r="A3795" i="2" s="1"/>
  <c r="B3796" i="2"/>
  <c r="A3796" i="2" s="1"/>
  <c r="B3797" i="2"/>
  <c r="A3797" i="2" s="1"/>
  <c r="B3798" i="2"/>
  <c r="A3798" i="2" s="1"/>
  <c r="B3799" i="2"/>
  <c r="A3799" i="2" s="1"/>
  <c r="B3800" i="2"/>
  <c r="A3800" i="2" s="1"/>
  <c r="A3801" i="2"/>
  <c r="B3801" i="2"/>
  <c r="B3802" i="2"/>
  <c r="A3802" i="2" s="1"/>
  <c r="B3803" i="2"/>
  <c r="A3803" i="2" s="1"/>
  <c r="B3804" i="2"/>
  <c r="A3804" i="2" s="1"/>
  <c r="B3805" i="2"/>
  <c r="A3805" i="2" s="1"/>
  <c r="B3806" i="2"/>
  <c r="A3806" i="2" s="1"/>
  <c r="B3807" i="2"/>
  <c r="A3807" i="2" s="1"/>
  <c r="A3808" i="2"/>
  <c r="B3808" i="2"/>
  <c r="B3809" i="2"/>
  <c r="A3809" i="2" s="1"/>
  <c r="B3810" i="2"/>
  <c r="A3810" i="2" s="1"/>
  <c r="B3811" i="2"/>
  <c r="A3811" i="2" s="1"/>
  <c r="B3812" i="2"/>
  <c r="A3812" i="2" s="1"/>
  <c r="B3813" i="2"/>
  <c r="A3813" i="2" s="1"/>
  <c r="B3814" i="2"/>
  <c r="A3814" i="2" s="1"/>
  <c r="A3815" i="2"/>
  <c r="B3815" i="2"/>
  <c r="B3816" i="2"/>
  <c r="A3816" i="2" s="1"/>
  <c r="B3817" i="2"/>
  <c r="A3817" i="2" s="1"/>
  <c r="B3818" i="2"/>
  <c r="A3818" i="2" s="1"/>
  <c r="B3819" i="2"/>
  <c r="A3819" i="2" s="1"/>
  <c r="B3820" i="2"/>
  <c r="A3820" i="2" s="1"/>
  <c r="B3821" i="2"/>
  <c r="A3821" i="2" s="1"/>
  <c r="B3822" i="2"/>
  <c r="A3822" i="2" s="1"/>
  <c r="B3823" i="2"/>
  <c r="A3823" i="2" s="1"/>
  <c r="B3824" i="2"/>
  <c r="A3824" i="2" s="1"/>
  <c r="B3825" i="2"/>
  <c r="A3825" i="2" s="1"/>
  <c r="B3826" i="2"/>
  <c r="A3826" i="2" s="1"/>
  <c r="B3827" i="2"/>
  <c r="A3827" i="2" s="1"/>
  <c r="B3828" i="2"/>
  <c r="A3828" i="2" s="1"/>
  <c r="B3829" i="2"/>
  <c r="A3829" i="2" s="1"/>
  <c r="B3830" i="2"/>
  <c r="A3830" i="2" s="1"/>
  <c r="B3831" i="2"/>
  <c r="A3831" i="2" s="1"/>
  <c r="B3832" i="2"/>
  <c r="A3832" i="2" s="1"/>
  <c r="B3833" i="2"/>
  <c r="A3833" i="2" s="1"/>
  <c r="B3834" i="2"/>
  <c r="A3834" i="2" s="1"/>
  <c r="B3835" i="2"/>
  <c r="A3835" i="2" s="1"/>
  <c r="B3836" i="2"/>
  <c r="A3836" i="2" s="1"/>
  <c r="B3837" i="2"/>
  <c r="A3837" i="2" s="1"/>
  <c r="B3838" i="2"/>
  <c r="A3838" i="2" s="1"/>
  <c r="B3839" i="2"/>
  <c r="A3839" i="2" s="1"/>
  <c r="A3840" i="2"/>
  <c r="B3840" i="2"/>
  <c r="B3841" i="2"/>
  <c r="A3841" i="2" s="1"/>
  <c r="B3842" i="2"/>
  <c r="A3842" i="2" s="1"/>
  <c r="B3843" i="2"/>
  <c r="A3843" i="2" s="1"/>
  <c r="B3844" i="2"/>
  <c r="A3844" i="2" s="1"/>
  <c r="B3845" i="2"/>
  <c r="A3845" i="2" s="1"/>
  <c r="B3846" i="2"/>
  <c r="A3846" i="2" s="1"/>
  <c r="A3847" i="2"/>
  <c r="B3847" i="2"/>
  <c r="B3848" i="2"/>
  <c r="A3848" i="2" s="1"/>
  <c r="B3849" i="2"/>
  <c r="A3849" i="2" s="1"/>
  <c r="B3850" i="2"/>
  <c r="A3850" i="2" s="1"/>
  <c r="B3851" i="2"/>
  <c r="A3851" i="2" s="1"/>
  <c r="B3852" i="2"/>
  <c r="A3852" i="2" s="1"/>
  <c r="B3853" i="2"/>
  <c r="A3853" i="2" s="1"/>
  <c r="B3854" i="2"/>
  <c r="A3854" i="2" s="1"/>
  <c r="B3855" i="2"/>
  <c r="A3855" i="2" s="1"/>
  <c r="B3856" i="2"/>
  <c r="A3856" i="2" s="1"/>
  <c r="B3857" i="2"/>
  <c r="A3857" i="2" s="1"/>
  <c r="B3858" i="2"/>
  <c r="A3858" i="2" s="1"/>
  <c r="B3859" i="2"/>
  <c r="A3859" i="2" s="1"/>
  <c r="B3860" i="2"/>
  <c r="A3860" i="2" s="1"/>
  <c r="B3861" i="2"/>
  <c r="A3861" i="2" s="1"/>
  <c r="B3862" i="2"/>
  <c r="A3862" i="2" s="1"/>
  <c r="B3863" i="2"/>
  <c r="A3863" i="2" s="1"/>
  <c r="B3864" i="2"/>
  <c r="A3864" i="2" s="1"/>
  <c r="B3865" i="2"/>
  <c r="A3865" i="2" s="1"/>
  <c r="B3866" i="2"/>
  <c r="A3866" i="2" s="1"/>
  <c r="B3867" i="2"/>
  <c r="A3867" i="2" s="1"/>
  <c r="B3868" i="2"/>
  <c r="A3868" i="2" s="1"/>
  <c r="B3869" i="2"/>
  <c r="A3869" i="2" s="1"/>
  <c r="B3870" i="2"/>
  <c r="A3870" i="2" s="1"/>
  <c r="B3871" i="2"/>
  <c r="A3871" i="2" s="1"/>
  <c r="B3872" i="2"/>
  <c r="A3872" i="2" s="1"/>
  <c r="B3873" i="2"/>
  <c r="A3873" i="2" s="1"/>
  <c r="B3874" i="2"/>
  <c r="A3874" i="2" s="1"/>
  <c r="B3875" i="2"/>
  <c r="A3875" i="2" s="1"/>
  <c r="B3876" i="2"/>
  <c r="A3876" i="2" s="1"/>
  <c r="B3877" i="2"/>
  <c r="A3877" i="2" s="1"/>
  <c r="B3878" i="2"/>
  <c r="A3878" i="2" s="1"/>
  <c r="B3879" i="2"/>
  <c r="A3879" i="2" s="1"/>
  <c r="B3880" i="2"/>
  <c r="A3880" i="2" s="1"/>
  <c r="A3881" i="2"/>
  <c r="B3881" i="2"/>
  <c r="B3882" i="2"/>
  <c r="A3882" i="2" s="1"/>
  <c r="B3883" i="2"/>
  <c r="A3883" i="2" s="1"/>
  <c r="B3884" i="2"/>
  <c r="A3884" i="2" s="1"/>
  <c r="B3885" i="2"/>
  <c r="A3885" i="2" s="1"/>
  <c r="B3886" i="2"/>
  <c r="A3886" i="2" s="1"/>
  <c r="B3887" i="2"/>
  <c r="A3887" i="2" s="1"/>
  <c r="A3888" i="2"/>
  <c r="B3888" i="2"/>
  <c r="B3889" i="2"/>
  <c r="A3889" i="2" s="1"/>
  <c r="B3890" i="2"/>
  <c r="A3890" i="2" s="1"/>
  <c r="B3891" i="2"/>
  <c r="A3891" i="2" s="1"/>
  <c r="B3892" i="2"/>
  <c r="A3892" i="2" s="1"/>
  <c r="B3893" i="2"/>
  <c r="A3893" i="2" s="1"/>
  <c r="B3894" i="2"/>
  <c r="A3894" i="2" s="1"/>
  <c r="B3895" i="2"/>
  <c r="A3895" i="2" s="1"/>
  <c r="B3896" i="2"/>
  <c r="A3896" i="2" s="1"/>
  <c r="B3897" i="2"/>
  <c r="A3897" i="2" s="1"/>
  <c r="B3898" i="2"/>
  <c r="A3898" i="2" s="1"/>
  <c r="B3899" i="2"/>
  <c r="A3899" i="2" s="1"/>
  <c r="B3900" i="2"/>
  <c r="A3900" i="2" s="1"/>
  <c r="B3901" i="2"/>
  <c r="A3901" i="2" s="1"/>
  <c r="B3902" i="2"/>
  <c r="A3902" i="2" s="1"/>
  <c r="B3903" i="2"/>
  <c r="A3903" i="2" s="1"/>
  <c r="B3904" i="2"/>
  <c r="A3904" i="2" s="1"/>
  <c r="B3905" i="2"/>
  <c r="A3905" i="2" s="1"/>
  <c r="B3906" i="2"/>
  <c r="A3906" i="2" s="1"/>
  <c r="B3907" i="2"/>
  <c r="A3907" i="2" s="1"/>
  <c r="B3908" i="2"/>
  <c r="A3908" i="2" s="1"/>
  <c r="B3909" i="2"/>
  <c r="A3909" i="2" s="1"/>
  <c r="B3910" i="2"/>
  <c r="A3910" i="2" s="1"/>
  <c r="B3911" i="2"/>
  <c r="A3911" i="2" s="1"/>
  <c r="B3912" i="2"/>
  <c r="A3912" i="2" s="1"/>
  <c r="B3913" i="2"/>
  <c r="A3913" i="2" s="1"/>
  <c r="B3914" i="2"/>
  <c r="A3914" i="2" s="1"/>
  <c r="B3915" i="2"/>
  <c r="A3915" i="2" s="1"/>
  <c r="B3916" i="2"/>
  <c r="A3916" i="2" s="1"/>
  <c r="B3917" i="2"/>
  <c r="A3917" i="2" s="1"/>
  <c r="B3918" i="2"/>
  <c r="A3918" i="2" s="1"/>
  <c r="B3919" i="2"/>
  <c r="A3919" i="2" s="1"/>
  <c r="B3920" i="2"/>
  <c r="A3920" i="2" s="1"/>
  <c r="B3921" i="2"/>
  <c r="A3921" i="2" s="1"/>
  <c r="B3922" i="2"/>
  <c r="A3922" i="2" s="1"/>
  <c r="B3923" i="2"/>
  <c r="A3923" i="2" s="1"/>
  <c r="B3924" i="2"/>
  <c r="A3924" i="2" s="1"/>
  <c r="B3925" i="2"/>
  <c r="A3925" i="2" s="1"/>
  <c r="B3926" i="2"/>
  <c r="A3926" i="2" s="1"/>
  <c r="B3927" i="2"/>
  <c r="A3927" i="2" s="1"/>
  <c r="B3928" i="2"/>
  <c r="A3928" i="2" s="1"/>
  <c r="B3929" i="2"/>
  <c r="A3929" i="2" s="1"/>
  <c r="B3930" i="2"/>
  <c r="A3930" i="2" s="1"/>
  <c r="B3931" i="2"/>
  <c r="A3931" i="2" s="1"/>
  <c r="B3932" i="2"/>
  <c r="A3932" i="2" s="1"/>
  <c r="B3933" i="2"/>
  <c r="A3933" i="2" s="1"/>
  <c r="B3934" i="2"/>
  <c r="A3934" i="2" s="1"/>
  <c r="B3935" i="2"/>
  <c r="A3935" i="2" s="1"/>
  <c r="B3936" i="2"/>
  <c r="A3936" i="2" s="1"/>
  <c r="B3937" i="2"/>
  <c r="A3937" i="2" s="1"/>
  <c r="B3938" i="2"/>
  <c r="A3938" i="2" s="1"/>
  <c r="B3939" i="2"/>
  <c r="A3939" i="2" s="1"/>
  <c r="B3940" i="2"/>
  <c r="A3940" i="2" s="1"/>
  <c r="B3941" i="2"/>
  <c r="A3941" i="2" s="1"/>
  <c r="B3942" i="2"/>
  <c r="A3942" i="2" s="1"/>
  <c r="B3943" i="2"/>
  <c r="A3943" i="2" s="1"/>
  <c r="B3944" i="2"/>
  <c r="A3944" i="2" s="1"/>
  <c r="B3945" i="2"/>
  <c r="A3945" i="2" s="1"/>
  <c r="B3946" i="2"/>
  <c r="A3946" i="2" s="1"/>
  <c r="B3947" i="2"/>
  <c r="A3947" i="2" s="1"/>
  <c r="A3948" i="2"/>
  <c r="B3948" i="2"/>
  <c r="B3949" i="2"/>
  <c r="A3949" i="2" s="1"/>
  <c r="B3950" i="2"/>
  <c r="A3950" i="2" s="1"/>
  <c r="B3951" i="2"/>
  <c r="A3951" i="2" s="1"/>
  <c r="B3952" i="2"/>
  <c r="A3952" i="2" s="1"/>
  <c r="B3953" i="2"/>
  <c r="A3953" i="2" s="1"/>
  <c r="B3954" i="2"/>
  <c r="A3954" i="2" s="1"/>
  <c r="B3955" i="2"/>
  <c r="A3955" i="2" s="1"/>
  <c r="B3956" i="2"/>
  <c r="A3956" i="2" s="1"/>
  <c r="A3957" i="2"/>
  <c r="B3957" i="2"/>
  <c r="B3958" i="2"/>
  <c r="A3958" i="2" s="1"/>
  <c r="B3959" i="2"/>
  <c r="A3959" i="2" s="1"/>
  <c r="B3960" i="2"/>
  <c r="A3960" i="2" s="1"/>
  <c r="B3961" i="2"/>
  <c r="A3961" i="2" s="1"/>
  <c r="B3962" i="2"/>
  <c r="A3962" i="2" s="1"/>
  <c r="B3963" i="2"/>
  <c r="A3963" i="2" s="1"/>
  <c r="B3964" i="2"/>
  <c r="A3964" i="2" s="1"/>
  <c r="B3965" i="2"/>
  <c r="A3965" i="2" s="1"/>
  <c r="B3966" i="2"/>
  <c r="A3966" i="2" s="1"/>
  <c r="B3967" i="2"/>
  <c r="A3967" i="2" s="1"/>
  <c r="B3968" i="2"/>
  <c r="A3968" i="2" s="1"/>
  <c r="B3969" i="2"/>
  <c r="A3969" i="2" s="1"/>
  <c r="B3970" i="2"/>
  <c r="A3970" i="2" s="1"/>
  <c r="B3971" i="2"/>
  <c r="A3971" i="2" s="1"/>
  <c r="B3972" i="2"/>
  <c r="A3972" i="2" s="1"/>
  <c r="B3973" i="2"/>
  <c r="A3973" i="2" s="1"/>
  <c r="B3974" i="2"/>
  <c r="A3974" i="2" s="1"/>
  <c r="B3975" i="2"/>
  <c r="A3975" i="2" s="1"/>
  <c r="B3976" i="2"/>
  <c r="A3976" i="2" s="1"/>
  <c r="B3977" i="2"/>
  <c r="A3977" i="2" s="1"/>
  <c r="B3978" i="2"/>
  <c r="A3978" i="2" s="1"/>
  <c r="B3979" i="2"/>
  <c r="A3979" i="2" s="1"/>
  <c r="B3980" i="2"/>
  <c r="A3980" i="2" s="1"/>
  <c r="B3981" i="2"/>
  <c r="A3981" i="2" s="1"/>
  <c r="B3982" i="2"/>
  <c r="A3982" i="2" s="1"/>
  <c r="B3983" i="2"/>
  <c r="A3983" i="2" s="1"/>
  <c r="A3984" i="2"/>
  <c r="B3984" i="2"/>
  <c r="B3985" i="2"/>
  <c r="A3985" i="2" s="1"/>
  <c r="B3986" i="2"/>
  <c r="A3986" i="2" s="1"/>
  <c r="A3987" i="2"/>
  <c r="B3987" i="2"/>
  <c r="B3988" i="2"/>
  <c r="A3988" i="2" s="1"/>
  <c r="B3989" i="2"/>
  <c r="A3989" i="2" s="1"/>
  <c r="B3990" i="2"/>
  <c r="A3990" i="2" s="1"/>
  <c r="B3991" i="2"/>
  <c r="A3991" i="2" s="1"/>
  <c r="A3992" i="2"/>
  <c r="B3992" i="2"/>
  <c r="B3993" i="2"/>
  <c r="A3993" i="2" s="1"/>
  <c r="B3994" i="2"/>
  <c r="A3994" i="2" s="1"/>
  <c r="B3995" i="2"/>
  <c r="A3995" i="2" s="1"/>
  <c r="A3996" i="2"/>
  <c r="B3996" i="2"/>
  <c r="B3997" i="2"/>
  <c r="A3997" i="2" s="1"/>
  <c r="B3998" i="2"/>
  <c r="A3998" i="2" s="1"/>
  <c r="B3999" i="2"/>
  <c r="A3999" i="2" s="1"/>
  <c r="B4000" i="2"/>
  <c r="A4000" i="2" s="1"/>
  <c r="B4001" i="2"/>
  <c r="A4001" i="2" s="1"/>
  <c r="B4002" i="2"/>
  <c r="A4002" i="2" s="1"/>
  <c r="B4003" i="2"/>
  <c r="A4003" i="2" s="1"/>
  <c r="B4004" i="2"/>
  <c r="A4004" i="2" s="1"/>
  <c r="B4005" i="2"/>
  <c r="A4005" i="2" s="1"/>
  <c r="B4006" i="2"/>
  <c r="A4006" i="2" s="1"/>
  <c r="A4007" i="2"/>
  <c r="B4007" i="2"/>
  <c r="B4008" i="2"/>
  <c r="A4008" i="2" s="1"/>
  <c r="B4009" i="2"/>
  <c r="A4009" i="2" s="1"/>
  <c r="B4010" i="2"/>
  <c r="A4010" i="2" s="1"/>
  <c r="B4011" i="2"/>
  <c r="A4011" i="2" s="1"/>
  <c r="B4012" i="2"/>
  <c r="A4012" i="2" s="1"/>
  <c r="B4013" i="2"/>
  <c r="A4013" i="2" s="1"/>
  <c r="B4014" i="2"/>
  <c r="A4014" i="2" s="1"/>
  <c r="B4015" i="2"/>
  <c r="A4015" i="2" s="1"/>
  <c r="B4016" i="2"/>
  <c r="A4016" i="2" s="1"/>
  <c r="B4017" i="2"/>
  <c r="A4017" i="2" s="1"/>
  <c r="B4018" i="2"/>
  <c r="A4018" i="2" s="1"/>
  <c r="B4019" i="2"/>
  <c r="A4019" i="2" s="1"/>
  <c r="B4020" i="2"/>
  <c r="A4020" i="2" s="1"/>
  <c r="A4021" i="2"/>
  <c r="B4021" i="2"/>
  <c r="B4022" i="2"/>
  <c r="A4022" i="2" s="1"/>
  <c r="B4023" i="2"/>
  <c r="A4023" i="2" s="1"/>
  <c r="A4024" i="2"/>
  <c r="B4024" i="2"/>
  <c r="B4025" i="2"/>
  <c r="A4025" i="2" s="1"/>
  <c r="B4026" i="2"/>
  <c r="A4026" i="2" s="1"/>
  <c r="A4027" i="2"/>
  <c r="B4027" i="2"/>
  <c r="B4028" i="2"/>
  <c r="A4028" i="2" s="1"/>
  <c r="B4029" i="2"/>
  <c r="A4029" i="2" s="1"/>
  <c r="B4030" i="2"/>
  <c r="A4030" i="2" s="1"/>
  <c r="B4031" i="2"/>
  <c r="A4031" i="2" s="1"/>
  <c r="B4032" i="2"/>
  <c r="A4032" i="2" s="1"/>
  <c r="B4033" i="2"/>
  <c r="A4033" i="2" s="1"/>
  <c r="B4034" i="2"/>
  <c r="A4034" i="2" s="1"/>
  <c r="A4035" i="2"/>
  <c r="B4035" i="2"/>
  <c r="B4036" i="2"/>
  <c r="A4036" i="2" s="1"/>
  <c r="B4037" i="2"/>
  <c r="A4037" i="2" s="1"/>
  <c r="B4038" i="2"/>
  <c r="A4038" i="2" s="1"/>
  <c r="A4039" i="2"/>
  <c r="B4039" i="2"/>
  <c r="B4040" i="2"/>
  <c r="A4040" i="2" s="1"/>
  <c r="B4041" i="2"/>
  <c r="A4041" i="2" s="1"/>
  <c r="B4042" i="2"/>
  <c r="A4042" i="2" s="1"/>
  <c r="B4043" i="2"/>
  <c r="A4043" i="2" s="1"/>
  <c r="B4044" i="2"/>
  <c r="A4044" i="2" s="1"/>
  <c r="A4045" i="2"/>
  <c r="B4045" i="2"/>
  <c r="B4046" i="2"/>
  <c r="A4046" i="2" s="1"/>
  <c r="B4047" i="2"/>
  <c r="A4047" i="2" s="1"/>
  <c r="B4048" i="2"/>
  <c r="A4048" i="2" s="1"/>
  <c r="B4049" i="2"/>
  <c r="A4049" i="2" s="1"/>
  <c r="B4050" i="2"/>
  <c r="A4050" i="2" s="1"/>
  <c r="B4051" i="2"/>
  <c r="A4051" i="2" s="1"/>
  <c r="B4052" i="2"/>
  <c r="A4052" i="2" s="1"/>
  <c r="A4053" i="2"/>
  <c r="B4053" i="2"/>
  <c r="B4054" i="2"/>
  <c r="A4054" i="2" s="1"/>
  <c r="A4055" i="2"/>
  <c r="B4055" i="2"/>
  <c r="B4056" i="2"/>
  <c r="A4056" i="2" s="1"/>
  <c r="B4057" i="2"/>
  <c r="A4057" i="2" s="1"/>
  <c r="B4058" i="2"/>
  <c r="A4058" i="2" s="1"/>
  <c r="B4059" i="2"/>
  <c r="A4059" i="2" s="1"/>
  <c r="B4060" i="2"/>
  <c r="A4060" i="2" s="1"/>
  <c r="B4061" i="2"/>
  <c r="A4061" i="2" s="1"/>
  <c r="B4062" i="2"/>
  <c r="A4062" i="2" s="1"/>
  <c r="B4063" i="2"/>
  <c r="A4063" i="2" s="1"/>
  <c r="B4064" i="2"/>
  <c r="A4064" i="2" s="1"/>
  <c r="A4065" i="2"/>
  <c r="B4065" i="2"/>
  <c r="B4066" i="2"/>
  <c r="A4066" i="2" s="1"/>
  <c r="B4067" i="2"/>
  <c r="A4067" i="2" s="1"/>
  <c r="B4068" i="2"/>
  <c r="A4068" i="2" s="1"/>
  <c r="B4069" i="2"/>
  <c r="A4069" i="2" s="1"/>
  <c r="B4070" i="2"/>
  <c r="A4070" i="2" s="1"/>
  <c r="B4071" i="2"/>
  <c r="A4071" i="2" s="1"/>
  <c r="B4072" i="2"/>
  <c r="A4072" i="2" s="1"/>
  <c r="B4073" i="2"/>
  <c r="A4073" i="2" s="1"/>
  <c r="B4074" i="2"/>
  <c r="A4074" i="2" s="1"/>
  <c r="B4075" i="2"/>
  <c r="A4075" i="2" s="1"/>
  <c r="B4076" i="2"/>
  <c r="A4076" i="2" s="1"/>
  <c r="B4077" i="2"/>
  <c r="A4077" i="2" s="1"/>
  <c r="B4078" i="2"/>
  <c r="A4078" i="2" s="1"/>
  <c r="B4079" i="2"/>
  <c r="A4079" i="2" s="1"/>
  <c r="B4080" i="2"/>
  <c r="A4080" i="2" s="1"/>
  <c r="B4081" i="2"/>
  <c r="A4081" i="2" s="1"/>
  <c r="B4082" i="2"/>
  <c r="A4082" i="2" s="1"/>
  <c r="B4083" i="2"/>
  <c r="A4083" i="2" s="1"/>
  <c r="B4084" i="2"/>
  <c r="A4084" i="2" s="1"/>
  <c r="B4085" i="2"/>
  <c r="A4085" i="2" s="1"/>
  <c r="B4086" i="2"/>
  <c r="A4086" i="2" s="1"/>
  <c r="A4087" i="2"/>
  <c r="B4087" i="2"/>
  <c r="B4088" i="2"/>
  <c r="A4088" i="2" s="1"/>
  <c r="B4089" i="2"/>
  <c r="A4089" i="2" s="1"/>
  <c r="B4090" i="2"/>
  <c r="A4090" i="2" s="1"/>
  <c r="B4091" i="2"/>
  <c r="A4091" i="2" s="1"/>
  <c r="B4092" i="2"/>
  <c r="A4092" i="2" s="1"/>
  <c r="B4093" i="2"/>
  <c r="A4093" i="2" s="1"/>
  <c r="B4094" i="2"/>
  <c r="A4094" i="2" s="1"/>
  <c r="B4095" i="2"/>
  <c r="A4095" i="2" s="1"/>
  <c r="B4096" i="2"/>
  <c r="A4096" i="2" s="1"/>
  <c r="B4097" i="2"/>
  <c r="A4097" i="2" s="1"/>
  <c r="B4098" i="2"/>
  <c r="A4098" i="2" s="1"/>
  <c r="B4099" i="2"/>
  <c r="A4099" i="2" s="1"/>
  <c r="B4100" i="2"/>
  <c r="A4100" i="2" s="1"/>
  <c r="B4101" i="2"/>
  <c r="A4101" i="2" s="1"/>
  <c r="B4102" i="2"/>
  <c r="A4102" i="2" s="1"/>
  <c r="B4103" i="2"/>
  <c r="A4103" i="2" s="1"/>
  <c r="B4104" i="2"/>
  <c r="A4104" i="2" s="1"/>
  <c r="B4105" i="2"/>
  <c r="A4105" i="2" s="1"/>
  <c r="B4106" i="2"/>
  <c r="A4106" i="2" s="1"/>
  <c r="B4107" i="2"/>
  <c r="A4107" i="2" s="1"/>
  <c r="B4108" i="2"/>
  <c r="A4108" i="2" s="1"/>
  <c r="B4109" i="2"/>
  <c r="A4109" i="2" s="1"/>
  <c r="B4110" i="2"/>
  <c r="A4110" i="2" s="1"/>
  <c r="A4111" i="2"/>
  <c r="B4111" i="2"/>
  <c r="B4112" i="2"/>
  <c r="A4112" i="2" s="1"/>
  <c r="B4113" i="2"/>
  <c r="A4113" i="2" s="1"/>
  <c r="B4114" i="2"/>
  <c r="A4114" i="2" s="1"/>
  <c r="B4115" i="2"/>
  <c r="A4115" i="2" s="1"/>
  <c r="B4116" i="2"/>
  <c r="A4116" i="2" s="1"/>
  <c r="B4117" i="2"/>
  <c r="A4117" i="2" s="1"/>
  <c r="B4118" i="2"/>
  <c r="A4118" i="2" s="1"/>
  <c r="B4119" i="2"/>
  <c r="A4119" i="2" s="1"/>
  <c r="B4120" i="2"/>
  <c r="A4120" i="2" s="1"/>
  <c r="B4121" i="2"/>
  <c r="A4121" i="2" s="1"/>
  <c r="B4122" i="2"/>
  <c r="A4122" i="2" s="1"/>
  <c r="B4123" i="2"/>
  <c r="A4123" i="2" s="1"/>
  <c r="A4124" i="2"/>
  <c r="B4124" i="2"/>
  <c r="B4125" i="2"/>
  <c r="A4125" i="2" s="1"/>
  <c r="B4126" i="2"/>
  <c r="A4126" i="2" s="1"/>
  <c r="B4127" i="2"/>
  <c r="A4127" i="2" s="1"/>
  <c r="B4128" i="2"/>
  <c r="A4128" i="2" s="1"/>
  <c r="B4129" i="2"/>
  <c r="A4129" i="2" s="1"/>
  <c r="B4130" i="2"/>
  <c r="A4130" i="2" s="1"/>
  <c r="B4131" i="2"/>
  <c r="A4131" i="2" s="1"/>
  <c r="B4132" i="2"/>
  <c r="A4132" i="2" s="1"/>
  <c r="B4133" i="2"/>
  <c r="A4133" i="2" s="1"/>
  <c r="B4134" i="2"/>
  <c r="A4134" i="2" s="1"/>
  <c r="B4135" i="2"/>
  <c r="A4135" i="2" s="1"/>
  <c r="B4136" i="2"/>
  <c r="A4136" i="2" s="1"/>
  <c r="B4137" i="2"/>
  <c r="A4137" i="2" s="1"/>
  <c r="A4138" i="2"/>
  <c r="B4138" i="2"/>
  <c r="B4139" i="2"/>
  <c r="A4139" i="2" s="1"/>
  <c r="B4140" i="2"/>
  <c r="A4140" i="2" s="1"/>
  <c r="B4141" i="2"/>
  <c r="A4141" i="2" s="1"/>
  <c r="B4142" i="2"/>
  <c r="A4142" i="2" s="1"/>
  <c r="B4143" i="2"/>
  <c r="A4143" i="2" s="1"/>
  <c r="B4144" i="2"/>
  <c r="A4144" i="2" s="1"/>
  <c r="B4145" i="2"/>
  <c r="A4145" i="2" s="1"/>
  <c r="B4146" i="2"/>
  <c r="A4146" i="2" s="1"/>
  <c r="B4147" i="2"/>
  <c r="A4147" i="2" s="1"/>
  <c r="B4148" i="2"/>
  <c r="A4148" i="2" s="1"/>
  <c r="B4149" i="2"/>
  <c r="A4149" i="2" s="1"/>
  <c r="B4150" i="2"/>
  <c r="A4150" i="2" s="1"/>
  <c r="B4151" i="2"/>
  <c r="A4151" i="2" s="1"/>
  <c r="B4152" i="2"/>
  <c r="A4152" i="2" s="1"/>
  <c r="B4153" i="2"/>
  <c r="A4153" i="2" s="1"/>
  <c r="B4154" i="2"/>
  <c r="A4154" i="2" s="1"/>
  <c r="B4155" i="2"/>
  <c r="A4155" i="2" s="1"/>
  <c r="B4156" i="2"/>
  <c r="A4156" i="2" s="1"/>
  <c r="B4157" i="2"/>
  <c r="A4157" i="2" s="1"/>
  <c r="B4158" i="2"/>
  <c r="A4158" i="2" s="1"/>
  <c r="B4159" i="2"/>
  <c r="A4159" i="2" s="1"/>
  <c r="B4160" i="2"/>
  <c r="A4160" i="2" s="1"/>
  <c r="A4161" i="2"/>
  <c r="B4161" i="2"/>
  <c r="B4162" i="2"/>
  <c r="A4162" i="2" s="1"/>
  <c r="A4163" i="2"/>
  <c r="B4163" i="2"/>
  <c r="B4164" i="2"/>
  <c r="A4164" i="2" s="1"/>
  <c r="B4165" i="2"/>
  <c r="A4165" i="2" s="1"/>
  <c r="A4166" i="2"/>
  <c r="B4166" i="2"/>
  <c r="B4167" i="2"/>
  <c r="A4167" i="2" s="1"/>
  <c r="B4168" i="2"/>
  <c r="A4168" i="2" s="1"/>
  <c r="A4169" i="2"/>
  <c r="B4169" i="2"/>
  <c r="B4170" i="2"/>
  <c r="A4170" i="2" s="1"/>
  <c r="A4171" i="2"/>
  <c r="B4171" i="2"/>
  <c r="B4172" i="2"/>
  <c r="A4172" i="2" s="1"/>
  <c r="B4173" i="2"/>
  <c r="A4173" i="2" s="1"/>
  <c r="B4174" i="2"/>
  <c r="A4174" i="2" s="1"/>
  <c r="B4175" i="2"/>
  <c r="A4175" i="2" s="1"/>
  <c r="B4176" i="2"/>
  <c r="A4176" i="2" s="1"/>
  <c r="B4177" i="2"/>
  <c r="A4177" i="2" s="1"/>
  <c r="B4178" i="2"/>
  <c r="A4178" i="2" s="1"/>
  <c r="B4179" i="2"/>
  <c r="A4179" i="2" s="1"/>
  <c r="B4180" i="2"/>
  <c r="A4180" i="2" s="1"/>
  <c r="B4181" i="2"/>
  <c r="A4181" i="2" s="1"/>
  <c r="B4182" i="2"/>
  <c r="A4182" i="2" s="1"/>
  <c r="B4183" i="2"/>
  <c r="A4183" i="2" s="1"/>
  <c r="B4184" i="2"/>
  <c r="A4184" i="2" s="1"/>
  <c r="B4185" i="2"/>
  <c r="A4185" i="2" s="1"/>
  <c r="B4186" i="2"/>
  <c r="A4186" i="2" s="1"/>
  <c r="B4187" i="2"/>
  <c r="A4187" i="2" s="1"/>
  <c r="B4188" i="2"/>
  <c r="A4188" i="2" s="1"/>
  <c r="B4189" i="2"/>
  <c r="A4189" i="2" s="1"/>
  <c r="B4190" i="2"/>
  <c r="A4190" i="2" s="1"/>
  <c r="B4191" i="2"/>
  <c r="A4191" i="2" s="1"/>
  <c r="B4192" i="2"/>
  <c r="A4192" i="2" s="1"/>
  <c r="B4193" i="2"/>
  <c r="A4193" i="2" s="1"/>
  <c r="B4194" i="2"/>
  <c r="A4194" i="2" s="1"/>
  <c r="B4195" i="2"/>
  <c r="A4195" i="2" s="1"/>
  <c r="B4196" i="2"/>
  <c r="A4196" i="2" s="1"/>
  <c r="B4197" i="2"/>
  <c r="A4197" i="2" s="1"/>
  <c r="B4198" i="2"/>
  <c r="A4198" i="2" s="1"/>
  <c r="B4199" i="2"/>
  <c r="A4199" i="2" s="1"/>
  <c r="B4200" i="2"/>
  <c r="A4200" i="2" s="1"/>
  <c r="A4201" i="2"/>
  <c r="B4201" i="2"/>
  <c r="B4202" i="2"/>
  <c r="A4202" i="2" s="1"/>
  <c r="A4203" i="2"/>
  <c r="B4203" i="2"/>
  <c r="B4204" i="2"/>
  <c r="A4204" i="2" s="1"/>
  <c r="B4205" i="2"/>
  <c r="A4205" i="2" s="1"/>
  <c r="B4206" i="2"/>
  <c r="A4206" i="2" s="1"/>
  <c r="B4207" i="2"/>
  <c r="A4207" i="2" s="1"/>
  <c r="B4208" i="2"/>
  <c r="A4208" i="2" s="1"/>
  <c r="B4209" i="2"/>
  <c r="A4209" i="2" s="1"/>
  <c r="A4210" i="2"/>
  <c r="B4210" i="2"/>
  <c r="B4211" i="2"/>
  <c r="A4211" i="2" s="1"/>
  <c r="B4212" i="2"/>
  <c r="A4212" i="2" s="1"/>
  <c r="B4213" i="2"/>
  <c r="A4213" i="2" s="1"/>
  <c r="B4214" i="2"/>
  <c r="A4214" i="2" s="1"/>
  <c r="B4215" i="2"/>
  <c r="A4215" i="2" s="1"/>
  <c r="B4216" i="2"/>
  <c r="A4216" i="2" s="1"/>
  <c r="B4217" i="2"/>
  <c r="A4217" i="2" s="1"/>
  <c r="B4218" i="2"/>
  <c r="A4218" i="2" s="1"/>
  <c r="B4219" i="2"/>
  <c r="A4219" i="2" s="1"/>
  <c r="B4220" i="2"/>
  <c r="A4220" i="2" s="1"/>
  <c r="B4221" i="2"/>
  <c r="A4221" i="2" s="1"/>
  <c r="B4222" i="2"/>
  <c r="A4222" i="2" s="1"/>
  <c r="B4223" i="2"/>
  <c r="A4223" i="2" s="1"/>
  <c r="B4224" i="2"/>
  <c r="A4224" i="2" s="1"/>
  <c r="A4225" i="2"/>
  <c r="B4225" i="2"/>
  <c r="B4226" i="2"/>
  <c r="A4226" i="2" s="1"/>
  <c r="B4227" i="2"/>
  <c r="A4227" i="2" s="1"/>
  <c r="B4228" i="2"/>
  <c r="A4228" i="2" s="1"/>
  <c r="B4229" i="2"/>
  <c r="A4229" i="2" s="1"/>
  <c r="B4230" i="2"/>
  <c r="A4230" i="2" s="1"/>
  <c r="B4231" i="2"/>
  <c r="A4231" i="2" s="1"/>
  <c r="B4232" i="2"/>
  <c r="A4232" i="2" s="1"/>
  <c r="B4233" i="2"/>
  <c r="A4233" i="2" s="1"/>
  <c r="B4234" i="2"/>
  <c r="A4234" i="2" s="1"/>
  <c r="B4235" i="2"/>
  <c r="A4235" i="2" s="1"/>
  <c r="B4236" i="2"/>
  <c r="A4236" i="2" s="1"/>
  <c r="A4237" i="2"/>
  <c r="B4237" i="2"/>
  <c r="B4238" i="2"/>
  <c r="A4238" i="2" s="1"/>
  <c r="B4239" i="2"/>
  <c r="A4239" i="2" s="1"/>
  <c r="B4240" i="2"/>
  <c r="A4240" i="2" s="1"/>
  <c r="B4241" i="2"/>
  <c r="A4241" i="2" s="1"/>
  <c r="B4242" i="2"/>
  <c r="A4242" i="2" s="1"/>
  <c r="B4243" i="2"/>
  <c r="A4243" i="2" s="1"/>
  <c r="B4244" i="2"/>
  <c r="A4244" i="2" s="1"/>
  <c r="B4245" i="2"/>
  <c r="A4245" i="2" s="1"/>
  <c r="B4246" i="2"/>
  <c r="A4246" i="2" s="1"/>
  <c r="B4247" i="2"/>
  <c r="A4247" i="2" s="1"/>
  <c r="B4248" i="2"/>
  <c r="A4248" i="2" s="1"/>
  <c r="B4249" i="2"/>
  <c r="A4249" i="2" s="1"/>
  <c r="B4250" i="2"/>
  <c r="A4250" i="2" s="1"/>
  <c r="B4251" i="2"/>
  <c r="A4251" i="2" s="1"/>
  <c r="B4252" i="2"/>
  <c r="A4252" i="2" s="1"/>
  <c r="B4253" i="2"/>
  <c r="A4253" i="2" s="1"/>
  <c r="B4254" i="2"/>
  <c r="A4254" i="2" s="1"/>
  <c r="B4255" i="2"/>
  <c r="A4255" i="2" s="1"/>
  <c r="B4256" i="2"/>
  <c r="A4256" i="2" s="1"/>
  <c r="B4257" i="2"/>
  <c r="A4257" i="2" s="1"/>
  <c r="B4258" i="2"/>
  <c r="A4258" i="2" s="1"/>
  <c r="B4259" i="2"/>
  <c r="A4259" i="2" s="1"/>
  <c r="B4260" i="2"/>
  <c r="A4260" i="2" s="1"/>
  <c r="B4261" i="2"/>
  <c r="A4261" i="2" s="1"/>
  <c r="B4262" i="2"/>
  <c r="A4262" i="2" s="1"/>
  <c r="B4263" i="2"/>
  <c r="A4263" i="2" s="1"/>
  <c r="B4264" i="2"/>
  <c r="A4264" i="2" s="1"/>
  <c r="B4265" i="2"/>
  <c r="A4265" i="2" s="1"/>
  <c r="B4266" i="2"/>
  <c r="A4266" i="2" s="1"/>
  <c r="B4267" i="2"/>
  <c r="A4267" i="2" s="1"/>
  <c r="A4268" i="2"/>
  <c r="B4268" i="2"/>
  <c r="B4269" i="2"/>
  <c r="A4269" i="2" s="1"/>
  <c r="B4270" i="2"/>
  <c r="A4270" i="2" s="1"/>
  <c r="B4271" i="2"/>
  <c r="A4271" i="2" s="1"/>
  <c r="B4272" i="2"/>
  <c r="A4272" i="2" s="1"/>
  <c r="B4273" i="2"/>
  <c r="A4273" i="2" s="1"/>
  <c r="B4274" i="2"/>
  <c r="A4274" i="2" s="1"/>
  <c r="B4275" i="2"/>
  <c r="A4275" i="2" s="1"/>
  <c r="B4276" i="2"/>
  <c r="A4276" i="2" s="1"/>
  <c r="B4277" i="2"/>
  <c r="A4277" i="2" s="1"/>
  <c r="B4278" i="2"/>
  <c r="A4278" i="2" s="1"/>
  <c r="B4279" i="2"/>
  <c r="A4279" i="2" s="1"/>
  <c r="B4280" i="2"/>
  <c r="A4280" i="2" s="1"/>
  <c r="B4281" i="2"/>
  <c r="A4281" i="2" s="1"/>
  <c r="B4282" i="2"/>
  <c r="A4282" i="2" s="1"/>
  <c r="B4283" i="2"/>
  <c r="A4283" i="2" s="1"/>
  <c r="B4284" i="2"/>
  <c r="A4284" i="2" s="1"/>
  <c r="B4285" i="2"/>
  <c r="A4285" i="2" s="1"/>
  <c r="B4286" i="2"/>
  <c r="A4286" i="2" s="1"/>
  <c r="B4287" i="2"/>
  <c r="A4287" i="2" s="1"/>
  <c r="B4288" i="2"/>
  <c r="A4288" i="2" s="1"/>
  <c r="B4289" i="2"/>
  <c r="A4289" i="2" s="1"/>
  <c r="B4290" i="2"/>
  <c r="A4290" i="2" s="1"/>
  <c r="B4291" i="2"/>
  <c r="A4291" i="2" s="1"/>
  <c r="A4292" i="2"/>
  <c r="B4292" i="2"/>
  <c r="B4293" i="2"/>
  <c r="A4293" i="2" s="1"/>
  <c r="B4294" i="2"/>
  <c r="A4294" i="2" s="1"/>
  <c r="B4295" i="2"/>
  <c r="A4295" i="2" s="1"/>
  <c r="B4296" i="2"/>
  <c r="A4296" i="2" s="1"/>
  <c r="B4297" i="2"/>
  <c r="A4297" i="2" s="1"/>
  <c r="B4298" i="2"/>
  <c r="A4298" i="2" s="1"/>
  <c r="B4299" i="2"/>
  <c r="A4299" i="2" s="1"/>
  <c r="B4300" i="2"/>
  <c r="A4300" i="2" s="1"/>
  <c r="B4301" i="2"/>
  <c r="A4301" i="2" s="1"/>
  <c r="B4302" i="2"/>
  <c r="A4302" i="2" s="1"/>
  <c r="B4303" i="2"/>
  <c r="A4303" i="2" s="1"/>
  <c r="B4304" i="2"/>
  <c r="A4304" i="2" s="1"/>
  <c r="B4305" i="2"/>
  <c r="A4305" i="2" s="1"/>
  <c r="B4306" i="2"/>
  <c r="A4306" i="2" s="1"/>
  <c r="B4307" i="2"/>
  <c r="A4307" i="2" s="1"/>
  <c r="B4308" i="2"/>
  <c r="A4308" i="2" s="1"/>
  <c r="B4309" i="2"/>
  <c r="A4309" i="2" s="1"/>
  <c r="B4310" i="2"/>
  <c r="A4310" i="2" s="1"/>
  <c r="B4311" i="2"/>
  <c r="A4311" i="2" s="1"/>
  <c r="B4312" i="2"/>
  <c r="A4312" i="2" s="1"/>
  <c r="B4313" i="2"/>
  <c r="A4313" i="2" s="1"/>
  <c r="B4314" i="2"/>
  <c r="A4314" i="2" s="1"/>
  <c r="B4315" i="2"/>
  <c r="A4315" i="2" s="1"/>
  <c r="B4316" i="2"/>
  <c r="A4316" i="2" s="1"/>
  <c r="B4317" i="2"/>
  <c r="A4317" i="2" s="1"/>
  <c r="B4318" i="2"/>
  <c r="A4318" i="2" s="1"/>
  <c r="B4319" i="2"/>
  <c r="A4319" i="2" s="1"/>
  <c r="B4320" i="2"/>
  <c r="A4320" i="2" s="1"/>
  <c r="B4321" i="2"/>
  <c r="A4321" i="2" s="1"/>
  <c r="B4322" i="2"/>
  <c r="A4322" i="2" s="1"/>
  <c r="B4323" i="2"/>
  <c r="A4323" i="2" s="1"/>
  <c r="A4324" i="2"/>
  <c r="B4324" i="2"/>
  <c r="B4325" i="2"/>
  <c r="A4325" i="2" s="1"/>
  <c r="B4326" i="2"/>
  <c r="A4326" i="2" s="1"/>
  <c r="B4327" i="2"/>
  <c r="A4327" i="2" s="1"/>
  <c r="B4328" i="2"/>
  <c r="A4328" i="2" s="1"/>
  <c r="B4329" i="2"/>
  <c r="A4329" i="2" s="1"/>
  <c r="B4330" i="2"/>
  <c r="A4330" i="2" s="1"/>
  <c r="B4331" i="2"/>
  <c r="A4331" i="2" s="1"/>
  <c r="A4332" i="2"/>
  <c r="B4332" i="2"/>
  <c r="B4333" i="2"/>
  <c r="A4333" i="2" s="1"/>
  <c r="B4334" i="2"/>
  <c r="A4334" i="2" s="1"/>
  <c r="B4335" i="2"/>
  <c r="A4335" i="2" s="1"/>
  <c r="B4336" i="2"/>
  <c r="A4336" i="2" s="1"/>
  <c r="B4337" i="2"/>
  <c r="A4337" i="2" s="1"/>
  <c r="B4338" i="2"/>
  <c r="A4338" i="2" s="1"/>
  <c r="B4339" i="2"/>
  <c r="A4339" i="2" s="1"/>
  <c r="B4340" i="2"/>
  <c r="A4340" i="2" s="1"/>
  <c r="B4341" i="2"/>
  <c r="A4341" i="2" s="1"/>
  <c r="B4342" i="2"/>
  <c r="A4342" i="2" s="1"/>
  <c r="B4343" i="2"/>
  <c r="A4343" i="2" s="1"/>
  <c r="B4344" i="2"/>
  <c r="A4344" i="2" s="1"/>
  <c r="B4345" i="2"/>
  <c r="A4345" i="2" s="1"/>
  <c r="B4346" i="2"/>
  <c r="A4346" i="2" s="1"/>
  <c r="B4347" i="2"/>
  <c r="A4347" i="2" s="1"/>
  <c r="B4348" i="2"/>
  <c r="A4348" i="2" s="1"/>
  <c r="B4349" i="2"/>
  <c r="A4349" i="2" s="1"/>
  <c r="B4350" i="2"/>
  <c r="A4350" i="2" s="1"/>
  <c r="B4351" i="2"/>
  <c r="A4351" i="2" s="1"/>
  <c r="B4352" i="2"/>
  <c r="A4352" i="2" s="1"/>
  <c r="B4353" i="2"/>
  <c r="A4353" i="2" s="1"/>
  <c r="B4354" i="2"/>
  <c r="A4354" i="2" s="1"/>
  <c r="B4355" i="2"/>
  <c r="A4355" i="2" s="1"/>
  <c r="A4356" i="2"/>
  <c r="B4356" i="2"/>
  <c r="B4357" i="2"/>
  <c r="A4357" i="2" s="1"/>
  <c r="B4358" i="2"/>
  <c r="A4358" i="2" s="1"/>
  <c r="B4359" i="2"/>
  <c r="A4359" i="2" s="1"/>
  <c r="B4360" i="2"/>
  <c r="A4360" i="2" s="1"/>
  <c r="B4361" i="2"/>
  <c r="A4361" i="2" s="1"/>
  <c r="B4362" i="2"/>
  <c r="A4362" i="2" s="1"/>
  <c r="B4363" i="2"/>
  <c r="A4363" i="2" s="1"/>
  <c r="B4364" i="2"/>
  <c r="A4364" i="2" s="1"/>
  <c r="B4365" i="2"/>
  <c r="A4365" i="2" s="1"/>
  <c r="B4366" i="2"/>
  <c r="A4366" i="2" s="1"/>
  <c r="B4367" i="2"/>
  <c r="A4367" i="2" s="1"/>
  <c r="B4368" i="2"/>
  <c r="A4368" i="2" s="1"/>
  <c r="B4369" i="2"/>
  <c r="A4369" i="2" s="1"/>
  <c r="B4370" i="2"/>
  <c r="A4370" i="2" s="1"/>
  <c r="B4371" i="2"/>
  <c r="A4371" i="2" s="1"/>
  <c r="B4372" i="2"/>
  <c r="A4372" i="2" s="1"/>
  <c r="B4373" i="2"/>
  <c r="A4373" i="2" s="1"/>
  <c r="B4374" i="2"/>
  <c r="A4374" i="2" s="1"/>
  <c r="B4375" i="2"/>
  <c r="A4375" i="2" s="1"/>
  <c r="B4376" i="2"/>
  <c r="A4376" i="2" s="1"/>
  <c r="B4377" i="2"/>
  <c r="A4377" i="2" s="1"/>
  <c r="B4378" i="2"/>
  <c r="A4378" i="2" s="1"/>
  <c r="B4379" i="2"/>
  <c r="A4379" i="2" s="1"/>
  <c r="B4380" i="2"/>
  <c r="A4380" i="2" s="1"/>
  <c r="B4381" i="2"/>
  <c r="A4381" i="2" s="1"/>
  <c r="B4382" i="2"/>
  <c r="A4382" i="2" s="1"/>
  <c r="B4383" i="2"/>
  <c r="A4383" i="2" s="1"/>
  <c r="B4384" i="2"/>
  <c r="A4384" i="2" s="1"/>
  <c r="B4385" i="2"/>
  <c r="A4385" i="2" s="1"/>
  <c r="B4386" i="2"/>
  <c r="A4386" i="2" s="1"/>
  <c r="B4387" i="2"/>
  <c r="A4387" i="2" s="1"/>
  <c r="A4388" i="2"/>
  <c r="B4388" i="2"/>
  <c r="B4389" i="2"/>
  <c r="A4389" i="2" s="1"/>
  <c r="B4390" i="2"/>
  <c r="A4390" i="2" s="1"/>
  <c r="B4391" i="2"/>
  <c r="A4391" i="2" s="1"/>
  <c r="B4392" i="2"/>
  <c r="A4392" i="2" s="1"/>
  <c r="B4393" i="2"/>
  <c r="A4393" i="2" s="1"/>
  <c r="B4394" i="2"/>
  <c r="A4394" i="2" s="1"/>
  <c r="B4395" i="2"/>
  <c r="A4395" i="2" s="1"/>
  <c r="A4396" i="2"/>
  <c r="B4396" i="2"/>
  <c r="B4397" i="2"/>
  <c r="A4397" i="2" s="1"/>
  <c r="B4398" i="2"/>
  <c r="A4398" i="2" s="1"/>
  <c r="B4399" i="2"/>
  <c r="A4399" i="2" s="1"/>
  <c r="B4400" i="2"/>
  <c r="A4400" i="2" s="1"/>
  <c r="B4401" i="2"/>
  <c r="A4401" i="2" s="1"/>
  <c r="B4402" i="2"/>
  <c r="A4402" i="2" s="1"/>
  <c r="B4403" i="2"/>
  <c r="A4403" i="2" s="1"/>
  <c r="B4404" i="2"/>
  <c r="A4404" i="2" s="1"/>
  <c r="B4405" i="2"/>
  <c r="A4405" i="2" s="1"/>
  <c r="B4406" i="2"/>
  <c r="A4406" i="2" s="1"/>
  <c r="B4407" i="2"/>
  <c r="A4407" i="2" s="1"/>
  <c r="B4408" i="2"/>
  <c r="A4408" i="2" s="1"/>
  <c r="B4409" i="2"/>
  <c r="A4409" i="2" s="1"/>
  <c r="B4410" i="2"/>
  <c r="A4410" i="2" s="1"/>
  <c r="B4411" i="2"/>
  <c r="A4411" i="2" s="1"/>
  <c r="B4412" i="2"/>
  <c r="A4412" i="2" s="1"/>
  <c r="B4413" i="2"/>
  <c r="A4413" i="2" s="1"/>
  <c r="B4414" i="2"/>
  <c r="A4414" i="2" s="1"/>
  <c r="B4415" i="2"/>
  <c r="A4415" i="2" s="1"/>
  <c r="B4416" i="2"/>
  <c r="A4416" i="2" s="1"/>
  <c r="A4417" i="2"/>
  <c r="B4417" i="2"/>
  <c r="B4418" i="2"/>
  <c r="A4418" i="2" s="1"/>
  <c r="B4419" i="2"/>
  <c r="A4419" i="2" s="1"/>
  <c r="B4420" i="2"/>
  <c r="A4420" i="2" s="1"/>
  <c r="B4421" i="2"/>
  <c r="A4421" i="2" s="1"/>
  <c r="B4422" i="2"/>
  <c r="A4422" i="2" s="1"/>
  <c r="B4423" i="2"/>
  <c r="A4423" i="2" s="1"/>
  <c r="B4424" i="2"/>
  <c r="A4424" i="2" s="1"/>
  <c r="B4425" i="2"/>
  <c r="A4425" i="2" s="1"/>
  <c r="B4426" i="2"/>
  <c r="A4426" i="2" s="1"/>
  <c r="B4427" i="2"/>
  <c r="A4427" i="2" s="1"/>
  <c r="B4428" i="2"/>
  <c r="A4428" i="2" s="1"/>
  <c r="B4429" i="2"/>
  <c r="A4429" i="2" s="1"/>
  <c r="B4430" i="2"/>
  <c r="A4430" i="2" s="1"/>
  <c r="B4431" i="2"/>
  <c r="A4431" i="2" s="1"/>
  <c r="B4432" i="2"/>
  <c r="A4432" i="2" s="1"/>
  <c r="B4433" i="2"/>
  <c r="A4433" i="2" s="1"/>
  <c r="B4434" i="2"/>
  <c r="A4434" i="2" s="1"/>
  <c r="B4435" i="2"/>
  <c r="A4435" i="2" s="1"/>
  <c r="A4436" i="2"/>
  <c r="B4436" i="2"/>
  <c r="B4437" i="2"/>
  <c r="A4437" i="2" s="1"/>
  <c r="B4438" i="2"/>
  <c r="A4438" i="2" s="1"/>
  <c r="B4439" i="2"/>
  <c r="A4439" i="2" s="1"/>
  <c r="B4440" i="2"/>
  <c r="A4440" i="2" s="1"/>
  <c r="B4441" i="2"/>
  <c r="A4441" i="2" s="1"/>
  <c r="B4442" i="2"/>
  <c r="A4442" i="2" s="1"/>
  <c r="B4443" i="2"/>
  <c r="A4443" i="2" s="1"/>
  <c r="A4444" i="2"/>
  <c r="B4444" i="2"/>
  <c r="B4445" i="2"/>
  <c r="A4445" i="2" s="1"/>
  <c r="B4446" i="2"/>
  <c r="A4446" i="2" s="1"/>
  <c r="B4447" i="2"/>
  <c r="A4447" i="2" s="1"/>
  <c r="B4448" i="2"/>
  <c r="A4448" i="2" s="1"/>
  <c r="B4449" i="2"/>
  <c r="A4449" i="2" s="1"/>
  <c r="B4450" i="2"/>
  <c r="A4450" i="2" s="1"/>
  <c r="A4451" i="2"/>
  <c r="B4451" i="2"/>
  <c r="B4452" i="2"/>
  <c r="A4452" i="2" s="1"/>
  <c r="A4453" i="2"/>
  <c r="B4453" i="2"/>
  <c r="B4454" i="2"/>
  <c r="A4454" i="2" s="1"/>
  <c r="B4455" i="2"/>
  <c r="A4455" i="2" s="1"/>
  <c r="B4456" i="2"/>
  <c r="A4456" i="2" s="1"/>
  <c r="B4457" i="2"/>
  <c r="A4457" i="2" s="1"/>
  <c r="B4458" i="2"/>
  <c r="A4458" i="2" s="1"/>
  <c r="B4459" i="2"/>
  <c r="A4459" i="2" s="1"/>
  <c r="B4460" i="2"/>
  <c r="A4460" i="2" s="1"/>
  <c r="B4461" i="2"/>
  <c r="A4461" i="2" s="1"/>
  <c r="B4462" i="2"/>
  <c r="A4462" i="2" s="1"/>
  <c r="A4463" i="2"/>
  <c r="B4463" i="2"/>
  <c r="B4464" i="2"/>
  <c r="A4464" i="2" s="1"/>
  <c r="B4465" i="2"/>
  <c r="A4465" i="2" s="1"/>
  <c r="B4466" i="2"/>
  <c r="A4466" i="2" s="1"/>
  <c r="B4467" i="2"/>
  <c r="A4467" i="2" s="1"/>
  <c r="B4468" i="2"/>
  <c r="A4468" i="2" s="1"/>
  <c r="B4469" i="2"/>
  <c r="A4469" i="2" s="1"/>
  <c r="B4470" i="2"/>
  <c r="A4470" i="2" s="1"/>
  <c r="B4471" i="2"/>
  <c r="A4471" i="2" s="1"/>
  <c r="B4472" i="2"/>
  <c r="A4472" i="2" s="1"/>
  <c r="B4473" i="2"/>
  <c r="A4473" i="2" s="1"/>
  <c r="B4474" i="2"/>
  <c r="A4474" i="2" s="1"/>
  <c r="B4475" i="2"/>
  <c r="A4475" i="2" s="1"/>
  <c r="B4476" i="2"/>
  <c r="A4476" i="2" s="1"/>
  <c r="B4477" i="2"/>
  <c r="A4477" i="2" s="1"/>
  <c r="B4478" i="2"/>
  <c r="A4478" i="2" s="1"/>
  <c r="B4479" i="2"/>
  <c r="A4479" i="2" s="1"/>
  <c r="B4480" i="2"/>
  <c r="A4480" i="2" s="1"/>
  <c r="B4481" i="2"/>
  <c r="A4481" i="2" s="1"/>
  <c r="B4482" i="2"/>
  <c r="A4482" i="2" s="1"/>
  <c r="B4483" i="2"/>
  <c r="A4483" i="2" s="1"/>
  <c r="B4484" i="2"/>
  <c r="A4484" i="2" s="1"/>
  <c r="B4485" i="2"/>
  <c r="A4485" i="2" s="1"/>
  <c r="B4486" i="2"/>
  <c r="A4486" i="2" s="1"/>
  <c r="B4487" i="2"/>
  <c r="A4487" i="2" s="1"/>
  <c r="B4488" i="2"/>
  <c r="A4488" i="2" s="1"/>
  <c r="B4489" i="2"/>
  <c r="A4489" i="2" s="1"/>
  <c r="B4490" i="2"/>
  <c r="A4490" i="2" s="1"/>
  <c r="B4491" i="2"/>
  <c r="A4491" i="2" s="1"/>
  <c r="A4492" i="2"/>
  <c r="B4492" i="2"/>
  <c r="B4493" i="2"/>
  <c r="A4493" i="2" s="1"/>
  <c r="B4494" i="2"/>
  <c r="A4494" i="2" s="1"/>
  <c r="B4495" i="2"/>
  <c r="A4495" i="2" s="1"/>
  <c r="B4496" i="2"/>
  <c r="A4496" i="2" s="1"/>
  <c r="B4497" i="2"/>
  <c r="A4497" i="2" s="1"/>
  <c r="B4498" i="2"/>
  <c r="A4498" i="2" s="1"/>
  <c r="B4499" i="2"/>
  <c r="A4499" i="2" s="1"/>
  <c r="B4500" i="2"/>
  <c r="A4500" i="2" s="1"/>
  <c r="A4501" i="2"/>
  <c r="B4501" i="2"/>
  <c r="B4502" i="2"/>
  <c r="A4502" i="2" s="1"/>
  <c r="B4503" i="2"/>
  <c r="A4503" i="2" s="1"/>
  <c r="B4504" i="2"/>
  <c r="A4504" i="2" s="1"/>
  <c r="B4505" i="2"/>
  <c r="A4505" i="2" s="1"/>
  <c r="B4506" i="2"/>
  <c r="A4506" i="2" s="1"/>
  <c r="A4507" i="2"/>
  <c r="B4507" i="2"/>
  <c r="B4508" i="2"/>
  <c r="A4508" i="2" s="1"/>
  <c r="B4509" i="2"/>
  <c r="A4509" i="2" s="1"/>
  <c r="B4510" i="2"/>
  <c r="A4510" i="2" s="1"/>
  <c r="B4511" i="2"/>
  <c r="A4511" i="2" s="1"/>
  <c r="B4512" i="2"/>
  <c r="A4512" i="2" s="1"/>
  <c r="B4513" i="2"/>
  <c r="A4513" i="2" s="1"/>
  <c r="B4514" i="2"/>
  <c r="A4514" i="2" s="1"/>
  <c r="A4515" i="2"/>
  <c r="B4515" i="2"/>
  <c r="B4516" i="2"/>
  <c r="A4516" i="2" s="1"/>
  <c r="A4517" i="2"/>
  <c r="B4517" i="2"/>
  <c r="B4518" i="2"/>
  <c r="A4518" i="2" s="1"/>
  <c r="B4519" i="2"/>
  <c r="A4519" i="2" s="1"/>
  <c r="B4520" i="2"/>
  <c r="A4520" i="2" s="1"/>
  <c r="B4521" i="2"/>
  <c r="A4521" i="2" s="1"/>
  <c r="B4522" i="2"/>
  <c r="A4522" i="2" s="1"/>
  <c r="B4523" i="2"/>
  <c r="A4523" i="2" s="1"/>
  <c r="B4524" i="2"/>
  <c r="A4524" i="2" s="1"/>
  <c r="B4525" i="2"/>
  <c r="A4525" i="2" s="1"/>
  <c r="B4526" i="2"/>
  <c r="A4526" i="2" s="1"/>
  <c r="B4527" i="2"/>
  <c r="A4527" i="2" s="1"/>
  <c r="B4528" i="2"/>
  <c r="A4528" i="2" s="1"/>
  <c r="B4529" i="2"/>
  <c r="A4529" i="2" s="1"/>
  <c r="B4530" i="2"/>
  <c r="A4530" i="2" s="1"/>
  <c r="B4531" i="2"/>
  <c r="A4531" i="2" s="1"/>
  <c r="B4532" i="2"/>
  <c r="A4532" i="2" s="1"/>
  <c r="B4533" i="2"/>
  <c r="A4533" i="2" s="1"/>
  <c r="B4534" i="2"/>
  <c r="A4534" i="2" s="1"/>
  <c r="B4535" i="2"/>
  <c r="A4535" i="2" s="1"/>
  <c r="B4536" i="2"/>
  <c r="A4536" i="2" s="1"/>
  <c r="B4537" i="2"/>
  <c r="A4537" i="2" s="1"/>
  <c r="B4538" i="2"/>
  <c r="A4538" i="2" s="1"/>
  <c r="B4539" i="2"/>
  <c r="A4539" i="2" s="1"/>
  <c r="B4540" i="2"/>
  <c r="A4540" i="2" s="1"/>
  <c r="B4541" i="2"/>
  <c r="A4541" i="2" s="1"/>
  <c r="B4542" i="2"/>
  <c r="A4542" i="2" s="1"/>
  <c r="B4543" i="2"/>
  <c r="A4543" i="2" s="1"/>
  <c r="B4544" i="2"/>
  <c r="A4544" i="2" s="1"/>
  <c r="B4545" i="2"/>
  <c r="A4545" i="2" s="1"/>
  <c r="B4546" i="2"/>
  <c r="A4546" i="2" s="1"/>
  <c r="B4547" i="2"/>
  <c r="A4547" i="2" s="1"/>
  <c r="B4548" i="2"/>
  <c r="A4548" i="2" s="1"/>
  <c r="B4549" i="2"/>
  <c r="A4549" i="2" s="1"/>
  <c r="B4550" i="2"/>
  <c r="A4550" i="2" s="1"/>
  <c r="B4551" i="2"/>
  <c r="A4551" i="2" s="1"/>
  <c r="B4552" i="2"/>
  <c r="A4552" i="2" s="1"/>
  <c r="B4553" i="2"/>
  <c r="A4553" i="2" s="1"/>
  <c r="B4554" i="2"/>
  <c r="A4554" i="2" s="1"/>
  <c r="A4555" i="2"/>
  <c r="B4555" i="2"/>
  <c r="B4556" i="2"/>
  <c r="A4556" i="2" s="1"/>
  <c r="B4557" i="2"/>
  <c r="A4557" i="2" s="1"/>
  <c r="B4558" i="2"/>
  <c r="A4558" i="2" s="1"/>
  <c r="B4559" i="2"/>
  <c r="A4559" i="2" s="1"/>
  <c r="B4560" i="2"/>
  <c r="A4560" i="2" s="1"/>
  <c r="B4561" i="2"/>
  <c r="A4561" i="2" s="1"/>
  <c r="B4562" i="2"/>
  <c r="A4562" i="2" s="1"/>
  <c r="A4563" i="2"/>
  <c r="B4563" i="2"/>
  <c r="B4564" i="2"/>
  <c r="A4564" i="2" s="1"/>
  <c r="A4565" i="2"/>
  <c r="B4565" i="2"/>
  <c r="B4566" i="2"/>
  <c r="A4566" i="2" s="1"/>
  <c r="B4567" i="2"/>
  <c r="A4567" i="2" s="1"/>
  <c r="A4568" i="2"/>
  <c r="B4568" i="2"/>
  <c r="B4569" i="2"/>
  <c r="A4569" i="2" s="1"/>
  <c r="B4570" i="2"/>
  <c r="A4570" i="2" s="1"/>
  <c r="A4571" i="2"/>
  <c r="B4571" i="2"/>
  <c r="B4572" i="2"/>
  <c r="A4572" i="2" s="1"/>
  <c r="A4573" i="2"/>
  <c r="B4573" i="2"/>
  <c r="B4574" i="2"/>
  <c r="A4574" i="2" s="1"/>
  <c r="B4575" i="2"/>
  <c r="A4575" i="2" s="1"/>
  <c r="B4576" i="2"/>
  <c r="A4576" i="2" s="1"/>
  <c r="B4577" i="2"/>
  <c r="A4577" i="2" s="1"/>
  <c r="B4578" i="2"/>
  <c r="A4578" i="2" s="1"/>
  <c r="B4579" i="2"/>
  <c r="A4579" i="2" s="1"/>
  <c r="B4580" i="2"/>
  <c r="A4580" i="2" s="1"/>
  <c r="B4581" i="2"/>
  <c r="A4581" i="2" s="1"/>
  <c r="B4582" i="2"/>
  <c r="A4582" i="2" s="1"/>
  <c r="B4583" i="2"/>
  <c r="A4583" i="2" s="1"/>
  <c r="B4584" i="2"/>
  <c r="A4584" i="2" s="1"/>
  <c r="B4585" i="2"/>
  <c r="A4585" i="2" s="1"/>
  <c r="B4586" i="2"/>
  <c r="A4586" i="2" s="1"/>
  <c r="B4587" i="2"/>
  <c r="A4587" i="2" s="1"/>
  <c r="B4588" i="2"/>
  <c r="A4588" i="2" s="1"/>
  <c r="A4589" i="2"/>
  <c r="B4589" i="2"/>
  <c r="B4590" i="2"/>
  <c r="A4590" i="2" s="1"/>
  <c r="B4591" i="2"/>
  <c r="A4591" i="2" s="1"/>
  <c r="B4592" i="2"/>
  <c r="A4592" i="2" s="1"/>
  <c r="B4593" i="2"/>
  <c r="A4593" i="2" s="1"/>
  <c r="B4594" i="2"/>
  <c r="A4594" i="2" s="1"/>
  <c r="B4595" i="2"/>
  <c r="A4595" i="2" s="1"/>
  <c r="B4596" i="2"/>
  <c r="A4596" i="2" s="1"/>
  <c r="B4597" i="2"/>
  <c r="A4597" i="2" s="1"/>
  <c r="B4598" i="2"/>
  <c r="A4598" i="2" s="1"/>
  <c r="B4599" i="2"/>
  <c r="A4599" i="2" s="1"/>
  <c r="B4600" i="2"/>
  <c r="A4600" i="2" s="1"/>
  <c r="B4601" i="2"/>
  <c r="A4601" i="2" s="1"/>
  <c r="B4602" i="2"/>
  <c r="A4602" i="2" s="1"/>
  <c r="B4603" i="2"/>
  <c r="A4603" i="2" s="1"/>
  <c r="B4604" i="2"/>
  <c r="A4604" i="2" s="1"/>
  <c r="B4605" i="2"/>
  <c r="A4605" i="2" s="1"/>
  <c r="B4606" i="2"/>
  <c r="A4606" i="2" s="1"/>
  <c r="B4607" i="2"/>
  <c r="A4607" i="2" s="1"/>
  <c r="B4608" i="2"/>
  <c r="A4608" i="2" s="1"/>
  <c r="B4609" i="2"/>
  <c r="A4609" i="2" s="1"/>
  <c r="B4610" i="2"/>
  <c r="A4610" i="2" s="1"/>
  <c r="A4611" i="2"/>
  <c r="B4611" i="2"/>
  <c r="B4612" i="2"/>
  <c r="A4612" i="2" s="1"/>
  <c r="B4613" i="2"/>
  <c r="A4613" i="2" s="1"/>
  <c r="B4614" i="2"/>
  <c r="A4614" i="2" s="1"/>
  <c r="B4615" i="2"/>
  <c r="A4615" i="2" s="1"/>
  <c r="B4616" i="2"/>
  <c r="A4616" i="2" s="1"/>
  <c r="B4617" i="2"/>
  <c r="A4617" i="2" s="1"/>
  <c r="B4618" i="2"/>
  <c r="A4618" i="2" s="1"/>
  <c r="B4619" i="2"/>
  <c r="A4619" i="2" s="1"/>
  <c r="B4620" i="2"/>
  <c r="A4620" i="2" s="1"/>
  <c r="B4621" i="2"/>
  <c r="A4621" i="2" s="1"/>
  <c r="B4622" i="2"/>
  <c r="A4622" i="2" s="1"/>
  <c r="B4623" i="2"/>
  <c r="A4623" i="2" s="1"/>
  <c r="B4624" i="2"/>
  <c r="A4624" i="2" s="1"/>
  <c r="B4625" i="2"/>
  <c r="A4625" i="2" s="1"/>
  <c r="B4626" i="2"/>
  <c r="A4626" i="2" s="1"/>
  <c r="B4627" i="2"/>
  <c r="A4627" i="2" s="1"/>
  <c r="A4628" i="2"/>
  <c r="B4628" i="2"/>
  <c r="B4629" i="2"/>
  <c r="A4629" i="2" s="1"/>
  <c r="B4630" i="2"/>
  <c r="A4630" i="2" s="1"/>
  <c r="B4631" i="2"/>
  <c r="A4631" i="2" s="1"/>
  <c r="B4632" i="2"/>
  <c r="A4632" i="2" s="1"/>
  <c r="B4633" i="2"/>
  <c r="A4633" i="2" s="1"/>
  <c r="B4634" i="2"/>
  <c r="A4634" i="2" s="1"/>
  <c r="B4635" i="2"/>
  <c r="A4635" i="2" s="1"/>
  <c r="B4636" i="2"/>
  <c r="A4636" i="2" s="1"/>
  <c r="B4637" i="2"/>
  <c r="A4637" i="2" s="1"/>
  <c r="B4638" i="2"/>
  <c r="A4638" i="2" s="1"/>
  <c r="B4639" i="2"/>
  <c r="A4639" i="2" s="1"/>
  <c r="B4640" i="2"/>
  <c r="A4640" i="2" s="1"/>
  <c r="A4641" i="2"/>
  <c r="B4641" i="2"/>
  <c r="B4642" i="2"/>
  <c r="A4642" i="2" s="1"/>
  <c r="B4643" i="2"/>
  <c r="A4643" i="2" s="1"/>
  <c r="B4644" i="2"/>
  <c r="A4644" i="2" s="1"/>
  <c r="B4645" i="2"/>
  <c r="A4645" i="2" s="1"/>
  <c r="B4646" i="2"/>
  <c r="A4646" i="2" s="1"/>
  <c r="B4647" i="2"/>
  <c r="A4647" i="2" s="1"/>
  <c r="B4648" i="2"/>
  <c r="A4648" i="2" s="1"/>
  <c r="B4649" i="2"/>
  <c r="A4649" i="2" s="1"/>
  <c r="B4650" i="2"/>
  <c r="A4650" i="2" s="1"/>
  <c r="A4651" i="2"/>
  <c r="B4651" i="2"/>
  <c r="B4652" i="2"/>
  <c r="A4652" i="2" s="1"/>
  <c r="A4653" i="2"/>
  <c r="B4653" i="2"/>
  <c r="B4654" i="2"/>
  <c r="A4654" i="2" s="1"/>
  <c r="B4655" i="2"/>
  <c r="A4655" i="2" s="1"/>
  <c r="B4656" i="2"/>
  <c r="A4656" i="2" s="1"/>
  <c r="B4657" i="2"/>
  <c r="A4657" i="2" s="1"/>
  <c r="B4658" i="2"/>
  <c r="A4658" i="2" s="1"/>
  <c r="B4659" i="2"/>
  <c r="A4659" i="2" s="1"/>
  <c r="B4660" i="2"/>
  <c r="A4660" i="2" s="1"/>
  <c r="B4661" i="2"/>
  <c r="A4661" i="2" s="1"/>
  <c r="B4662" i="2"/>
  <c r="A4662" i="2" s="1"/>
  <c r="B4663" i="2"/>
  <c r="A4663" i="2" s="1"/>
  <c r="B4664" i="2"/>
  <c r="A4664" i="2" s="1"/>
  <c r="A4665" i="2"/>
  <c r="B4665" i="2"/>
  <c r="B4666" i="2"/>
  <c r="A4666" i="2" s="1"/>
  <c r="B4667" i="2"/>
  <c r="A4667" i="2" s="1"/>
  <c r="B4668" i="2"/>
  <c r="A4668" i="2" s="1"/>
  <c r="B4669" i="2"/>
  <c r="A4669" i="2" s="1"/>
  <c r="B4670" i="2"/>
  <c r="A4670" i="2" s="1"/>
  <c r="B4671" i="2"/>
  <c r="A4671" i="2" s="1"/>
  <c r="B4672" i="2"/>
  <c r="A4672" i="2" s="1"/>
  <c r="B4673" i="2"/>
  <c r="A4673" i="2" s="1"/>
  <c r="B4674" i="2"/>
  <c r="A4674" i="2" s="1"/>
  <c r="B4675" i="2"/>
  <c r="A4675" i="2" s="1"/>
  <c r="B4676" i="2"/>
  <c r="A4676" i="2" s="1"/>
  <c r="B4677" i="2"/>
  <c r="A4677" i="2" s="1"/>
  <c r="B4678" i="2"/>
  <c r="A4678" i="2" s="1"/>
  <c r="B4679" i="2"/>
  <c r="A4679" i="2" s="1"/>
  <c r="B4680" i="2"/>
  <c r="A4680" i="2" s="1"/>
  <c r="B4681" i="2"/>
  <c r="A4681" i="2" s="1"/>
  <c r="B4682" i="2"/>
  <c r="A4682" i="2" s="1"/>
  <c r="B4683" i="2"/>
  <c r="A4683" i="2" s="1"/>
  <c r="B4684" i="2"/>
  <c r="A4684" i="2" s="1"/>
  <c r="B4685" i="2"/>
  <c r="A4685" i="2" s="1"/>
  <c r="B4686" i="2"/>
  <c r="A4686" i="2" s="1"/>
  <c r="B4687" i="2"/>
  <c r="A4687" i="2" s="1"/>
  <c r="B4688" i="2"/>
  <c r="A4688" i="2" s="1"/>
  <c r="B4689" i="2"/>
  <c r="A4689" i="2" s="1"/>
  <c r="B4690" i="2"/>
  <c r="A4690" i="2" s="1"/>
  <c r="B4691" i="2"/>
  <c r="A4691" i="2" s="1"/>
  <c r="B4692" i="2"/>
  <c r="A4692" i="2" s="1"/>
  <c r="B4693" i="2"/>
  <c r="A4693" i="2" s="1"/>
  <c r="B4694" i="2"/>
  <c r="A4694" i="2" s="1"/>
  <c r="B4695" i="2"/>
  <c r="A4695" i="2" s="1"/>
  <c r="B4696" i="2"/>
  <c r="A4696" i="2" s="1"/>
  <c r="A4697" i="2"/>
  <c r="B4697" i="2"/>
  <c r="B4698" i="2"/>
  <c r="A4698" i="2" s="1"/>
  <c r="B4699" i="2"/>
  <c r="A4699" i="2" s="1"/>
  <c r="B4700" i="2"/>
  <c r="A4700" i="2" s="1"/>
  <c r="B4701" i="2"/>
  <c r="A4701" i="2" s="1"/>
  <c r="B4702" i="2"/>
  <c r="A4702" i="2" s="1"/>
  <c r="B4703" i="2"/>
  <c r="A4703" i="2" s="1"/>
  <c r="B4704" i="2"/>
  <c r="A4704" i="2" s="1"/>
  <c r="B4705" i="2"/>
  <c r="A4705" i="2" s="1"/>
  <c r="B4706" i="2"/>
  <c r="A4706" i="2" s="1"/>
  <c r="B4707" i="2"/>
  <c r="A4707" i="2" s="1"/>
  <c r="B4708" i="2"/>
  <c r="A4708" i="2" s="1"/>
  <c r="B4709" i="2"/>
  <c r="A4709" i="2" s="1"/>
  <c r="B4710" i="2"/>
  <c r="A4710" i="2" s="1"/>
  <c r="B4711" i="2"/>
  <c r="A4711" i="2" s="1"/>
  <c r="B4712" i="2"/>
  <c r="A4712" i="2" s="1"/>
  <c r="B4713" i="2"/>
  <c r="A4713" i="2" s="1"/>
  <c r="A4714" i="2"/>
  <c r="B4714" i="2"/>
  <c r="B4715" i="2"/>
  <c r="A4715" i="2" s="1"/>
  <c r="B4716" i="2"/>
  <c r="A4716" i="2" s="1"/>
  <c r="B4717" i="2"/>
  <c r="A4717" i="2" s="1"/>
  <c r="B4718" i="2"/>
  <c r="A4718" i="2" s="1"/>
  <c r="B4719" i="2"/>
  <c r="A4719" i="2" s="1"/>
  <c r="B4720" i="2"/>
  <c r="A4720" i="2" s="1"/>
  <c r="B4721" i="2"/>
  <c r="A4721" i="2" s="1"/>
  <c r="B4722" i="2"/>
  <c r="A4722" i="2" s="1"/>
  <c r="B4723" i="2"/>
  <c r="A4723" i="2" s="1"/>
  <c r="B4724" i="2"/>
  <c r="A4724" i="2" s="1"/>
  <c r="A4725" i="2"/>
  <c r="B4725" i="2"/>
  <c r="B4726" i="2"/>
  <c r="A4726" i="2" s="1"/>
  <c r="B4727" i="2"/>
  <c r="A4727" i="2" s="1"/>
  <c r="B4728" i="2"/>
  <c r="A4728" i="2" s="1"/>
  <c r="B4729" i="2"/>
  <c r="A4729" i="2" s="1"/>
  <c r="B4730" i="2"/>
  <c r="A4730" i="2" s="1"/>
  <c r="B4731" i="2"/>
  <c r="A4731" i="2" s="1"/>
  <c r="B4732" i="2"/>
  <c r="A4732" i="2" s="1"/>
  <c r="B4733" i="2"/>
  <c r="A4733" i="2" s="1"/>
  <c r="B4734" i="2"/>
  <c r="A4734" i="2" s="1"/>
  <c r="B4735" i="2"/>
  <c r="A4735" i="2" s="1"/>
  <c r="B4736" i="2"/>
  <c r="A4736" i="2" s="1"/>
  <c r="B4737" i="2"/>
  <c r="A4737" i="2" s="1"/>
  <c r="B4738" i="2"/>
  <c r="A4738" i="2" s="1"/>
  <c r="B4739" i="2"/>
  <c r="A4739" i="2" s="1"/>
  <c r="B4740" i="2"/>
  <c r="A4740" i="2" s="1"/>
  <c r="B4741" i="2"/>
  <c r="A4741" i="2" s="1"/>
  <c r="B4742" i="2"/>
  <c r="A4742" i="2" s="1"/>
  <c r="B4743" i="2"/>
  <c r="A4743" i="2" s="1"/>
  <c r="B4744" i="2"/>
  <c r="A4744" i="2" s="1"/>
  <c r="B4745" i="2"/>
  <c r="A4745" i="2" s="1"/>
  <c r="B4746" i="2"/>
  <c r="A4746" i="2" s="1"/>
  <c r="A4747" i="2"/>
  <c r="B4747" i="2"/>
  <c r="B4748" i="2"/>
  <c r="A4748" i="2" s="1"/>
  <c r="B4749" i="2"/>
  <c r="A4749" i="2" s="1"/>
  <c r="B4750" i="2"/>
  <c r="A4750" i="2" s="1"/>
  <c r="B4751" i="2"/>
  <c r="A4751" i="2" s="1"/>
  <c r="B4752" i="2"/>
  <c r="A4752" i="2" s="1"/>
  <c r="B4753" i="2"/>
  <c r="A4753" i="2" s="1"/>
  <c r="B4754" i="2"/>
  <c r="A4754" i="2" s="1"/>
  <c r="B4755" i="2"/>
  <c r="A4755" i="2" s="1"/>
  <c r="B4756" i="2"/>
  <c r="A4756" i="2" s="1"/>
  <c r="A4757" i="2"/>
  <c r="B4757" i="2"/>
  <c r="B4758" i="2"/>
  <c r="A4758" i="2" s="1"/>
  <c r="B4759" i="2"/>
  <c r="A4759" i="2" s="1"/>
  <c r="B4760" i="2"/>
  <c r="A4760" i="2" s="1"/>
  <c r="B4761" i="2"/>
  <c r="A4761" i="2" s="1"/>
  <c r="B4762" i="2"/>
  <c r="A4762" i="2" s="1"/>
  <c r="B4763" i="2"/>
  <c r="A4763" i="2" s="1"/>
  <c r="B4764" i="2"/>
  <c r="A4764" i="2" s="1"/>
  <c r="B4765" i="2"/>
  <c r="A4765" i="2" s="1"/>
  <c r="B4766" i="2"/>
  <c r="A4766" i="2" s="1"/>
  <c r="B4767" i="2"/>
  <c r="A4767" i="2" s="1"/>
  <c r="B4768" i="2"/>
  <c r="A4768" i="2" s="1"/>
  <c r="B4769" i="2"/>
  <c r="A4769" i="2" s="1"/>
  <c r="B4770" i="2"/>
  <c r="A4770" i="2" s="1"/>
  <c r="B4771" i="2"/>
  <c r="A4771" i="2" s="1"/>
  <c r="B4772" i="2"/>
  <c r="A4772" i="2" s="1"/>
  <c r="B4773" i="2"/>
  <c r="A4773" i="2" s="1"/>
  <c r="B4774" i="2"/>
  <c r="A4774" i="2" s="1"/>
  <c r="B4775" i="2"/>
  <c r="A4775" i="2" s="1"/>
  <c r="B4776" i="2"/>
  <c r="A4776" i="2" s="1"/>
  <c r="B4777" i="2"/>
  <c r="A4777" i="2" s="1"/>
  <c r="B4778" i="2"/>
  <c r="A4778" i="2" s="1"/>
  <c r="B4779" i="2"/>
  <c r="A4779" i="2" s="1"/>
  <c r="B4780" i="2"/>
  <c r="A4780" i="2" s="1"/>
  <c r="B4781" i="2"/>
  <c r="A4781" i="2" s="1"/>
  <c r="B4782" i="2"/>
  <c r="A4782" i="2" s="1"/>
  <c r="B4783" i="2"/>
  <c r="A4783" i="2" s="1"/>
  <c r="B4784" i="2"/>
  <c r="A4784" i="2" s="1"/>
  <c r="B4785" i="2"/>
  <c r="A4785" i="2" s="1"/>
  <c r="B4786" i="2"/>
  <c r="A4786" i="2" s="1"/>
  <c r="B4787" i="2"/>
  <c r="A4787" i="2" s="1"/>
  <c r="B4788" i="2"/>
  <c r="A4788" i="2" s="1"/>
  <c r="B4789" i="2"/>
  <c r="A4789" i="2" s="1"/>
  <c r="B4790" i="2"/>
  <c r="A4790" i="2" s="1"/>
  <c r="B4791" i="2"/>
  <c r="A4791" i="2" s="1"/>
  <c r="B4792" i="2"/>
  <c r="A4792" i="2" s="1"/>
  <c r="B4793" i="2"/>
  <c r="A4793" i="2" s="1"/>
  <c r="B4794" i="2"/>
  <c r="A4794" i="2" s="1"/>
  <c r="B4795" i="2"/>
  <c r="A4795" i="2" s="1"/>
  <c r="B4796" i="2"/>
  <c r="A4796" i="2" s="1"/>
  <c r="A4797" i="2"/>
  <c r="B4797" i="2"/>
  <c r="B4798" i="2"/>
  <c r="A4798" i="2" s="1"/>
  <c r="B4799" i="2"/>
  <c r="A4799" i="2" s="1"/>
  <c r="B4800" i="2"/>
  <c r="A4800" i="2" s="1"/>
  <c r="B4801" i="2"/>
  <c r="A4801" i="2" s="1"/>
  <c r="B4802" i="2"/>
  <c r="A4802" i="2" s="1"/>
  <c r="B4803" i="2"/>
  <c r="A4803" i="2" s="1"/>
  <c r="B4804" i="2"/>
  <c r="A4804" i="2" s="1"/>
  <c r="B4805" i="2"/>
  <c r="A4805" i="2" s="1"/>
  <c r="B4806" i="2"/>
  <c r="A4806" i="2" s="1"/>
  <c r="B4807" i="2"/>
  <c r="A4807" i="2" s="1"/>
  <c r="B4808" i="2"/>
  <c r="A4808" i="2" s="1"/>
  <c r="B4809" i="2"/>
  <c r="A4809" i="2" s="1"/>
  <c r="B4810" i="2"/>
  <c r="A4810" i="2" s="1"/>
  <c r="B4811" i="2"/>
  <c r="A4811" i="2" s="1"/>
  <c r="B4812" i="2"/>
  <c r="A4812" i="2" s="1"/>
  <c r="B4813" i="2"/>
  <c r="A4813" i="2" s="1"/>
  <c r="B4814" i="2"/>
  <c r="A4814" i="2" s="1"/>
  <c r="A4815" i="2"/>
  <c r="B4815" i="2"/>
  <c r="B4816" i="2"/>
  <c r="A4816" i="2" s="1"/>
  <c r="B4817" i="2"/>
  <c r="A4817" i="2" s="1"/>
  <c r="B4818" i="2"/>
  <c r="A4818" i="2" s="1"/>
  <c r="B4819" i="2"/>
  <c r="A4819" i="2" s="1"/>
  <c r="B4820" i="2"/>
  <c r="A4820" i="2" s="1"/>
  <c r="B4821" i="2"/>
  <c r="A4821" i="2" s="1"/>
  <c r="B4822" i="2"/>
  <c r="A4822" i="2" s="1"/>
  <c r="B4823" i="2"/>
  <c r="A4823" i="2" s="1"/>
  <c r="B4824" i="2"/>
  <c r="A4824" i="2" s="1"/>
  <c r="B4825" i="2"/>
  <c r="A4825" i="2" s="1"/>
  <c r="B4826" i="2"/>
  <c r="A4826" i="2" s="1"/>
  <c r="B4827" i="2"/>
  <c r="A4827" i="2" s="1"/>
  <c r="B4828" i="2"/>
  <c r="A4828" i="2" s="1"/>
  <c r="B4829" i="2"/>
  <c r="A4829" i="2" s="1"/>
  <c r="B4830" i="2"/>
  <c r="A4830" i="2" s="1"/>
  <c r="B4831" i="2"/>
  <c r="A4831" i="2" s="1"/>
  <c r="B4832" i="2"/>
  <c r="A4832" i="2" s="1"/>
  <c r="B4833" i="2"/>
  <c r="A4833" i="2" s="1"/>
  <c r="B4834" i="2"/>
  <c r="A4834" i="2" s="1"/>
  <c r="B4835" i="2"/>
  <c r="A4835" i="2" s="1"/>
  <c r="B4836" i="2"/>
  <c r="A4836" i="2" s="1"/>
  <c r="B4837" i="2"/>
  <c r="A4837" i="2" s="1"/>
  <c r="B4838" i="2"/>
  <c r="A4838" i="2" s="1"/>
  <c r="B4839" i="2"/>
  <c r="A4839" i="2" s="1"/>
  <c r="B4840" i="2"/>
  <c r="A4840" i="2" s="1"/>
  <c r="A4841" i="2"/>
  <c r="B4841" i="2"/>
  <c r="B4842" i="2"/>
  <c r="A4842" i="2" s="1"/>
  <c r="B4843" i="2"/>
  <c r="A4843" i="2" s="1"/>
  <c r="B4844" i="2"/>
  <c r="A4844" i="2" s="1"/>
  <c r="B4845" i="2"/>
  <c r="A4845" i="2" s="1"/>
  <c r="B4846" i="2"/>
  <c r="A4846" i="2" s="1"/>
  <c r="B4847" i="2"/>
  <c r="A4847" i="2" s="1"/>
  <c r="B4848" i="2"/>
  <c r="A4848" i="2" s="1"/>
  <c r="B4849" i="2"/>
  <c r="A4849" i="2" s="1"/>
  <c r="B4850" i="2"/>
  <c r="A4850" i="2" s="1"/>
  <c r="B4851" i="2"/>
  <c r="A4851" i="2" s="1"/>
  <c r="B4852" i="2"/>
  <c r="A4852" i="2" s="1"/>
  <c r="B4853" i="2"/>
  <c r="A4853" i="2" s="1"/>
  <c r="B4854" i="2"/>
  <c r="A4854" i="2" s="1"/>
  <c r="B4855" i="2"/>
  <c r="A4855" i="2" s="1"/>
  <c r="B4856" i="2"/>
  <c r="A4856" i="2" s="1"/>
  <c r="B4857" i="2"/>
  <c r="A4857" i="2" s="1"/>
  <c r="B4858" i="2"/>
  <c r="A4858" i="2" s="1"/>
  <c r="B4859" i="2"/>
  <c r="A4859" i="2" s="1"/>
  <c r="B4860" i="2"/>
  <c r="A4860" i="2" s="1"/>
  <c r="A4861" i="2"/>
  <c r="B4861" i="2"/>
  <c r="B4862" i="2"/>
  <c r="A4862" i="2" s="1"/>
  <c r="B4863" i="2"/>
  <c r="A4863" i="2" s="1"/>
  <c r="B4864" i="2"/>
  <c r="A4864" i="2" s="1"/>
  <c r="B4865" i="2"/>
  <c r="A4865" i="2" s="1"/>
  <c r="B4866" i="2"/>
  <c r="A4866" i="2" s="1"/>
  <c r="B4867" i="2"/>
  <c r="A4867" i="2" s="1"/>
  <c r="B4868" i="2"/>
  <c r="A4868" i="2" s="1"/>
  <c r="B4869" i="2"/>
  <c r="A4869" i="2" s="1"/>
  <c r="B4870" i="2"/>
  <c r="A4870" i="2" s="1"/>
  <c r="B4871" i="2"/>
  <c r="A4871" i="2" s="1"/>
  <c r="B4872" i="2"/>
  <c r="A4872" i="2" s="1"/>
  <c r="B4873" i="2"/>
  <c r="A4873" i="2" s="1"/>
  <c r="B4874" i="2"/>
  <c r="A4874" i="2" s="1"/>
  <c r="A4875" i="2"/>
  <c r="B4875" i="2"/>
  <c r="B4876" i="2"/>
  <c r="A4876" i="2" s="1"/>
  <c r="B4877" i="2"/>
  <c r="A4877" i="2" s="1"/>
  <c r="B4878" i="2"/>
  <c r="A4878" i="2" s="1"/>
  <c r="B4879" i="2"/>
  <c r="A4879" i="2" s="1"/>
  <c r="B4880" i="2"/>
  <c r="A4880" i="2" s="1"/>
  <c r="B4881" i="2"/>
  <c r="A4881" i="2" s="1"/>
  <c r="B4882" i="2"/>
  <c r="A4882" i="2" s="1"/>
  <c r="B4883" i="2"/>
  <c r="A4883" i="2" s="1"/>
  <c r="B4884" i="2"/>
  <c r="A4884" i="2" s="1"/>
  <c r="B4885" i="2"/>
  <c r="A4885" i="2" s="1"/>
  <c r="B4886" i="2"/>
  <c r="A4886" i="2" s="1"/>
  <c r="B4887" i="2"/>
  <c r="A4887" i="2" s="1"/>
  <c r="B4888" i="2"/>
  <c r="A4888" i="2" s="1"/>
  <c r="B4889" i="2"/>
  <c r="A4889" i="2" s="1"/>
  <c r="B4890" i="2"/>
  <c r="A4890" i="2" s="1"/>
  <c r="B4891" i="2"/>
  <c r="A4891" i="2" s="1"/>
  <c r="B4892" i="2"/>
  <c r="A4892" i="2" s="1"/>
  <c r="B4893" i="2"/>
  <c r="A4893" i="2" s="1"/>
  <c r="B4894" i="2"/>
  <c r="A4894" i="2" s="1"/>
  <c r="B4895" i="2"/>
  <c r="A4895" i="2" s="1"/>
  <c r="B4896" i="2"/>
  <c r="A4896" i="2" s="1"/>
  <c r="A4897" i="2"/>
  <c r="B4897" i="2"/>
  <c r="B4898" i="2"/>
  <c r="A4898" i="2" s="1"/>
  <c r="B4899" i="2"/>
  <c r="A4899" i="2" s="1"/>
  <c r="B4900" i="2"/>
  <c r="A4900" i="2" s="1"/>
  <c r="B4901" i="2"/>
  <c r="A4901" i="2" s="1"/>
  <c r="B4902" i="2"/>
  <c r="A4902" i="2" s="1"/>
  <c r="A4903" i="2"/>
  <c r="B4903" i="2"/>
  <c r="B4904" i="2"/>
  <c r="A4904" i="2" s="1"/>
  <c r="B4905" i="2"/>
  <c r="A4905" i="2" s="1"/>
  <c r="A4906" i="2"/>
  <c r="B4906" i="2"/>
  <c r="B4907" i="2"/>
  <c r="A4907" i="2" s="1"/>
  <c r="B4908" i="2"/>
  <c r="A4908" i="2" s="1"/>
  <c r="B4909" i="2"/>
  <c r="A4909" i="2" s="1"/>
  <c r="B4910" i="2"/>
  <c r="A4910" i="2" s="1"/>
  <c r="B4911" i="2"/>
  <c r="A4911" i="2" s="1"/>
  <c r="B4912" i="2"/>
  <c r="A4912" i="2" s="1"/>
  <c r="B4913" i="2"/>
  <c r="A4913" i="2" s="1"/>
  <c r="B4914" i="2"/>
  <c r="A4914" i="2" s="1"/>
  <c r="B4915" i="2"/>
  <c r="A4915" i="2" s="1"/>
  <c r="B4916" i="2"/>
  <c r="A4916" i="2" s="1"/>
  <c r="B4917" i="2"/>
  <c r="A4917" i="2" s="1"/>
  <c r="B4918" i="2"/>
  <c r="A4918" i="2" s="1"/>
  <c r="B4919" i="2"/>
  <c r="A4919" i="2" s="1"/>
  <c r="B4920" i="2"/>
  <c r="A4920" i="2" s="1"/>
  <c r="B4921" i="2"/>
  <c r="A4921" i="2" s="1"/>
  <c r="B4922" i="2"/>
  <c r="A4922" i="2" s="1"/>
  <c r="A4923" i="2"/>
  <c r="B4923" i="2"/>
  <c r="B4924" i="2"/>
  <c r="A4924" i="2" s="1"/>
  <c r="B4925" i="2"/>
  <c r="A4925" i="2" s="1"/>
  <c r="B4926" i="2"/>
  <c r="A4926" i="2" s="1"/>
  <c r="B4927" i="2"/>
  <c r="A4927" i="2" s="1"/>
  <c r="B4928" i="2"/>
  <c r="A4928" i="2" s="1"/>
  <c r="B4929" i="2"/>
  <c r="A4929" i="2" s="1"/>
  <c r="B4930" i="2"/>
  <c r="A4930" i="2" s="1"/>
  <c r="B4931" i="2"/>
  <c r="A4931" i="2" s="1"/>
  <c r="B4932" i="2"/>
  <c r="A4932" i="2" s="1"/>
  <c r="B4933" i="2"/>
  <c r="A4933" i="2" s="1"/>
  <c r="B4934" i="2"/>
  <c r="A4934" i="2" s="1"/>
  <c r="B4935" i="2"/>
  <c r="A4935" i="2" s="1"/>
  <c r="B4936" i="2"/>
  <c r="A4936" i="2" s="1"/>
  <c r="B4937" i="2"/>
  <c r="A4937" i="2" s="1"/>
  <c r="B4938" i="2"/>
  <c r="A4938" i="2" s="1"/>
  <c r="B4939" i="2"/>
  <c r="A4939" i="2" s="1"/>
  <c r="B4940" i="2"/>
  <c r="A4940" i="2" s="1"/>
  <c r="B4941" i="2"/>
  <c r="A4941" i="2" s="1"/>
  <c r="B4942" i="2"/>
  <c r="A4942" i="2" s="1"/>
  <c r="B4943" i="2"/>
  <c r="A4943" i="2" s="1"/>
  <c r="B4944" i="2"/>
  <c r="A4944" i="2" s="1"/>
  <c r="B4945" i="2"/>
  <c r="A4945" i="2" s="1"/>
  <c r="B4946" i="2"/>
  <c r="A4946" i="2" s="1"/>
  <c r="B4947" i="2"/>
  <c r="A4947" i="2" s="1"/>
  <c r="B4948" i="2"/>
  <c r="A4948" i="2" s="1"/>
  <c r="B4949" i="2"/>
  <c r="A4949" i="2" s="1"/>
  <c r="B4950" i="2"/>
  <c r="A4950" i="2" s="1"/>
  <c r="B4951" i="2"/>
  <c r="A4951" i="2" s="1"/>
  <c r="B4952" i="2"/>
  <c r="A4952" i="2" s="1"/>
  <c r="B4953" i="2"/>
  <c r="A4953" i="2" s="1"/>
  <c r="B4954" i="2"/>
  <c r="A4954" i="2" s="1"/>
  <c r="B4955" i="2"/>
  <c r="A4955" i="2" s="1"/>
  <c r="B4956" i="2"/>
  <c r="A4956" i="2" s="1"/>
  <c r="B4957" i="2"/>
  <c r="A4957" i="2" s="1"/>
  <c r="B4958" i="2"/>
  <c r="A4958" i="2" s="1"/>
  <c r="A4959" i="2"/>
  <c r="B4959" i="2"/>
  <c r="B4960" i="2"/>
  <c r="A4960" i="2" s="1"/>
  <c r="B4961" i="2"/>
  <c r="A4961" i="2" s="1"/>
  <c r="B4962" i="2"/>
  <c r="A4962" i="2" s="1"/>
  <c r="B4963" i="2"/>
  <c r="A4963" i="2" s="1"/>
  <c r="B4964" i="2"/>
  <c r="A4964" i="2" s="1"/>
  <c r="B4965" i="2"/>
  <c r="A4965" i="2" s="1"/>
  <c r="B4966" i="2"/>
  <c r="A4966" i="2" s="1"/>
  <c r="B4967" i="2"/>
  <c r="A4967" i="2" s="1"/>
  <c r="B4968" i="2"/>
  <c r="A4968" i="2" s="1"/>
  <c r="B4969" i="2"/>
  <c r="A4969" i="2" s="1"/>
  <c r="B4970" i="2"/>
  <c r="A4970" i="2" s="1"/>
  <c r="B4971" i="2"/>
  <c r="A4971" i="2" s="1"/>
  <c r="B4972" i="2"/>
  <c r="A4972" i="2" s="1"/>
  <c r="B4973" i="2"/>
  <c r="A4973" i="2" s="1"/>
  <c r="B4974" i="2"/>
  <c r="A4974" i="2" s="1"/>
  <c r="B4975" i="2"/>
  <c r="A4975" i="2" s="1"/>
  <c r="B4976" i="2"/>
  <c r="A4976" i="2" s="1"/>
  <c r="B4977" i="2"/>
  <c r="A4977" i="2" s="1"/>
  <c r="B4978" i="2"/>
  <c r="A4978" i="2" s="1"/>
  <c r="B4979" i="2"/>
  <c r="A4979" i="2" s="1"/>
  <c r="B4980" i="2"/>
  <c r="A4980" i="2" s="1"/>
  <c r="B4981" i="2"/>
  <c r="A4981" i="2" s="1"/>
  <c r="B4982" i="2"/>
  <c r="A4982" i="2" s="1"/>
  <c r="B4983" i="2"/>
  <c r="A4983" i="2" s="1"/>
  <c r="B4984" i="2"/>
  <c r="A4984" i="2" s="1"/>
  <c r="B4985" i="2"/>
  <c r="A4985" i="2" s="1"/>
  <c r="B4986" i="2"/>
  <c r="A4986" i="2" s="1"/>
  <c r="B4987" i="2"/>
  <c r="A4987" i="2" s="1"/>
  <c r="B4988" i="2"/>
  <c r="A4988" i="2" s="1"/>
  <c r="B4989" i="2"/>
  <c r="A4989" i="2" s="1"/>
  <c r="B4990" i="2"/>
  <c r="A4990" i="2" s="1"/>
  <c r="B4991" i="2"/>
  <c r="A4991" i="2" s="1"/>
  <c r="B4992" i="2"/>
  <c r="A4992" i="2" s="1"/>
  <c r="B4993" i="2"/>
  <c r="A4993" i="2" s="1"/>
  <c r="B4994" i="2"/>
  <c r="A4994" i="2" s="1"/>
  <c r="B4995" i="2"/>
  <c r="A4995" i="2" s="1"/>
  <c r="B4996" i="2"/>
  <c r="A4996" i="2" s="1"/>
  <c r="B4997" i="2"/>
  <c r="A4997" i="2" s="1"/>
  <c r="B4998" i="2"/>
  <c r="A4998" i="2" s="1"/>
  <c r="B4999" i="2"/>
  <c r="A4999" i="2" s="1"/>
  <c r="B5000" i="2"/>
  <c r="A5000" i="2" s="1"/>
  <c r="B5001" i="2"/>
  <c r="A5001" i="2" s="1"/>
  <c r="B5002" i="2"/>
  <c r="A5002" i="2" s="1"/>
  <c r="B5003" i="2"/>
  <c r="A5003" i="2" s="1"/>
  <c r="B5004" i="2"/>
  <c r="A5004" i="2" s="1"/>
  <c r="B5005" i="2"/>
  <c r="A5005" i="2" s="1"/>
  <c r="B5006" i="2"/>
  <c r="A5006" i="2" s="1"/>
  <c r="B5007" i="2"/>
  <c r="A5007" i="2" s="1"/>
  <c r="B5008" i="2"/>
  <c r="A5008" i="2" s="1"/>
  <c r="B5009" i="2"/>
  <c r="A5009" i="2" s="1"/>
  <c r="B5010" i="2"/>
  <c r="A5010" i="2" s="1"/>
  <c r="B5011" i="2"/>
  <c r="A5011" i="2" s="1"/>
  <c r="B5012" i="2"/>
  <c r="A5012" i="2" s="1"/>
  <c r="B5013" i="2"/>
  <c r="A5013" i="2" s="1"/>
  <c r="B5014" i="2"/>
  <c r="A5014" i="2" s="1"/>
  <c r="A5015" i="2"/>
  <c r="B5015" i="2"/>
  <c r="B5016" i="2"/>
  <c r="A5016" i="2" s="1"/>
  <c r="B5017" i="2"/>
  <c r="A5017" i="2" s="1"/>
  <c r="B5018" i="2"/>
  <c r="A5018" i="2" s="1"/>
  <c r="B5019" i="2"/>
  <c r="A5019" i="2" s="1"/>
  <c r="B5020" i="2"/>
  <c r="A5020" i="2" s="1"/>
  <c r="B5021" i="2"/>
  <c r="A5021" i="2" s="1"/>
  <c r="B5022" i="2"/>
  <c r="A5022" i="2" s="1"/>
  <c r="B5023" i="2"/>
  <c r="A5023" i="2" s="1"/>
  <c r="B5024" i="2"/>
  <c r="A5024" i="2" s="1"/>
  <c r="B5025" i="2"/>
  <c r="A5025" i="2" s="1"/>
  <c r="B5026" i="2"/>
  <c r="A5026" i="2" s="1"/>
  <c r="B5027" i="2"/>
  <c r="A5027" i="2" s="1"/>
  <c r="B5028" i="2"/>
  <c r="A5028" i="2" s="1"/>
  <c r="B5029" i="2"/>
  <c r="A5029" i="2" s="1"/>
  <c r="B5030" i="2"/>
  <c r="A5030" i="2" s="1"/>
  <c r="B5031" i="2"/>
  <c r="A5031" i="2" s="1"/>
  <c r="B5032" i="2"/>
  <c r="A5032" i="2" s="1"/>
  <c r="B5033" i="2"/>
  <c r="A5033" i="2" s="1"/>
  <c r="B5034" i="2"/>
  <c r="A5034" i="2" s="1"/>
  <c r="A5035" i="2"/>
  <c r="B5035" i="2"/>
  <c r="B5036" i="2"/>
  <c r="A5036" i="2" s="1"/>
  <c r="B5037" i="2"/>
  <c r="A5037" i="2" s="1"/>
  <c r="B5038" i="2"/>
  <c r="A5038" i="2" s="1"/>
  <c r="B5039" i="2"/>
  <c r="A5039" i="2" s="1"/>
  <c r="B5040" i="2"/>
  <c r="A5040" i="2" s="1"/>
  <c r="B5041" i="2"/>
  <c r="A5041" i="2" s="1"/>
  <c r="B5042" i="2"/>
  <c r="A5042" i="2" s="1"/>
  <c r="B5043" i="2"/>
  <c r="A5043" i="2" s="1"/>
  <c r="B5044" i="2"/>
  <c r="A5044" i="2" s="1"/>
  <c r="B5045" i="2"/>
  <c r="A5045" i="2" s="1"/>
  <c r="B5046" i="2"/>
  <c r="A5046" i="2" s="1"/>
  <c r="B5047" i="2"/>
  <c r="A5047" i="2" s="1"/>
  <c r="B5048" i="2"/>
  <c r="A5048" i="2" s="1"/>
  <c r="B5049" i="2"/>
  <c r="A5049" i="2" s="1"/>
  <c r="B5050" i="2"/>
  <c r="A5050" i="2" s="1"/>
  <c r="B5051" i="2"/>
  <c r="A5051" i="2" s="1"/>
  <c r="B5052" i="2"/>
  <c r="A5052" i="2" s="1"/>
  <c r="B5053" i="2"/>
  <c r="A5053" i="2" s="1"/>
  <c r="B5054" i="2"/>
  <c r="A5054" i="2" s="1"/>
  <c r="B5055" i="2"/>
  <c r="A5055" i="2" s="1"/>
  <c r="B5056" i="2"/>
  <c r="A5056" i="2" s="1"/>
  <c r="B5057" i="2"/>
  <c r="A5057" i="2" s="1"/>
  <c r="B5058" i="2"/>
  <c r="A5058" i="2" s="1"/>
  <c r="B5059" i="2"/>
  <c r="A5059" i="2" s="1"/>
  <c r="B5060" i="2"/>
  <c r="A5060" i="2" s="1"/>
  <c r="B5061" i="2"/>
  <c r="A5061" i="2" s="1"/>
  <c r="B5062" i="2"/>
  <c r="A5062" i="2" s="1"/>
  <c r="B5063" i="2"/>
  <c r="A5063" i="2" s="1"/>
  <c r="B5064" i="2"/>
  <c r="A5064" i="2" s="1"/>
  <c r="B5065" i="2"/>
  <c r="A5065" i="2" s="1"/>
  <c r="B5066" i="2"/>
  <c r="A5066" i="2" s="1"/>
  <c r="B5067" i="2"/>
  <c r="A5067" i="2" s="1"/>
  <c r="B5068" i="2"/>
  <c r="A5068" i="2" s="1"/>
  <c r="B5069" i="2"/>
  <c r="A5069" i="2" s="1"/>
  <c r="B5070" i="2"/>
  <c r="A5070" i="2" s="1"/>
  <c r="B5071" i="2"/>
  <c r="A5071" i="2" s="1"/>
  <c r="B5072" i="2"/>
  <c r="A5072" i="2" s="1"/>
  <c r="B5073" i="2"/>
  <c r="A5073" i="2" s="1"/>
  <c r="B5074" i="2"/>
  <c r="A5074" i="2" s="1"/>
  <c r="B5075" i="2"/>
  <c r="A5075" i="2" s="1"/>
  <c r="B5076" i="2"/>
  <c r="A5076" i="2" s="1"/>
  <c r="B5077" i="2"/>
  <c r="A5077" i="2" s="1"/>
  <c r="B5078" i="2"/>
  <c r="A5078" i="2" s="1"/>
  <c r="B5079" i="2"/>
  <c r="A5079" i="2" s="1"/>
  <c r="B5080" i="2"/>
  <c r="A5080" i="2" s="1"/>
  <c r="A5081" i="2"/>
  <c r="B5081" i="2"/>
  <c r="B5082" i="2"/>
  <c r="A5082" i="2" s="1"/>
  <c r="B5083" i="2"/>
  <c r="A5083" i="2" s="1"/>
  <c r="B5084" i="2"/>
  <c r="A5084" i="2" s="1"/>
  <c r="B5085" i="2"/>
  <c r="A5085" i="2" s="1"/>
  <c r="B5086" i="2"/>
  <c r="A5086" i="2" s="1"/>
  <c r="B5087" i="2"/>
  <c r="A5087" i="2" s="1"/>
  <c r="B5088" i="2"/>
  <c r="A5088" i="2" s="1"/>
  <c r="B5089" i="2"/>
  <c r="A5089" i="2" s="1"/>
  <c r="B5090" i="2"/>
  <c r="A5090" i="2" s="1"/>
  <c r="B5091" i="2"/>
  <c r="A5091" i="2" s="1"/>
  <c r="B5092" i="2"/>
  <c r="A5092" i="2" s="1"/>
  <c r="B5093" i="2"/>
  <c r="A5093" i="2" s="1"/>
  <c r="B5094" i="2"/>
  <c r="A5094" i="2" s="1"/>
  <c r="B5095" i="2"/>
  <c r="A5095" i="2" s="1"/>
  <c r="B5096" i="2"/>
  <c r="A5096" i="2" s="1"/>
  <c r="B5097" i="2"/>
  <c r="A5097" i="2" s="1"/>
  <c r="B5098" i="2"/>
  <c r="A5098" i="2" s="1"/>
  <c r="A5099" i="2"/>
  <c r="B5099" i="2"/>
  <c r="B5100" i="2"/>
  <c r="A5100" i="2" s="1"/>
  <c r="B5101" i="2"/>
  <c r="A5101" i="2" s="1"/>
  <c r="B5102" i="2"/>
  <c r="A5102" i="2" s="1"/>
  <c r="B5103" i="2"/>
  <c r="A5103" i="2" s="1"/>
  <c r="B5104" i="2"/>
  <c r="A5104" i="2" s="1"/>
  <c r="B5105" i="2"/>
  <c r="A5105" i="2" s="1"/>
  <c r="B5106" i="2"/>
  <c r="A5106" i="2" s="1"/>
  <c r="B5107" i="2"/>
  <c r="A5107" i="2" s="1"/>
  <c r="B5108" i="2"/>
  <c r="A5108" i="2" s="1"/>
  <c r="B5109" i="2"/>
  <c r="A5109" i="2" s="1"/>
  <c r="B5110" i="2"/>
  <c r="A5110" i="2" s="1"/>
  <c r="B5111" i="2"/>
  <c r="A5111" i="2" s="1"/>
  <c r="B5112" i="2"/>
  <c r="A5112" i="2" s="1"/>
  <c r="B5113" i="2"/>
  <c r="A5113" i="2" s="1"/>
  <c r="B5114" i="2"/>
  <c r="A5114" i="2" s="1"/>
  <c r="B5115" i="2"/>
  <c r="A5115" i="2" s="1"/>
  <c r="B5116" i="2"/>
  <c r="A5116" i="2" s="1"/>
  <c r="B5117" i="2"/>
  <c r="A5117" i="2" s="1"/>
  <c r="B5118" i="2"/>
  <c r="A5118" i="2" s="1"/>
  <c r="B5119" i="2"/>
  <c r="A5119" i="2" s="1"/>
  <c r="B5120" i="2"/>
  <c r="A5120" i="2" s="1"/>
  <c r="B5121" i="2"/>
  <c r="A5121" i="2" s="1"/>
  <c r="B5122" i="2"/>
  <c r="A5122" i="2" s="1"/>
  <c r="B5123" i="2"/>
  <c r="A5123" i="2" s="1"/>
  <c r="B5124" i="2"/>
  <c r="A5124" i="2" s="1"/>
  <c r="B5125" i="2"/>
  <c r="A5125" i="2" s="1"/>
  <c r="B5126" i="2"/>
  <c r="A5126" i="2" s="1"/>
  <c r="B5127" i="2"/>
  <c r="A5127" i="2" s="1"/>
  <c r="B5128" i="2"/>
  <c r="A5128" i="2" s="1"/>
  <c r="B5129" i="2"/>
  <c r="A5129" i="2" s="1"/>
  <c r="B5130" i="2"/>
  <c r="A5130" i="2" s="1"/>
  <c r="A5131" i="2"/>
  <c r="B5131" i="2"/>
  <c r="B5132" i="2"/>
  <c r="A5132" i="2" s="1"/>
  <c r="B5133" i="2"/>
  <c r="A5133" i="2" s="1"/>
  <c r="A5134" i="2"/>
  <c r="B5134" i="2"/>
  <c r="B5135" i="2"/>
  <c r="A5135" i="2" s="1"/>
  <c r="B5136" i="2"/>
  <c r="A5136" i="2" s="1"/>
  <c r="B5137" i="2"/>
  <c r="A5137" i="2" s="1"/>
  <c r="B5138" i="2"/>
  <c r="A5138" i="2" s="1"/>
  <c r="B5139" i="2"/>
  <c r="A5139" i="2" s="1"/>
  <c r="B5140" i="2"/>
  <c r="A5140" i="2" s="1"/>
  <c r="B5141" i="2"/>
  <c r="A5141" i="2" s="1"/>
  <c r="B5142" i="2"/>
  <c r="A5142" i="2" s="1"/>
  <c r="B5143" i="2"/>
  <c r="A5143" i="2" s="1"/>
  <c r="B5144" i="2"/>
  <c r="A5144" i="2" s="1"/>
  <c r="B5145" i="2"/>
  <c r="A5145" i="2" s="1"/>
  <c r="B5146" i="2"/>
  <c r="A5146" i="2" s="1"/>
  <c r="B5147" i="2"/>
  <c r="A5147" i="2" s="1"/>
  <c r="B5148" i="2"/>
  <c r="A5148" i="2" s="1"/>
  <c r="B5149" i="2"/>
  <c r="A5149" i="2" s="1"/>
  <c r="B5150" i="2"/>
  <c r="A5150" i="2" s="1"/>
  <c r="A5151" i="2"/>
  <c r="B5151" i="2"/>
  <c r="B5152" i="2"/>
  <c r="A5152" i="2" s="1"/>
  <c r="B5153" i="2"/>
  <c r="A5153" i="2" s="1"/>
  <c r="B5154" i="2"/>
  <c r="A5154" i="2" s="1"/>
  <c r="B5155" i="2"/>
  <c r="A5155" i="2" s="1"/>
  <c r="B5156" i="2"/>
  <c r="A5156" i="2" s="1"/>
  <c r="B5157" i="2"/>
  <c r="A5157" i="2" s="1"/>
  <c r="B5158" i="2"/>
  <c r="A5158" i="2" s="1"/>
  <c r="B5159" i="2"/>
  <c r="A5159" i="2" s="1"/>
  <c r="B5160" i="2"/>
  <c r="A5160" i="2" s="1"/>
  <c r="B5161" i="2"/>
  <c r="A5161" i="2" s="1"/>
  <c r="B5162" i="2"/>
  <c r="A5162" i="2" s="1"/>
  <c r="B5163" i="2"/>
  <c r="A5163" i="2" s="1"/>
  <c r="B5164" i="2"/>
  <c r="A5164" i="2" s="1"/>
  <c r="B5165" i="2"/>
  <c r="A5165" i="2" s="1"/>
  <c r="B5166" i="2"/>
  <c r="A5166" i="2" s="1"/>
  <c r="B5167" i="2"/>
  <c r="A5167" i="2" s="1"/>
  <c r="B5168" i="2"/>
  <c r="A5168" i="2" s="1"/>
  <c r="B5169" i="2"/>
  <c r="A5169" i="2" s="1"/>
  <c r="B5170" i="2"/>
  <c r="A5170" i="2" s="1"/>
  <c r="B5171" i="2"/>
  <c r="A5171" i="2" s="1"/>
  <c r="B5172" i="2"/>
  <c r="A5172" i="2" s="1"/>
  <c r="B5173" i="2"/>
  <c r="A5173" i="2" s="1"/>
  <c r="B5174" i="2"/>
  <c r="A5174" i="2" s="1"/>
  <c r="B5175" i="2"/>
  <c r="A5175" i="2" s="1"/>
  <c r="B5176" i="2"/>
  <c r="A5176" i="2" s="1"/>
  <c r="B5177" i="2"/>
  <c r="A5177" i="2" s="1"/>
  <c r="B5178" i="2"/>
  <c r="A5178" i="2" s="1"/>
  <c r="B5179" i="2"/>
  <c r="A5179" i="2" s="1"/>
  <c r="B5180" i="2"/>
  <c r="A5180" i="2" s="1"/>
  <c r="B5181" i="2"/>
  <c r="A5181" i="2" s="1"/>
  <c r="B5182" i="2"/>
  <c r="A5182" i="2" s="1"/>
  <c r="B5183" i="2"/>
  <c r="A5183" i="2" s="1"/>
  <c r="B5184" i="2"/>
  <c r="A5184" i="2" s="1"/>
  <c r="B5185" i="2"/>
  <c r="A5185" i="2" s="1"/>
  <c r="B5186" i="2"/>
  <c r="A5186" i="2" s="1"/>
  <c r="B5187" i="2"/>
  <c r="A5187" i="2" s="1"/>
  <c r="B5188" i="2"/>
  <c r="A5188" i="2" s="1"/>
  <c r="B5189" i="2"/>
  <c r="A5189" i="2" s="1"/>
  <c r="B5190" i="2"/>
  <c r="A5190" i="2" s="1"/>
  <c r="B5191" i="2"/>
  <c r="A5191" i="2" s="1"/>
  <c r="B5192" i="2"/>
  <c r="A5192" i="2" s="1"/>
  <c r="B5193" i="2"/>
  <c r="A5193" i="2" s="1"/>
  <c r="B5194" i="2"/>
  <c r="A5194" i="2" s="1"/>
  <c r="B5195" i="2"/>
  <c r="A5195" i="2" s="1"/>
  <c r="B5196" i="2"/>
  <c r="A5196" i="2" s="1"/>
  <c r="A5197" i="2"/>
  <c r="B5197" i="2"/>
  <c r="B5198" i="2"/>
  <c r="A5198" i="2" s="1"/>
  <c r="B5199" i="2"/>
  <c r="A5199" i="2" s="1"/>
  <c r="B5200" i="2"/>
  <c r="A5200" i="2" s="1"/>
  <c r="B5201" i="2"/>
  <c r="A5201" i="2" s="1"/>
  <c r="B5202" i="2"/>
  <c r="A5202" i="2" s="1"/>
  <c r="B5203" i="2"/>
  <c r="A5203" i="2" s="1"/>
  <c r="B5204" i="2"/>
  <c r="A5204" i="2" s="1"/>
  <c r="B5205" i="2"/>
  <c r="A5205" i="2" s="1"/>
  <c r="B5206" i="2"/>
  <c r="A5206" i="2" s="1"/>
  <c r="B5207" i="2"/>
  <c r="A5207" i="2" s="1"/>
  <c r="B5208" i="2"/>
  <c r="A5208" i="2" s="1"/>
  <c r="B5209" i="2"/>
  <c r="A5209" i="2" s="1"/>
  <c r="B5210" i="2"/>
  <c r="A5210" i="2" s="1"/>
  <c r="A5211" i="2"/>
  <c r="B5211" i="2"/>
  <c r="B5212" i="2"/>
  <c r="A5212" i="2" s="1"/>
  <c r="B5213" i="2"/>
  <c r="A5213" i="2" s="1"/>
  <c r="B5214" i="2"/>
  <c r="A5214" i="2" s="1"/>
  <c r="B5215" i="2"/>
  <c r="A5215" i="2" s="1"/>
  <c r="B5216" i="2"/>
  <c r="A5216" i="2" s="1"/>
  <c r="B5217" i="2"/>
  <c r="A5217" i="2" s="1"/>
  <c r="B5218" i="2"/>
  <c r="A5218" i="2" s="1"/>
  <c r="B5219" i="2"/>
  <c r="A5219" i="2" s="1"/>
  <c r="B5220" i="2"/>
  <c r="A5220" i="2" s="1"/>
  <c r="B5221" i="2"/>
  <c r="A5221" i="2" s="1"/>
  <c r="B5222" i="2"/>
  <c r="A5222" i="2" s="1"/>
  <c r="B5223" i="2"/>
  <c r="A5223" i="2" s="1"/>
  <c r="B5224" i="2"/>
  <c r="A5224" i="2" s="1"/>
  <c r="B5225" i="2"/>
  <c r="A5225" i="2" s="1"/>
  <c r="B5226" i="2"/>
  <c r="A5226" i="2" s="1"/>
  <c r="B5227" i="2"/>
  <c r="A5227" i="2" s="1"/>
  <c r="B5228" i="2"/>
  <c r="A5228" i="2" s="1"/>
  <c r="B5229" i="2"/>
  <c r="A5229" i="2" s="1"/>
  <c r="B5230" i="2"/>
  <c r="A5230" i="2" s="1"/>
  <c r="B5231" i="2"/>
  <c r="A5231" i="2" s="1"/>
  <c r="B5232" i="2"/>
  <c r="A5232" i="2" s="1"/>
  <c r="B5233" i="2"/>
  <c r="A5233" i="2" s="1"/>
  <c r="B5234" i="2"/>
  <c r="A5234" i="2" s="1"/>
  <c r="B5235" i="2"/>
  <c r="A5235" i="2" s="1"/>
  <c r="B5236" i="2"/>
  <c r="A5236" i="2" s="1"/>
  <c r="A5237" i="2"/>
  <c r="B5237" i="2"/>
  <c r="B5238" i="2"/>
  <c r="A5238" i="2" s="1"/>
  <c r="B5239" i="2"/>
  <c r="A5239" i="2" s="1"/>
  <c r="B5240" i="2"/>
  <c r="A5240" i="2" s="1"/>
  <c r="B5241" i="2"/>
  <c r="A5241" i="2" s="1"/>
  <c r="B5242" i="2"/>
  <c r="A5242" i="2" s="1"/>
  <c r="B5243" i="2"/>
  <c r="A5243" i="2" s="1"/>
  <c r="B5244" i="2"/>
  <c r="A5244" i="2" s="1"/>
  <c r="B5245" i="2"/>
  <c r="A5245" i="2" s="1"/>
  <c r="B5246" i="2"/>
  <c r="A5246" i="2" s="1"/>
  <c r="B5247" i="2"/>
  <c r="A5247" i="2" s="1"/>
  <c r="B5248" i="2"/>
  <c r="A5248" i="2" s="1"/>
  <c r="B3359" i="2"/>
  <c r="A3359" i="2" s="1"/>
  <c r="C710" i="2"/>
  <c r="A710" i="2"/>
  <c r="B710" i="2"/>
  <c r="I52" i="8" l="1"/>
  <c r="H113" i="1"/>
  <c r="A42" i="1" l="1"/>
  <c r="A4" i="9" l="1"/>
  <c r="A5" i="9" s="1"/>
  <c r="G210" i="1" l="1"/>
  <c r="C980005" i="1"/>
  <c r="B51" i="7" s="1"/>
  <c r="B980002" i="1"/>
  <c r="B980006" i="1"/>
  <c r="A78" i="1"/>
  <c r="G113" i="1"/>
  <c r="I113" i="1"/>
  <c r="B7" i="7"/>
  <c r="A47" i="1" l="1"/>
  <c r="B980010" i="1"/>
  <c r="B980009" i="1"/>
  <c r="B712" i="2"/>
  <c r="A712" i="2" s="1"/>
  <c r="B718" i="2"/>
  <c r="B713" i="2"/>
  <c r="B18" i="7" l="1"/>
  <c r="B980005" i="1" l="1"/>
  <c r="G76" i="26" l="1"/>
  <c r="A17" i="26"/>
  <c r="H59" i="7"/>
  <c r="A59" i="7" s="1"/>
  <c r="H58" i="7"/>
  <c r="A58" i="7" s="1"/>
  <c r="H57" i="7"/>
  <c r="A57" i="7" s="1"/>
  <c r="B3168" i="2"/>
  <c r="A3168" i="2" s="1"/>
  <c r="B3169" i="2"/>
  <c r="A3169" i="2" s="1"/>
  <c r="B3170" i="2"/>
  <c r="A3170" i="2" s="1"/>
  <c r="B3171" i="2"/>
  <c r="A3171" i="2" s="1"/>
  <c r="B3172" i="2"/>
  <c r="A3172" i="2" s="1"/>
  <c r="B3173" i="2"/>
  <c r="A3173" i="2" s="1"/>
  <c r="B3174" i="2"/>
  <c r="A3174" i="2" s="1"/>
  <c r="B3175" i="2"/>
  <c r="A3175" i="2" s="1"/>
  <c r="B3176" i="2"/>
  <c r="A3176" i="2" s="1"/>
  <c r="B3177" i="2"/>
  <c r="A3177" i="2" s="1"/>
  <c r="B3178" i="2"/>
  <c r="A3178" i="2" s="1"/>
  <c r="B3179" i="2"/>
  <c r="A3179" i="2" s="1"/>
  <c r="B3180" i="2"/>
  <c r="A3180" i="2" s="1"/>
  <c r="B3181" i="2"/>
  <c r="A3181" i="2" s="1"/>
  <c r="B3182" i="2"/>
  <c r="A3182" i="2" s="1"/>
  <c r="B3183" i="2"/>
  <c r="A3183" i="2" s="1"/>
  <c r="B3184" i="2"/>
  <c r="A3184" i="2" s="1"/>
  <c r="B3185" i="2"/>
  <c r="A3185" i="2" s="1"/>
  <c r="B3186" i="2"/>
  <c r="A3186" i="2" s="1"/>
  <c r="B3187" i="2"/>
  <c r="A3187" i="2" s="1"/>
  <c r="B3188" i="2"/>
  <c r="A3188" i="2" s="1"/>
  <c r="B3189" i="2"/>
  <c r="A3189" i="2" s="1"/>
  <c r="B3190" i="2"/>
  <c r="A3190" i="2" s="1"/>
  <c r="B3191" i="2"/>
  <c r="A3191" i="2" s="1"/>
  <c r="B3192" i="2"/>
  <c r="A3192" i="2" s="1"/>
  <c r="B3193" i="2"/>
  <c r="A3193" i="2" s="1"/>
  <c r="B3194" i="2"/>
  <c r="A3194" i="2" s="1"/>
  <c r="B3195" i="2"/>
  <c r="A3195" i="2" s="1"/>
  <c r="B3196" i="2"/>
  <c r="A3196" i="2" s="1"/>
  <c r="B3197" i="2"/>
  <c r="A3197" i="2" s="1"/>
  <c r="B3198" i="2"/>
  <c r="A3198" i="2" s="1"/>
  <c r="B3199" i="2"/>
  <c r="A3199" i="2" s="1"/>
  <c r="B3200" i="2"/>
  <c r="A3200" i="2" s="1"/>
  <c r="B3201" i="2"/>
  <c r="A3201" i="2" s="1"/>
  <c r="B3202" i="2"/>
  <c r="A3202" i="2" s="1"/>
  <c r="B3203" i="2"/>
  <c r="A3203" i="2" s="1"/>
  <c r="B3204" i="2"/>
  <c r="A3204" i="2" s="1"/>
  <c r="B3205" i="2"/>
  <c r="A3205" i="2" s="1"/>
  <c r="B3206" i="2"/>
  <c r="A3206" i="2" s="1"/>
  <c r="B3207" i="2"/>
  <c r="A3207" i="2" s="1"/>
  <c r="B3208" i="2"/>
  <c r="A3208" i="2" s="1"/>
  <c r="B3209" i="2"/>
  <c r="A3209" i="2" s="1"/>
  <c r="B3210" i="2"/>
  <c r="A3210" i="2" s="1"/>
  <c r="B3211" i="2"/>
  <c r="A3211" i="2" s="1"/>
  <c r="B3212" i="2"/>
  <c r="A3212" i="2" s="1"/>
  <c r="B3213" i="2"/>
  <c r="A3213" i="2" s="1"/>
  <c r="B3214" i="2"/>
  <c r="A3214" i="2" s="1"/>
  <c r="B3215" i="2"/>
  <c r="A3215" i="2" s="1"/>
  <c r="B3216" i="2"/>
  <c r="A3216" i="2" s="1"/>
  <c r="B3217" i="2"/>
  <c r="A3217" i="2" s="1"/>
  <c r="B3218" i="2"/>
  <c r="A3218" i="2" s="1"/>
  <c r="B3219" i="2"/>
  <c r="A3219" i="2" s="1"/>
  <c r="B3220" i="2"/>
  <c r="A3220" i="2" s="1"/>
  <c r="B3221" i="2"/>
  <c r="A3221" i="2" s="1"/>
  <c r="B3222" i="2"/>
  <c r="A3222" i="2" s="1"/>
  <c r="B3223" i="2"/>
  <c r="A3223" i="2" s="1"/>
  <c r="B3224" i="2"/>
  <c r="A3224" i="2" s="1"/>
  <c r="B3225" i="2"/>
  <c r="A3225" i="2" s="1"/>
  <c r="B3226" i="2"/>
  <c r="A3226" i="2" s="1"/>
  <c r="B3227" i="2"/>
  <c r="A3227" i="2" s="1"/>
  <c r="B3228" i="2"/>
  <c r="A3228" i="2" s="1"/>
  <c r="B3229" i="2"/>
  <c r="A3229" i="2" s="1"/>
  <c r="B3230" i="2"/>
  <c r="A3230" i="2" s="1"/>
  <c r="B3231" i="2"/>
  <c r="A3231" i="2" s="1"/>
  <c r="B3232" i="2"/>
  <c r="A3232" i="2" s="1"/>
  <c r="B3233" i="2"/>
  <c r="A3233" i="2" s="1"/>
  <c r="B3234" i="2"/>
  <c r="A3234" i="2" s="1"/>
  <c r="B3235" i="2"/>
  <c r="A3235" i="2" s="1"/>
  <c r="B3236" i="2"/>
  <c r="A3236" i="2" s="1"/>
  <c r="B3237" i="2"/>
  <c r="A3237" i="2" s="1"/>
  <c r="B3238" i="2"/>
  <c r="A3238" i="2" s="1"/>
  <c r="B3239" i="2"/>
  <c r="A3239" i="2" s="1"/>
  <c r="B3240" i="2"/>
  <c r="A3240" i="2" s="1"/>
  <c r="B3241" i="2"/>
  <c r="A3241" i="2" s="1"/>
  <c r="B3242" i="2"/>
  <c r="A3242" i="2" s="1"/>
  <c r="B3243" i="2"/>
  <c r="A3243" i="2" s="1"/>
  <c r="B3244" i="2"/>
  <c r="A3244" i="2" s="1"/>
  <c r="B3245" i="2"/>
  <c r="A3245" i="2" s="1"/>
  <c r="B3246" i="2"/>
  <c r="A3246" i="2" s="1"/>
  <c r="B3247" i="2"/>
  <c r="A3247" i="2" s="1"/>
  <c r="B3248" i="2"/>
  <c r="A3248" i="2" s="1"/>
  <c r="B3249" i="2"/>
  <c r="A3249" i="2" s="1"/>
  <c r="B3250" i="2"/>
  <c r="A3250" i="2" s="1"/>
  <c r="B3251" i="2"/>
  <c r="A3251" i="2" s="1"/>
  <c r="B3252" i="2"/>
  <c r="A3252" i="2" s="1"/>
  <c r="B3253" i="2"/>
  <c r="A3253" i="2" s="1"/>
  <c r="B3254" i="2"/>
  <c r="A3254" i="2" s="1"/>
  <c r="B3255" i="2"/>
  <c r="A3255" i="2" s="1"/>
  <c r="B3256" i="2"/>
  <c r="A3256" i="2" s="1"/>
  <c r="B3257" i="2"/>
  <c r="A3257" i="2" s="1"/>
  <c r="B3258" i="2"/>
  <c r="A3258" i="2" s="1"/>
  <c r="B3259" i="2"/>
  <c r="A3259" i="2" s="1"/>
  <c r="B3260" i="2"/>
  <c r="A3260" i="2" s="1"/>
  <c r="B3261" i="2"/>
  <c r="A3261" i="2" s="1"/>
  <c r="B3262" i="2"/>
  <c r="A3262" i="2" s="1"/>
  <c r="B3263" i="2"/>
  <c r="A3263" i="2" s="1"/>
  <c r="B3264" i="2"/>
  <c r="A3264" i="2" s="1"/>
  <c r="B3265" i="2"/>
  <c r="A3265" i="2" s="1"/>
  <c r="B3266" i="2"/>
  <c r="A3266" i="2" s="1"/>
  <c r="B3267" i="2"/>
  <c r="A3267" i="2" s="1"/>
  <c r="B3268" i="2"/>
  <c r="A3268" i="2" s="1"/>
  <c r="B3269" i="2"/>
  <c r="A3269" i="2" s="1"/>
  <c r="B3270" i="2"/>
  <c r="A3270" i="2" s="1"/>
  <c r="B3271" i="2"/>
  <c r="A3271" i="2" s="1"/>
  <c r="B3272" i="2"/>
  <c r="A3272" i="2" s="1"/>
  <c r="B3273" i="2"/>
  <c r="A3273" i="2" s="1"/>
  <c r="B3274" i="2"/>
  <c r="A3274" i="2" s="1"/>
  <c r="B3275" i="2"/>
  <c r="A3275" i="2" s="1"/>
  <c r="B3276" i="2"/>
  <c r="A3276" i="2" s="1"/>
  <c r="B3277" i="2"/>
  <c r="A3277" i="2" s="1"/>
  <c r="B3278" i="2"/>
  <c r="A3278" i="2" s="1"/>
  <c r="B3279" i="2"/>
  <c r="A3279" i="2" s="1"/>
  <c r="B3280" i="2"/>
  <c r="A3280" i="2" s="1"/>
  <c r="B3281" i="2"/>
  <c r="A3281" i="2" s="1"/>
  <c r="B3282" i="2"/>
  <c r="A3282" i="2" s="1"/>
  <c r="B3283" i="2"/>
  <c r="A3283" i="2" s="1"/>
  <c r="B3284" i="2"/>
  <c r="A3284" i="2" s="1"/>
  <c r="B3285" i="2"/>
  <c r="A3285" i="2" s="1"/>
  <c r="B3286" i="2"/>
  <c r="A3286" i="2" s="1"/>
  <c r="B3287" i="2"/>
  <c r="A3287" i="2" s="1"/>
  <c r="B3288" i="2"/>
  <c r="A3288" i="2" s="1"/>
  <c r="B3289" i="2"/>
  <c r="A3289" i="2" s="1"/>
  <c r="B3290" i="2"/>
  <c r="A3290" i="2" s="1"/>
  <c r="B3291" i="2"/>
  <c r="A3291" i="2" s="1"/>
  <c r="B3292" i="2"/>
  <c r="A3292" i="2" s="1"/>
  <c r="B3293" i="2"/>
  <c r="A3293" i="2" s="1"/>
  <c r="B3294" i="2"/>
  <c r="A3294" i="2" s="1"/>
  <c r="B3295" i="2"/>
  <c r="A3295" i="2" s="1"/>
  <c r="B3296" i="2"/>
  <c r="A3296" i="2" s="1"/>
  <c r="B3297" i="2"/>
  <c r="A3297" i="2" s="1"/>
  <c r="B3298" i="2"/>
  <c r="A3298" i="2" s="1"/>
  <c r="B3299" i="2"/>
  <c r="A3299" i="2" s="1"/>
  <c r="B3300" i="2"/>
  <c r="A3300" i="2" s="1"/>
  <c r="B3301" i="2"/>
  <c r="A3301" i="2" s="1"/>
  <c r="B3302" i="2"/>
  <c r="A3302" i="2" s="1"/>
  <c r="B3303" i="2"/>
  <c r="A3303" i="2" s="1"/>
  <c r="B3304" i="2"/>
  <c r="A3304" i="2" s="1"/>
  <c r="B3305" i="2"/>
  <c r="A3305" i="2" s="1"/>
  <c r="B3306" i="2"/>
  <c r="A3306" i="2" s="1"/>
  <c r="B3307" i="2"/>
  <c r="A3307" i="2" s="1"/>
  <c r="B3308" i="2"/>
  <c r="A3308" i="2" s="1"/>
  <c r="B3309" i="2"/>
  <c r="A3309" i="2" s="1"/>
  <c r="B3310" i="2"/>
  <c r="A3310" i="2" s="1"/>
  <c r="B3311" i="2"/>
  <c r="A3311" i="2" s="1"/>
  <c r="B3312" i="2"/>
  <c r="A3312" i="2" s="1"/>
  <c r="B3313" i="2"/>
  <c r="A3313" i="2" s="1"/>
  <c r="B3314" i="2"/>
  <c r="A3314" i="2" s="1"/>
  <c r="B3315" i="2"/>
  <c r="A3315" i="2" s="1"/>
  <c r="B3316" i="2"/>
  <c r="A3316" i="2" s="1"/>
  <c r="B3317" i="2"/>
  <c r="A3317" i="2" s="1"/>
  <c r="B3318" i="2"/>
  <c r="A3318" i="2" s="1"/>
  <c r="B3319" i="2"/>
  <c r="A3319" i="2" s="1"/>
  <c r="B3320" i="2"/>
  <c r="A3320" i="2" s="1"/>
  <c r="B3321" i="2"/>
  <c r="A3321" i="2" s="1"/>
  <c r="B3322" i="2"/>
  <c r="A3322" i="2" s="1"/>
  <c r="B3323" i="2"/>
  <c r="A3323" i="2" s="1"/>
  <c r="B3324" i="2"/>
  <c r="A3324" i="2" s="1"/>
  <c r="B3325" i="2"/>
  <c r="A3325" i="2" s="1"/>
  <c r="B3326" i="2"/>
  <c r="A3326" i="2" s="1"/>
  <c r="B3327" i="2"/>
  <c r="A3327" i="2" s="1"/>
  <c r="B3328" i="2"/>
  <c r="A3328" i="2" s="1"/>
  <c r="B3329" i="2"/>
  <c r="A3329" i="2" s="1"/>
  <c r="B3330" i="2"/>
  <c r="A3330" i="2" s="1"/>
  <c r="B3331" i="2"/>
  <c r="A3331" i="2" s="1"/>
  <c r="B3332" i="2"/>
  <c r="A3332" i="2" s="1"/>
  <c r="B3333" i="2"/>
  <c r="A3333" i="2" s="1"/>
  <c r="B3334" i="2"/>
  <c r="A3334" i="2" s="1"/>
  <c r="B3335" i="2"/>
  <c r="A3335" i="2" s="1"/>
  <c r="B3336" i="2"/>
  <c r="A3336" i="2" s="1"/>
  <c r="B3337" i="2"/>
  <c r="A3337" i="2" s="1"/>
  <c r="B3338" i="2"/>
  <c r="A3338" i="2" s="1"/>
  <c r="B3339" i="2"/>
  <c r="A3339" i="2" s="1"/>
  <c r="B3340" i="2"/>
  <c r="A3340" i="2" s="1"/>
  <c r="B3341" i="2"/>
  <c r="A3341" i="2" s="1"/>
  <c r="B3342" i="2"/>
  <c r="A3342" i="2" s="1"/>
  <c r="B3343" i="2"/>
  <c r="A3343" i="2" s="1"/>
  <c r="B3344" i="2"/>
  <c r="A3344" i="2" s="1"/>
  <c r="B3345" i="2"/>
  <c r="A3345" i="2" s="1"/>
  <c r="B3346" i="2"/>
  <c r="A3346" i="2" s="1"/>
  <c r="B3347" i="2"/>
  <c r="A3347" i="2" s="1"/>
  <c r="B3348" i="2"/>
  <c r="A3348" i="2" s="1"/>
  <c r="B3349" i="2"/>
  <c r="A3349" i="2" s="1"/>
  <c r="B3350" i="2"/>
  <c r="A3350" i="2" s="1"/>
  <c r="B3351" i="2"/>
  <c r="A3351" i="2" s="1"/>
  <c r="B3352" i="2"/>
  <c r="A3352" i="2" s="1"/>
  <c r="B3353" i="2"/>
  <c r="A3353" i="2" s="1"/>
  <c r="B3354" i="2"/>
  <c r="A3354" i="2" s="1"/>
  <c r="B3355" i="2"/>
  <c r="A3355" i="2" s="1"/>
  <c r="B3356" i="2"/>
  <c r="A3356" i="2" s="1"/>
  <c r="B3357" i="2"/>
  <c r="A3357" i="2" s="1"/>
  <c r="B3167" i="2"/>
  <c r="A3167" i="2" s="1"/>
  <c r="B36" i="7"/>
  <c r="F2" i="14" l="1"/>
  <c r="G62" i="26"/>
  <c r="G63" i="26" s="1"/>
  <c r="C94" i="26"/>
  <c r="E72" i="1"/>
  <c r="B980008" i="1"/>
  <c r="A980012" i="1"/>
  <c r="B980007" i="1"/>
  <c r="C4" i="14" l="1"/>
  <c r="C3" i="14"/>
  <c r="D4" i="14"/>
  <c r="D3" i="14"/>
  <c r="G67" i="26"/>
  <c r="G49" i="26"/>
  <c r="G50" i="26" s="1"/>
  <c r="E4" i="14" l="1"/>
  <c r="E3" i="14"/>
  <c r="G54" i="26"/>
  <c r="E2" i="14" s="1"/>
  <c r="G2" i="14" s="1"/>
  <c r="C2" i="14"/>
  <c r="D2" i="14"/>
  <c r="G3" i="14" l="1"/>
  <c r="G4" i="14"/>
  <c r="B25" i="7"/>
  <c r="B3166" i="2" l="1"/>
  <c r="A3166" i="2" s="1"/>
  <c r="B3165" i="2"/>
  <c r="A3165" i="2" s="1"/>
  <c r="B3164" i="2"/>
  <c r="A3164" i="2" s="1"/>
  <c r="B3163" i="2"/>
  <c r="A3163" i="2" s="1"/>
  <c r="B3162" i="2"/>
  <c r="A3162" i="2" s="1"/>
  <c r="B3161" i="2"/>
  <c r="A3161" i="2" s="1"/>
  <c r="B3160" i="2"/>
  <c r="A3160" i="2" s="1"/>
  <c r="B3159" i="2"/>
  <c r="A3159" i="2" s="1"/>
  <c r="B3158" i="2"/>
  <c r="A3158" i="2" s="1"/>
  <c r="B3157" i="2"/>
  <c r="A3157" i="2" s="1"/>
  <c r="B3156" i="2"/>
  <c r="A3156" i="2" s="1"/>
  <c r="B3155" i="2"/>
  <c r="A3155" i="2" s="1"/>
  <c r="B3154" i="2"/>
  <c r="A3154" i="2" s="1"/>
  <c r="B3153" i="2"/>
  <c r="A3153" i="2" s="1"/>
  <c r="B3152" i="2"/>
  <c r="A3152" i="2" s="1"/>
  <c r="B3151" i="2"/>
  <c r="A3151" i="2" s="1"/>
  <c r="B3150" i="2"/>
  <c r="A3150" i="2" s="1"/>
  <c r="B3149" i="2"/>
  <c r="A3149" i="2" s="1"/>
  <c r="B3148" i="2"/>
  <c r="A3148" i="2" s="1"/>
  <c r="B3147" i="2"/>
  <c r="A3147" i="2" s="1"/>
  <c r="B3146" i="2"/>
  <c r="A3146" i="2" s="1"/>
  <c r="B3145" i="2"/>
  <c r="A3145" i="2" s="1"/>
  <c r="B3144" i="2"/>
  <c r="A3144" i="2" s="1"/>
  <c r="B3143" i="2"/>
  <c r="A3143" i="2" s="1"/>
  <c r="B3142" i="2"/>
  <c r="A3142" i="2" s="1"/>
  <c r="B3141" i="2"/>
  <c r="A3141" i="2" s="1"/>
  <c r="B3140" i="2"/>
  <c r="A3140" i="2" s="1"/>
  <c r="B3139" i="2"/>
  <c r="A3139" i="2" s="1"/>
  <c r="B3138" i="2"/>
  <c r="A3138" i="2" s="1"/>
  <c r="B3137" i="2"/>
  <c r="A3137" i="2" s="1"/>
  <c r="B3136" i="2"/>
  <c r="A3136" i="2" s="1"/>
  <c r="B3135" i="2"/>
  <c r="A3135" i="2" s="1"/>
  <c r="B3134" i="2"/>
  <c r="A3134" i="2" s="1"/>
  <c r="B3133" i="2"/>
  <c r="A3133" i="2" s="1"/>
  <c r="B3132" i="2"/>
  <c r="A3132" i="2" s="1"/>
  <c r="B3131" i="2"/>
  <c r="A3131" i="2" s="1"/>
  <c r="B3130" i="2"/>
  <c r="A3130" i="2" s="1"/>
  <c r="B3129" i="2"/>
  <c r="A3129" i="2" s="1"/>
  <c r="B3128" i="2"/>
  <c r="A3128" i="2" s="1"/>
  <c r="B3127" i="2"/>
  <c r="A3127" i="2" s="1"/>
  <c r="B3126" i="2"/>
  <c r="A3126" i="2" s="1"/>
  <c r="B3125" i="2"/>
  <c r="A3125" i="2" s="1"/>
  <c r="B3124" i="2"/>
  <c r="A3124" i="2" s="1"/>
  <c r="B3123" i="2"/>
  <c r="A3123" i="2" s="1"/>
  <c r="B3122" i="2"/>
  <c r="A3122" i="2" s="1"/>
  <c r="B3121" i="2"/>
  <c r="A3121" i="2" s="1"/>
  <c r="B3120" i="2"/>
  <c r="A3120" i="2" s="1"/>
  <c r="B3119" i="2"/>
  <c r="A3119" i="2" s="1"/>
  <c r="B3118" i="2"/>
  <c r="A3118" i="2" s="1"/>
  <c r="B3117" i="2"/>
  <c r="A3117" i="2" s="1"/>
  <c r="B3116" i="2"/>
  <c r="A3116" i="2" s="1"/>
  <c r="B3115" i="2"/>
  <c r="A3115" i="2" s="1"/>
  <c r="B3114" i="2"/>
  <c r="A3114" i="2" s="1"/>
  <c r="B3113" i="2"/>
  <c r="A3113" i="2" s="1"/>
  <c r="B3112" i="2"/>
  <c r="A3112" i="2" s="1"/>
  <c r="B3111" i="2"/>
  <c r="A3111" i="2" s="1"/>
  <c r="B3110" i="2"/>
  <c r="A3110" i="2" s="1"/>
  <c r="B3109" i="2"/>
  <c r="A3109" i="2" s="1"/>
  <c r="B3108" i="2"/>
  <c r="A3108" i="2" s="1"/>
  <c r="B3107" i="2"/>
  <c r="A3107" i="2" s="1"/>
  <c r="B3106" i="2"/>
  <c r="A3106" i="2" s="1"/>
  <c r="B3105" i="2"/>
  <c r="A3105" i="2" s="1"/>
  <c r="B3104" i="2"/>
  <c r="A3104" i="2" s="1"/>
  <c r="B3103" i="2"/>
  <c r="A3103" i="2" s="1"/>
  <c r="B3102" i="2"/>
  <c r="A3102" i="2" s="1"/>
  <c r="B3101" i="2"/>
  <c r="A3101" i="2" s="1"/>
  <c r="B3100" i="2"/>
  <c r="A3100" i="2" s="1"/>
  <c r="B3099" i="2"/>
  <c r="A3099" i="2" s="1"/>
  <c r="B3098" i="2"/>
  <c r="A3098" i="2" s="1"/>
  <c r="B3097" i="2"/>
  <c r="A3097" i="2" s="1"/>
  <c r="B3096" i="2"/>
  <c r="A3096" i="2" s="1"/>
  <c r="B3095" i="2"/>
  <c r="A3095" i="2" s="1"/>
  <c r="B3094" i="2"/>
  <c r="A3094" i="2" s="1"/>
  <c r="B3093" i="2"/>
  <c r="A3093" i="2" s="1"/>
  <c r="B3092" i="2"/>
  <c r="A3092" i="2" s="1"/>
  <c r="B3091" i="2"/>
  <c r="A3091" i="2" s="1"/>
  <c r="B3090" i="2"/>
  <c r="A3090" i="2" s="1"/>
  <c r="B3089" i="2"/>
  <c r="A3089" i="2" s="1"/>
  <c r="B3088" i="2"/>
  <c r="A3088" i="2" s="1"/>
  <c r="B3087" i="2"/>
  <c r="A3087" i="2" s="1"/>
  <c r="B3086" i="2"/>
  <c r="A3086" i="2" s="1"/>
  <c r="B3085" i="2"/>
  <c r="A3085" i="2" s="1"/>
  <c r="B3084" i="2"/>
  <c r="A3084" i="2" s="1"/>
  <c r="B3083" i="2"/>
  <c r="A3083" i="2" s="1"/>
  <c r="B3082" i="2"/>
  <c r="A3082" i="2" s="1"/>
  <c r="B3081" i="2"/>
  <c r="A3081" i="2" s="1"/>
  <c r="B3080" i="2"/>
  <c r="A3080" i="2" s="1"/>
  <c r="B3079" i="2"/>
  <c r="A3079" i="2" s="1"/>
  <c r="B3078" i="2"/>
  <c r="A3078" i="2" s="1"/>
  <c r="B3077" i="2"/>
  <c r="A3077" i="2" s="1"/>
  <c r="B3076" i="2"/>
  <c r="A3076" i="2" s="1"/>
  <c r="B3075" i="2"/>
  <c r="A3075" i="2" s="1"/>
  <c r="B3074" i="2"/>
  <c r="A3074" i="2" s="1"/>
  <c r="B3073" i="2"/>
  <c r="A3073" i="2" s="1"/>
  <c r="B3072" i="2"/>
  <c r="A3072" i="2" s="1"/>
  <c r="B3071" i="2"/>
  <c r="A3071" i="2" s="1"/>
  <c r="B3070" i="2"/>
  <c r="A3070" i="2" s="1"/>
  <c r="B3069" i="2"/>
  <c r="A3069" i="2" s="1"/>
  <c r="B3068" i="2"/>
  <c r="A3068" i="2" s="1"/>
  <c r="B3067" i="2"/>
  <c r="A3067" i="2" s="1"/>
  <c r="B3066" i="2"/>
  <c r="A3066" i="2" s="1"/>
  <c r="B3065" i="2"/>
  <c r="A3065" i="2" s="1"/>
  <c r="B3064" i="2"/>
  <c r="A3064" i="2" s="1"/>
  <c r="B3063" i="2"/>
  <c r="A3063" i="2" s="1"/>
  <c r="B3062" i="2"/>
  <c r="A3062" i="2" s="1"/>
  <c r="B3061" i="2"/>
  <c r="A3061" i="2" s="1"/>
  <c r="B3060" i="2"/>
  <c r="A3060" i="2" s="1"/>
  <c r="B3059" i="2"/>
  <c r="A3059" i="2" s="1"/>
  <c r="B3058" i="2"/>
  <c r="A3058" i="2" s="1"/>
  <c r="B3057" i="2"/>
  <c r="A3057" i="2" s="1"/>
  <c r="B3056" i="2"/>
  <c r="A3056" i="2" s="1"/>
  <c r="B3055" i="2"/>
  <c r="A3055" i="2" s="1"/>
  <c r="B3054" i="2"/>
  <c r="A3054" i="2" s="1"/>
  <c r="B3053" i="2"/>
  <c r="A3053" i="2" s="1"/>
  <c r="B3052" i="2"/>
  <c r="A3052" i="2" s="1"/>
  <c r="B3051" i="2"/>
  <c r="A3051" i="2" s="1"/>
  <c r="B3050" i="2"/>
  <c r="A3050" i="2" s="1"/>
  <c r="B3049" i="2"/>
  <c r="A3049" i="2" s="1"/>
  <c r="B3048" i="2"/>
  <c r="A3048" i="2" s="1"/>
  <c r="B3047" i="2"/>
  <c r="A3047" i="2" s="1"/>
  <c r="B3046" i="2"/>
  <c r="A3046" i="2" s="1"/>
  <c r="B3045" i="2"/>
  <c r="A3045" i="2" s="1"/>
  <c r="B3044" i="2"/>
  <c r="A3044" i="2" s="1"/>
  <c r="B3043" i="2"/>
  <c r="A3043" i="2" s="1"/>
  <c r="B3042" i="2"/>
  <c r="A3042" i="2" s="1"/>
  <c r="B3041" i="2"/>
  <c r="A3041" i="2" s="1"/>
  <c r="B3040" i="2"/>
  <c r="A3040" i="2" s="1"/>
  <c r="B3039" i="2"/>
  <c r="A3039" i="2" s="1"/>
  <c r="B3038" i="2"/>
  <c r="A3038" i="2" s="1"/>
  <c r="B3037" i="2"/>
  <c r="A3037" i="2" s="1"/>
  <c r="B3036" i="2"/>
  <c r="A3036" i="2" s="1"/>
  <c r="B3035" i="2"/>
  <c r="A3035" i="2" s="1"/>
  <c r="B3034" i="2"/>
  <c r="A3034" i="2" s="1"/>
  <c r="B3033" i="2"/>
  <c r="A3033" i="2" s="1"/>
  <c r="B3032" i="2"/>
  <c r="A3032" i="2" s="1"/>
  <c r="B3031" i="2"/>
  <c r="A3031" i="2" s="1"/>
  <c r="B3030" i="2"/>
  <c r="A3030" i="2" s="1"/>
  <c r="B3029" i="2"/>
  <c r="A3029" i="2" s="1"/>
  <c r="B3028" i="2"/>
  <c r="A3028" i="2" s="1"/>
  <c r="B3027" i="2"/>
  <c r="A3027" i="2" s="1"/>
  <c r="B3026" i="2"/>
  <c r="A3026" i="2" s="1"/>
  <c r="B3025" i="2"/>
  <c r="A3025" i="2" s="1"/>
  <c r="B3024" i="2"/>
  <c r="A3024" i="2" s="1"/>
  <c r="B3023" i="2"/>
  <c r="A3023" i="2" s="1"/>
  <c r="B3022" i="2"/>
  <c r="A3022" i="2" s="1"/>
  <c r="B3021" i="2"/>
  <c r="A3021" i="2" s="1"/>
  <c r="B3020" i="2"/>
  <c r="A3020" i="2" s="1"/>
  <c r="B3019" i="2"/>
  <c r="A3019" i="2" s="1"/>
  <c r="B3018" i="2"/>
  <c r="A3018" i="2" s="1"/>
  <c r="B3017" i="2"/>
  <c r="A3017" i="2" s="1"/>
  <c r="B3016" i="2"/>
  <c r="A3016" i="2" s="1"/>
  <c r="B3015" i="2"/>
  <c r="A3015" i="2" s="1"/>
  <c r="B3014" i="2"/>
  <c r="A3014" i="2" s="1"/>
  <c r="B3013" i="2"/>
  <c r="A3013" i="2" s="1"/>
  <c r="B3012" i="2"/>
  <c r="A3012" i="2" s="1"/>
  <c r="B3011" i="2"/>
  <c r="A3011" i="2" s="1"/>
  <c r="B3010" i="2"/>
  <c r="A3010" i="2" s="1"/>
  <c r="B3009" i="2"/>
  <c r="A3009" i="2" s="1"/>
  <c r="B3008" i="2"/>
  <c r="A3008" i="2" s="1"/>
  <c r="B3007" i="2"/>
  <c r="A3007" i="2" s="1"/>
  <c r="B3006" i="2"/>
  <c r="A3006" i="2" s="1"/>
  <c r="B3005" i="2"/>
  <c r="A3005" i="2" s="1"/>
  <c r="B3004" i="2"/>
  <c r="A3004" i="2" s="1"/>
  <c r="B3003" i="2"/>
  <c r="A3003" i="2" s="1"/>
  <c r="B3002" i="2"/>
  <c r="A3002" i="2" s="1"/>
  <c r="B3001" i="2"/>
  <c r="A3001" i="2" s="1"/>
  <c r="B3000" i="2"/>
  <c r="A3000" i="2" s="1"/>
  <c r="B2999" i="2"/>
  <c r="A2999" i="2" s="1"/>
  <c r="B2998" i="2"/>
  <c r="A2998" i="2" s="1"/>
  <c r="B2997" i="2"/>
  <c r="A2997" i="2" s="1"/>
  <c r="B2996" i="2"/>
  <c r="A2996" i="2" s="1"/>
  <c r="B2995" i="2"/>
  <c r="A2995" i="2" s="1"/>
  <c r="B2994" i="2"/>
  <c r="A2994" i="2" s="1"/>
  <c r="B2993" i="2"/>
  <c r="A2993" i="2" s="1"/>
  <c r="B2992" i="2"/>
  <c r="A2992" i="2" s="1"/>
  <c r="B2991" i="2"/>
  <c r="A2991" i="2" s="1"/>
  <c r="B2990" i="2"/>
  <c r="A2990" i="2" s="1"/>
  <c r="B2989" i="2"/>
  <c r="A2989" i="2" s="1"/>
  <c r="B2988" i="2"/>
  <c r="A2988" i="2" s="1"/>
  <c r="B2987" i="2"/>
  <c r="A2987" i="2" s="1"/>
  <c r="B2986" i="2"/>
  <c r="A2986" i="2" s="1"/>
  <c r="B2985" i="2"/>
  <c r="A2985" i="2" s="1"/>
  <c r="B2984" i="2"/>
  <c r="A2984" i="2" s="1"/>
  <c r="B2983" i="2"/>
  <c r="A2983" i="2" s="1"/>
  <c r="B2982" i="2"/>
  <c r="A2982" i="2" s="1"/>
  <c r="B2981" i="2"/>
  <c r="A2981" i="2" s="1"/>
  <c r="B2980" i="2"/>
  <c r="A2980" i="2" s="1"/>
  <c r="B2979" i="2"/>
  <c r="A2979" i="2" s="1"/>
  <c r="B2978" i="2"/>
  <c r="A2978" i="2" s="1"/>
  <c r="B2977" i="2"/>
  <c r="A2977" i="2" s="1"/>
  <c r="B2976" i="2"/>
  <c r="A2976" i="2" s="1"/>
  <c r="B2975" i="2"/>
  <c r="A2975" i="2" s="1"/>
  <c r="B2974" i="2"/>
  <c r="A2974" i="2" s="1"/>
  <c r="B2973" i="2"/>
  <c r="A2973" i="2" s="1"/>
  <c r="B2972" i="2"/>
  <c r="A2972" i="2" s="1"/>
  <c r="B2971" i="2"/>
  <c r="A2971" i="2" s="1"/>
  <c r="B2970" i="2"/>
  <c r="A2970" i="2" s="1"/>
  <c r="B2969" i="2"/>
  <c r="A2969" i="2" s="1"/>
  <c r="B2968" i="2"/>
  <c r="A2968" i="2" s="1"/>
  <c r="B2967" i="2"/>
  <c r="A2967" i="2" s="1"/>
  <c r="B2966" i="2"/>
  <c r="A2966" i="2" s="1"/>
  <c r="B2965" i="2"/>
  <c r="A2965" i="2" s="1"/>
  <c r="B2964" i="2"/>
  <c r="A2964" i="2" s="1"/>
  <c r="B2963" i="2"/>
  <c r="A2963" i="2" s="1"/>
  <c r="B2962" i="2"/>
  <c r="A2962" i="2" s="1"/>
  <c r="B2961" i="2"/>
  <c r="A2961" i="2" s="1"/>
  <c r="B2960" i="2"/>
  <c r="A2960" i="2" s="1"/>
  <c r="B2959" i="2"/>
  <c r="A2959" i="2" s="1"/>
  <c r="B2958" i="2"/>
  <c r="A2958" i="2" s="1"/>
  <c r="B2957" i="2"/>
  <c r="A2957" i="2" s="1"/>
  <c r="B2956" i="2"/>
  <c r="A2956" i="2" s="1"/>
  <c r="B2955" i="2"/>
  <c r="A2955" i="2" s="1"/>
  <c r="B2954" i="2"/>
  <c r="A2954" i="2" s="1"/>
  <c r="B2953" i="2"/>
  <c r="A2953" i="2" s="1"/>
  <c r="B2952" i="2"/>
  <c r="A2952" i="2" s="1"/>
  <c r="B2951" i="2"/>
  <c r="A2951" i="2" s="1"/>
  <c r="B2950" i="2"/>
  <c r="A2950" i="2" s="1"/>
  <c r="B2949" i="2"/>
  <c r="A2949" i="2" s="1"/>
  <c r="B2948" i="2"/>
  <c r="A2948" i="2" s="1"/>
  <c r="B2947" i="2"/>
  <c r="A2947" i="2" s="1"/>
  <c r="B2946" i="2"/>
  <c r="A2946" i="2" s="1"/>
  <c r="B2945" i="2"/>
  <c r="A2945" i="2" s="1"/>
  <c r="B2944" i="2"/>
  <c r="A2944" i="2" s="1"/>
  <c r="B2943" i="2"/>
  <c r="A2943" i="2" s="1"/>
  <c r="B2942" i="2"/>
  <c r="A2942" i="2" s="1"/>
  <c r="B2941" i="2"/>
  <c r="A2941" i="2" s="1"/>
  <c r="B2940" i="2"/>
  <c r="A2940" i="2" s="1"/>
  <c r="B2939" i="2"/>
  <c r="A2939" i="2" s="1"/>
  <c r="B2938" i="2"/>
  <c r="A2938" i="2" s="1"/>
  <c r="B2937" i="2"/>
  <c r="A2937" i="2" s="1"/>
  <c r="B2936" i="2"/>
  <c r="A2936" i="2" s="1"/>
  <c r="B2935" i="2"/>
  <c r="A2935" i="2" s="1"/>
  <c r="B2934" i="2"/>
  <c r="A2934" i="2" s="1"/>
  <c r="B2933" i="2"/>
  <c r="A2933" i="2" s="1"/>
  <c r="B2932" i="2"/>
  <c r="A2932" i="2" s="1"/>
  <c r="B2931" i="2"/>
  <c r="A2931" i="2" s="1"/>
  <c r="B2930" i="2"/>
  <c r="A2930" i="2" s="1"/>
  <c r="B2929" i="2"/>
  <c r="A2929" i="2" s="1"/>
  <c r="B2928" i="2"/>
  <c r="A2928" i="2" s="1"/>
  <c r="B2927" i="2"/>
  <c r="A2927" i="2" s="1"/>
  <c r="B2926" i="2"/>
  <c r="A2926" i="2" s="1"/>
  <c r="B2925" i="2"/>
  <c r="A2925" i="2" s="1"/>
  <c r="B2924" i="2"/>
  <c r="A2924" i="2" s="1"/>
  <c r="B2923" i="2"/>
  <c r="A2923" i="2" s="1"/>
  <c r="B2922" i="2"/>
  <c r="A2922" i="2" s="1"/>
  <c r="B2921" i="2"/>
  <c r="A2921" i="2" s="1"/>
  <c r="B2920" i="2"/>
  <c r="A2920" i="2" s="1"/>
  <c r="B2919" i="2"/>
  <c r="A2919" i="2" s="1"/>
  <c r="B2918" i="2"/>
  <c r="A2918" i="2" s="1"/>
  <c r="B2917" i="2"/>
  <c r="A2917" i="2" s="1"/>
  <c r="B2916" i="2"/>
  <c r="A2916" i="2" s="1"/>
  <c r="B2915" i="2"/>
  <c r="A2915" i="2" s="1"/>
  <c r="B2914" i="2"/>
  <c r="A2914" i="2" s="1"/>
  <c r="B2913" i="2"/>
  <c r="A2913" i="2" s="1"/>
  <c r="B2912" i="2"/>
  <c r="A2912" i="2" s="1"/>
  <c r="B2911" i="2"/>
  <c r="A2911" i="2" s="1"/>
  <c r="B2910" i="2"/>
  <c r="A2910" i="2" s="1"/>
  <c r="B2909" i="2"/>
  <c r="A2909" i="2" s="1"/>
  <c r="B2908" i="2"/>
  <c r="A2908" i="2" s="1"/>
  <c r="B2907" i="2"/>
  <c r="A2907" i="2" s="1"/>
  <c r="B2906" i="2"/>
  <c r="A2906" i="2" s="1"/>
  <c r="B2905" i="2"/>
  <c r="A2905" i="2" s="1"/>
  <c r="B2904" i="2"/>
  <c r="A2904" i="2" s="1"/>
  <c r="B2903" i="2"/>
  <c r="A2903" i="2" s="1"/>
  <c r="B2902" i="2"/>
  <c r="A2902" i="2" s="1"/>
  <c r="B2901" i="2"/>
  <c r="A2901" i="2" s="1"/>
  <c r="B2900" i="2"/>
  <c r="A2900" i="2" s="1"/>
  <c r="B2899" i="2"/>
  <c r="A2899" i="2" s="1"/>
  <c r="B2898" i="2"/>
  <c r="A2898" i="2" s="1"/>
  <c r="B2897" i="2"/>
  <c r="A2897" i="2" s="1"/>
  <c r="B2896" i="2"/>
  <c r="A2896" i="2" s="1"/>
  <c r="B2895" i="2"/>
  <c r="A2895" i="2" s="1"/>
  <c r="B2894" i="2"/>
  <c r="A2894" i="2" s="1"/>
  <c r="B2893" i="2"/>
  <c r="A2893" i="2" s="1"/>
  <c r="B2892" i="2"/>
  <c r="A2892" i="2" s="1"/>
  <c r="B2891" i="2"/>
  <c r="A2891" i="2" s="1"/>
  <c r="B2890" i="2"/>
  <c r="A2890" i="2" s="1"/>
  <c r="B2889" i="2"/>
  <c r="A2889" i="2" s="1"/>
  <c r="B2888" i="2"/>
  <c r="A2888" i="2" s="1"/>
  <c r="B2887" i="2"/>
  <c r="A2887" i="2" s="1"/>
  <c r="B2886" i="2"/>
  <c r="A2886" i="2" s="1"/>
  <c r="B2885" i="2"/>
  <c r="A2885" i="2" s="1"/>
  <c r="B2884" i="2"/>
  <c r="A2884" i="2" s="1"/>
  <c r="B2883" i="2"/>
  <c r="A2883" i="2" s="1"/>
  <c r="B2882" i="2"/>
  <c r="A2882" i="2" s="1"/>
  <c r="B2881" i="2"/>
  <c r="A2881" i="2" s="1"/>
  <c r="B2880" i="2"/>
  <c r="A2880" i="2" s="1"/>
  <c r="B2879" i="2"/>
  <c r="A2879" i="2" s="1"/>
  <c r="B2878" i="2"/>
  <c r="A2878" i="2" s="1"/>
  <c r="B2877" i="2"/>
  <c r="A2877" i="2" s="1"/>
  <c r="B2876" i="2"/>
  <c r="A2876" i="2" s="1"/>
  <c r="B2875" i="2"/>
  <c r="A2875" i="2" s="1"/>
  <c r="B2874" i="2"/>
  <c r="A2874" i="2" s="1"/>
  <c r="B2873" i="2"/>
  <c r="A2873" i="2" s="1"/>
  <c r="B2872" i="2"/>
  <c r="A2872" i="2" s="1"/>
  <c r="B2871" i="2"/>
  <c r="A2871" i="2" s="1"/>
  <c r="B2870" i="2"/>
  <c r="A2870" i="2" s="1"/>
  <c r="B2869" i="2"/>
  <c r="A2869" i="2" s="1"/>
  <c r="B2868" i="2"/>
  <c r="A2868" i="2" s="1"/>
  <c r="B2867" i="2"/>
  <c r="A2867" i="2" s="1"/>
  <c r="B2866" i="2"/>
  <c r="A2866" i="2" s="1"/>
  <c r="B2865" i="2"/>
  <c r="A2865" i="2" s="1"/>
  <c r="B2864" i="2"/>
  <c r="A2864" i="2" s="1"/>
  <c r="B2863" i="2"/>
  <c r="A2863" i="2" s="1"/>
  <c r="B2862" i="2"/>
  <c r="A2862" i="2" s="1"/>
  <c r="B2861" i="2"/>
  <c r="A2861" i="2" s="1"/>
  <c r="B2860" i="2"/>
  <c r="A2860" i="2" s="1"/>
  <c r="B2859" i="2"/>
  <c r="A2859" i="2" s="1"/>
  <c r="B2858" i="2"/>
  <c r="A2858" i="2" s="1"/>
  <c r="B2857" i="2"/>
  <c r="A2857" i="2" s="1"/>
  <c r="B2856" i="2"/>
  <c r="A2856" i="2" s="1"/>
  <c r="B2855" i="2"/>
  <c r="A2855" i="2" s="1"/>
  <c r="B2854" i="2"/>
  <c r="A2854" i="2" s="1"/>
  <c r="B2853" i="2"/>
  <c r="A2853" i="2" s="1"/>
  <c r="B2852" i="2"/>
  <c r="A2852" i="2" s="1"/>
  <c r="B2851" i="2"/>
  <c r="A2851" i="2" s="1"/>
  <c r="B2850" i="2"/>
  <c r="A2850" i="2" s="1"/>
  <c r="B2849" i="2"/>
  <c r="A2849" i="2" s="1"/>
  <c r="B2848" i="2"/>
  <c r="A2848" i="2" s="1"/>
  <c r="B2847" i="2"/>
  <c r="A2847" i="2" s="1"/>
  <c r="B2846" i="2"/>
  <c r="A2846" i="2" s="1"/>
  <c r="B2845" i="2"/>
  <c r="A2845" i="2" s="1"/>
  <c r="B2844" i="2"/>
  <c r="A2844" i="2" s="1"/>
  <c r="B2843" i="2"/>
  <c r="A2843" i="2" s="1"/>
  <c r="B2842" i="2"/>
  <c r="A2842" i="2" s="1"/>
  <c r="B2841" i="2"/>
  <c r="A2841" i="2" s="1"/>
  <c r="B2840" i="2"/>
  <c r="A2840" i="2" s="1"/>
  <c r="B2839" i="2"/>
  <c r="A2839" i="2" s="1"/>
  <c r="B2838" i="2"/>
  <c r="A2838" i="2" s="1"/>
  <c r="B2837" i="2"/>
  <c r="A2837" i="2" s="1"/>
  <c r="B2836" i="2"/>
  <c r="A2836" i="2" s="1"/>
  <c r="B2835" i="2"/>
  <c r="A2835" i="2" s="1"/>
  <c r="B2834" i="2"/>
  <c r="A2834" i="2" s="1"/>
  <c r="B2833" i="2"/>
  <c r="A2833" i="2" s="1"/>
  <c r="B2832" i="2"/>
  <c r="A2832" i="2" s="1"/>
  <c r="B2831" i="2"/>
  <c r="A2831" i="2" s="1"/>
  <c r="B2830" i="2"/>
  <c r="A2830" i="2" s="1"/>
  <c r="B2829" i="2"/>
  <c r="A2829" i="2" s="1"/>
  <c r="B2828" i="2"/>
  <c r="A2828" i="2" s="1"/>
  <c r="B2827" i="2"/>
  <c r="A2827" i="2" s="1"/>
  <c r="B2826" i="2"/>
  <c r="A2826" i="2" s="1"/>
  <c r="B2825" i="2"/>
  <c r="A2825" i="2" s="1"/>
  <c r="B2824" i="2"/>
  <c r="A2824" i="2" s="1"/>
  <c r="B2823" i="2"/>
  <c r="A2823" i="2" s="1"/>
  <c r="B2822" i="2"/>
  <c r="A2822" i="2" s="1"/>
  <c r="B2821" i="2"/>
  <c r="A2821" i="2" s="1"/>
  <c r="B2820" i="2"/>
  <c r="A2820" i="2" s="1"/>
  <c r="B2819" i="2"/>
  <c r="A2819" i="2" s="1"/>
  <c r="B2818" i="2"/>
  <c r="A2818" i="2" s="1"/>
  <c r="B2817" i="2"/>
  <c r="A2817" i="2" s="1"/>
  <c r="B2816" i="2"/>
  <c r="A2816" i="2" s="1"/>
  <c r="B2815" i="2"/>
  <c r="A2815" i="2" s="1"/>
  <c r="B2814" i="2"/>
  <c r="A2814" i="2" s="1"/>
  <c r="B2813" i="2"/>
  <c r="A2813" i="2" s="1"/>
  <c r="B2812" i="2"/>
  <c r="A2812" i="2" s="1"/>
  <c r="B2811" i="2"/>
  <c r="A2811" i="2" s="1"/>
  <c r="B2810" i="2"/>
  <c r="A2810" i="2" s="1"/>
  <c r="B2809" i="2"/>
  <c r="A2809" i="2" s="1"/>
  <c r="B2808" i="2"/>
  <c r="A2808" i="2" s="1"/>
  <c r="B2807" i="2"/>
  <c r="A2807" i="2" s="1"/>
  <c r="B2806" i="2"/>
  <c r="A2806" i="2" s="1"/>
  <c r="B2805" i="2"/>
  <c r="A2805" i="2" s="1"/>
  <c r="B2804" i="2"/>
  <c r="A2804" i="2" s="1"/>
  <c r="B2803" i="2"/>
  <c r="A2803" i="2" s="1"/>
  <c r="B2802" i="2"/>
  <c r="A2802" i="2" s="1"/>
  <c r="B2801" i="2"/>
  <c r="A2801" i="2" s="1"/>
  <c r="B2800" i="2"/>
  <c r="A2800" i="2" s="1"/>
  <c r="B2799" i="2"/>
  <c r="A2799" i="2" s="1"/>
  <c r="B2798" i="2"/>
  <c r="A2798" i="2" s="1"/>
  <c r="B2797" i="2"/>
  <c r="A2797" i="2" s="1"/>
  <c r="B2796" i="2"/>
  <c r="A2796" i="2" s="1"/>
  <c r="B2795" i="2"/>
  <c r="A2795" i="2" s="1"/>
  <c r="B2794" i="2"/>
  <c r="A2794" i="2" s="1"/>
  <c r="B2793" i="2"/>
  <c r="A2793" i="2" s="1"/>
  <c r="B2792" i="2"/>
  <c r="A2792" i="2" s="1"/>
  <c r="B2791" i="2"/>
  <c r="A2791" i="2" s="1"/>
  <c r="B2790" i="2"/>
  <c r="A2790" i="2" s="1"/>
  <c r="B2789" i="2"/>
  <c r="A2789" i="2" s="1"/>
  <c r="B2788" i="2"/>
  <c r="A2788" i="2" s="1"/>
  <c r="B2787" i="2"/>
  <c r="A2787" i="2" s="1"/>
  <c r="B2786" i="2"/>
  <c r="A2786" i="2" s="1"/>
  <c r="B2785" i="2"/>
  <c r="A2785" i="2" s="1"/>
  <c r="B2784" i="2"/>
  <c r="A2784" i="2" s="1"/>
  <c r="B2783" i="2"/>
  <c r="A2783" i="2" s="1"/>
  <c r="B2782" i="2"/>
  <c r="A2782" i="2" s="1"/>
  <c r="B2781" i="2"/>
  <c r="A2781" i="2" s="1"/>
  <c r="B2780" i="2"/>
  <c r="A2780" i="2" s="1"/>
  <c r="B2779" i="2"/>
  <c r="A2779" i="2" s="1"/>
  <c r="B2778" i="2"/>
  <c r="A2778" i="2" s="1"/>
  <c r="B2777" i="2"/>
  <c r="A2777" i="2" s="1"/>
  <c r="B2776" i="2"/>
  <c r="A2776" i="2" s="1"/>
  <c r="B2775" i="2"/>
  <c r="A2775" i="2" s="1"/>
  <c r="B2774" i="2"/>
  <c r="A2774" i="2" s="1"/>
  <c r="B2773" i="2"/>
  <c r="A2773" i="2" s="1"/>
  <c r="B2772" i="2"/>
  <c r="A2772" i="2" s="1"/>
  <c r="B2771" i="2"/>
  <c r="A2771" i="2" s="1"/>
  <c r="B2770" i="2"/>
  <c r="A2770" i="2" s="1"/>
  <c r="B2769" i="2"/>
  <c r="A2769" i="2" s="1"/>
  <c r="B2768" i="2"/>
  <c r="A2768" i="2" s="1"/>
  <c r="B2767" i="2"/>
  <c r="A2767" i="2" s="1"/>
  <c r="B2766" i="2"/>
  <c r="A2766" i="2" s="1"/>
  <c r="B2765" i="2"/>
  <c r="A2765" i="2" s="1"/>
  <c r="B2764" i="2"/>
  <c r="A2764" i="2" s="1"/>
  <c r="B2763" i="2"/>
  <c r="A2763" i="2" s="1"/>
  <c r="B2762" i="2"/>
  <c r="A2762" i="2" s="1"/>
  <c r="B2761" i="2"/>
  <c r="A2761" i="2" s="1"/>
  <c r="B2760" i="2"/>
  <c r="A2760" i="2" s="1"/>
  <c r="B2759" i="2"/>
  <c r="A2759" i="2" s="1"/>
  <c r="B2758" i="2"/>
  <c r="A2758" i="2" s="1"/>
  <c r="B2757" i="2"/>
  <c r="A2757" i="2" s="1"/>
  <c r="B2756" i="2"/>
  <c r="A2756" i="2" s="1"/>
  <c r="B2755" i="2"/>
  <c r="A2755" i="2" s="1"/>
  <c r="B2754" i="2"/>
  <c r="A2754" i="2" s="1"/>
  <c r="B2753" i="2"/>
  <c r="A2753" i="2" s="1"/>
  <c r="B2752" i="2"/>
  <c r="A2752" i="2" s="1"/>
  <c r="B2751" i="2"/>
  <c r="A2751" i="2" s="1"/>
  <c r="B2750" i="2"/>
  <c r="A2750" i="2" s="1"/>
  <c r="B2749" i="2"/>
  <c r="A2749" i="2" s="1"/>
  <c r="B2748" i="2"/>
  <c r="A2748" i="2" s="1"/>
  <c r="B2747" i="2"/>
  <c r="A2747" i="2" s="1"/>
  <c r="B2746" i="2"/>
  <c r="A2746" i="2" s="1"/>
  <c r="B2745" i="2"/>
  <c r="A2745" i="2" s="1"/>
  <c r="B2744" i="2"/>
  <c r="A2744" i="2" s="1"/>
  <c r="B2743" i="2"/>
  <c r="A2743" i="2" s="1"/>
  <c r="B2742" i="2"/>
  <c r="A2742" i="2" s="1"/>
  <c r="B2741" i="2"/>
  <c r="A2741" i="2" s="1"/>
  <c r="B2740" i="2"/>
  <c r="A2740" i="2" s="1"/>
  <c r="B2739" i="2"/>
  <c r="A2739" i="2" s="1"/>
  <c r="B2738" i="2"/>
  <c r="A2738" i="2" s="1"/>
  <c r="B2737" i="2"/>
  <c r="A2737" i="2" s="1"/>
  <c r="B2736" i="2"/>
  <c r="A2736" i="2" s="1"/>
  <c r="B2735" i="2"/>
  <c r="A2735" i="2" s="1"/>
  <c r="B2734" i="2"/>
  <c r="A2734" i="2" s="1"/>
  <c r="B2733" i="2"/>
  <c r="A2733" i="2" s="1"/>
  <c r="B2732" i="2"/>
  <c r="A2732" i="2" s="1"/>
  <c r="B2731" i="2"/>
  <c r="A2731" i="2" s="1"/>
  <c r="B2730" i="2"/>
  <c r="A2730" i="2" s="1"/>
  <c r="B2729" i="2"/>
  <c r="A2729" i="2" s="1"/>
  <c r="B2728" i="2"/>
  <c r="A2728" i="2" s="1"/>
  <c r="B2727" i="2"/>
  <c r="A2727" i="2" s="1"/>
  <c r="B2726" i="2"/>
  <c r="A2726" i="2" s="1"/>
  <c r="B2725" i="2"/>
  <c r="A2725" i="2" s="1"/>
  <c r="B2724" i="2"/>
  <c r="A2724" i="2" s="1"/>
  <c r="B2723" i="2"/>
  <c r="A2723" i="2" s="1"/>
  <c r="B2722" i="2"/>
  <c r="A2722" i="2" s="1"/>
  <c r="B2721" i="2"/>
  <c r="A2721" i="2" s="1"/>
  <c r="B2720" i="2"/>
  <c r="A2720" i="2" s="1"/>
  <c r="B2719" i="2"/>
  <c r="A2719" i="2" s="1"/>
  <c r="B2718" i="2"/>
  <c r="A2718" i="2" s="1"/>
  <c r="B2717" i="2"/>
  <c r="A2717" i="2" s="1"/>
  <c r="B2716" i="2"/>
  <c r="A2716" i="2" s="1"/>
  <c r="B2715" i="2"/>
  <c r="A2715" i="2" s="1"/>
  <c r="B2714" i="2"/>
  <c r="A2714" i="2" s="1"/>
  <c r="B2713" i="2"/>
  <c r="A2713" i="2" s="1"/>
  <c r="B2712" i="2"/>
  <c r="A2712" i="2" s="1"/>
  <c r="B2711" i="2"/>
  <c r="A2711" i="2" s="1"/>
  <c r="B2710" i="2"/>
  <c r="A2710" i="2" s="1"/>
  <c r="B2709" i="2"/>
  <c r="A2709" i="2" s="1"/>
  <c r="B2708" i="2"/>
  <c r="A2708" i="2" s="1"/>
  <c r="B2707" i="2"/>
  <c r="A2707" i="2" s="1"/>
  <c r="B2706" i="2"/>
  <c r="A2706" i="2" s="1"/>
  <c r="B2705" i="2"/>
  <c r="A2705" i="2" s="1"/>
  <c r="B2704" i="2"/>
  <c r="A2704" i="2" s="1"/>
  <c r="B2703" i="2"/>
  <c r="A2703" i="2" s="1"/>
  <c r="B2702" i="2"/>
  <c r="A2702" i="2" s="1"/>
  <c r="B2701" i="2"/>
  <c r="A2701" i="2" s="1"/>
  <c r="B2700" i="2"/>
  <c r="A2700" i="2" s="1"/>
  <c r="B2699" i="2"/>
  <c r="A2699" i="2" s="1"/>
  <c r="B2698" i="2"/>
  <c r="A2698" i="2" s="1"/>
  <c r="B2697" i="2"/>
  <c r="A2697" i="2" s="1"/>
  <c r="B2696" i="2"/>
  <c r="A2696" i="2" s="1"/>
  <c r="B2695" i="2"/>
  <c r="A2695" i="2" s="1"/>
  <c r="B2694" i="2"/>
  <c r="A2694" i="2" s="1"/>
  <c r="B2693" i="2"/>
  <c r="A2693" i="2" s="1"/>
  <c r="B2692" i="2"/>
  <c r="A2692" i="2" s="1"/>
  <c r="B2691" i="2"/>
  <c r="A2691" i="2" s="1"/>
  <c r="B2690" i="2"/>
  <c r="A2690" i="2" s="1"/>
  <c r="B2689" i="2"/>
  <c r="A2689" i="2" s="1"/>
  <c r="B2688" i="2"/>
  <c r="A2688" i="2" s="1"/>
  <c r="B2687" i="2"/>
  <c r="A2687" i="2" s="1"/>
  <c r="B2686" i="2"/>
  <c r="A2686" i="2" s="1"/>
  <c r="B2685" i="2"/>
  <c r="A2685" i="2" s="1"/>
  <c r="B2684" i="2"/>
  <c r="A2684" i="2" s="1"/>
  <c r="B2683" i="2"/>
  <c r="A2683" i="2" s="1"/>
  <c r="B2682" i="2"/>
  <c r="A2682" i="2" s="1"/>
  <c r="B2681" i="2"/>
  <c r="A2681" i="2" s="1"/>
  <c r="B2680" i="2"/>
  <c r="A2680" i="2" s="1"/>
  <c r="B2679" i="2"/>
  <c r="A2679" i="2" s="1"/>
  <c r="B2678" i="2"/>
  <c r="A2678" i="2" s="1"/>
  <c r="B2677" i="2"/>
  <c r="A2677" i="2" s="1"/>
  <c r="B2676" i="2"/>
  <c r="A2676" i="2" s="1"/>
  <c r="B2675" i="2"/>
  <c r="A2675" i="2" s="1"/>
  <c r="B2674" i="2"/>
  <c r="A2674" i="2" s="1"/>
  <c r="B2673" i="2"/>
  <c r="A2673" i="2" s="1"/>
  <c r="B2672" i="2"/>
  <c r="A2672" i="2" s="1"/>
  <c r="B2671" i="2"/>
  <c r="A2671" i="2" s="1"/>
  <c r="B2670" i="2"/>
  <c r="A2670" i="2" s="1"/>
  <c r="B2669" i="2"/>
  <c r="A2669" i="2" s="1"/>
  <c r="B2668" i="2"/>
  <c r="A2668" i="2" s="1"/>
  <c r="B2667" i="2"/>
  <c r="A2667" i="2" s="1"/>
  <c r="B2666" i="2"/>
  <c r="A2666" i="2" s="1"/>
  <c r="B2665" i="2"/>
  <c r="A2665" i="2" s="1"/>
  <c r="B2664" i="2"/>
  <c r="A2664" i="2" s="1"/>
  <c r="B2663" i="2"/>
  <c r="A2663" i="2" s="1"/>
  <c r="B2662" i="2"/>
  <c r="A2662" i="2" s="1"/>
  <c r="B2661" i="2"/>
  <c r="A2661" i="2" s="1"/>
  <c r="B2660" i="2"/>
  <c r="A2660" i="2" s="1"/>
  <c r="B2659" i="2"/>
  <c r="A2659" i="2" s="1"/>
  <c r="B2658" i="2"/>
  <c r="A2658" i="2" s="1"/>
  <c r="B2657" i="2"/>
  <c r="A2657" i="2" s="1"/>
  <c r="B2656" i="2"/>
  <c r="A2656" i="2" s="1"/>
  <c r="B2655" i="2"/>
  <c r="A2655" i="2" s="1"/>
  <c r="B2654" i="2"/>
  <c r="A2654" i="2" s="1"/>
  <c r="B2653" i="2"/>
  <c r="A2653" i="2" s="1"/>
  <c r="B2652" i="2"/>
  <c r="A2652" i="2" s="1"/>
  <c r="B2651" i="2"/>
  <c r="A2651" i="2" s="1"/>
  <c r="B2650" i="2"/>
  <c r="A2650" i="2" s="1"/>
  <c r="B2649" i="2"/>
  <c r="A2649" i="2" s="1"/>
  <c r="B2648" i="2"/>
  <c r="A2648" i="2" s="1"/>
  <c r="B2647" i="2"/>
  <c r="A2647" i="2" s="1"/>
  <c r="B2646" i="2"/>
  <c r="A2646" i="2" s="1"/>
  <c r="B2645" i="2"/>
  <c r="A2645" i="2" s="1"/>
  <c r="B2644" i="2"/>
  <c r="A2644" i="2" s="1"/>
  <c r="B2643" i="2"/>
  <c r="A2643" i="2" s="1"/>
  <c r="B2642" i="2"/>
  <c r="A2642" i="2" s="1"/>
  <c r="B2641" i="2"/>
  <c r="A2641" i="2" s="1"/>
  <c r="B2640" i="2"/>
  <c r="A2640" i="2" s="1"/>
  <c r="B2639" i="2"/>
  <c r="A2639" i="2" s="1"/>
  <c r="B2638" i="2"/>
  <c r="A2638" i="2" s="1"/>
  <c r="B2637" i="2"/>
  <c r="A2637" i="2" s="1"/>
  <c r="B2636" i="2"/>
  <c r="A2636" i="2" s="1"/>
  <c r="B2635" i="2"/>
  <c r="A2635" i="2" s="1"/>
  <c r="B2634" i="2"/>
  <c r="A2634" i="2" s="1"/>
  <c r="B2633" i="2"/>
  <c r="A2633" i="2" s="1"/>
  <c r="B2632" i="2"/>
  <c r="A2632" i="2" s="1"/>
  <c r="B2631" i="2"/>
  <c r="A2631" i="2" s="1"/>
  <c r="B2630" i="2"/>
  <c r="A2630" i="2" s="1"/>
  <c r="B2629" i="2"/>
  <c r="A2629" i="2" s="1"/>
  <c r="B2628" i="2"/>
  <c r="A2628" i="2" s="1"/>
  <c r="B2627" i="2"/>
  <c r="A2627" i="2" s="1"/>
  <c r="B2626" i="2"/>
  <c r="A2626" i="2" s="1"/>
  <c r="B2625" i="2"/>
  <c r="A2625" i="2" s="1"/>
  <c r="B2624" i="2"/>
  <c r="A2624" i="2" s="1"/>
  <c r="B2623" i="2"/>
  <c r="A2623" i="2" s="1"/>
  <c r="B2622" i="2"/>
  <c r="A2622" i="2" s="1"/>
  <c r="B2621" i="2"/>
  <c r="A2621" i="2" s="1"/>
  <c r="B2620" i="2"/>
  <c r="A2620" i="2" s="1"/>
  <c r="B2619" i="2"/>
  <c r="A2619" i="2" s="1"/>
  <c r="B2618" i="2"/>
  <c r="A2618" i="2" s="1"/>
  <c r="B2617" i="2"/>
  <c r="A2617" i="2" s="1"/>
  <c r="B2616" i="2"/>
  <c r="A2616" i="2" s="1"/>
  <c r="B2615" i="2"/>
  <c r="A2615" i="2" s="1"/>
  <c r="B2614" i="2"/>
  <c r="A2614" i="2" s="1"/>
  <c r="B2613" i="2"/>
  <c r="A2613" i="2" s="1"/>
  <c r="B2612" i="2"/>
  <c r="A2612" i="2" s="1"/>
  <c r="B2611" i="2"/>
  <c r="A2611" i="2" s="1"/>
  <c r="B2610" i="2"/>
  <c r="A2610" i="2" s="1"/>
  <c r="B2609" i="2"/>
  <c r="A2609" i="2" s="1"/>
  <c r="B2608" i="2"/>
  <c r="A2608" i="2" s="1"/>
  <c r="B2607" i="2"/>
  <c r="A2607" i="2" s="1"/>
  <c r="B2606" i="2"/>
  <c r="A2606" i="2" s="1"/>
  <c r="B2605" i="2"/>
  <c r="A2605" i="2" s="1"/>
  <c r="B2604" i="2"/>
  <c r="A2604" i="2" s="1"/>
  <c r="B2603" i="2"/>
  <c r="A2603" i="2" s="1"/>
  <c r="B2602" i="2"/>
  <c r="A2602" i="2" s="1"/>
  <c r="B2601" i="2"/>
  <c r="A2601" i="2" s="1"/>
  <c r="B2600" i="2"/>
  <c r="A2600" i="2" s="1"/>
  <c r="B2599" i="2"/>
  <c r="A2599" i="2" s="1"/>
  <c r="B2598" i="2"/>
  <c r="A2598" i="2" s="1"/>
  <c r="B2597" i="2"/>
  <c r="A2597" i="2" s="1"/>
  <c r="B2596" i="2"/>
  <c r="A2596" i="2" s="1"/>
  <c r="B2595" i="2"/>
  <c r="A2595" i="2" s="1"/>
  <c r="B2594" i="2"/>
  <c r="A2594" i="2" s="1"/>
  <c r="B2593" i="2"/>
  <c r="A2593" i="2" s="1"/>
  <c r="B2592" i="2"/>
  <c r="A2592" i="2" s="1"/>
  <c r="B2591" i="2"/>
  <c r="A2591" i="2" s="1"/>
  <c r="B2590" i="2"/>
  <c r="A2590" i="2" s="1"/>
  <c r="B2589" i="2"/>
  <c r="A2589" i="2" s="1"/>
  <c r="B2588" i="2"/>
  <c r="A2588" i="2" s="1"/>
  <c r="B2587" i="2"/>
  <c r="A2587" i="2" s="1"/>
  <c r="B2586" i="2"/>
  <c r="A2586" i="2" s="1"/>
  <c r="B2585" i="2"/>
  <c r="A2585" i="2" s="1"/>
  <c r="B2584" i="2"/>
  <c r="A2584" i="2" s="1"/>
  <c r="B2583" i="2"/>
  <c r="A2583" i="2" s="1"/>
  <c r="B2582" i="2"/>
  <c r="A2582" i="2" s="1"/>
  <c r="B2581" i="2"/>
  <c r="A2581" i="2" s="1"/>
  <c r="B2580" i="2"/>
  <c r="A2580" i="2" s="1"/>
  <c r="B2579" i="2"/>
  <c r="A2579" i="2" s="1"/>
  <c r="B2578" i="2"/>
  <c r="A2578" i="2" s="1"/>
  <c r="B2577" i="2"/>
  <c r="A2577" i="2" s="1"/>
  <c r="B2576" i="2"/>
  <c r="A2576" i="2" s="1"/>
  <c r="B2575" i="2"/>
  <c r="A2575" i="2" s="1"/>
  <c r="B2574" i="2"/>
  <c r="A2574" i="2" s="1"/>
  <c r="B2573" i="2"/>
  <c r="A2573" i="2" s="1"/>
  <c r="B2572" i="2"/>
  <c r="A2572" i="2" s="1"/>
  <c r="B2571" i="2"/>
  <c r="A2571" i="2" s="1"/>
  <c r="B2570" i="2"/>
  <c r="A2570" i="2" s="1"/>
  <c r="B2569" i="2"/>
  <c r="A2569" i="2" s="1"/>
  <c r="B2568" i="2"/>
  <c r="A2568" i="2" s="1"/>
  <c r="B2567" i="2"/>
  <c r="A2567" i="2" s="1"/>
  <c r="B2566" i="2"/>
  <c r="A2566" i="2" s="1"/>
  <c r="B2565" i="2"/>
  <c r="A2565" i="2" s="1"/>
  <c r="B2564" i="2"/>
  <c r="A2564" i="2" s="1"/>
  <c r="B2563" i="2"/>
  <c r="A2563" i="2" s="1"/>
  <c r="B2562" i="2"/>
  <c r="A2562" i="2" s="1"/>
  <c r="B2561" i="2"/>
  <c r="A2561" i="2" s="1"/>
  <c r="B2560" i="2"/>
  <c r="A2560" i="2" s="1"/>
  <c r="B2559" i="2"/>
  <c r="A2559" i="2" s="1"/>
  <c r="B2558" i="2"/>
  <c r="A2558" i="2" s="1"/>
  <c r="B2557" i="2"/>
  <c r="A2557" i="2" s="1"/>
  <c r="B2556" i="2"/>
  <c r="A2556" i="2" s="1"/>
  <c r="B2555" i="2"/>
  <c r="A2555" i="2" s="1"/>
  <c r="B2554" i="2"/>
  <c r="A2554" i="2" s="1"/>
  <c r="B2553" i="2"/>
  <c r="A2553" i="2" s="1"/>
  <c r="B2552" i="2"/>
  <c r="A2552" i="2" s="1"/>
  <c r="B2551" i="2"/>
  <c r="A2551" i="2" s="1"/>
  <c r="B2550" i="2"/>
  <c r="A2550" i="2" s="1"/>
  <c r="B2549" i="2"/>
  <c r="A2549" i="2" s="1"/>
  <c r="B2548" i="2"/>
  <c r="A2548" i="2" s="1"/>
  <c r="B2547" i="2"/>
  <c r="A2547" i="2" s="1"/>
  <c r="B2546" i="2"/>
  <c r="A2546" i="2" s="1"/>
  <c r="B2545" i="2"/>
  <c r="A2545" i="2" s="1"/>
  <c r="B2544" i="2"/>
  <c r="A2544" i="2" s="1"/>
  <c r="B2543" i="2"/>
  <c r="A2543" i="2" s="1"/>
  <c r="B2542" i="2"/>
  <c r="A2542" i="2" s="1"/>
  <c r="B2541" i="2"/>
  <c r="A2541" i="2" s="1"/>
  <c r="B2540" i="2"/>
  <c r="A2540" i="2" s="1"/>
  <c r="B2539" i="2"/>
  <c r="A2539" i="2" s="1"/>
  <c r="B2538" i="2"/>
  <c r="A2538" i="2" s="1"/>
  <c r="B2537" i="2"/>
  <c r="A2537" i="2" s="1"/>
  <c r="B2536" i="2"/>
  <c r="A2536" i="2" s="1"/>
  <c r="B2535" i="2"/>
  <c r="A2535" i="2" s="1"/>
  <c r="B2534" i="2"/>
  <c r="A2534" i="2" s="1"/>
  <c r="B2533" i="2"/>
  <c r="A2533" i="2" s="1"/>
  <c r="B2532" i="2"/>
  <c r="A2532" i="2" s="1"/>
  <c r="B2531" i="2"/>
  <c r="A2531" i="2" s="1"/>
  <c r="B2530" i="2"/>
  <c r="A2530" i="2" s="1"/>
  <c r="B2529" i="2"/>
  <c r="A2529" i="2" s="1"/>
  <c r="B2528" i="2"/>
  <c r="A2528" i="2" s="1"/>
  <c r="B2527" i="2"/>
  <c r="A2527" i="2" s="1"/>
  <c r="B2526" i="2"/>
  <c r="A2526" i="2" s="1"/>
  <c r="B2525" i="2"/>
  <c r="A2525" i="2" s="1"/>
  <c r="B2524" i="2"/>
  <c r="A2524" i="2" s="1"/>
  <c r="B2523" i="2"/>
  <c r="A2523" i="2" s="1"/>
  <c r="B2522" i="2"/>
  <c r="A2522" i="2" s="1"/>
  <c r="B2521" i="2"/>
  <c r="A2521" i="2" s="1"/>
  <c r="B2520" i="2"/>
  <c r="A2520" i="2" s="1"/>
  <c r="B2519" i="2"/>
  <c r="A2519" i="2" s="1"/>
  <c r="B2518" i="2"/>
  <c r="A2518" i="2" s="1"/>
  <c r="B2517" i="2"/>
  <c r="A2517" i="2" s="1"/>
  <c r="B2516" i="2"/>
  <c r="A2516" i="2" s="1"/>
  <c r="B2515" i="2"/>
  <c r="A2515" i="2" s="1"/>
  <c r="B2514" i="2"/>
  <c r="A2514" i="2" s="1"/>
  <c r="B2513" i="2"/>
  <c r="A2513" i="2" s="1"/>
  <c r="B2512" i="2"/>
  <c r="A2512" i="2" s="1"/>
  <c r="B2511" i="2"/>
  <c r="A2511" i="2" s="1"/>
  <c r="B2510" i="2"/>
  <c r="A2510" i="2" s="1"/>
  <c r="B2509" i="2"/>
  <c r="A2509" i="2" s="1"/>
  <c r="B2508" i="2"/>
  <c r="A2508" i="2" s="1"/>
  <c r="B2507" i="2"/>
  <c r="A2507" i="2" s="1"/>
  <c r="B2506" i="2"/>
  <c r="A2506" i="2" s="1"/>
  <c r="B2505" i="2"/>
  <c r="A2505" i="2" s="1"/>
  <c r="B2504" i="2"/>
  <c r="A2504" i="2" s="1"/>
  <c r="B2503" i="2"/>
  <c r="A2503" i="2" s="1"/>
  <c r="B2502" i="2"/>
  <c r="A2502" i="2" s="1"/>
  <c r="B2501" i="2"/>
  <c r="A2501" i="2" s="1"/>
  <c r="B2500" i="2"/>
  <c r="A2500" i="2" s="1"/>
  <c r="B2499" i="2"/>
  <c r="A2499" i="2" s="1"/>
  <c r="B2498" i="2"/>
  <c r="A2498" i="2" s="1"/>
  <c r="B2497" i="2"/>
  <c r="A2497" i="2" s="1"/>
  <c r="B2496" i="2"/>
  <c r="A2496" i="2" s="1"/>
  <c r="B2495" i="2"/>
  <c r="A2495" i="2" s="1"/>
  <c r="B2494" i="2"/>
  <c r="A2494" i="2" s="1"/>
  <c r="B2493" i="2"/>
  <c r="A2493" i="2" s="1"/>
  <c r="B2492" i="2"/>
  <c r="A2492" i="2" s="1"/>
  <c r="B2491" i="2"/>
  <c r="A2491" i="2" s="1"/>
  <c r="B2490" i="2"/>
  <c r="A2490" i="2" s="1"/>
  <c r="B2489" i="2"/>
  <c r="A2489" i="2" s="1"/>
  <c r="B2488" i="2"/>
  <c r="A2488" i="2" s="1"/>
  <c r="B2487" i="2"/>
  <c r="A2487" i="2" s="1"/>
  <c r="B2486" i="2"/>
  <c r="A2486" i="2" s="1"/>
  <c r="B2485" i="2"/>
  <c r="A2485" i="2" s="1"/>
  <c r="B2484" i="2"/>
  <c r="A2484" i="2" s="1"/>
  <c r="B2483" i="2"/>
  <c r="A2483" i="2" s="1"/>
  <c r="B2482" i="2"/>
  <c r="A2482" i="2" s="1"/>
  <c r="B2481" i="2"/>
  <c r="A2481" i="2" s="1"/>
  <c r="B2480" i="2"/>
  <c r="A2480" i="2" s="1"/>
  <c r="B2479" i="2"/>
  <c r="A2479" i="2" s="1"/>
  <c r="B2478" i="2"/>
  <c r="A2478" i="2" s="1"/>
  <c r="B2477" i="2"/>
  <c r="A2477" i="2" s="1"/>
  <c r="B2476" i="2"/>
  <c r="A2476" i="2" s="1"/>
  <c r="B2475" i="2"/>
  <c r="A2475" i="2" s="1"/>
  <c r="B2474" i="2"/>
  <c r="A2474" i="2" s="1"/>
  <c r="B2473" i="2"/>
  <c r="A2473" i="2" s="1"/>
  <c r="B2472" i="2"/>
  <c r="A2472" i="2" s="1"/>
  <c r="B2471" i="2"/>
  <c r="A2471" i="2" s="1"/>
  <c r="B2470" i="2"/>
  <c r="A2470" i="2" s="1"/>
  <c r="B2469" i="2"/>
  <c r="A2469" i="2" s="1"/>
  <c r="B2468" i="2"/>
  <c r="A2468" i="2" s="1"/>
  <c r="B2467" i="2"/>
  <c r="A2467" i="2" s="1"/>
  <c r="B2466" i="2"/>
  <c r="A2466" i="2" s="1"/>
  <c r="B2465" i="2"/>
  <c r="A2465" i="2" s="1"/>
  <c r="B2464" i="2"/>
  <c r="A2464" i="2" s="1"/>
  <c r="B2463" i="2"/>
  <c r="A2463" i="2" s="1"/>
  <c r="B2462" i="2"/>
  <c r="A2462" i="2" s="1"/>
  <c r="B2461" i="2"/>
  <c r="A2461" i="2" s="1"/>
  <c r="B2460" i="2"/>
  <c r="A2460" i="2" s="1"/>
  <c r="B2459" i="2"/>
  <c r="A2459" i="2" s="1"/>
  <c r="B2458" i="2"/>
  <c r="A2458" i="2" s="1"/>
  <c r="B2457" i="2"/>
  <c r="A2457" i="2" s="1"/>
  <c r="B2456" i="2"/>
  <c r="A2456" i="2" s="1"/>
  <c r="B2455" i="2"/>
  <c r="A2455" i="2" s="1"/>
  <c r="B2454" i="2"/>
  <c r="A2454" i="2" s="1"/>
  <c r="B2453" i="2"/>
  <c r="A2453" i="2" s="1"/>
  <c r="B2452" i="2"/>
  <c r="A2452" i="2" s="1"/>
  <c r="B2451" i="2"/>
  <c r="A2451" i="2" s="1"/>
  <c r="B2450" i="2"/>
  <c r="A2450" i="2" s="1"/>
  <c r="B2449" i="2"/>
  <c r="A2449" i="2" s="1"/>
  <c r="B2448" i="2"/>
  <c r="A2448" i="2" s="1"/>
  <c r="B2447" i="2"/>
  <c r="A2447" i="2" s="1"/>
  <c r="B2446" i="2"/>
  <c r="A2446" i="2" s="1"/>
  <c r="B2445" i="2"/>
  <c r="A2445" i="2" s="1"/>
  <c r="B2444" i="2"/>
  <c r="A2444" i="2" s="1"/>
  <c r="B2443" i="2"/>
  <c r="A2443" i="2" s="1"/>
  <c r="B2442" i="2"/>
  <c r="A2442" i="2" s="1"/>
  <c r="B2441" i="2"/>
  <c r="A2441" i="2" s="1"/>
  <c r="B2440" i="2"/>
  <c r="A2440" i="2" s="1"/>
  <c r="B2439" i="2"/>
  <c r="A2439" i="2" s="1"/>
  <c r="B2438" i="2"/>
  <c r="A2438" i="2" s="1"/>
  <c r="B2437" i="2"/>
  <c r="A2437" i="2" s="1"/>
  <c r="B2436" i="2"/>
  <c r="A2436" i="2" s="1"/>
  <c r="B2435" i="2"/>
  <c r="A2435" i="2" s="1"/>
  <c r="B2434" i="2"/>
  <c r="A2434" i="2" s="1"/>
  <c r="B2433" i="2"/>
  <c r="A2433" i="2" s="1"/>
  <c r="B2432" i="2"/>
  <c r="A2432" i="2" s="1"/>
  <c r="B2431" i="2"/>
  <c r="A2431" i="2" s="1"/>
  <c r="B2430" i="2"/>
  <c r="A2430" i="2" s="1"/>
  <c r="B2429" i="2"/>
  <c r="A2429" i="2" s="1"/>
  <c r="B2428" i="2"/>
  <c r="A2428" i="2" s="1"/>
  <c r="B2427" i="2"/>
  <c r="A2427" i="2" s="1"/>
  <c r="B2426" i="2"/>
  <c r="A2426" i="2" s="1"/>
  <c r="B2425" i="2"/>
  <c r="A2425" i="2" s="1"/>
  <c r="B2424" i="2"/>
  <c r="A2424" i="2" s="1"/>
  <c r="B2423" i="2"/>
  <c r="A2423" i="2" s="1"/>
  <c r="B2422" i="2"/>
  <c r="A2422" i="2" s="1"/>
  <c r="B2421" i="2"/>
  <c r="A2421" i="2" s="1"/>
  <c r="B2420" i="2"/>
  <c r="A2420" i="2" s="1"/>
  <c r="B2419" i="2"/>
  <c r="A2419" i="2" s="1"/>
  <c r="B2418" i="2"/>
  <c r="A2418" i="2" s="1"/>
  <c r="B2417" i="2"/>
  <c r="A2417" i="2" s="1"/>
  <c r="B2416" i="2"/>
  <c r="A2416" i="2" s="1"/>
  <c r="B2415" i="2"/>
  <c r="A2415" i="2" s="1"/>
  <c r="B2414" i="2"/>
  <c r="A2414" i="2" s="1"/>
  <c r="B2413" i="2"/>
  <c r="A2413" i="2" s="1"/>
  <c r="B2412" i="2"/>
  <c r="A2412" i="2" s="1"/>
  <c r="B2411" i="2"/>
  <c r="A2411" i="2" s="1"/>
  <c r="B2410" i="2"/>
  <c r="A2410" i="2" s="1"/>
  <c r="B2409" i="2"/>
  <c r="A2409" i="2" s="1"/>
  <c r="B2408" i="2"/>
  <c r="A2408" i="2" s="1"/>
  <c r="B2407" i="2"/>
  <c r="A2407" i="2" s="1"/>
  <c r="B2406" i="2"/>
  <c r="A2406" i="2" s="1"/>
  <c r="B2405" i="2"/>
  <c r="A2405" i="2" s="1"/>
  <c r="B2404" i="2"/>
  <c r="A2404" i="2" s="1"/>
  <c r="B2403" i="2"/>
  <c r="A2403" i="2" s="1"/>
  <c r="B2402" i="2"/>
  <c r="A2402" i="2" s="1"/>
  <c r="B2401" i="2"/>
  <c r="A2401" i="2" s="1"/>
  <c r="B2400" i="2"/>
  <c r="A2400" i="2" s="1"/>
  <c r="B2399" i="2"/>
  <c r="A2399" i="2" s="1"/>
  <c r="B2398" i="2"/>
  <c r="A2398" i="2" s="1"/>
  <c r="B2397" i="2"/>
  <c r="A2397" i="2" s="1"/>
  <c r="B2396" i="2"/>
  <c r="A2396" i="2" s="1"/>
  <c r="B2395" i="2"/>
  <c r="A2395" i="2" s="1"/>
  <c r="B2394" i="2"/>
  <c r="A2394" i="2" s="1"/>
  <c r="B2393" i="2"/>
  <c r="A2393" i="2" s="1"/>
  <c r="B2392" i="2"/>
  <c r="A2392" i="2" s="1"/>
  <c r="B2391" i="2"/>
  <c r="A2391" i="2" s="1"/>
  <c r="B2390" i="2"/>
  <c r="A2390" i="2" s="1"/>
  <c r="B2389" i="2"/>
  <c r="A2389" i="2" s="1"/>
  <c r="B2388" i="2"/>
  <c r="A2388" i="2" s="1"/>
  <c r="B2387" i="2"/>
  <c r="A2387" i="2" s="1"/>
  <c r="B2386" i="2"/>
  <c r="A2386" i="2" s="1"/>
  <c r="B2385" i="2"/>
  <c r="A2385" i="2" s="1"/>
  <c r="B2384" i="2"/>
  <c r="A2384" i="2" s="1"/>
  <c r="B2383" i="2"/>
  <c r="A2383" i="2" s="1"/>
  <c r="B2382" i="2"/>
  <c r="A2382" i="2" s="1"/>
  <c r="B2381" i="2"/>
  <c r="A2381" i="2" s="1"/>
  <c r="B2380" i="2"/>
  <c r="A2380" i="2" s="1"/>
  <c r="B2379" i="2"/>
  <c r="A2379" i="2" s="1"/>
  <c r="B2378" i="2"/>
  <c r="A2378" i="2" s="1"/>
  <c r="B2377" i="2"/>
  <c r="A2377" i="2" s="1"/>
  <c r="B2376" i="2"/>
  <c r="A2376" i="2" s="1"/>
  <c r="B2375" i="2"/>
  <c r="A2375" i="2" s="1"/>
  <c r="B2374" i="2"/>
  <c r="A2374" i="2" s="1"/>
  <c r="B2373" i="2"/>
  <c r="A2373" i="2" s="1"/>
  <c r="B2372" i="2"/>
  <c r="A2372" i="2" s="1"/>
  <c r="B2371" i="2"/>
  <c r="A2371" i="2" s="1"/>
  <c r="B2370" i="2"/>
  <c r="A2370" i="2" s="1"/>
  <c r="B2369" i="2"/>
  <c r="A2369" i="2" s="1"/>
  <c r="B2368" i="2"/>
  <c r="A2368" i="2" s="1"/>
  <c r="B2367" i="2"/>
  <c r="A2367" i="2" s="1"/>
  <c r="B2366" i="2"/>
  <c r="A2366" i="2" s="1"/>
  <c r="B2365" i="2"/>
  <c r="A2365" i="2" s="1"/>
  <c r="B2364" i="2"/>
  <c r="A2364" i="2" s="1"/>
  <c r="B2363" i="2"/>
  <c r="A2363" i="2" s="1"/>
  <c r="B2362" i="2"/>
  <c r="A2362" i="2" s="1"/>
  <c r="B2361" i="2"/>
  <c r="A2361" i="2" s="1"/>
  <c r="B2360" i="2"/>
  <c r="A2360" i="2" s="1"/>
  <c r="B2359" i="2"/>
  <c r="A2359" i="2" s="1"/>
  <c r="B2358" i="2"/>
  <c r="A2358" i="2" s="1"/>
  <c r="B2357" i="2"/>
  <c r="A2357" i="2" s="1"/>
  <c r="B2356" i="2"/>
  <c r="A2356" i="2" s="1"/>
  <c r="B2355" i="2"/>
  <c r="A2355" i="2" s="1"/>
  <c r="B2354" i="2"/>
  <c r="A2354" i="2" s="1"/>
  <c r="B2353" i="2"/>
  <c r="A2353" i="2" s="1"/>
  <c r="B2352" i="2"/>
  <c r="A2352" i="2" s="1"/>
  <c r="B2351" i="2"/>
  <c r="A2351" i="2" s="1"/>
  <c r="B2350" i="2"/>
  <c r="A2350" i="2" s="1"/>
  <c r="B2349" i="2"/>
  <c r="A2349" i="2" s="1"/>
  <c r="B2348" i="2"/>
  <c r="A2348" i="2" s="1"/>
  <c r="B2347" i="2"/>
  <c r="A2347" i="2" s="1"/>
  <c r="B2346" i="2"/>
  <c r="A2346" i="2" s="1"/>
  <c r="B2345" i="2"/>
  <c r="A2345" i="2" s="1"/>
  <c r="B2344" i="2"/>
  <c r="A2344" i="2" s="1"/>
  <c r="B2343" i="2"/>
  <c r="A2343" i="2" s="1"/>
  <c r="B2342" i="2"/>
  <c r="A2342" i="2" s="1"/>
  <c r="B2341" i="2"/>
  <c r="A2341" i="2" s="1"/>
  <c r="B2340" i="2"/>
  <c r="A2340" i="2" s="1"/>
  <c r="B2339" i="2"/>
  <c r="A2339" i="2" s="1"/>
  <c r="B2338" i="2"/>
  <c r="A2338" i="2" s="1"/>
  <c r="B2337" i="2"/>
  <c r="A2337" i="2" s="1"/>
  <c r="B2336" i="2"/>
  <c r="A2336" i="2" s="1"/>
  <c r="B2335" i="2"/>
  <c r="A2335" i="2" s="1"/>
  <c r="B2334" i="2"/>
  <c r="A2334" i="2" s="1"/>
  <c r="B2333" i="2"/>
  <c r="A2333" i="2" s="1"/>
  <c r="B2332" i="2"/>
  <c r="A2332" i="2" s="1"/>
  <c r="B2331" i="2"/>
  <c r="A2331" i="2" s="1"/>
  <c r="B2330" i="2"/>
  <c r="A2330" i="2" s="1"/>
  <c r="B2329" i="2"/>
  <c r="A2329" i="2" s="1"/>
  <c r="B2328" i="2"/>
  <c r="A2328" i="2" s="1"/>
  <c r="B2327" i="2"/>
  <c r="A2327" i="2" s="1"/>
  <c r="B2326" i="2"/>
  <c r="A2326" i="2" s="1"/>
  <c r="B2325" i="2"/>
  <c r="A2325" i="2" s="1"/>
  <c r="B2324" i="2"/>
  <c r="A2324" i="2" s="1"/>
  <c r="B2323" i="2"/>
  <c r="A2323" i="2" s="1"/>
  <c r="B2322" i="2"/>
  <c r="A2322" i="2" s="1"/>
  <c r="B2321" i="2"/>
  <c r="A2321" i="2" s="1"/>
  <c r="B2320" i="2"/>
  <c r="A2320" i="2" s="1"/>
  <c r="B2319" i="2"/>
  <c r="A2319" i="2" s="1"/>
  <c r="B2318" i="2"/>
  <c r="A2318" i="2" s="1"/>
  <c r="B2317" i="2"/>
  <c r="A2317" i="2" s="1"/>
  <c r="B2316" i="2"/>
  <c r="A2316" i="2" s="1"/>
  <c r="B2315" i="2"/>
  <c r="A2315" i="2" s="1"/>
  <c r="B2314" i="2"/>
  <c r="A2314" i="2" s="1"/>
  <c r="B2313" i="2"/>
  <c r="A2313" i="2" s="1"/>
  <c r="B2312" i="2"/>
  <c r="A2312" i="2" s="1"/>
  <c r="B2311" i="2"/>
  <c r="A2311" i="2" s="1"/>
  <c r="B2310" i="2"/>
  <c r="A2310" i="2" s="1"/>
  <c r="B2309" i="2"/>
  <c r="A2309" i="2" s="1"/>
  <c r="B2308" i="2"/>
  <c r="A2308" i="2" s="1"/>
  <c r="B2307" i="2"/>
  <c r="A2307" i="2" s="1"/>
  <c r="B2306" i="2"/>
  <c r="A2306" i="2" s="1"/>
  <c r="B2305" i="2"/>
  <c r="A2305" i="2" s="1"/>
  <c r="B2304" i="2"/>
  <c r="A2304" i="2" s="1"/>
  <c r="B2303" i="2"/>
  <c r="A2303" i="2" s="1"/>
  <c r="B2302" i="2"/>
  <c r="A2302" i="2" s="1"/>
  <c r="B2301" i="2"/>
  <c r="A2301" i="2" s="1"/>
  <c r="B2300" i="2"/>
  <c r="A2300" i="2" s="1"/>
  <c r="B2299" i="2"/>
  <c r="A2299" i="2" s="1"/>
  <c r="B2298" i="2"/>
  <c r="A2298" i="2" s="1"/>
  <c r="B2297" i="2"/>
  <c r="A2297" i="2" s="1"/>
  <c r="B2296" i="2"/>
  <c r="A2296" i="2" s="1"/>
  <c r="B2295" i="2"/>
  <c r="A2295" i="2" s="1"/>
  <c r="B2294" i="2"/>
  <c r="A2294" i="2" s="1"/>
  <c r="B2293" i="2"/>
  <c r="A2293" i="2" s="1"/>
  <c r="B2292" i="2"/>
  <c r="A2292" i="2" s="1"/>
  <c r="B2291" i="2"/>
  <c r="A2291" i="2" s="1"/>
  <c r="B2290" i="2"/>
  <c r="A2290" i="2" s="1"/>
  <c r="B2289" i="2"/>
  <c r="A2289" i="2" s="1"/>
  <c r="B2288" i="2"/>
  <c r="A2288" i="2" s="1"/>
  <c r="B2287" i="2"/>
  <c r="A2287" i="2" s="1"/>
  <c r="B2286" i="2"/>
  <c r="A2286" i="2" s="1"/>
  <c r="B2285" i="2"/>
  <c r="A2285" i="2" s="1"/>
  <c r="B2284" i="2"/>
  <c r="A2284" i="2" s="1"/>
  <c r="B2283" i="2"/>
  <c r="A2283" i="2" s="1"/>
  <c r="B2282" i="2"/>
  <c r="A2282" i="2" s="1"/>
  <c r="B2281" i="2"/>
  <c r="A2281" i="2" s="1"/>
  <c r="B2280" i="2"/>
  <c r="A2280" i="2" s="1"/>
  <c r="B2279" i="2"/>
  <c r="A2279" i="2" s="1"/>
  <c r="B2278" i="2"/>
  <c r="A2278" i="2" s="1"/>
  <c r="B2277" i="2"/>
  <c r="A2277" i="2" s="1"/>
  <c r="B2276" i="2"/>
  <c r="A2276" i="2" s="1"/>
  <c r="B2275" i="2"/>
  <c r="A2275" i="2" s="1"/>
  <c r="B2274" i="2"/>
  <c r="A2274" i="2" s="1"/>
  <c r="B2273" i="2"/>
  <c r="A2273" i="2" s="1"/>
  <c r="B2272" i="2"/>
  <c r="A2272" i="2" s="1"/>
  <c r="B2271" i="2"/>
  <c r="A2271" i="2" s="1"/>
  <c r="B2270" i="2"/>
  <c r="A2270" i="2" s="1"/>
  <c r="B2269" i="2"/>
  <c r="A2269" i="2" s="1"/>
  <c r="B2268" i="2"/>
  <c r="A2268" i="2" s="1"/>
  <c r="B2267" i="2"/>
  <c r="A2267" i="2" s="1"/>
  <c r="B2266" i="2"/>
  <c r="A2266" i="2" s="1"/>
  <c r="B2265" i="2"/>
  <c r="A2265" i="2" s="1"/>
  <c r="B2264" i="2"/>
  <c r="A2264" i="2" s="1"/>
  <c r="B2263" i="2"/>
  <c r="A2263" i="2" s="1"/>
  <c r="B2262" i="2"/>
  <c r="A2262" i="2" s="1"/>
  <c r="B2261" i="2"/>
  <c r="A2261" i="2" s="1"/>
  <c r="B2260" i="2"/>
  <c r="A2260" i="2" s="1"/>
  <c r="B2259" i="2"/>
  <c r="A2259" i="2" s="1"/>
  <c r="B2258" i="2"/>
  <c r="A2258" i="2" s="1"/>
  <c r="B2257" i="2"/>
  <c r="A2257" i="2" s="1"/>
  <c r="B2256" i="2"/>
  <c r="A2256" i="2" s="1"/>
  <c r="B2255" i="2"/>
  <c r="A2255" i="2" s="1"/>
  <c r="B2254" i="2"/>
  <c r="A2254" i="2" s="1"/>
  <c r="B2253" i="2"/>
  <c r="A2253" i="2" s="1"/>
  <c r="B2252" i="2"/>
  <c r="A2252" i="2" s="1"/>
  <c r="B2251" i="2"/>
  <c r="A2251" i="2" s="1"/>
  <c r="B2250" i="2"/>
  <c r="A2250" i="2" s="1"/>
  <c r="B2249" i="2"/>
  <c r="A2249" i="2" s="1"/>
  <c r="B2248" i="2"/>
  <c r="A2248" i="2" s="1"/>
  <c r="B2247" i="2"/>
  <c r="A2247" i="2" s="1"/>
  <c r="B2246" i="2"/>
  <c r="A2246" i="2" s="1"/>
  <c r="B2245" i="2"/>
  <c r="A2245" i="2" s="1"/>
  <c r="B2244" i="2"/>
  <c r="A2244" i="2" s="1"/>
  <c r="B2243" i="2"/>
  <c r="A2243" i="2" s="1"/>
  <c r="B2242" i="2"/>
  <c r="A2242" i="2" s="1"/>
  <c r="B2241" i="2"/>
  <c r="A2241" i="2" s="1"/>
  <c r="B2240" i="2"/>
  <c r="A2240" i="2" s="1"/>
  <c r="B2239" i="2"/>
  <c r="A2239" i="2" s="1"/>
  <c r="B2238" i="2"/>
  <c r="A2238" i="2" s="1"/>
  <c r="B2237" i="2"/>
  <c r="A2237" i="2" s="1"/>
  <c r="B2236" i="2"/>
  <c r="A2236" i="2" s="1"/>
  <c r="B2235" i="2"/>
  <c r="A2235" i="2" s="1"/>
  <c r="B2234" i="2"/>
  <c r="A2234" i="2" s="1"/>
  <c r="B2233" i="2"/>
  <c r="A2233" i="2" s="1"/>
  <c r="B2232" i="2"/>
  <c r="A2232" i="2" s="1"/>
  <c r="B2231" i="2"/>
  <c r="A2231" i="2" s="1"/>
  <c r="B2230" i="2"/>
  <c r="A2230" i="2" s="1"/>
  <c r="B2229" i="2"/>
  <c r="A2229" i="2" s="1"/>
  <c r="B2228" i="2"/>
  <c r="A2228" i="2" s="1"/>
  <c r="B2227" i="2"/>
  <c r="A2227" i="2" s="1"/>
  <c r="B2226" i="2"/>
  <c r="A2226" i="2" s="1"/>
  <c r="B2225" i="2"/>
  <c r="A2225" i="2" s="1"/>
  <c r="B2224" i="2"/>
  <c r="A2224" i="2" s="1"/>
  <c r="B2223" i="2"/>
  <c r="A2223" i="2" s="1"/>
  <c r="B2222" i="2"/>
  <c r="A2222" i="2" s="1"/>
  <c r="B2221" i="2"/>
  <c r="A2221" i="2" s="1"/>
  <c r="B2220" i="2"/>
  <c r="A2220" i="2" s="1"/>
  <c r="B2219" i="2"/>
  <c r="A2219" i="2" s="1"/>
  <c r="B2218" i="2"/>
  <c r="A2218" i="2" s="1"/>
  <c r="B2217" i="2"/>
  <c r="A2217" i="2" s="1"/>
  <c r="B2216" i="2"/>
  <c r="A2216" i="2" s="1"/>
  <c r="B2215" i="2"/>
  <c r="A2215" i="2" s="1"/>
  <c r="B2214" i="2"/>
  <c r="A2214" i="2" s="1"/>
  <c r="B2213" i="2"/>
  <c r="A2213" i="2" s="1"/>
  <c r="B2212" i="2"/>
  <c r="A2212" i="2" s="1"/>
  <c r="B2211" i="2"/>
  <c r="A2211" i="2" s="1"/>
  <c r="B2210" i="2"/>
  <c r="A2210" i="2" s="1"/>
  <c r="B2209" i="2"/>
  <c r="A2209" i="2" s="1"/>
  <c r="B2208" i="2"/>
  <c r="A2208" i="2" s="1"/>
  <c r="B2207" i="2"/>
  <c r="A2207" i="2" s="1"/>
  <c r="B2206" i="2"/>
  <c r="A2206" i="2" s="1"/>
  <c r="B2205" i="2"/>
  <c r="A2205" i="2" s="1"/>
  <c r="B2204" i="2"/>
  <c r="A2204" i="2" s="1"/>
  <c r="B2203" i="2"/>
  <c r="A2203" i="2" s="1"/>
  <c r="B2202" i="2"/>
  <c r="A2202" i="2" s="1"/>
  <c r="B2201" i="2"/>
  <c r="A2201" i="2" s="1"/>
  <c r="B2200" i="2"/>
  <c r="A2200" i="2" s="1"/>
  <c r="B2199" i="2"/>
  <c r="A2199" i="2" s="1"/>
  <c r="B2198" i="2"/>
  <c r="A2198" i="2" s="1"/>
  <c r="B2197" i="2"/>
  <c r="A2197" i="2" s="1"/>
  <c r="B2196" i="2"/>
  <c r="A2196" i="2" s="1"/>
  <c r="B2195" i="2"/>
  <c r="A2195" i="2" s="1"/>
  <c r="B2194" i="2"/>
  <c r="A2194" i="2" s="1"/>
  <c r="B2193" i="2"/>
  <c r="A2193" i="2" s="1"/>
  <c r="B2192" i="2"/>
  <c r="A2192" i="2" s="1"/>
  <c r="B2191" i="2"/>
  <c r="A2191" i="2" s="1"/>
  <c r="B2190" i="2"/>
  <c r="A2190" i="2" s="1"/>
  <c r="B2189" i="2"/>
  <c r="A2189" i="2" s="1"/>
  <c r="B2188" i="2"/>
  <c r="A2188" i="2" s="1"/>
  <c r="B2187" i="2"/>
  <c r="A2187" i="2" s="1"/>
  <c r="B2186" i="2"/>
  <c r="A2186" i="2" s="1"/>
  <c r="B2185" i="2"/>
  <c r="A2185" i="2" s="1"/>
  <c r="B2184" i="2"/>
  <c r="A2184" i="2" s="1"/>
  <c r="B2183" i="2"/>
  <c r="A2183" i="2" s="1"/>
  <c r="B2182" i="2"/>
  <c r="A2182" i="2" s="1"/>
  <c r="B2181" i="2"/>
  <c r="A2181" i="2" s="1"/>
  <c r="B2180" i="2"/>
  <c r="A2180" i="2" s="1"/>
  <c r="B2179" i="2"/>
  <c r="A2179" i="2" s="1"/>
  <c r="B2178" i="2"/>
  <c r="A2178" i="2" s="1"/>
  <c r="B2177" i="2"/>
  <c r="A2177" i="2" s="1"/>
  <c r="B2176" i="2"/>
  <c r="A2176" i="2" s="1"/>
  <c r="B2175" i="2"/>
  <c r="A2175" i="2" s="1"/>
  <c r="B2174" i="2"/>
  <c r="A2174" i="2" s="1"/>
  <c r="B2173" i="2"/>
  <c r="A2173" i="2" s="1"/>
  <c r="B2172" i="2"/>
  <c r="A2172" i="2" s="1"/>
  <c r="B2171" i="2"/>
  <c r="A2171" i="2" s="1"/>
  <c r="B2170" i="2"/>
  <c r="A2170" i="2" s="1"/>
  <c r="B2169" i="2"/>
  <c r="A2169" i="2" s="1"/>
  <c r="B2168" i="2"/>
  <c r="A2168" i="2" s="1"/>
  <c r="B2167" i="2"/>
  <c r="A2167" i="2" s="1"/>
  <c r="B2166" i="2"/>
  <c r="A2166" i="2" s="1"/>
  <c r="B2165" i="2"/>
  <c r="A2165" i="2" s="1"/>
  <c r="B2164" i="2"/>
  <c r="A2164" i="2" s="1"/>
  <c r="B2163" i="2"/>
  <c r="A2163" i="2" s="1"/>
  <c r="B2162" i="2"/>
  <c r="A2162" i="2" s="1"/>
  <c r="B2161" i="2"/>
  <c r="A2161" i="2" s="1"/>
  <c r="B2160" i="2"/>
  <c r="A2160" i="2" s="1"/>
  <c r="B2159" i="2"/>
  <c r="A2159" i="2" s="1"/>
  <c r="B2158" i="2"/>
  <c r="A2158" i="2" s="1"/>
  <c r="B2157" i="2"/>
  <c r="A2157" i="2" s="1"/>
  <c r="B2156" i="2"/>
  <c r="A2156" i="2" s="1"/>
  <c r="B2155" i="2"/>
  <c r="A2155" i="2" s="1"/>
  <c r="B2154" i="2"/>
  <c r="A2154" i="2" s="1"/>
  <c r="B2153" i="2"/>
  <c r="A2153" i="2" s="1"/>
  <c r="B2152" i="2"/>
  <c r="A2152" i="2" s="1"/>
  <c r="B2151" i="2"/>
  <c r="A2151" i="2" s="1"/>
  <c r="B2150" i="2"/>
  <c r="A2150" i="2" s="1"/>
  <c r="B2149" i="2"/>
  <c r="A2149" i="2" s="1"/>
  <c r="B2148" i="2"/>
  <c r="A2148" i="2" s="1"/>
  <c r="B2147" i="2"/>
  <c r="A2147" i="2" s="1"/>
  <c r="B2146" i="2"/>
  <c r="A2146" i="2" s="1"/>
  <c r="B2145" i="2"/>
  <c r="A2145" i="2" s="1"/>
  <c r="B2144" i="2"/>
  <c r="A2144" i="2" s="1"/>
  <c r="B2143" i="2"/>
  <c r="A2143" i="2" s="1"/>
  <c r="B2142" i="2"/>
  <c r="A2142" i="2" s="1"/>
  <c r="B2141" i="2"/>
  <c r="A2141" i="2" s="1"/>
  <c r="B2140" i="2"/>
  <c r="A2140" i="2" s="1"/>
  <c r="B2139" i="2"/>
  <c r="A2139" i="2" s="1"/>
  <c r="B2138" i="2"/>
  <c r="A2138" i="2" s="1"/>
  <c r="B2137" i="2"/>
  <c r="A2137" i="2" s="1"/>
  <c r="B2136" i="2"/>
  <c r="A2136" i="2" s="1"/>
  <c r="B2135" i="2"/>
  <c r="A2135" i="2" s="1"/>
  <c r="B2134" i="2"/>
  <c r="A2134" i="2" s="1"/>
  <c r="B2133" i="2"/>
  <c r="A2133" i="2" s="1"/>
  <c r="B2132" i="2"/>
  <c r="A2132" i="2" s="1"/>
  <c r="B2131" i="2"/>
  <c r="A2131" i="2" s="1"/>
  <c r="B2130" i="2"/>
  <c r="A2130" i="2" s="1"/>
  <c r="B2129" i="2"/>
  <c r="A2129" i="2" s="1"/>
  <c r="B2128" i="2"/>
  <c r="A2128" i="2" s="1"/>
  <c r="B2127" i="2"/>
  <c r="A2127" i="2" s="1"/>
  <c r="B2126" i="2"/>
  <c r="A2126" i="2" s="1"/>
  <c r="B2125" i="2"/>
  <c r="A2125" i="2" s="1"/>
  <c r="B2124" i="2"/>
  <c r="A2124" i="2" s="1"/>
  <c r="B2123" i="2"/>
  <c r="A2123" i="2" s="1"/>
  <c r="B2122" i="2"/>
  <c r="A2122" i="2" s="1"/>
  <c r="B2121" i="2"/>
  <c r="A2121" i="2" s="1"/>
  <c r="B2120" i="2"/>
  <c r="A2120" i="2" s="1"/>
  <c r="B2119" i="2"/>
  <c r="A2119" i="2" s="1"/>
  <c r="B2118" i="2"/>
  <c r="A2118" i="2" s="1"/>
  <c r="B2117" i="2"/>
  <c r="A2117" i="2" s="1"/>
  <c r="B2116" i="2"/>
  <c r="A2116" i="2" s="1"/>
  <c r="B2115" i="2"/>
  <c r="A2115" i="2" s="1"/>
  <c r="B2114" i="2"/>
  <c r="A2114" i="2" s="1"/>
  <c r="B2113" i="2"/>
  <c r="A2113" i="2" s="1"/>
  <c r="B2112" i="2"/>
  <c r="A2112" i="2" s="1"/>
  <c r="B2111" i="2"/>
  <c r="A2111" i="2" s="1"/>
  <c r="B2110" i="2"/>
  <c r="A2110" i="2" s="1"/>
  <c r="B2109" i="2"/>
  <c r="A2109" i="2" s="1"/>
  <c r="B2108" i="2"/>
  <c r="A2108" i="2" s="1"/>
  <c r="B2107" i="2"/>
  <c r="A2107" i="2" s="1"/>
  <c r="B2106" i="2"/>
  <c r="A2106" i="2" s="1"/>
  <c r="B2105" i="2"/>
  <c r="A2105" i="2" s="1"/>
  <c r="B2104" i="2"/>
  <c r="A2104" i="2" s="1"/>
  <c r="B2103" i="2"/>
  <c r="A2103" i="2" s="1"/>
  <c r="B2102" i="2"/>
  <c r="A2102" i="2" s="1"/>
  <c r="B2101" i="2"/>
  <c r="A2101" i="2" s="1"/>
  <c r="B2100" i="2"/>
  <c r="A2100" i="2" s="1"/>
  <c r="B2099" i="2"/>
  <c r="A2099" i="2" s="1"/>
  <c r="B2098" i="2"/>
  <c r="A2098" i="2" s="1"/>
  <c r="B2097" i="2"/>
  <c r="A2097" i="2" s="1"/>
  <c r="B2096" i="2"/>
  <c r="A2096" i="2" s="1"/>
  <c r="B2095" i="2"/>
  <c r="A2095" i="2" s="1"/>
  <c r="B2094" i="2"/>
  <c r="A2094" i="2" s="1"/>
  <c r="B2093" i="2"/>
  <c r="A2093" i="2" s="1"/>
  <c r="B2092" i="2"/>
  <c r="A2092" i="2" s="1"/>
  <c r="B2091" i="2"/>
  <c r="A2091" i="2" s="1"/>
  <c r="B2090" i="2"/>
  <c r="A2090" i="2" s="1"/>
  <c r="B2089" i="2"/>
  <c r="A2089" i="2" s="1"/>
  <c r="B2088" i="2"/>
  <c r="A2088" i="2" s="1"/>
  <c r="B2087" i="2"/>
  <c r="A2087" i="2" s="1"/>
  <c r="B2086" i="2"/>
  <c r="A2086" i="2" s="1"/>
  <c r="B2085" i="2"/>
  <c r="A2085" i="2" s="1"/>
  <c r="B2084" i="2"/>
  <c r="A2084" i="2" s="1"/>
  <c r="B2083" i="2"/>
  <c r="A2083" i="2" s="1"/>
  <c r="B2082" i="2"/>
  <c r="A2082" i="2" s="1"/>
  <c r="B2081" i="2"/>
  <c r="A2081" i="2" s="1"/>
  <c r="B2080" i="2"/>
  <c r="A2080" i="2" s="1"/>
  <c r="B2079" i="2"/>
  <c r="A2079" i="2" s="1"/>
  <c r="B2078" i="2"/>
  <c r="A2078" i="2" s="1"/>
  <c r="B2077" i="2"/>
  <c r="A2077" i="2" s="1"/>
  <c r="B2076" i="2"/>
  <c r="A2076" i="2" s="1"/>
  <c r="B2075" i="2"/>
  <c r="A2075" i="2" s="1"/>
  <c r="B2074" i="2"/>
  <c r="A2074" i="2" s="1"/>
  <c r="B2073" i="2"/>
  <c r="A2073" i="2" s="1"/>
  <c r="B2072" i="2"/>
  <c r="A2072" i="2" s="1"/>
  <c r="B2071" i="2"/>
  <c r="A2071" i="2" s="1"/>
  <c r="B2070" i="2"/>
  <c r="A2070" i="2" s="1"/>
  <c r="B2069" i="2"/>
  <c r="A2069" i="2" s="1"/>
  <c r="B2068" i="2"/>
  <c r="A2068" i="2" s="1"/>
  <c r="B2067" i="2"/>
  <c r="A2067" i="2" s="1"/>
  <c r="B2066" i="2"/>
  <c r="A2066" i="2" s="1"/>
  <c r="B2065" i="2"/>
  <c r="A2065" i="2" s="1"/>
  <c r="B2064" i="2"/>
  <c r="A2064" i="2" s="1"/>
  <c r="B2063" i="2"/>
  <c r="A2063" i="2" s="1"/>
  <c r="B2062" i="2"/>
  <c r="A2062" i="2" s="1"/>
  <c r="B2061" i="2"/>
  <c r="A2061" i="2" s="1"/>
  <c r="B2060" i="2"/>
  <c r="A2060" i="2" s="1"/>
  <c r="B2059" i="2"/>
  <c r="A2059" i="2" s="1"/>
  <c r="B2058" i="2"/>
  <c r="A2058" i="2" s="1"/>
  <c r="B2057" i="2"/>
  <c r="A2057" i="2" s="1"/>
  <c r="B2056" i="2"/>
  <c r="A2056" i="2" s="1"/>
  <c r="B2055" i="2"/>
  <c r="A2055" i="2" s="1"/>
  <c r="B2054" i="2"/>
  <c r="A2054" i="2" s="1"/>
  <c r="B2053" i="2"/>
  <c r="A2053" i="2" s="1"/>
  <c r="B2052" i="2"/>
  <c r="A2052" i="2" s="1"/>
  <c r="B2051" i="2"/>
  <c r="A2051" i="2" s="1"/>
  <c r="B2050" i="2"/>
  <c r="A2050" i="2" s="1"/>
  <c r="B2049" i="2"/>
  <c r="A2049" i="2" s="1"/>
  <c r="B2048" i="2"/>
  <c r="A2048" i="2" s="1"/>
  <c r="B2047" i="2"/>
  <c r="A2047" i="2" s="1"/>
  <c r="B2046" i="2"/>
  <c r="A2046" i="2" s="1"/>
  <c r="B2045" i="2"/>
  <c r="A2045" i="2" s="1"/>
  <c r="B2044" i="2"/>
  <c r="A2044" i="2" s="1"/>
  <c r="B2043" i="2"/>
  <c r="A2043" i="2" s="1"/>
  <c r="B2042" i="2"/>
  <c r="A2042" i="2" s="1"/>
  <c r="B2041" i="2"/>
  <c r="A2041" i="2" s="1"/>
  <c r="B2040" i="2"/>
  <c r="A2040" i="2" s="1"/>
  <c r="B2039" i="2"/>
  <c r="A2039" i="2" s="1"/>
  <c r="B2038" i="2"/>
  <c r="A2038" i="2" s="1"/>
  <c r="B2037" i="2"/>
  <c r="A2037" i="2" s="1"/>
  <c r="B2036" i="2"/>
  <c r="A2036" i="2" s="1"/>
  <c r="B2035" i="2"/>
  <c r="A2035" i="2" s="1"/>
  <c r="B2034" i="2"/>
  <c r="A2034" i="2" s="1"/>
  <c r="B2033" i="2"/>
  <c r="A2033" i="2" s="1"/>
  <c r="B2032" i="2"/>
  <c r="A2032" i="2" s="1"/>
  <c r="B2031" i="2"/>
  <c r="A2031" i="2" s="1"/>
  <c r="B2030" i="2"/>
  <c r="A2030" i="2" s="1"/>
  <c r="B2029" i="2"/>
  <c r="A2029" i="2" s="1"/>
  <c r="B2028" i="2"/>
  <c r="A2028" i="2" s="1"/>
  <c r="B2027" i="2"/>
  <c r="A2027" i="2" s="1"/>
  <c r="B2026" i="2"/>
  <c r="A2026" i="2" s="1"/>
  <c r="B2025" i="2"/>
  <c r="A2025" i="2" s="1"/>
  <c r="B2024" i="2"/>
  <c r="A2024" i="2" s="1"/>
  <c r="B2023" i="2"/>
  <c r="A2023" i="2" s="1"/>
  <c r="B2022" i="2"/>
  <c r="A2022" i="2" s="1"/>
  <c r="B2021" i="2"/>
  <c r="A2021" i="2" s="1"/>
  <c r="B2020" i="2"/>
  <c r="A2020" i="2" s="1"/>
  <c r="B2019" i="2"/>
  <c r="A2019" i="2" s="1"/>
  <c r="B2018" i="2"/>
  <c r="A2018" i="2" s="1"/>
  <c r="B2017" i="2"/>
  <c r="A2017" i="2" s="1"/>
  <c r="B2016" i="2"/>
  <c r="A2016" i="2" s="1"/>
  <c r="B2015" i="2"/>
  <c r="A2015" i="2" s="1"/>
  <c r="B2014" i="2"/>
  <c r="A2014" i="2" s="1"/>
  <c r="B2013" i="2"/>
  <c r="A2013" i="2" s="1"/>
  <c r="B2012" i="2"/>
  <c r="A2012" i="2" s="1"/>
  <c r="B2011" i="2"/>
  <c r="A2011" i="2" s="1"/>
  <c r="B2010" i="2"/>
  <c r="A2010" i="2" s="1"/>
  <c r="B2009" i="2"/>
  <c r="A2009" i="2" s="1"/>
  <c r="B2008" i="2"/>
  <c r="A2008" i="2" s="1"/>
  <c r="B2007" i="2"/>
  <c r="A2007" i="2" s="1"/>
  <c r="B2006" i="2"/>
  <c r="A2006" i="2" s="1"/>
  <c r="B2005" i="2"/>
  <c r="A2005" i="2" s="1"/>
  <c r="B2004" i="2"/>
  <c r="A2004" i="2" s="1"/>
  <c r="B2003" i="2"/>
  <c r="A2003" i="2" s="1"/>
  <c r="B2002" i="2"/>
  <c r="A2002" i="2" s="1"/>
  <c r="B2001" i="2"/>
  <c r="A2001" i="2" s="1"/>
  <c r="B2000" i="2"/>
  <c r="A2000" i="2" s="1"/>
  <c r="B1999" i="2"/>
  <c r="A1999" i="2" s="1"/>
  <c r="B1998" i="2"/>
  <c r="A1998" i="2" s="1"/>
  <c r="B1997" i="2"/>
  <c r="A1997" i="2" s="1"/>
  <c r="B1996" i="2"/>
  <c r="A1996" i="2" s="1"/>
  <c r="B1995" i="2"/>
  <c r="A1995" i="2" s="1"/>
  <c r="B1994" i="2"/>
  <c r="A1994" i="2" s="1"/>
  <c r="B1993" i="2"/>
  <c r="A1993" i="2" s="1"/>
  <c r="B1992" i="2"/>
  <c r="A1992" i="2" s="1"/>
  <c r="B1991" i="2"/>
  <c r="A1991" i="2" s="1"/>
  <c r="B1990" i="2"/>
  <c r="A1990" i="2" s="1"/>
  <c r="B1989" i="2"/>
  <c r="A1989" i="2" s="1"/>
  <c r="B1988" i="2"/>
  <c r="A1988" i="2" s="1"/>
  <c r="B1987" i="2"/>
  <c r="A1987" i="2" s="1"/>
  <c r="B1986" i="2"/>
  <c r="A1986" i="2" s="1"/>
  <c r="B1985" i="2"/>
  <c r="A1985" i="2" s="1"/>
  <c r="B1984" i="2"/>
  <c r="A1984" i="2" s="1"/>
  <c r="B1983" i="2"/>
  <c r="A1983" i="2" s="1"/>
  <c r="B1982" i="2"/>
  <c r="A1982" i="2" s="1"/>
  <c r="B1981" i="2"/>
  <c r="A1981" i="2" s="1"/>
  <c r="B1980" i="2"/>
  <c r="A1980" i="2" s="1"/>
  <c r="B1979" i="2"/>
  <c r="A1979" i="2" s="1"/>
  <c r="B1978" i="2"/>
  <c r="A1978" i="2" s="1"/>
  <c r="B1977" i="2"/>
  <c r="A1977" i="2" s="1"/>
  <c r="B1976" i="2"/>
  <c r="A1976" i="2" s="1"/>
  <c r="B1975" i="2"/>
  <c r="A1975" i="2" s="1"/>
  <c r="B1974" i="2"/>
  <c r="A1974" i="2" s="1"/>
  <c r="B1973" i="2"/>
  <c r="A1973" i="2" s="1"/>
  <c r="B1972" i="2"/>
  <c r="A1972" i="2" s="1"/>
  <c r="B1971" i="2"/>
  <c r="A1971" i="2" s="1"/>
  <c r="B1970" i="2"/>
  <c r="A1970" i="2" s="1"/>
  <c r="B1969" i="2"/>
  <c r="A1969" i="2" s="1"/>
  <c r="B1968" i="2"/>
  <c r="A1968" i="2" s="1"/>
  <c r="B1967" i="2"/>
  <c r="A1967" i="2" s="1"/>
  <c r="B1966" i="2"/>
  <c r="A1966" i="2" s="1"/>
  <c r="B1965" i="2"/>
  <c r="A1965" i="2" s="1"/>
  <c r="B1964" i="2"/>
  <c r="A1964" i="2" s="1"/>
  <c r="B1963" i="2"/>
  <c r="A1963" i="2" s="1"/>
  <c r="B1962" i="2"/>
  <c r="A1962" i="2" s="1"/>
  <c r="B1961" i="2"/>
  <c r="A1961" i="2" s="1"/>
  <c r="B1960" i="2"/>
  <c r="A1960" i="2" s="1"/>
  <c r="B1959" i="2"/>
  <c r="A1959" i="2" s="1"/>
  <c r="B1958" i="2"/>
  <c r="A1958" i="2" s="1"/>
  <c r="B1957" i="2"/>
  <c r="A1957" i="2" s="1"/>
  <c r="B1956" i="2"/>
  <c r="A1956" i="2" s="1"/>
  <c r="B1955" i="2"/>
  <c r="A1955" i="2" s="1"/>
  <c r="B1954" i="2"/>
  <c r="A1954" i="2" s="1"/>
  <c r="B1953" i="2"/>
  <c r="A1953" i="2" s="1"/>
  <c r="B1952" i="2"/>
  <c r="A1952" i="2" s="1"/>
  <c r="B1951" i="2"/>
  <c r="A1951" i="2" s="1"/>
  <c r="B1950" i="2"/>
  <c r="A1950" i="2" s="1"/>
  <c r="B1949" i="2"/>
  <c r="A1949" i="2" s="1"/>
  <c r="B1948" i="2"/>
  <c r="A1948" i="2" s="1"/>
  <c r="B1947" i="2"/>
  <c r="A1947" i="2" s="1"/>
  <c r="B1946" i="2"/>
  <c r="A1946" i="2" s="1"/>
  <c r="B1945" i="2"/>
  <c r="A1945" i="2" s="1"/>
  <c r="B1944" i="2"/>
  <c r="A1944" i="2" s="1"/>
  <c r="B1943" i="2"/>
  <c r="A1943" i="2" s="1"/>
  <c r="B1942" i="2"/>
  <c r="A1942" i="2" s="1"/>
  <c r="B1941" i="2"/>
  <c r="A1941" i="2" s="1"/>
  <c r="B1940" i="2"/>
  <c r="A1940" i="2" s="1"/>
  <c r="B1939" i="2"/>
  <c r="A1939" i="2" s="1"/>
  <c r="B1938" i="2"/>
  <c r="A1938" i="2" s="1"/>
  <c r="B1937" i="2"/>
  <c r="A1937" i="2" s="1"/>
  <c r="B1936" i="2"/>
  <c r="A1936" i="2" s="1"/>
  <c r="B1935" i="2"/>
  <c r="A1935" i="2" s="1"/>
  <c r="B1934" i="2"/>
  <c r="A1934" i="2" s="1"/>
  <c r="B1933" i="2"/>
  <c r="A1933" i="2" s="1"/>
  <c r="B1932" i="2"/>
  <c r="A1932" i="2" s="1"/>
  <c r="B1931" i="2"/>
  <c r="A1931" i="2" s="1"/>
  <c r="B1930" i="2"/>
  <c r="A1930" i="2" s="1"/>
  <c r="B1929" i="2"/>
  <c r="A1929" i="2" s="1"/>
  <c r="B1928" i="2"/>
  <c r="A1928" i="2" s="1"/>
  <c r="B1927" i="2"/>
  <c r="A1927" i="2" s="1"/>
  <c r="B1926" i="2"/>
  <c r="A1926" i="2" s="1"/>
  <c r="B1925" i="2"/>
  <c r="A1925" i="2" s="1"/>
  <c r="B1924" i="2"/>
  <c r="A1924" i="2" s="1"/>
  <c r="B1923" i="2"/>
  <c r="A1923" i="2" s="1"/>
  <c r="B1922" i="2"/>
  <c r="A1922" i="2" s="1"/>
  <c r="B1921" i="2"/>
  <c r="A1921" i="2" s="1"/>
  <c r="B1920" i="2"/>
  <c r="A1920" i="2" s="1"/>
  <c r="B1919" i="2"/>
  <c r="A1919" i="2" s="1"/>
  <c r="B1918" i="2"/>
  <c r="A1918" i="2" s="1"/>
  <c r="B1917" i="2"/>
  <c r="A1917" i="2" s="1"/>
  <c r="B1916" i="2"/>
  <c r="A1916" i="2" s="1"/>
  <c r="B1915" i="2"/>
  <c r="A1915" i="2" s="1"/>
  <c r="B1914" i="2"/>
  <c r="A1914" i="2" s="1"/>
  <c r="B1913" i="2"/>
  <c r="A1913" i="2" s="1"/>
  <c r="B1912" i="2"/>
  <c r="A1912" i="2" s="1"/>
  <c r="B1911" i="2"/>
  <c r="A1911" i="2" s="1"/>
  <c r="B1910" i="2"/>
  <c r="A1910" i="2" s="1"/>
  <c r="B1909" i="2"/>
  <c r="A1909" i="2" s="1"/>
  <c r="B1908" i="2"/>
  <c r="A1908" i="2" s="1"/>
  <c r="B1907" i="2"/>
  <c r="A1907" i="2" s="1"/>
  <c r="B1906" i="2"/>
  <c r="A1906" i="2" s="1"/>
  <c r="B1905" i="2"/>
  <c r="A1905" i="2" s="1"/>
  <c r="B1904" i="2"/>
  <c r="A1904" i="2" s="1"/>
  <c r="B1903" i="2"/>
  <c r="A1903" i="2" s="1"/>
  <c r="B1902" i="2"/>
  <c r="A1902" i="2" s="1"/>
  <c r="B1901" i="2"/>
  <c r="A1901" i="2" s="1"/>
  <c r="B1900" i="2"/>
  <c r="A1900" i="2" s="1"/>
  <c r="B1899" i="2"/>
  <c r="A1899" i="2" s="1"/>
  <c r="B1898" i="2"/>
  <c r="A1898" i="2" s="1"/>
  <c r="B1897" i="2"/>
  <c r="A1897" i="2" s="1"/>
  <c r="B1896" i="2"/>
  <c r="A1896" i="2" s="1"/>
  <c r="B1895" i="2"/>
  <c r="A1895" i="2" s="1"/>
  <c r="B1894" i="2"/>
  <c r="A1894" i="2" s="1"/>
  <c r="B1893" i="2"/>
  <c r="A1893" i="2" s="1"/>
  <c r="B1892" i="2"/>
  <c r="A1892" i="2" s="1"/>
  <c r="B1891" i="2"/>
  <c r="A1891" i="2" s="1"/>
  <c r="B1890" i="2"/>
  <c r="A1890" i="2" s="1"/>
  <c r="B1889" i="2"/>
  <c r="A1889" i="2" s="1"/>
  <c r="B1888" i="2"/>
  <c r="A1888" i="2" s="1"/>
  <c r="B1887" i="2"/>
  <c r="A1887" i="2" s="1"/>
  <c r="B1886" i="2"/>
  <c r="A1886" i="2" s="1"/>
  <c r="B1885" i="2"/>
  <c r="A1885" i="2" s="1"/>
  <c r="B1884" i="2"/>
  <c r="A1884" i="2" s="1"/>
  <c r="B1883" i="2"/>
  <c r="A1883" i="2" s="1"/>
  <c r="B1882" i="2"/>
  <c r="A1882" i="2" s="1"/>
  <c r="B1881" i="2"/>
  <c r="A1881" i="2" s="1"/>
  <c r="B1880" i="2"/>
  <c r="A1880" i="2" s="1"/>
  <c r="B1879" i="2"/>
  <c r="A1879" i="2" s="1"/>
  <c r="B1878" i="2"/>
  <c r="A1878" i="2" s="1"/>
  <c r="B1877" i="2"/>
  <c r="A1877" i="2" s="1"/>
  <c r="B1876" i="2"/>
  <c r="A1876" i="2" s="1"/>
  <c r="B1875" i="2"/>
  <c r="A1875" i="2" s="1"/>
  <c r="B1874" i="2"/>
  <c r="A1874" i="2" s="1"/>
  <c r="B1873" i="2"/>
  <c r="A1873" i="2" s="1"/>
  <c r="B1872" i="2"/>
  <c r="A1872" i="2" s="1"/>
  <c r="B1871" i="2"/>
  <c r="A1871" i="2" s="1"/>
  <c r="B1870" i="2"/>
  <c r="A1870" i="2" s="1"/>
  <c r="B1869" i="2"/>
  <c r="A1869" i="2" s="1"/>
  <c r="B1868" i="2"/>
  <c r="A1868" i="2" s="1"/>
  <c r="B1867" i="2"/>
  <c r="A1867" i="2" s="1"/>
  <c r="B1866" i="2"/>
  <c r="A1866" i="2" s="1"/>
  <c r="B1865" i="2"/>
  <c r="A1865" i="2" s="1"/>
  <c r="B1864" i="2"/>
  <c r="A1864" i="2" s="1"/>
  <c r="B1863" i="2"/>
  <c r="A1863" i="2" s="1"/>
  <c r="B1862" i="2"/>
  <c r="A1862" i="2" s="1"/>
  <c r="B1861" i="2"/>
  <c r="A1861" i="2" s="1"/>
  <c r="B1860" i="2"/>
  <c r="A1860" i="2" s="1"/>
  <c r="B1859" i="2"/>
  <c r="A1859" i="2" s="1"/>
  <c r="B1858" i="2"/>
  <c r="A1858" i="2" s="1"/>
  <c r="B1857" i="2"/>
  <c r="A1857" i="2" s="1"/>
  <c r="B1856" i="2"/>
  <c r="A1856" i="2" s="1"/>
  <c r="B1855" i="2"/>
  <c r="A1855" i="2" s="1"/>
  <c r="B1854" i="2"/>
  <c r="A1854" i="2" s="1"/>
  <c r="B1853" i="2"/>
  <c r="A1853" i="2" s="1"/>
  <c r="B1852" i="2"/>
  <c r="A1852" i="2" s="1"/>
  <c r="B1851" i="2"/>
  <c r="A1851" i="2" s="1"/>
  <c r="B1850" i="2"/>
  <c r="A1850" i="2" s="1"/>
  <c r="B1849" i="2"/>
  <c r="A1849" i="2" s="1"/>
  <c r="B1848" i="2"/>
  <c r="A1848" i="2" s="1"/>
  <c r="B1847" i="2"/>
  <c r="A1847" i="2" s="1"/>
  <c r="B1846" i="2"/>
  <c r="A1846" i="2" s="1"/>
  <c r="B1845" i="2"/>
  <c r="A1845" i="2" s="1"/>
  <c r="B1844" i="2"/>
  <c r="A1844" i="2" s="1"/>
  <c r="B1843" i="2"/>
  <c r="A1843" i="2" s="1"/>
  <c r="B1842" i="2"/>
  <c r="A1842" i="2" s="1"/>
  <c r="B1841" i="2"/>
  <c r="A1841" i="2" s="1"/>
  <c r="B1840" i="2"/>
  <c r="A1840" i="2" s="1"/>
  <c r="B1839" i="2"/>
  <c r="A1839" i="2" s="1"/>
  <c r="B1838" i="2"/>
  <c r="A1838" i="2" s="1"/>
  <c r="B1837" i="2"/>
  <c r="A1837" i="2" s="1"/>
  <c r="B1836" i="2"/>
  <c r="A1836" i="2" s="1"/>
  <c r="B1835" i="2"/>
  <c r="A1835" i="2" s="1"/>
  <c r="B1834" i="2"/>
  <c r="A1834" i="2" s="1"/>
  <c r="B1833" i="2"/>
  <c r="A1833" i="2" s="1"/>
  <c r="B1832" i="2"/>
  <c r="A1832" i="2" s="1"/>
  <c r="B1831" i="2"/>
  <c r="A1831" i="2" s="1"/>
  <c r="B1830" i="2"/>
  <c r="A1830" i="2" s="1"/>
  <c r="B1829" i="2"/>
  <c r="A1829" i="2" s="1"/>
  <c r="B1828" i="2"/>
  <c r="A1828" i="2" s="1"/>
  <c r="B1827" i="2"/>
  <c r="A1827" i="2" s="1"/>
  <c r="B1826" i="2"/>
  <c r="A1826" i="2" s="1"/>
  <c r="B1825" i="2"/>
  <c r="A1825" i="2" s="1"/>
  <c r="B1824" i="2"/>
  <c r="A1824" i="2" s="1"/>
  <c r="B1823" i="2"/>
  <c r="A1823" i="2" s="1"/>
  <c r="B1822" i="2"/>
  <c r="A1822" i="2" s="1"/>
  <c r="B1821" i="2"/>
  <c r="A1821" i="2" s="1"/>
  <c r="B1820" i="2"/>
  <c r="A1820" i="2" s="1"/>
  <c r="B1819" i="2"/>
  <c r="A1819" i="2" s="1"/>
  <c r="B1818" i="2"/>
  <c r="A1818" i="2" s="1"/>
  <c r="B1817" i="2"/>
  <c r="A1817" i="2" s="1"/>
  <c r="B1816" i="2"/>
  <c r="A1816" i="2" s="1"/>
  <c r="B1815" i="2"/>
  <c r="A1815" i="2" s="1"/>
  <c r="B1814" i="2"/>
  <c r="A1814" i="2" s="1"/>
  <c r="B1813" i="2"/>
  <c r="A1813" i="2" s="1"/>
  <c r="B1812" i="2"/>
  <c r="A1812" i="2" s="1"/>
  <c r="B1811" i="2"/>
  <c r="A1811" i="2" s="1"/>
  <c r="B1810" i="2"/>
  <c r="A1810" i="2" s="1"/>
  <c r="B1809" i="2"/>
  <c r="A1809" i="2" s="1"/>
  <c r="B1808" i="2"/>
  <c r="A1808" i="2" s="1"/>
  <c r="B1807" i="2"/>
  <c r="A1807" i="2" s="1"/>
  <c r="B1806" i="2"/>
  <c r="A1806" i="2" s="1"/>
  <c r="B1805" i="2"/>
  <c r="A1805" i="2" s="1"/>
  <c r="B1804" i="2"/>
  <c r="A1804" i="2" s="1"/>
  <c r="B1803" i="2"/>
  <c r="A1803" i="2" s="1"/>
  <c r="B1802" i="2"/>
  <c r="A1802" i="2" s="1"/>
  <c r="B1801" i="2"/>
  <c r="A1801" i="2" s="1"/>
  <c r="B1800" i="2"/>
  <c r="A1800" i="2" s="1"/>
  <c r="B1799" i="2"/>
  <c r="A1799" i="2" s="1"/>
  <c r="B1798" i="2"/>
  <c r="A1798" i="2" s="1"/>
  <c r="B1797" i="2"/>
  <c r="A1797" i="2" s="1"/>
  <c r="B1796" i="2"/>
  <c r="A1796" i="2" s="1"/>
  <c r="B1795" i="2"/>
  <c r="A1795" i="2" s="1"/>
  <c r="B1794" i="2"/>
  <c r="A1794" i="2" s="1"/>
  <c r="B1793" i="2"/>
  <c r="A1793" i="2" s="1"/>
  <c r="B1792" i="2"/>
  <c r="A1792" i="2" s="1"/>
  <c r="B1791" i="2"/>
  <c r="A1791" i="2" s="1"/>
  <c r="B1790" i="2"/>
  <c r="A1790" i="2" s="1"/>
  <c r="B1789" i="2"/>
  <c r="A1789" i="2" s="1"/>
  <c r="B1788" i="2"/>
  <c r="A1788" i="2" s="1"/>
  <c r="B1787" i="2"/>
  <c r="A1787" i="2" s="1"/>
  <c r="B1786" i="2"/>
  <c r="A1786" i="2" s="1"/>
  <c r="B1785" i="2"/>
  <c r="A1785" i="2" s="1"/>
  <c r="B1784" i="2"/>
  <c r="A1784" i="2" s="1"/>
  <c r="B1783" i="2"/>
  <c r="A1783" i="2" s="1"/>
  <c r="B1782" i="2"/>
  <c r="A1782" i="2" s="1"/>
  <c r="B1781" i="2"/>
  <c r="A1781" i="2" s="1"/>
  <c r="B1780" i="2"/>
  <c r="A1780" i="2" s="1"/>
  <c r="B1779" i="2"/>
  <c r="A1779" i="2" s="1"/>
  <c r="B1778" i="2"/>
  <c r="A1778" i="2" s="1"/>
  <c r="B1777" i="2"/>
  <c r="A1777" i="2" s="1"/>
  <c r="B1776" i="2"/>
  <c r="A1776" i="2" s="1"/>
  <c r="B1775" i="2"/>
  <c r="A1775" i="2" s="1"/>
  <c r="B1774" i="2"/>
  <c r="A1774" i="2" s="1"/>
  <c r="B1773" i="2"/>
  <c r="A1773" i="2" s="1"/>
  <c r="B1772" i="2"/>
  <c r="A1772" i="2" s="1"/>
  <c r="B1771" i="2"/>
  <c r="A1771" i="2" s="1"/>
  <c r="B1770" i="2"/>
  <c r="A1770" i="2" s="1"/>
  <c r="B1769" i="2"/>
  <c r="A1769" i="2" s="1"/>
  <c r="B1768" i="2"/>
  <c r="A1768" i="2" s="1"/>
  <c r="B1767" i="2"/>
  <c r="A1767" i="2" s="1"/>
  <c r="B1766" i="2"/>
  <c r="A1766" i="2" s="1"/>
  <c r="B1765" i="2"/>
  <c r="A1765" i="2" s="1"/>
  <c r="B1764" i="2"/>
  <c r="A1764" i="2" s="1"/>
  <c r="B1763" i="2"/>
  <c r="A1763" i="2" s="1"/>
  <c r="B1762" i="2"/>
  <c r="A1762" i="2" s="1"/>
  <c r="B1761" i="2"/>
  <c r="A1761" i="2" s="1"/>
  <c r="B1760" i="2"/>
  <c r="A1760" i="2" s="1"/>
  <c r="B1759" i="2"/>
  <c r="A1759" i="2" s="1"/>
  <c r="B1758" i="2"/>
  <c r="A1758" i="2" s="1"/>
  <c r="B1757" i="2"/>
  <c r="A1757" i="2" s="1"/>
  <c r="B1756" i="2"/>
  <c r="A1756" i="2" s="1"/>
  <c r="B1755" i="2"/>
  <c r="A1755" i="2" s="1"/>
  <c r="B1754" i="2"/>
  <c r="A1754" i="2" s="1"/>
  <c r="B1753" i="2"/>
  <c r="A1753" i="2" s="1"/>
  <c r="B1752" i="2"/>
  <c r="A1752" i="2" s="1"/>
  <c r="B1751" i="2"/>
  <c r="A1751" i="2" s="1"/>
  <c r="B1750" i="2"/>
  <c r="A1750" i="2" s="1"/>
  <c r="B1749" i="2"/>
  <c r="A1749" i="2" s="1"/>
  <c r="B1748" i="2"/>
  <c r="A1748" i="2" s="1"/>
  <c r="B1747" i="2"/>
  <c r="A1747" i="2" s="1"/>
  <c r="B1746" i="2"/>
  <c r="A1746" i="2" s="1"/>
  <c r="B1745" i="2"/>
  <c r="A1745" i="2" s="1"/>
  <c r="B1744" i="2"/>
  <c r="A1744" i="2" s="1"/>
  <c r="B1743" i="2"/>
  <c r="A1743" i="2" s="1"/>
  <c r="B1742" i="2"/>
  <c r="A1742" i="2" s="1"/>
  <c r="B1741" i="2"/>
  <c r="A1741" i="2" s="1"/>
  <c r="B1740" i="2"/>
  <c r="A1740" i="2" s="1"/>
  <c r="B1739" i="2"/>
  <c r="A1739" i="2" s="1"/>
  <c r="B1738" i="2"/>
  <c r="A1738" i="2" s="1"/>
  <c r="B1737" i="2"/>
  <c r="A1737" i="2" s="1"/>
  <c r="B1736" i="2"/>
  <c r="A1736" i="2" s="1"/>
  <c r="B1735" i="2"/>
  <c r="A1735" i="2" s="1"/>
  <c r="B1734" i="2"/>
  <c r="A1734" i="2" s="1"/>
  <c r="B1733" i="2"/>
  <c r="A1733" i="2" s="1"/>
  <c r="B1732" i="2"/>
  <c r="A1732" i="2" s="1"/>
  <c r="B1731" i="2"/>
  <c r="A1731" i="2" s="1"/>
  <c r="B1730" i="2"/>
  <c r="A1730" i="2" s="1"/>
  <c r="B1729" i="2"/>
  <c r="A1729" i="2" s="1"/>
  <c r="B1728" i="2"/>
  <c r="A1728" i="2" s="1"/>
  <c r="B1727" i="2"/>
  <c r="A1727" i="2" s="1"/>
  <c r="B1726" i="2"/>
  <c r="A1726" i="2" s="1"/>
  <c r="B1725" i="2"/>
  <c r="A1725" i="2" s="1"/>
  <c r="B1724" i="2"/>
  <c r="A1724" i="2" s="1"/>
  <c r="B1723" i="2"/>
  <c r="A1723" i="2" s="1"/>
  <c r="B1722" i="2"/>
  <c r="A1722" i="2" s="1"/>
  <c r="B1721" i="2"/>
  <c r="A1721" i="2" s="1"/>
  <c r="B1720" i="2"/>
  <c r="A1720" i="2" s="1"/>
  <c r="B1719" i="2"/>
  <c r="A1719" i="2" s="1"/>
  <c r="B1718" i="2"/>
  <c r="A1718" i="2" s="1"/>
  <c r="B1717" i="2"/>
  <c r="A1717" i="2" s="1"/>
  <c r="B1716" i="2"/>
  <c r="A1716" i="2" s="1"/>
  <c r="B1715" i="2"/>
  <c r="A1715" i="2" s="1"/>
  <c r="B1714" i="2"/>
  <c r="A1714" i="2" s="1"/>
  <c r="B1713" i="2"/>
  <c r="A1713" i="2" s="1"/>
  <c r="B1712" i="2"/>
  <c r="A1712" i="2" s="1"/>
  <c r="B1711" i="2"/>
  <c r="A1711" i="2" s="1"/>
  <c r="B1710" i="2"/>
  <c r="A1710" i="2" s="1"/>
  <c r="B1709" i="2"/>
  <c r="A1709" i="2" s="1"/>
  <c r="B1708" i="2"/>
  <c r="A1708" i="2" s="1"/>
  <c r="B1707" i="2"/>
  <c r="A1707" i="2" s="1"/>
  <c r="B1706" i="2"/>
  <c r="A1706" i="2" s="1"/>
  <c r="B1705" i="2"/>
  <c r="A1705" i="2" s="1"/>
  <c r="B1704" i="2"/>
  <c r="A1704" i="2" s="1"/>
  <c r="B1703" i="2"/>
  <c r="A1703" i="2" s="1"/>
  <c r="B1702" i="2"/>
  <c r="A1702" i="2" s="1"/>
  <c r="B1701" i="2"/>
  <c r="A1701" i="2" s="1"/>
  <c r="B1700" i="2"/>
  <c r="A1700" i="2" s="1"/>
  <c r="B1699" i="2"/>
  <c r="A1699" i="2" s="1"/>
  <c r="B1698" i="2"/>
  <c r="A1698" i="2" s="1"/>
  <c r="B1697" i="2"/>
  <c r="A1697" i="2" s="1"/>
  <c r="B1696" i="2"/>
  <c r="A1696" i="2" s="1"/>
  <c r="B1695" i="2"/>
  <c r="A1695" i="2" s="1"/>
  <c r="B1694" i="2"/>
  <c r="A1694" i="2" s="1"/>
  <c r="B1693" i="2"/>
  <c r="A1693" i="2" s="1"/>
  <c r="B1692" i="2"/>
  <c r="A1692" i="2" s="1"/>
  <c r="B1691" i="2"/>
  <c r="A1691" i="2" s="1"/>
  <c r="B1690" i="2"/>
  <c r="A1690" i="2" s="1"/>
  <c r="B1689" i="2"/>
  <c r="A1689" i="2" s="1"/>
  <c r="B1688" i="2"/>
  <c r="A1688" i="2" s="1"/>
  <c r="B1687" i="2"/>
  <c r="A1687" i="2" s="1"/>
  <c r="B1686" i="2"/>
  <c r="A1686" i="2" s="1"/>
  <c r="B1685" i="2"/>
  <c r="A1685" i="2" s="1"/>
  <c r="B1684" i="2"/>
  <c r="A1684" i="2" s="1"/>
  <c r="B1683" i="2"/>
  <c r="A1683" i="2" s="1"/>
  <c r="B1682" i="2"/>
  <c r="A1682" i="2" s="1"/>
  <c r="B1681" i="2"/>
  <c r="A1681" i="2" s="1"/>
  <c r="B1680" i="2"/>
  <c r="A1680" i="2" s="1"/>
  <c r="B1679" i="2"/>
  <c r="A1679" i="2" s="1"/>
  <c r="B1678" i="2"/>
  <c r="A1678" i="2" s="1"/>
  <c r="B1677" i="2"/>
  <c r="A1677" i="2" s="1"/>
  <c r="B1676" i="2"/>
  <c r="A1676" i="2" s="1"/>
  <c r="B1675" i="2"/>
  <c r="A1675" i="2" s="1"/>
  <c r="B1674" i="2"/>
  <c r="A1674" i="2" s="1"/>
  <c r="B1673" i="2"/>
  <c r="A1673" i="2" s="1"/>
  <c r="B1672" i="2"/>
  <c r="A1672" i="2" s="1"/>
  <c r="B1671" i="2"/>
  <c r="A1671" i="2" s="1"/>
  <c r="B1670" i="2"/>
  <c r="A1670" i="2" s="1"/>
  <c r="B1669" i="2"/>
  <c r="A1669" i="2" s="1"/>
  <c r="B1668" i="2"/>
  <c r="A1668" i="2" s="1"/>
  <c r="B1667" i="2"/>
  <c r="A1667" i="2" s="1"/>
  <c r="B1666" i="2"/>
  <c r="A1666" i="2" s="1"/>
  <c r="B1665" i="2"/>
  <c r="A1665" i="2" s="1"/>
  <c r="B1664" i="2"/>
  <c r="A1664" i="2" s="1"/>
  <c r="B1663" i="2"/>
  <c r="A1663" i="2" s="1"/>
  <c r="B1662" i="2"/>
  <c r="A1662" i="2" s="1"/>
  <c r="B1661" i="2"/>
  <c r="A1661" i="2" s="1"/>
  <c r="B1660" i="2"/>
  <c r="A1660" i="2" s="1"/>
  <c r="B1659" i="2"/>
  <c r="A1659" i="2" s="1"/>
  <c r="B1658" i="2"/>
  <c r="A1658" i="2" s="1"/>
  <c r="B1657" i="2"/>
  <c r="A1657" i="2" s="1"/>
  <c r="B1656" i="2"/>
  <c r="A1656" i="2" s="1"/>
  <c r="B1655" i="2"/>
  <c r="A1655" i="2" s="1"/>
  <c r="B1654" i="2"/>
  <c r="A1654" i="2" s="1"/>
  <c r="B1653" i="2"/>
  <c r="A1653" i="2" s="1"/>
  <c r="B1652" i="2"/>
  <c r="A1652" i="2" s="1"/>
  <c r="B1651" i="2"/>
  <c r="A1651" i="2" s="1"/>
  <c r="B1650" i="2"/>
  <c r="A1650" i="2" s="1"/>
  <c r="B1649" i="2"/>
  <c r="A1649" i="2" s="1"/>
  <c r="B1648" i="2"/>
  <c r="A1648" i="2" s="1"/>
  <c r="B1647" i="2"/>
  <c r="A1647" i="2" s="1"/>
  <c r="B1646" i="2"/>
  <c r="A1646" i="2" s="1"/>
  <c r="B1645" i="2"/>
  <c r="A1645" i="2" s="1"/>
  <c r="B1644" i="2"/>
  <c r="A1644" i="2" s="1"/>
  <c r="B1643" i="2"/>
  <c r="A1643" i="2" s="1"/>
  <c r="B1642" i="2"/>
  <c r="A1642" i="2" s="1"/>
  <c r="B1641" i="2"/>
  <c r="A1641" i="2" s="1"/>
  <c r="B1640" i="2"/>
  <c r="A1640" i="2" s="1"/>
  <c r="B1639" i="2"/>
  <c r="A1639" i="2" s="1"/>
  <c r="B1638" i="2"/>
  <c r="A1638" i="2" s="1"/>
  <c r="B1637" i="2"/>
  <c r="A1637" i="2" s="1"/>
  <c r="B1636" i="2"/>
  <c r="A1636" i="2" s="1"/>
  <c r="B1635" i="2"/>
  <c r="A1635" i="2" s="1"/>
  <c r="B1634" i="2"/>
  <c r="A1634" i="2" s="1"/>
  <c r="B1633" i="2"/>
  <c r="A1633" i="2" s="1"/>
  <c r="B1632" i="2"/>
  <c r="A1632" i="2" s="1"/>
  <c r="B1631" i="2"/>
  <c r="A1631" i="2" s="1"/>
  <c r="B1630" i="2"/>
  <c r="A1630" i="2" s="1"/>
  <c r="B1629" i="2"/>
  <c r="A1629" i="2" s="1"/>
  <c r="B1628" i="2"/>
  <c r="A1628" i="2" s="1"/>
  <c r="B1627" i="2"/>
  <c r="A1627" i="2" s="1"/>
  <c r="B1626" i="2"/>
  <c r="A1626" i="2" s="1"/>
  <c r="B1625" i="2"/>
  <c r="A1625" i="2" s="1"/>
  <c r="B1624" i="2"/>
  <c r="A1624" i="2" s="1"/>
  <c r="B1623" i="2"/>
  <c r="A1623" i="2" s="1"/>
  <c r="B1622" i="2"/>
  <c r="A1622" i="2" s="1"/>
  <c r="B1621" i="2"/>
  <c r="A1621" i="2" s="1"/>
  <c r="B1620" i="2"/>
  <c r="A1620" i="2" s="1"/>
  <c r="B1619" i="2"/>
  <c r="A1619" i="2" s="1"/>
  <c r="B1618" i="2"/>
  <c r="A1618" i="2" s="1"/>
  <c r="B1617" i="2"/>
  <c r="A1617" i="2" s="1"/>
  <c r="B1616" i="2"/>
  <c r="A1616" i="2" s="1"/>
  <c r="B1615" i="2"/>
  <c r="A1615" i="2" s="1"/>
  <c r="B1614" i="2"/>
  <c r="A1614" i="2" s="1"/>
  <c r="B1613" i="2"/>
  <c r="A1613" i="2" s="1"/>
  <c r="B1612" i="2"/>
  <c r="A1612" i="2" s="1"/>
  <c r="B1611" i="2"/>
  <c r="A1611" i="2" s="1"/>
  <c r="B1610" i="2"/>
  <c r="A1610" i="2" s="1"/>
  <c r="B1609" i="2"/>
  <c r="A1609" i="2" s="1"/>
  <c r="B1608" i="2"/>
  <c r="A1608" i="2" s="1"/>
  <c r="B1607" i="2"/>
  <c r="A1607" i="2" s="1"/>
  <c r="B1606" i="2"/>
  <c r="A1606" i="2" s="1"/>
  <c r="B1605" i="2"/>
  <c r="A1605" i="2" s="1"/>
  <c r="B1604" i="2"/>
  <c r="A1604" i="2" s="1"/>
  <c r="B1603" i="2"/>
  <c r="A1603" i="2" s="1"/>
  <c r="B1602" i="2"/>
  <c r="A1602" i="2" s="1"/>
  <c r="B1601" i="2"/>
  <c r="A1601" i="2" s="1"/>
  <c r="B1600" i="2"/>
  <c r="A1600" i="2" s="1"/>
  <c r="B1599" i="2"/>
  <c r="A1599" i="2" s="1"/>
  <c r="B1598" i="2"/>
  <c r="A1598" i="2" s="1"/>
  <c r="B1597" i="2"/>
  <c r="A1597" i="2" s="1"/>
  <c r="B1596" i="2"/>
  <c r="A1596" i="2" s="1"/>
  <c r="B1595" i="2"/>
  <c r="A1595" i="2" s="1"/>
  <c r="B1594" i="2"/>
  <c r="A1594" i="2" s="1"/>
  <c r="B1593" i="2"/>
  <c r="A1593" i="2" s="1"/>
  <c r="B1592" i="2"/>
  <c r="A1592" i="2" s="1"/>
  <c r="B1591" i="2"/>
  <c r="A1591" i="2" s="1"/>
  <c r="B1590" i="2"/>
  <c r="A1590" i="2" s="1"/>
  <c r="B1589" i="2"/>
  <c r="A1589" i="2" s="1"/>
  <c r="B1588" i="2"/>
  <c r="A1588" i="2" s="1"/>
  <c r="B1587" i="2"/>
  <c r="A1587" i="2" s="1"/>
  <c r="B1586" i="2"/>
  <c r="A1586" i="2" s="1"/>
  <c r="B1585" i="2"/>
  <c r="A1585" i="2" s="1"/>
  <c r="B1584" i="2"/>
  <c r="A1584" i="2" s="1"/>
  <c r="B1583" i="2"/>
  <c r="A1583" i="2" s="1"/>
  <c r="B1582" i="2"/>
  <c r="A1582" i="2" s="1"/>
  <c r="B1581" i="2"/>
  <c r="A1581" i="2" s="1"/>
  <c r="B1580" i="2"/>
  <c r="A1580" i="2" s="1"/>
  <c r="B1579" i="2"/>
  <c r="A1579" i="2" s="1"/>
  <c r="B1578" i="2"/>
  <c r="A1578" i="2" s="1"/>
  <c r="B1577" i="2"/>
  <c r="A1577" i="2" s="1"/>
  <c r="B1576" i="2"/>
  <c r="A1576" i="2" s="1"/>
  <c r="B1575" i="2"/>
  <c r="A1575" i="2" s="1"/>
  <c r="B1574" i="2"/>
  <c r="A1574" i="2" s="1"/>
  <c r="B1573" i="2"/>
  <c r="A1573" i="2" s="1"/>
  <c r="B1572" i="2"/>
  <c r="A1572" i="2" s="1"/>
  <c r="B1571" i="2"/>
  <c r="A1571" i="2" s="1"/>
  <c r="B1570" i="2"/>
  <c r="A1570" i="2" s="1"/>
  <c r="B1569" i="2"/>
  <c r="A1569" i="2" s="1"/>
  <c r="B1568" i="2"/>
  <c r="A1568" i="2" s="1"/>
  <c r="B1567" i="2"/>
  <c r="A1567" i="2" s="1"/>
  <c r="B1566" i="2"/>
  <c r="A1566" i="2" s="1"/>
  <c r="B1565" i="2"/>
  <c r="A1565" i="2" s="1"/>
  <c r="B1564" i="2"/>
  <c r="A1564" i="2" s="1"/>
  <c r="B1563" i="2"/>
  <c r="A1563" i="2" s="1"/>
  <c r="B1562" i="2"/>
  <c r="A1562" i="2" s="1"/>
  <c r="B1561" i="2"/>
  <c r="A1561" i="2" s="1"/>
  <c r="B1560" i="2"/>
  <c r="A1560" i="2" s="1"/>
  <c r="B1559" i="2"/>
  <c r="A1559" i="2" s="1"/>
  <c r="B1558" i="2"/>
  <c r="A1558" i="2" s="1"/>
  <c r="B1557" i="2"/>
  <c r="A1557" i="2" s="1"/>
  <c r="B1556" i="2"/>
  <c r="A1556" i="2" s="1"/>
  <c r="B1555" i="2"/>
  <c r="A1555" i="2" s="1"/>
  <c r="B1554" i="2"/>
  <c r="A1554" i="2" s="1"/>
  <c r="B1553" i="2"/>
  <c r="A1553" i="2" s="1"/>
  <c r="B1552" i="2"/>
  <c r="A1552" i="2" s="1"/>
  <c r="B1551" i="2"/>
  <c r="A1551" i="2" s="1"/>
  <c r="B1550" i="2"/>
  <c r="A1550" i="2" s="1"/>
  <c r="B1549" i="2"/>
  <c r="A1549" i="2" s="1"/>
  <c r="B1548" i="2"/>
  <c r="A1548" i="2" s="1"/>
  <c r="B1547" i="2"/>
  <c r="A1547" i="2" s="1"/>
  <c r="B1546" i="2"/>
  <c r="A1546" i="2" s="1"/>
  <c r="B1545" i="2"/>
  <c r="A1545" i="2" s="1"/>
  <c r="B1544" i="2"/>
  <c r="A1544" i="2" s="1"/>
  <c r="B1543" i="2"/>
  <c r="A1543" i="2" s="1"/>
  <c r="B1542" i="2"/>
  <c r="A1542" i="2" s="1"/>
  <c r="B1541" i="2"/>
  <c r="A1541" i="2" s="1"/>
  <c r="B1540" i="2"/>
  <c r="A1540" i="2" s="1"/>
  <c r="B1539" i="2"/>
  <c r="A1539" i="2" s="1"/>
  <c r="B1538" i="2"/>
  <c r="A1538" i="2" s="1"/>
  <c r="B1537" i="2"/>
  <c r="A1537" i="2" s="1"/>
  <c r="B1536" i="2"/>
  <c r="A1536" i="2" s="1"/>
  <c r="B1535" i="2"/>
  <c r="A1535" i="2" s="1"/>
  <c r="B1534" i="2"/>
  <c r="A1534" i="2" s="1"/>
  <c r="B1533" i="2"/>
  <c r="A1533" i="2" s="1"/>
  <c r="B1532" i="2"/>
  <c r="A1532" i="2" s="1"/>
  <c r="B1531" i="2"/>
  <c r="A1531" i="2" s="1"/>
  <c r="B1530" i="2"/>
  <c r="A1530" i="2" s="1"/>
  <c r="B1529" i="2"/>
  <c r="A1529" i="2" s="1"/>
  <c r="B1528" i="2"/>
  <c r="A1528" i="2" s="1"/>
  <c r="B1527" i="2"/>
  <c r="A1527" i="2" s="1"/>
  <c r="B1526" i="2"/>
  <c r="A1526" i="2" s="1"/>
  <c r="B1525" i="2"/>
  <c r="A1525" i="2" s="1"/>
  <c r="B1524" i="2"/>
  <c r="A1524" i="2" s="1"/>
  <c r="B1523" i="2"/>
  <c r="A1523" i="2" s="1"/>
  <c r="B1522" i="2"/>
  <c r="A1522" i="2" s="1"/>
  <c r="B1521" i="2"/>
  <c r="A1521" i="2" s="1"/>
  <c r="B1520" i="2"/>
  <c r="A1520" i="2" s="1"/>
  <c r="B1519" i="2"/>
  <c r="A1519" i="2" s="1"/>
  <c r="B1518" i="2"/>
  <c r="A1518" i="2" s="1"/>
  <c r="B1517" i="2"/>
  <c r="A1517" i="2" s="1"/>
  <c r="B1516" i="2"/>
  <c r="A1516" i="2" s="1"/>
  <c r="B1515" i="2"/>
  <c r="A1515" i="2" s="1"/>
  <c r="B1514" i="2"/>
  <c r="A1514" i="2" s="1"/>
  <c r="B1513" i="2"/>
  <c r="A1513" i="2" s="1"/>
  <c r="B1512" i="2"/>
  <c r="A1512" i="2" s="1"/>
  <c r="B1511" i="2"/>
  <c r="A1511" i="2" s="1"/>
  <c r="B1510" i="2"/>
  <c r="A1510" i="2" s="1"/>
  <c r="B1509" i="2"/>
  <c r="A1509" i="2" s="1"/>
  <c r="B1508" i="2"/>
  <c r="A1508" i="2" s="1"/>
  <c r="B1507" i="2"/>
  <c r="A1507" i="2" s="1"/>
  <c r="B1506" i="2"/>
  <c r="A1506" i="2" s="1"/>
  <c r="B1505" i="2"/>
  <c r="A1505" i="2" s="1"/>
  <c r="B1504" i="2"/>
  <c r="A1504" i="2" s="1"/>
  <c r="B1503" i="2"/>
  <c r="A1503" i="2" s="1"/>
  <c r="B1502" i="2"/>
  <c r="A1502" i="2" s="1"/>
  <c r="B1501" i="2"/>
  <c r="A1501" i="2" s="1"/>
  <c r="B1500" i="2"/>
  <c r="A1500" i="2" s="1"/>
  <c r="B1499" i="2"/>
  <c r="A1499" i="2" s="1"/>
  <c r="B1498" i="2"/>
  <c r="A1498" i="2" s="1"/>
  <c r="B1497" i="2"/>
  <c r="A1497" i="2" s="1"/>
  <c r="B1496" i="2"/>
  <c r="A1496" i="2" s="1"/>
  <c r="B1495" i="2"/>
  <c r="A1495" i="2" s="1"/>
  <c r="B1494" i="2"/>
  <c r="A1494" i="2" s="1"/>
  <c r="B1493" i="2"/>
  <c r="A1493" i="2" s="1"/>
  <c r="B1492" i="2"/>
  <c r="A1492" i="2" s="1"/>
  <c r="B1491" i="2"/>
  <c r="A1491" i="2" s="1"/>
  <c r="B1490" i="2"/>
  <c r="A1490" i="2" s="1"/>
  <c r="B1489" i="2"/>
  <c r="A1489" i="2" s="1"/>
  <c r="B1488" i="2"/>
  <c r="A1488" i="2" s="1"/>
  <c r="B1487" i="2"/>
  <c r="A1487" i="2" s="1"/>
  <c r="B1486" i="2"/>
  <c r="A1486" i="2" s="1"/>
  <c r="B1485" i="2"/>
  <c r="A1485" i="2" s="1"/>
  <c r="B1484" i="2"/>
  <c r="A1484" i="2" s="1"/>
  <c r="B1483" i="2"/>
  <c r="A1483" i="2" s="1"/>
  <c r="B1482" i="2"/>
  <c r="A1482" i="2" s="1"/>
  <c r="B1481" i="2"/>
  <c r="A1481" i="2" s="1"/>
  <c r="B1480" i="2"/>
  <c r="A1480" i="2" s="1"/>
  <c r="B1479" i="2"/>
  <c r="A1479" i="2" s="1"/>
  <c r="B1478" i="2"/>
  <c r="A1478" i="2" s="1"/>
  <c r="B1477" i="2"/>
  <c r="A1477" i="2" s="1"/>
  <c r="B1476" i="2"/>
  <c r="A1476" i="2" s="1"/>
  <c r="B1475" i="2"/>
  <c r="A1475" i="2" s="1"/>
  <c r="B1474" i="2"/>
  <c r="A1474" i="2" s="1"/>
  <c r="B1473" i="2"/>
  <c r="A1473" i="2" s="1"/>
  <c r="B1472" i="2"/>
  <c r="A1472" i="2" s="1"/>
  <c r="B1471" i="2"/>
  <c r="A1471" i="2" s="1"/>
  <c r="B1470" i="2"/>
  <c r="A1470" i="2" s="1"/>
  <c r="B1469" i="2"/>
  <c r="A1469" i="2" s="1"/>
  <c r="B1468" i="2"/>
  <c r="A1468" i="2" s="1"/>
  <c r="B1467" i="2"/>
  <c r="A1467" i="2" s="1"/>
  <c r="B1466" i="2"/>
  <c r="A1466" i="2" s="1"/>
  <c r="B1465" i="2"/>
  <c r="A1465" i="2" s="1"/>
  <c r="B1464" i="2"/>
  <c r="A1464" i="2" s="1"/>
  <c r="B1463" i="2"/>
  <c r="A1463" i="2" s="1"/>
  <c r="B1462" i="2"/>
  <c r="A1462" i="2" s="1"/>
  <c r="B1461" i="2"/>
  <c r="A1461" i="2" s="1"/>
  <c r="B1460" i="2"/>
  <c r="A1460" i="2" s="1"/>
  <c r="B1459" i="2"/>
  <c r="A1459" i="2" s="1"/>
  <c r="B1458" i="2"/>
  <c r="A1458" i="2" s="1"/>
  <c r="B1457" i="2"/>
  <c r="A1457" i="2" s="1"/>
  <c r="B1456" i="2"/>
  <c r="A1456" i="2" s="1"/>
  <c r="B1455" i="2"/>
  <c r="A1455" i="2" s="1"/>
  <c r="B1454" i="2"/>
  <c r="A1454" i="2" s="1"/>
  <c r="B1453" i="2"/>
  <c r="A1453" i="2" s="1"/>
  <c r="B1452" i="2"/>
  <c r="A1452" i="2" s="1"/>
  <c r="B1451" i="2"/>
  <c r="A1451" i="2" s="1"/>
  <c r="B1450" i="2"/>
  <c r="A1450" i="2" s="1"/>
  <c r="B1449" i="2"/>
  <c r="A1449" i="2" s="1"/>
  <c r="B1448" i="2"/>
  <c r="A1448" i="2" s="1"/>
  <c r="B1447" i="2"/>
  <c r="A1447" i="2" s="1"/>
  <c r="B1446" i="2"/>
  <c r="A1446" i="2" s="1"/>
  <c r="B1445" i="2"/>
  <c r="A1445" i="2" s="1"/>
  <c r="B1444" i="2"/>
  <c r="A1444" i="2" s="1"/>
  <c r="B1443" i="2"/>
  <c r="A1443" i="2" s="1"/>
  <c r="B1442" i="2"/>
  <c r="A1442" i="2" s="1"/>
  <c r="B1441" i="2"/>
  <c r="A1441" i="2" s="1"/>
  <c r="B1440" i="2"/>
  <c r="A1440" i="2" s="1"/>
  <c r="B1439" i="2"/>
  <c r="A1439" i="2" s="1"/>
  <c r="B1438" i="2"/>
  <c r="A1438" i="2" s="1"/>
  <c r="B1437" i="2"/>
  <c r="A1437" i="2" s="1"/>
  <c r="B1436" i="2"/>
  <c r="A1436" i="2" s="1"/>
  <c r="B1435" i="2"/>
  <c r="A1435" i="2" s="1"/>
  <c r="B1434" i="2"/>
  <c r="A1434" i="2" s="1"/>
  <c r="B1433" i="2"/>
  <c r="A1433" i="2" s="1"/>
  <c r="B1432" i="2"/>
  <c r="A1432" i="2" s="1"/>
  <c r="B1431" i="2"/>
  <c r="A1431" i="2" s="1"/>
  <c r="B1430" i="2"/>
  <c r="A1430" i="2" s="1"/>
  <c r="B1429" i="2"/>
  <c r="A1429" i="2" s="1"/>
  <c r="B1428" i="2"/>
  <c r="A1428" i="2" s="1"/>
  <c r="B1427" i="2"/>
  <c r="A1427" i="2" s="1"/>
  <c r="B1426" i="2"/>
  <c r="A1426" i="2" s="1"/>
  <c r="B1425" i="2"/>
  <c r="A1425" i="2" s="1"/>
  <c r="B1424" i="2"/>
  <c r="A1424" i="2" s="1"/>
  <c r="B1423" i="2"/>
  <c r="A1423" i="2" s="1"/>
  <c r="B1422" i="2"/>
  <c r="A1422" i="2" s="1"/>
  <c r="B1421" i="2"/>
  <c r="A1421" i="2" s="1"/>
  <c r="B1420" i="2"/>
  <c r="A1420" i="2" s="1"/>
  <c r="B1419" i="2"/>
  <c r="A1419" i="2" s="1"/>
  <c r="B1418" i="2"/>
  <c r="A1418" i="2" s="1"/>
  <c r="B1417" i="2"/>
  <c r="A1417" i="2" s="1"/>
  <c r="B1416" i="2"/>
  <c r="A1416" i="2" s="1"/>
  <c r="B1415" i="2"/>
  <c r="A1415" i="2" s="1"/>
  <c r="B1414" i="2"/>
  <c r="A1414" i="2" s="1"/>
  <c r="B1413" i="2"/>
  <c r="A1413" i="2" s="1"/>
  <c r="B1412" i="2"/>
  <c r="A1412" i="2" s="1"/>
  <c r="B1411" i="2"/>
  <c r="A1411" i="2" s="1"/>
  <c r="B1410" i="2"/>
  <c r="A1410" i="2" s="1"/>
  <c r="B1409" i="2"/>
  <c r="A1409" i="2" s="1"/>
  <c r="B1408" i="2"/>
  <c r="A1408" i="2" s="1"/>
  <c r="B1407" i="2"/>
  <c r="A1407" i="2" s="1"/>
  <c r="B1406" i="2"/>
  <c r="A1406" i="2" s="1"/>
  <c r="B1405" i="2"/>
  <c r="A1405" i="2" s="1"/>
  <c r="B1404" i="2"/>
  <c r="A1404" i="2" s="1"/>
  <c r="B1403" i="2"/>
  <c r="A1403" i="2" s="1"/>
  <c r="B1402" i="2"/>
  <c r="A1402" i="2" s="1"/>
  <c r="B1401" i="2"/>
  <c r="A1401" i="2" s="1"/>
  <c r="B1400" i="2"/>
  <c r="A1400" i="2" s="1"/>
  <c r="B1399" i="2"/>
  <c r="A1399" i="2" s="1"/>
  <c r="B1398" i="2"/>
  <c r="A1398" i="2" s="1"/>
  <c r="B1397" i="2"/>
  <c r="A1397" i="2" s="1"/>
  <c r="B1396" i="2"/>
  <c r="A1396" i="2" s="1"/>
  <c r="B1395" i="2"/>
  <c r="A1395" i="2" s="1"/>
  <c r="B1394" i="2"/>
  <c r="A1394" i="2" s="1"/>
  <c r="B1393" i="2"/>
  <c r="A1393" i="2" s="1"/>
  <c r="B1392" i="2"/>
  <c r="A1392" i="2" s="1"/>
  <c r="B1391" i="2"/>
  <c r="A1391" i="2" s="1"/>
  <c r="B1390" i="2"/>
  <c r="A1390" i="2" s="1"/>
  <c r="B1389" i="2"/>
  <c r="A1389" i="2" s="1"/>
  <c r="B1388" i="2"/>
  <c r="A1388" i="2" s="1"/>
  <c r="B1387" i="2"/>
  <c r="A1387" i="2" s="1"/>
  <c r="B1386" i="2"/>
  <c r="A1386" i="2" s="1"/>
  <c r="B1385" i="2"/>
  <c r="A1385" i="2" s="1"/>
  <c r="B1384" i="2"/>
  <c r="A1384" i="2" s="1"/>
  <c r="B1383" i="2"/>
  <c r="A1383" i="2" s="1"/>
  <c r="B1382" i="2"/>
  <c r="A1382" i="2" s="1"/>
  <c r="B1381" i="2"/>
  <c r="A1381" i="2" s="1"/>
  <c r="B1380" i="2"/>
  <c r="A1380" i="2" s="1"/>
  <c r="B1379" i="2"/>
  <c r="A1379" i="2" s="1"/>
  <c r="B1378" i="2"/>
  <c r="A1378" i="2" s="1"/>
  <c r="B1377" i="2"/>
  <c r="A1377" i="2" s="1"/>
  <c r="B1376" i="2"/>
  <c r="A1376" i="2" s="1"/>
  <c r="B1375" i="2"/>
  <c r="A1375" i="2" s="1"/>
  <c r="B1374" i="2"/>
  <c r="A1374" i="2" s="1"/>
  <c r="B1373" i="2"/>
  <c r="A1373" i="2" s="1"/>
  <c r="B1372" i="2"/>
  <c r="A1372" i="2" s="1"/>
  <c r="B1371" i="2"/>
  <c r="A1371" i="2" s="1"/>
  <c r="B1370" i="2"/>
  <c r="A1370" i="2" s="1"/>
  <c r="B1369" i="2"/>
  <c r="A1369" i="2" s="1"/>
  <c r="B1368" i="2"/>
  <c r="A1368" i="2" s="1"/>
  <c r="B1367" i="2"/>
  <c r="A1367" i="2" s="1"/>
  <c r="B1366" i="2"/>
  <c r="A1366" i="2" s="1"/>
  <c r="B1365" i="2"/>
  <c r="A1365" i="2" s="1"/>
  <c r="B1364" i="2"/>
  <c r="A1364" i="2" s="1"/>
  <c r="B1363" i="2"/>
  <c r="A1363" i="2" s="1"/>
  <c r="B1362" i="2"/>
  <c r="A1362" i="2" s="1"/>
  <c r="B1361" i="2"/>
  <c r="A1361" i="2" s="1"/>
  <c r="B1360" i="2"/>
  <c r="A1360" i="2" s="1"/>
  <c r="B1359" i="2"/>
  <c r="A1359" i="2" s="1"/>
  <c r="B1358" i="2"/>
  <c r="A1358" i="2" s="1"/>
  <c r="B1357" i="2"/>
  <c r="A1357" i="2" s="1"/>
  <c r="B1356" i="2"/>
  <c r="A1356" i="2" s="1"/>
  <c r="B1355" i="2"/>
  <c r="A1355" i="2" s="1"/>
  <c r="B1354" i="2"/>
  <c r="A1354" i="2" s="1"/>
  <c r="B1353" i="2"/>
  <c r="A1353" i="2" s="1"/>
  <c r="B1352" i="2"/>
  <c r="A1352" i="2" s="1"/>
  <c r="B1351" i="2"/>
  <c r="A1351" i="2" s="1"/>
  <c r="B1350" i="2"/>
  <c r="A1350" i="2" s="1"/>
  <c r="B1349" i="2"/>
  <c r="A1349" i="2" s="1"/>
  <c r="B1348" i="2"/>
  <c r="A1348" i="2" s="1"/>
  <c r="B1347" i="2"/>
  <c r="A1347" i="2" s="1"/>
  <c r="B1346" i="2"/>
  <c r="A1346" i="2" s="1"/>
  <c r="B1345" i="2"/>
  <c r="A1345" i="2" s="1"/>
  <c r="B1344" i="2"/>
  <c r="A1344" i="2" s="1"/>
  <c r="B1343" i="2"/>
  <c r="A1343" i="2" s="1"/>
  <c r="B1342" i="2"/>
  <c r="A1342" i="2" s="1"/>
  <c r="B1341" i="2"/>
  <c r="A1341" i="2" s="1"/>
  <c r="B1340" i="2"/>
  <c r="A1340" i="2" s="1"/>
  <c r="B1339" i="2"/>
  <c r="A1339" i="2" s="1"/>
  <c r="B1338" i="2"/>
  <c r="A1338" i="2" s="1"/>
  <c r="B1337" i="2"/>
  <c r="A1337" i="2" s="1"/>
  <c r="B1336" i="2"/>
  <c r="A1336" i="2" s="1"/>
  <c r="B1335" i="2"/>
  <c r="A1335" i="2" s="1"/>
  <c r="B1334" i="2"/>
  <c r="A1334" i="2" s="1"/>
  <c r="B1333" i="2"/>
  <c r="A1333" i="2" s="1"/>
  <c r="B1332" i="2"/>
  <c r="A1332" i="2" s="1"/>
  <c r="B1331" i="2"/>
  <c r="A1331" i="2" s="1"/>
  <c r="B1330" i="2"/>
  <c r="A1330" i="2" s="1"/>
  <c r="B1329" i="2"/>
  <c r="A1329" i="2" s="1"/>
  <c r="B1328" i="2"/>
  <c r="A1328" i="2" s="1"/>
  <c r="B1327" i="2"/>
  <c r="A1327" i="2" s="1"/>
  <c r="B1326" i="2"/>
  <c r="A1326" i="2" s="1"/>
  <c r="B1325" i="2"/>
  <c r="A1325" i="2" s="1"/>
  <c r="B1324" i="2"/>
  <c r="A1324" i="2" s="1"/>
  <c r="B1323" i="2"/>
  <c r="A1323" i="2" s="1"/>
  <c r="B1322" i="2"/>
  <c r="A1322" i="2" s="1"/>
  <c r="B1321" i="2"/>
  <c r="A1321" i="2" s="1"/>
  <c r="B1320" i="2"/>
  <c r="A1320" i="2" s="1"/>
  <c r="B1319" i="2"/>
  <c r="A1319" i="2" s="1"/>
  <c r="B1318" i="2"/>
  <c r="A1318" i="2" s="1"/>
  <c r="B1317" i="2"/>
  <c r="A1317" i="2" s="1"/>
  <c r="B1316" i="2"/>
  <c r="A1316" i="2" s="1"/>
  <c r="B1315" i="2"/>
  <c r="A1315" i="2" s="1"/>
  <c r="B1314" i="2"/>
  <c r="A1314" i="2" s="1"/>
  <c r="B1313" i="2"/>
  <c r="A1313" i="2" s="1"/>
  <c r="B1312" i="2"/>
  <c r="A1312" i="2" s="1"/>
  <c r="B1311" i="2"/>
  <c r="A1311" i="2" s="1"/>
  <c r="B1310" i="2"/>
  <c r="A1310" i="2" s="1"/>
  <c r="B1309" i="2"/>
  <c r="A1309" i="2" s="1"/>
  <c r="B1308" i="2"/>
  <c r="A1308" i="2" s="1"/>
  <c r="B1307" i="2"/>
  <c r="A1307" i="2" s="1"/>
  <c r="B1306" i="2"/>
  <c r="A1306" i="2" s="1"/>
  <c r="B1305" i="2"/>
  <c r="A1305" i="2" s="1"/>
  <c r="B1304" i="2"/>
  <c r="A1304" i="2" s="1"/>
  <c r="B1303" i="2"/>
  <c r="A1303" i="2" s="1"/>
  <c r="B1302" i="2"/>
  <c r="A1302" i="2" s="1"/>
  <c r="B1301" i="2"/>
  <c r="A1301" i="2" s="1"/>
  <c r="B1300" i="2"/>
  <c r="A1300" i="2" s="1"/>
  <c r="B1299" i="2"/>
  <c r="A1299" i="2" s="1"/>
  <c r="B1298" i="2"/>
  <c r="A1298" i="2" s="1"/>
  <c r="B1297" i="2"/>
  <c r="A1297" i="2" s="1"/>
  <c r="B1296" i="2"/>
  <c r="A1296" i="2" s="1"/>
  <c r="B1295" i="2"/>
  <c r="A1295" i="2" s="1"/>
  <c r="B1294" i="2"/>
  <c r="A1294" i="2" s="1"/>
  <c r="B1293" i="2"/>
  <c r="A1293" i="2" s="1"/>
  <c r="B1292" i="2"/>
  <c r="A1292" i="2" s="1"/>
  <c r="B1291" i="2"/>
  <c r="A1291" i="2" s="1"/>
  <c r="B1290" i="2"/>
  <c r="A1290" i="2" s="1"/>
  <c r="B1289" i="2"/>
  <c r="A1289" i="2" s="1"/>
  <c r="B1288" i="2"/>
  <c r="A1288" i="2" s="1"/>
  <c r="B1287" i="2"/>
  <c r="A1287" i="2" s="1"/>
  <c r="B1286" i="2"/>
  <c r="A1286" i="2" s="1"/>
  <c r="B1285" i="2"/>
  <c r="A1285" i="2" s="1"/>
  <c r="B1284" i="2"/>
  <c r="A1284" i="2" s="1"/>
  <c r="B1283" i="2"/>
  <c r="A1283" i="2" s="1"/>
  <c r="B1282" i="2"/>
  <c r="A1282" i="2" s="1"/>
  <c r="B1281" i="2"/>
  <c r="A1281" i="2" s="1"/>
  <c r="B1280" i="2"/>
  <c r="A1280" i="2" s="1"/>
  <c r="B1279" i="2"/>
  <c r="A1279" i="2" s="1"/>
  <c r="B1278" i="2"/>
  <c r="A1278" i="2" s="1"/>
  <c r="B1277" i="2"/>
  <c r="A1277" i="2" s="1"/>
  <c r="B1276" i="2"/>
  <c r="A1276" i="2" s="1"/>
  <c r="B1275" i="2"/>
  <c r="A1275" i="2" s="1"/>
  <c r="B1274" i="2"/>
  <c r="A1274" i="2" s="1"/>
  <c r="B1273" i="2"/>
  <c r="A1273" i="2" s="1"/>
  <c r="B1272" i="2"/>
  <c r="A1272" i="2" s="1"/>
  <c r="B1271" i="2"/>
  <c r="A1271" i="2" s="1"/>
  <c r="B1270" i="2"/>
  <c r="A1270" i="2" s="1"/>
  <c r="B1269" i="2"/>
  <c r="A1269" i="2" s="1"/>
  <c r="B1268" i="2"/>
  <c r="A1268" i="2" s="1"/>
  <c r="B1267" i="2"/>
  <c r="A1267" i="2" s="1"/>
  <c r="B1266" i="2"/>
  <c r="A1266" i="2" s="1"/>
  <c r="B1265" i="2"/>
  <c r="A1265" i="2" s="1"/>
  <c r="B1264" i="2"/>
  <c r="A1264" i="2" s="1"/>
  <c r="B1263" i="2"/>
  <c r="A1263" i="2" s="1"/>
  <c r="B1262" i="2"/>
  <c r="A1262" i="2" s="1"/>
  <c r="B1261" i="2"/>
  <c r="A1261" i="2" s="1"/>
  <c r="B1260" i="2"/>
  <c r="A1260" i="2" s="1"/>
  <c r="B1259" i="2"/>
  <c r="A1259" i="2" s="1"/>
  <c r="B1258" i="2"/>
  <c r="A1258" i="2" s="1"/>
  <c r="B1257" i="2"/>
  <c r="A1257" i="2" s="1"/>
  <c r="B1256" i="2"/>
  <c r="A1256" i="2" s="1"/>
  <c r="B1255" i="2"/>
  <c r="A1255" i="2" s="1"/>
  <c r="B1254" i="2"/>
  <c r="A1254" i="2" s="1"/>
  <c r="B1253" i="2"/>
  <c r="A1253" i="2" s="1"/>
  <c r="B1252" i="2"/>
  <c r="A1252" i="2" s="1"/>
  <c r="B1251" i="2"/>
  <c r="A1251" i="2" s="1"/>
  <c r="B1250" i="2"/>
  <c r="A1250" i="2" s="1"/>
  <c r="B1249" i="2"/>
  <c r="A1249" i="2" s="1"/>
  <c r="B1248" i="2"/>
  <c r="A1248" i="2" s="1"/>
  <c r="B1247" i="2"/>
  <c r="A1247" i="2" s="1"/>
  <c r="B1246" i="2"/>
  <c r="A1246" i="2" s="1"/>
  <c r="B1245" i="2"/>
  <c r="A1245" i="2" s="1"/>
  <c r="B1244" i="2"/>
  <c r="A1244" i="2" s="1"/>
  <c r="B1243" i="2"/>
  <c r="A1243" i="2" s="1"/>
  <c r="B1242" i="2"/>
  <c r="A1242" i="2" s="1"/>
  <c r="B1241" i="2"/>
  <c r="A1241" i="2" s="1"/>
  <c r="B1240" i="2"/>
  <c r="A1240" i="2" s="1"/>
  <c r="B1239" i="2"/>
  <c r="A1239" i="2" s="1"/>
  <c r="B1238" i="2"/>
  <c r="A1238" i="2" s="1"/>
  <c r="B1237" i="2"/>
  <c r="A1237" i="2" s="1"/>
  <c r="B1236" i="2"/>
  <c r="A1236" i="2" s="1"/>
  <c r="B1235" i="2"/>
  <c r="A1235" i="2" s="1"/>
  <c r="B1234" i="2"/>
  <c r="A1234" i="2" s="1"/>
  <c r="B1233" i="2"/>
  <c r="A1233" i="2" s="1"/>
  <c r="B1232" i="2"/>
  <c r="A1232" i="2" s="1"/>
  <c r="B1231" i="2"/>
  <c r="A1231" i="2" s="1"/>
  <c r="B1230" i="2"/>
  <c r="A1230" i="2" s="1"/>
  <c r="B1229" i="2"/>
  <c r="A1229" i="2" s="1"/>
  <c r="B1228" i="2"/>
  <c r="A1228" i="2" s="1"/>
  <c r="B1227" i="2"/>
  <c r="A1227" i="2" s="1"/>
  <c r="B1226" i="2"/>
  <c r="A1226" i="2" s="1"/>
  <c r="B1225" i="2"/>
  <c r="A1225" i="2" s="1"/>
  <c r="B1224" i="2"/>
  <c r="A1224" i="2" s="1"/>
  <c r="B1223" i="2"/>
  <c r="A1223" i="2" s="1"/>
  <c r="B1222" i="2"/>
  <c r="A1222" i="2" s="1"/>
  <c r="B1221" i="2"/>
  <c r="A1221" i="2" s="1"/>
  <c r="B1220" i="2"/>
  <c r="A1220" i="2" s="1"/>
  <c r="B1219" i="2"/>
  <c r="A1219" i="2" s="1"/>
  <c r="B1218" i="2"/>
  <c r="A1218" i="2" s="1"/>
  <c r="B1217" i="2"/>
  <c r="A1217" i="2" s="1"/>
  <c r="B1216" i="2"/>
  <c r="A1216" i="2" s="1"/>
  <c r="B1215" i="2"/>
  <c r="A1215" i="2" s="1"/>
  <c r="B1214" i="2"/>
  <c r="A1214" i="2" s="1"/>
  <c r="B1213" i="2"/>
  <c r="A1213" i="2" s="1"/>
  <c r="B1212" i="2"/>
  <c r="A1212" i="2" s="1"/>
  <c r="B1211" i="2"/>
  <c r="A1211" i="2" s="1"/>
  <c r="B1210" i="2"/>
  <c r="A1210" i="2" s="1"/>
  <c r="B1209" i="2"/>
  <c r="A1209" i="2" s="1"/>
  <c r="B1208" i="2"/>
  <c r="A1208" i="2" s="1"/>
  <c r="B1207" i="2"/>
  <c r="A1207" i="2" s="1"/>
  <c r="B1206" i="2"/>
  <c r="A1206" i="2" s="1"/>
  <c r="B1205" i="2"/>
  <c r="A1205" i="2" s="1"/>
  <c r="B1204" i="2"/>
  <c r="A1204" i="2" s="1"/>
  <c r="B1203" i="2"/>
  <c r="A1203" i="2" s="1"/>
  <c r="B1202" i="2"/>
  <c r="A1202" i="2" s="1"/>
  <c r="B1201" i="2"/>
  <c r="A1201" i="2" s="1"/>
  <c r="B1200" i="2"/>
  <c r="A1200" i="2" s="1"/>
  <c r="B1199" i="2"/>
  <c r="A1199" i="2" s="1"/>
  <c r="B1198" i="2"/>
  <c r="A1198" i="2" s="1"/>
  <c r="B1197" i="2"/>
  <c r="A1197" i="2" s="1"/>
  <c r="B1196" i="2"/>
  <c r="A1196" i="2" s="1"/>
  <c r="B1195" i="2"/>
  <c r="A1195" i="2" s="1"/>
  <c r="B1194" i="2"/>
  <c r="A1194" i="2" s="1"/>
  <c r="B1193" i="2"/>
  <c r="A1193" i="2" s="1"/>
  <c r="B1192" i="2"/>
  <c r="A1192" i="2" s="1"/>
  <c r="B1191" i="2"/>
  <c r="A1191" i="2" s="1"/>
  <c r="B1190" i="2"/>
  <c r="A1190" i="2" s="1"/>
  <c r="B1189" i="2"/>
  <c r="A1189" i="2" s="1"/>
  <c r="B1188" i="2"/>
  <c r="A1188" i="2" s="1"/>
  <c r="B1187" i="2"/>
  <c r="A1187" i="2" s="1"/>
  <c r="B1186" i="2"/>
  <c r="A1186" i="2" s="1"/>
  <c r="B1185" i="2"/>
  <c r="A1185" i="2" s="1"/>
  <c r="B1184" i="2"/>
  <c r="A1184" i="2" s="1"/>
  <c r="B1183" i="2"/>
  <c r="A1183" i="2" s="1"/>
  <c r="B1182" i="2"/>
  <c r="A1182" i="2" s="1"/>
  <c r="B1181" i="2"/>
  <c r="A1181" i="2" s="1"/>
  <c r="B1180" i="2"/>
  <c r="A1180" i="2" s="1"/>
  <c r="B1179" i="2"/>
  <c r="A1179" i="2" s="1"/>
  <c r="B1178" i="2"/>
  <c r="A1178" i="2" s="1"/>
  <c r="B1177" i="2"/>
  <c r="A1177" i="2" s="1"/>
  <c r="B1176" i="2"/>
  <c r="A1176" i="2" s="1"/>
  <c r="B1175" i="2"/>
  <c r="A1175" i="2" s="1"/>
  <c r="B1174" i="2"/>
  <c r="A1174" i="2" s="1"/>
  <c r="B1173" i="2"/>
  <c r="A1173" i="2" s="1"/>
  <c r="B1172" i="2"/>
  <c r="A1172" i="2" s="1"/>
  <c r="B1171" i="2"/>
  <c r="A1171" i="2" s="1"/>
  <c r="B1170" i="2"/>
  <c r="A1170" i="2" s="1"/>
  <c r="B1169" i="2"/>
  <c r="A1169" i="2" s="1"/>
  <c r="B1168" i="2"/>
  <c r="A1168" i="2" s="1"/>
  <c r="B1167" i="2"/>
  <c r="A1167" i="2" s="1"/>
  <c r="B1166" i="2"/>
  <c r="A1166" i="2" s="1"/>
  <c r="B1165" i="2"/>
  <c r="A1165" i="2" s="1"/>
  <c r="B1164" i="2"/>
  <c r="A1164" i="2" s="1"/>
  <c r="B1163" i="2"/>
  <c r="A1163" i="2" s="1"/>
  <c r="B1162" i="2"/>
  <c r="A1162" i="2" s="1"/>
  <c r="B1161" i="2"/>
  <c r="A1161" i="2" s="1"/>
  <c r="B1160" i="2"/>
  <c r="A1160" i="2" s="1"/>
  <c r="B1159" i="2"/>
  <c r="A1159" i="2" s="1"/>
  <c r="B1158" i="2"/>
  <c r="A1158" i="2" s="1"/>
  <c r="B1157" i="2"/>
  <c r="A1157" i="2" s="1"/>
  <c r="B1156" i="2"/>
  <c r="A1156" i="2" s="1"/>
  <c r="B1155" i="2"/>
  <c r="A1155" i="2" s="1"/>
  <c r="B1154" i="2"/>
  <c r="A1154" i="2" s="1"/>
  <c r="B1153" i="2"/>
  <c r="A1153" i="2" s="1"/>
  <c r="B1152" i="2"/>
  <c r="A1152" i="2" s="1"/>
  <c r="B1151" i="2"/>
  <c r="A1151" i="2" s="1"/>
  <c r="B1150" i="2"/>
  <c r="A1150" i="2" s="1"/>
  <c r="B1149" i="2"/>
  <c r="A1149" i="2" s="1"/>
  <c r="B1148" i="2"/>
  <c r="A1148" i="2" s="1"/>
  <c r="B1147" i="2"/>
  <c r="A1147" i="2" s="1"/>
  <c r="B1146" i="2"/>
  <c r="A1146" i="2" s="1"/>
  <c r="B1145" i="2"/>
  <c r="A1145" i="2" s="1"/>
  <c r="B1144" i="2"/>
  <c r="A1144" i="2" s="1"/>
  <c r="B1143" i="2"/>
  <c r="A1143" i="2" s="1"/>
  <c r="B1142" i="2"/>
  <c r="A1142" i="2" s="1"/>
  <c r="B1141" i="2"/>
  <c r="A1141" i="2" s="1"/>
  <c r="B1140" i="2"/>
  <c r="A1140" i="2" s="1"/>
  <c r="B1139" i="2"/>
  <c r="A1139" i="2" s="1"/>
  <c r="B1138" i="2"/>
  <c r="A1138" i="2" s="1"/>
  <c r="B1137" i="2"/>
  <c r="A1137" i="2" s="1"/>
  <c r="B1136" i="2"/>
  <c r="A1136" i="2" s="1"/>
  <c r="B1135" i="2"/>
  <c r="A1135" i="2" s="1"/>
  <c r="B1134" i="2"/>
  <c r="A1134" i="2" s="1"/>
  <c r="B1133" i="2"/>
  <c r="A1133" i="2" s="1"/>
  <c r="B1132" i="2"/>
  <c r="A1132" i="2" s="1"/>
  <c r="B1131" i="2"/>
  <c r="A1131" i="2" s="1"/>
  <c r="B1130" i="2"/>
  <c r="A1130" i="2" s="1"/>
  <c r="B1129" i="2"/>
  <c r="A1129" i="2" s="1"/>
  <c r="B1128" i="2"/>
  <c r="A1128" i="2" s="1"/>
  <c r="B1127" i="2"/>
  <c r="A1127" i="2" s="1"/>
  <c r="B1126" i="2"/>
  <c r="A1126" i="2" s="1"/>
  <c r="B1125" i="2"/>
  <c r="A1125" i="2" s="1"/>
  <c r="B1124" i="2"/>
  <c r="A1124" i="2" s="1"/>
  <c r="B1123" i="2"/>
  <c r="A1123" i="2" s="1"/>
  <c r="B1122" i="2"/>
  <c r="A1122" i="2" s="1"/>
  <c r="B1121" i="2"/>
  <c r="A1121" i="2" s="1"/>
  <c r="B1120" i="2"/>
  <c r="A1120" i="2" s="1"/>
  <c r="B1119" i="2"/>
  <c r="A1119" i="2" s="1"/>
  <c r="B1118" i="2"/>
  <c r="A1118" i="2" s="1"/>
  <c r="B1117" i="2"/>
  <c r="A1117" i="2" s="1"/>
  <c r="B1116" i="2"/>
  <c r="A1116" i="2" s="1"/>
  <c r="B1115" i="2"/>
  <c r="A1115" i="2" s="1"/>
  <c r="B1114" i="2"/>
  <c r="A1114" i="2" s="1"/>
  <c r="B1113" i="2"/>
  <c r="A1113" i="2" s="1"/>
  <c r="B1112" i="2"/>
  <c r="A1112" i="2" s="1"/>
  <c r="B1111" i="2"/>
  <c r="A1111" i="2" s="1"/>
  <c r="B1110" i="2"/>
  <c r="A1110" i="2" s="1"/>
  <c r="B1109" i="2"/>
  <c r="A1109" i="2" s="1"/>
  <c r="B1108" i="2"/>
  <c r="A1108" i="2" s="1"/>
  <c r="B1107" i="2"/>
  <c r="A1107" i="2" s="1"/>
  <c r="B1106" i="2"/>
  <c r="A1106" i="2" s="1"/>
  <c r="B1105" i="2"/>
  <c r="A1105" i="2" s="1"/>
  <c r="B1104" i="2"/>
  <c r="A1104" i="2" s="1"/>
  <c r="B1103" i="2"/>
  <c r="A1103" i="2" s="1"/>
  <c r="B1102" i="2"/>
  <c r="A1102" i="2" s="1"/>
  <c r="B1101" i="2"/>
  <c r="A1101" i="2" s="1"/>
  <c r="B1100" i="2"/>
  <c r="A1100" i="2" s="1"/>
  <c r="B1099" i="2"/>
  <c r="A1099" i="2" s="1"/>
  <c r="B1098" i="2"/>
  <c r="A1098" i="2" s="1"/>
  <c r="B1097" i="2"/>
  <c r="A1097" i="2" s="1"/>
  <c r="B1096" i="2"/>
  <c r="A1096" i="2" s="1"/>
  <c r="B1095" i="2"/>
  <c r="A1095" i="2" s="1"/>
  <c r="B1094" i="2"/>
  <c r="A1094" i="2" s="1"/>
  <c r="B1093" i="2"/>
  <c r="A1093" i="2" s="1"/>
  <c r="B1092" i="2"/>
  <c r="A1092" i="2" s="1"/>
  <c r="B1091" i="2"/>
  <c r="A1091" i="2" s="1"/>
  <c r="B1090" i="2"/>
  <c r="A1090" i="2" s="1"/>
  <c r="B1089" i="2"/>
  <c r="A1089" i="2" s="1"/>
  <c r="B1088" i="2"/>
  <c r="A1088" i="2" s="1"/>
  <c r="B1087" i="2"/>
  <c r="A1087" i="2" s="1"/>
  <c r="B1086" i="2"/>
  <c r="A1086" i="2" s="1"/>
  <c r="B1085" i="2"/>
  <c r="A1085" i="2" s="1"/>
  <c r="B1084" i="2"/>
  <c r="A1084" i="2" s="1"/>
  <c r="B1083" i="2"/>
  <c r="A1083" i="2" s="1"/>
  <c r="B1082" i="2"/>
  <c r="A1082" i="2" s="1"/>
  <c r="B1081" i="2"/>
  <c r="A1081" i="2" s="1"/>
  <c r="B1080" i="2"/>
  <c r="A1080" i="2" s="1"/>
  <c r="B1079" i="2"/>
  <c r="A1079" i="2" s="1"/>
  <c r="B1078" i="2"/>
  <c r="A1078" i="2" s="1"/>
  <c r="B1077" i="2"/>
  <c r="A1077" i="2" s="1"/>
  <c r="B1076" i="2"/>
  <c r="A1076" i="2" s="1"/>
  <c r="B1075" i="2"/>
  <c r="A1075" i="2" s="1"/>
  <c r="B1074" i="2"/>
  <c r="A1074" i="2" s="1"/>
  <c r="B1073" i="2"/>
  <c r="A1073" i="2" s="1"/>
  <c r="B1072" i="2"/>
  <c r="A1072" i="2" s="1"/>
  <c r="B1071" i="2"/>
  <c r="A1071" i="2" s="1"/>
  <c r="B1070" i="2"/>
  <c r="A1070" i="2" s="1"/>
  <c r="B1069" i="2"/>
  <c r="A1069" i="2" s="1"/>
  <c r="B1068" i="2"/>
  <c r="A1068" i="2" s="1"/>
  <c r="B1067" i="2"/>
  <c r="A1067" i="2" s="1"/>
  <c r="B1066" i="2"/>
  <c r="A1066" i="2" s="1"/>
  <c r="B1065" i="2"/>
  <c r="A1065" i="2" s="1"/>
  <c r="B1064" i="2"/>
  <c r="A1064" i="2" s="1"/>
  <c r="B1063" i="2"/>
  <c r="A1063" i="2" s="1"/>
  <c r="B1062" i="2"/>
  <c r="A1062" i="2" s="1"/>
  <c r="B1061" i="2"/>
  <c r="A1061" i="2" s="1"/>
  <c r="B1060" i="2"/>
  <c r="A1060" i="2" s="1"/>
  <c r="B1059" i="2"/>
  <c r="A1059" i="2" s="1"/>
  <c r="B1058" i="2"/>
  <c r="A1058" i="2" s="1"/>
  <c r="B1057" i="2"/>
  <c r="A1057" i="2" s="1"/>
  <c r="B1056" i="2"/>
  <c r="A1056" i="2" s="1"/>
  <c r="B1055" i="2"/>
  <c r="A1055" i="2" s="1"/>
  <c r="B1054" i="2"/>
  <c r="A1054" i="2" s="1"/>
  <c r="B1053" i="2"/>
  <c r="A1053" i="2" s="1"/>
  <c r="B1052" i="2"/>
  <c r="A1052" i="2" s="1"/>
  <c r="B1051" i="2"/>
  <c r="A1051" i="2" s="1"/>
  <c r="B1050" i="2"/>
  <c r="A1050" i="2" s="1"/>
  <c r="B1049" i="2"/>
  <c r="A1049" i="2" s="1"/>
  <c r="B1048" i="2"/>
  <c r="A1048" i="2" s="1"/>
  <c r="B1047" i="2"/>
  <c r="A1047" i="2" s="1"/>
  <c r="B1046" i="2"/>
  <c r="A1046" i="2" s="1"/>
  <c r="B1045" i="2"/>
  <c r="A1045" i="2" s="1"/>
  <c r="B1044" i="2"/>
  <c r="A1044" i="2" s="1"/>
  <c r="B1043" i="2"/>
  <c r="A1043" i="2" s="1"/>
  <c r="B1042" i="2"/>
  <c r="A1042" i="2" s="1"/>
  <c r="B1041" i="2"/>
  <c r="A1041" i="2" s="1"/>
  <c r="B1040" i="2"/>
  <c r="A1040" i="2" s="1"/>
  <c r="B1039" i="2"/>
  <c r="A1039" i="2" s="1"/>
  <c r="B1038" i="2"/>
  <c r="A1038" i="2" s="1"/>
  <c r="B1037" i="2"/>
  <c r="A1037" i="2" s="1"/>
  <c r="B1036" i="2"/>
  <c r="A1036" i="2" s="1"/>
  <c r="B1035" i="2"/>
  <c r="A1035" i="2" s="1"/>
  <c r="B1034" i="2"/>
  <c r="A1034" i="2" s="1"/>
  <c r="B1033" i="2"/>
  <c r="A1033" i="2" s="1"/>
  <c r="B1032" i="2"/>
  <c r="A1032" i="2" s="1"/>
  <c r="B1031" i="2"/>
  <c r="A1031" i="2" s="1"/>
  <c r="B1030" i="2"/>
  <c r="A1030" i="2" s="1"/>
  <c r="B1029" i="2"/>
  <c r="A1029" i="2" s="1"/>
  <c r="B1028" i="2"/>
  <c r="A1028" i="2" s="1"/>
  <c r="B1027" i="2"/>
  <c r="A1027" i="2" s="1"/>
  <c r="B1026" i="2"/>
  <c r="A1026" i="2" s="1"/>
  <c r="B1025" i="2"/>
  <c r="A1025" i="2" s="1"/>
  <c r="B1024" i="2"/>
  <c r="A1024" i="2" s="1"/>
  <c r="B1023" i="2"/>
  <c r="A1023" i="2" s="1"/>
  <c r="B1022" i="2"/>
  <c r="A1022" i="2" s="1"/>
  <c r="B1021" i="2"/>
  <c r="A1021" i="2" s="1"/>
  <c r="B1020" i="2"/>
  <c r="A1020" i="2" s="1"/>
  <c r="B1019" i="2"/>
  <c r="A1019" i="2" s="1"/>
  <c r="B1018" i="2"/>
  <c r="A1018" i="2" s="1"/>
  <c r="B1017" i="2"/>
  <c r="A1017" i="2" s="1"/>
  <c r="B1016" i="2"/>
  <c r="A1016" i="2" s="1"/>
  <c r="B1015" i="2"/>
  <c r="A1015" i="2" s="1"/>
  <c r="B1014" i="2"/>
  <c r="A1014" i="2" s="1"/>
  <c r="B1013" i="2"/>
  <c r="A1013" i="2" s="1"/>
  <c r="B1012" i="2"/>
  <c r="A1012" i="2" s="1"/>
  <c r="B1011" i="2"/>
  <c r="A1011" i="2" s="1"/>
  <c r="B1010" i="2"/>
  <c r="A1010" i="2" s="1"/>
  <c r="B1009" i="2"/>
  <c r="A1009" i="2" s="1"/>
  <c r="B1008" i="2"/>
  <c r="A1008" i="2" s="1"/>
  <c r="B1007" i="2"/>
  <c r="A1007" i="2" s="1"/>
  <c r="B1006" i="2"/>
  <c r="A1006" i="2" s="1"/>
  <c r="B1005" i="2"/>
  <c r="A1005" i="2" s="1"/>
  <c r="B1004" i="2"/>
  <c r="A1004" i="2" s="1"/>
  <c r="B1003" i="2"/>
  <c r="A1003" i="2" s="1"/>
  <c r="B1002" i="2"/>
  <c r="A1002" i="2" s="1"/>
  <c r="B1001" i="2"/>
  <c r="A1001" i="2" s="1"/>
  <c r="B1000" i="2"/>
  <c r="A1000" i="2" s="1"/>
  <c r="B999" i="2"/>
  <c r="A999" i="2" s="1"/>
  <c r="B998" i="2"/>
  <c r="A998" i="2" s="1"/>
  <c r="B997" i="2"/>
  <c r="A997" i="2" s="1"/>
  <c r="B996" i="2"/>
  <c r="A996" i="2" s="1"/>
  <c r="B995" i="2"/>
  <c r="A995" i="2" s="1"/>
  <c r="B994" i="2"/>
  <c r="A994" i="2" s="1"/>
  <c r="B993" i="2"/>
  <c r="A993" i="2" s="1"/>
  <c r="B992" i="2"/>
  <c r="A992" i="2" s="1"/>
  <c r="B991" i="2"/>
  <c r="A991" i="2" s="1"/>
  <c r="B990" i="2"/>
  <c r="A990" i="2" s="1"/>
  <c r="B989" i="2"/>
  <c r="A989" i="2" s="1"/>
  <c r="B988" i="2"/>
  <c r="A988" i="2" s="1"/>
  <c r="B987" i="2"/>
  <c r="A987" i="2" s="1"/>
  <c r="B986" i="2"/>
  <c r="A986" i="2" s="1"/>
  <c r="B985" i="2"/>
  <c r="A985" i="2" s="1"/>
  <c r="B984" i="2"/>
  <c r="A984" i="2" s="1"/>
  <c r="B983" i="2"/>
  <c r="A983" i="2" s="1"/>
  <c r="B982" i="2"/>
  <c r="A982" i="2" s="1"/>
  <c r="B981" i="2"/>
  <c r="A981" i="2" s="1"/>
  <c r="B980" i="2"/>
  <c r="A980" i="2" s="1"/>
  <c r="B979" i="2"/>
  <c r="A979" i="2" s="1"/>
  <c r="B978" i="2"/>
  <c r="A978" i="2" s="1"/>
  <c r="B977" i="2"/>
  <c r="A977" i="2" s="1"/>
  <c r="B976" i="2"/>
  <c r="A976" i="2" s="1"/>
  <c r="B975" i="2"/>
  <c r="A975" i="2" s="1"/>
  <c r="B974" i="2"/>
  <c r="A974" i="2" s="1"/>
  <c r="B973" i="2"/>
  <c r="A973" i="2" s="1"/>
  <c r="B972" i="2"/>
  <c r="A972" i="2" s="1"/>
  <c r="B971" i="2"/>
  <c r="A971" i="2" s="1"/>
  <c r="B970" i="2"/>
  <c r="A970" i="2" s="1"/>
  <c r="B969" i="2"/>
  <c r="A969" i="2" s="1"/>
  <c r="B968" i="2"/>
  <c r="A968" i="2" s="1"/>
  <c r="B967" i="2"/>
  <c r="A967" i="2" s="1"/>
  <c r="B966" i="2"/>
  <c r="A966" i="2" s="1"/>
  <c r="B965" i="2"/>
  <c r="A965" i="2" s="1"/>
  <c r="B964" i="2"/>
  <c r="A964" i="2" s="1"/>
  <c r="B963" i="2"/>
  <c r="A963" i="2" s="1"/>
  <c r="B962" i="2"/>
  <c r="A962" i="2" s="1"/>
  <c r="B961" i="2"/>
  <c r="A961" i="2" s="1"/>
  <c r="B960" i="2"/>
  <c r="A960" i="2" s="1"/>
  <c r="B959" i="2"/>
  <c r="A959" i="2" s="1"/>
  <c r="B958" i="2"/>
  <c r="A958" i="2" s="1"/>
  <c r="B957" i="2"/>
  <c r="A957" i="2" s="1"/>
  <c r="B956" i="2"/>
  <c r="A956" i="2" s="1"/>
  <c r="B955" i="2"/>
  <c r="A955" i="2" s="1"/>
  <c r="B954" i="2"/>
  <c r="A954" i="2" s="1"/>
  <c r="B953" i="2"/>
  <c r="A953" i="2" s="1"/>
  <c r="B952" i="2"/>
  <c r="A952" i="2" s="1"/>
  <c r="B951" i="2"/>
  <c r="A951" i="2" s="1"/>
  <c r="B950" i="2"/>
  <c r="A950" i="2" s="1"/>
  <c r="B949" i="2"/>
  <c r="A949" i="2" s="1"/>
  <c r="B948" i="2"/>
  <c r="A948" i="2" s="1"/>
  <c r="B947" i="2"/>
  <c r="A947" i="2" s="1"/>
  <c r="B946" i="2"/>
  <c r="A946" i="2" s="1"/>
  <c r="B945" i="2"/>
  <c r="A945" i="2" s="1"/>
  <c r="B944" i="2"/>
  <c r="A944" i="2" s="1"/>
  <c r="B943" i="2"/>
  <c r="A943" i="2" s="1"/>
  <c r="B942" i="2"/>
  <c r="A942" i="2" s="1"/>
  <c r="B941" i="2"/>
  <c r="A941" i="2" s="1"/>
  <c r="B940" i="2"/>
  <c r="A940" i="2" s="1"/>
  <c r="B939" i="2"/>
  <c r="A939" i="2" s="1"/>
  <c r="B938" i="2"/>
  <c r="A938" i="2" s="1"/>
  <c r="B937" i="2"/>
  <c r="A937" i="2" s="1"/>
  <c r="B936" i="2"/>
  <c r="A936" i="2" s="1"/>
  <c r="B935" i="2"/>
  <c r="A935" i="2" s="1"/>
  <c r="B934" i="2"/>
  <c r="A934" i="2" s="1"/>
  <c r="B933" i="2"/>
  <c r="A933" i="2" s="1"/>
  <c r="B932" i="2"/>
  <c r="A932" i="2" s="1"/>
  <c r="B931" i="2"/>
  <c r="A931" i="2" s="1"/>
  <c r="B930" i="2"/>
  <c r="A930" i="2" s="1"/>
  <c r="B929" i="2"/>
  <c r="A929" i="2" s="1"/>
  <c r="B928" i="2"/>
  <c r="A928" i="2" s="1"/>
  <c r="B927" i="2"/>
  <c r="A927" i="2" s="1"/>
  <c r="B926" i="2"/>
  <c r="A926" i="2" s="1"/>
  <c r="B925" i="2"/>
  <c r="A925" i="2" s="1"/>
  <c r="B924" i="2"/>
  <c r="A924" i="2" s="1"/>
  <c r="B923" i="2"/>
  <c r="A923" i="2" s="1"/>
  <c r="B922" i="2"/>
  <c r="A922" i="2" s="1"/>
  <c r="B921" i="2"/>
  <c r="A921" i="2" s="1"/>
  <c r="B920" i="2"/>
  <c r="A920" i="2" s="1"/>
  <c r="B919" i="2"/>
  <c r="A919" i="2" s="1"/>
  <c r="B918" i="2"/>
  <c r="A918" i="2" s="1"/>
  <c r="B917" i="2"/>
  <c r="A917" i="2" s="1"/>
  <c r="B916" i="2"/>
  <c r="A916" i="2" s="1"/>
  <c r="B915" i="2"/>
  <c r="A915" i="2" s="1"/>
  <c r="B914" i="2"/>
  <c r="A914" i="2" s="1"/>
  <c r="B913" i="2"/>
  <c r="A913" i="2" s="1"/>
  <c r="B912" i="2"/>
  <c r="A912" i="2" s="1"/>
  <c r="B911" i="2"/>
  <c r="A911" i="2" s="1"/>
  <c r="B910" i="2"/>
  <c r="A910" i="2" s="1"/>
  <c r="B909" i="2"/>
  <c r="A909" i="2" s="1"/>
  <c r="B908" i="2"/>
  <c r="A908" i="2" s="1"/>
  <c r="B907" i="2"/>
  <c r="A907" i="2" s="1"/>
  <c r="B906" i="2"/>
  <c r="A906" i="2" s="1"/>
  <c r="B905" i="2"/>
  <c r="A905" i="2" s="1"/>
  <c r="B904" i="2"/>
  <c r="A904" i="2" s="1"/>
  <c r="B903" i="2"/>
  <c r="A903" i="2" s="1"/>
  <c r="B902" i="2"/>
  <c r="A902" i="2" s="1"/>
  <c r="B901" i="2"/>
  <c r="A901" i="2" s="1"/>
  <c r="B900" i="2"/>
  <c r="A900" i="2" s="1"/>
  <c r="B899" i="2"/>
  <c r="A899" i="2" s="1"/>
  <c r="B898" i="2"/>
  <c r="A898" i="2" s="1"/>
  <c r="B897" i="2"/>
  <c r="A897" i="2" s="1"/>
  <c r="B896" i="2"/>
  <c r="A896" i="2" s="1"/>
  <c r="B895" i="2"/>
  <c r="A895" i="2" s="1"/>
  <c r="B894" i="2"/>
  <c r="A894" i="2" s="1"/>
  <c r="B893" i="2"/>
  <c r="A893" i="2" s="1"/>
  <c r="B892" i="2"/>
  <c r="A892" i="2" s="1"/>
  <c r="B891" i="2"/>
  <c r="A891" i="2" s="1"/>
  <c r="B890" i="2"/>
  <c r="A890" i="2" s="1"/>
  <c r="B889" i="2"/>
  <c r="A889" i="2" s="1"/>
  <c r="B888" i="2"/>
  <c r="A888" i="2" s="1"/>
  <c r="B887" i="2"/>
  <c r="A887" i="2" s="1"/>
  <c r="B886" i="2"/>
  <c r="A886" i="2" s="1"/>
  <c r="B885" i="2"/>
  <c r="A885" i="2" s="1"/>
  <c r="B884" i="2"/>
  <c r="A884" i="2" s="1"/>
  <c r="B883" i="2"/>
  <c r="A883" i="2" s="1"/>
  <c r="B882" i="2"/>
  <c r="A882" i="2" s="1"/>
  <c r="B881" i="2"/>
  <c r="A881" i="2" s="1"/>
  <c r="B880" i="2"/>
  <c r="A880" i="2" s="1"/>
  <c r="B879" i="2"/>
  <c r="A879" i="2" s="1"/>
  <c r="B878" i="2"/>
  <c r="A878" i="2" s="1"/>
  <c r="B877" i="2"/>
  <c r="A877" i="2" s="1"/>
  <c r="B876" i="2"/>
  <c r="A876" i="2" s="1"/>
  <c r="B875" i="2"/>
  <c r="A875" i="2" s="1"/>
  <c r="B874" i="2"/>
  <c r="A874" i="2" s="1"/>
  <c r="B873" i="2"/>
  <c r="A873" i="2" s="1"/>
  <c r="B872" i="2"/>
  <c r="A872" i="2" s="1"/>
  <c r="B871" i="2"/>
  <c r="A871" i="2" s="1"/>
  <c r="B870" i="2"/>
  <c r="A870" i="2" s="1"/>
  <c r="B869" i="2"/>
  <c r="A869" i="2" s="1"/>
  <c r="B868" i="2"/>
  <c r="A868" i="2" s="1"/>
  <c r="B867" i="2"/>
  <c r="A867" i="2" s="1"/>
  <c r="B866" i="2"/>
  <c r="A866" i="2" s="1"/>
  <c r="B865" i="2"/>
  <c r="A865" i="2" s="1"/>
  <c r="B864" i="2"/>
  <c r="A864" i="2" s="1"/>
  <c r="B863" i="2"/>
  <c r="A863" i="2" s="1"/>
  <c r="B862" i="2"/>
  <c r="A862" i="2" s="1"/>
  <c r="B861" i="2"/>
  <c r="A861" i="2" s="1"/>
  <c r="B860" i="2"/>
  <c r="A860" i="2" s="1"/>
  <c r="B859" i="2"/>
  <c r="A859" i="2" s="1"/>
  <c r="B858" i="2"/>
  <c r="A858" i="2" s="1"/>
  <c r="B857" i="2"/>
  <c r="A857" i="2" s="1"/>
  <c r="B856" i="2"/>
  <c r="A856" i="2" s="1"/>
  <c r="B855" i="2"/>
  <c r="A855" i="2" s="1"/>
  <c r="B854" i="2"/>
  <c r="A854" i="2" s="1"/>
  <c r="B853" i="2"/>
  <c r="A853" i="2" s="1"/>
  <c r="B852" i="2"/>
  <c r="A852" i="2" s="1"/>
  <c r="B851" i="2"/>
  <c r="A851" i="2" s="1"/>
  <c r="B850" i="2"/>
  <c r="A850" i="2" s="1"/>
  <c r="B849" i="2"/>
  <c r="A849" i="2" s="1"/>
  <c r="B848" i="2"/>
  <c r="A848" i="2" s="1"/>
  <c r="B847" i="2"/>
  <c r="A847" i="2" s="1"/>
  <c r="B846" i="2"/>
  <c r="A846" i="2" s="1"/>
  <c r="B845" i="2"/>
  <c r="A845" i="2" s="1"/>
  <c r="B844" i="2"/>
  <c r="A844" i="2" s="1"/>
  <c r="B843" i="2"/>
  <c r="A843" i="2" s="1"/>
  <c r="B842" i="2"/>
  <c r="A842" i="2" s="1"/>
  <c r="B841" i="2"/>
  <c r="A841" i="2" s="1"/>
  <c r="B840" i="2"/>
  <c r="A840" i="2" s="1"/>
  <c r="B839" i="2"/>
  <c r="A839" i="2" s="1"/>
  <c r="B838" i="2"/>
  <c r="A838" i="2" s="1"/>
  <c r="B837" i="2"/>
  <c r="A837" i="2" s="1"/>
  <c r="B836" i="2"/>
  <c r="A836" i="2" s="1"/>
  <c r="B835" i="2"/>
  <c r="A835" i="2" s="1"/>
  <c r="B834" i="2"/>
  <c r="A834" i="2" s="1"/>
  <c r="B833" i="2"/>
  <c r="A833" i="2" s="1"/>
  <c r="B832" i="2"/>
  <c r="A832" i="2" s="1"/>
  <c r="B831" i="2"/>
  <c r="A831" i="2" s="1"/>
  <c r="B830" i="2"/>
  <c r="A830" i="2" s="1"/>
  <c r="B829" i="2"/>
  <c r="A829" i="2" s="1"/>
  <c r="B828" i="2"/>
  <c r="A828" i="2" s="1"/>
  <c r="B827" i="2"/>
  <c r="A827" i="2" s="1"/>
  <c r="B826" i="2"/>
  <c r="A826" i="2" s="1"/>
  <c r="B825" i="2"/>
  <c r="A825" i="2" s="1"/>
  <c r="B824" i="2"/>
  <c r="A824" i="2" s="1"/>
  <c r="B823" i="2"/>
  <c r="A823" i="2" s="1"/>
  <c r="B822" i="2"/>
  <c r="A822" i="2" s="1"/>
  <c r="B821" i="2"/>
  <c r="A821" i="2" s="1"/>
  <c r="B820" i="2"/>
  <c r="A820" i="2" s="1"/>
  <c r="B819" i="2"/>
  <c r="A819" i="2" s="1"/>
  <c r="B818" i="2"/>
  <c r="A818" i="2" s="1"/>
  <c r="B817" i="2"/>
  <c r="A817" i="2" s="1"/>
  <c r="B816" i="2"/>
  <c r="A816" i="2" s="1"/>
  <c r="B815" i="2"/>
  <c r="A815" i="2" s="1"/>
  <c r="B814" i="2"/>
  <c r="A814" i="2" s="1"/>
  <c r="B813" i="2"/>
  <c r="A813" i="2" s="1"/>
  <c r="B812" i="2"/>
  <c r="A812" i="2" s="1"/>
  <c r="B811" i="2"/>
  <c r="A811" i="2" s="1"/>
  <c r="B810" i="2"/>
  <c r="A810" i="2" s="1"/>
  <c r="B809" i="2"/>
  <c r="A809" i="2" s="1"/>
  <c r="B808" i="2"/>
  <c r="A808" i="2" s="1"/>
  <c r="B807" i="2"/>
  <c r="A807" i="2" s="1"/>
  <c r="B806" i="2"/>
  <c r="A806" i="2" s="1"/>
  <c r="B805" i="2"/>
  <c r="A805" i="2" s="1"/>
  <c r="B804" i="2"/>
  <c r="A804" i="2" s="1"/>
  <c r="B803" i="2"/>
  <c r="A803" i="2" s="1"/>
  <c r="B802" i="2"/>
  <c r="A802" i="2" s="1"/>
  <c r="B801" i="2"/>
  <c r="A801" i="2" s="1"/>
  <c r="B800" i="2"/>
  <c r="A800" i="2" s="1"/>
  <c r="B799" i="2"/>
  <c r="A799" i="2" s="1"/>
  <c r="B798" i="2"/>
  <c r="A798" i="2" s="1"/>
  <c r="B797" i="2"/>
  <c r="A797" i="2" s="1"/>
  <c r="B796" i="2"/>
  <c r="A796" i="2" s="1"/>
  <c r="B795" i="2"/>
  <c r="A795" i="2" s="1"/>
  <c r="B794" i="2"/>
  <c r="A794" i="2" s="1"/>
  <c r="B793" i="2"/>
  <c r="A793" i="2" s="1"/>
  <c r="B792" i="2"/>
  <c r="A792" i="2" s="1"/>
  <c r="B791" i="2"/>
  <c r="A791" i="2" s="1"/>
  <c r="B790" i="2"/>
  <c r="A790" i="2" s="1"/>
  <c r="B789" i="2"/>
  <c r="A789" i="2" s="1"/>
  <c r="B788" i="2"/>
  <c r="A788" i="2" s="1"/>
  <c r="B787" i="2"/>
  <c r="A787" i="2" s="1"/>
  <c r="B786" i="2"/>
  <c r="A786" i="2" s="1"/>
  <c r="B785" i="2"/>
  <c r="A785" i="2" s="1"/>
  <c r="B784" i="2"/>
  <c r="A784" i="2" s="1"/>
  <c r="B783" i="2"/>
  <c r="A783" i="2" s="1"/>
  <c r="B782" i="2"/>
  <c r="A782" i="2" s="1"/>
  <c r="B781" i="2"/>
  <c r="A781" i="2" s="1"/>
  <c r="B780" i="2"/>
  <c r="A780" i="2" s="1"/>
  <c r="B779" i="2"/>
  <c r="A779" i="2" s="1"/>
  <c r="B778" i="2"/>
  <c r="A778" i="2" s="1"/>
  <c r="B777" i="2"/>
  <c r="A777" i="2" s="1"/>
  <c r="B776" i="2"/>
  <c r="A776" i="2" s="1"/>
  <c r="B775" i="2"/>
  <c r="A775" i="2" s="1"/>
  <c r="B774" i="2"/>
  <c r="A774" i="2" s="1"/>
  <c r="B773" i="2"/>
  <c r="A773" i="2" s="1"/>
  <c r="B772" i="2"/>
  <c r="A772" i="2" s="1"/>
  <c r="B771" i="2"/>
  <c r="A771" i="2" s="1"/>
  <c r="B770" i="2"/>
  <c r="A770" i="2" s="1"/>
  <c r="B769" i="2"/>
  <c r="A769" i="2" s="1"/>
  <c r="B768" i="2"/>
  <c r="A768" i="2" s="1"/>
  <c r="B767" i="2"/>
  <c r="A767" i="2" s="1"/>
  <c r="B766" i="2"/>
  <c r="A766" i="2" s="1"/>
  <c r="B765" i="2"/>
  <c r="A765" i="2" s="1"/>
  <c r="B764" i="2"/>
  <c r="A764" i="2" s="1"/>
  <c r="B763" i="2"/>
  <c r="A763" i="2" s="1"/>
  <c r="B762" i="2"/>
  <c r="A762" i="2" s="1"/>
  <c r="B761" i="2"/>
  <c r="A761" i="2" s="1"/>
  <c r="B760" i="2"/>
  <c r="A760" i="2" s="1"/>
  <c r="B759" i="2"/>
  <c r="A759" i="2" s="1"/>
  <c r="B758" i="2"/>
  <c r="A758" i="2" s="1"/>
  <c r="B757" i="2"/>
  <c r="A757" i="2" s="1"/>
  <c r="B756" i="2"/>
  <c r="A756" i="2" s="1"/>
  <c r="B755" i="2"/>
  <c r="A755" i="2" s="1"/>
  <c r="B754" i="2"/>
  <c r="A754" i="2" s="1"/>
  <c r="B753" i="2"/>
  <c r="A753" i="2" s="1"/>
  <c r="B752" i="2"/>
  <c r="A752" i="2" s="1"/>
  <c r="B751" i="2"/>
  <c r="A751" i="2" s="1"/>
  <c r="B750" i="2"/>
  <c r="A750" i="2" s="1"/>
  <c r="B749" i="2"/>
  <c r="A749" i="2" s="1"/>
  <c r="B748" i="2"/>
  <c r="A748" i="2" s="1"/>
  <c r="B747" i="2"/>
  <c r="A747" i="2" s="1"/>
  <c r="B746" i="2"/>
  <c r="A746" i="2" s="1"/>
  <c r="B745" i="2"/>
  <c r="A745" i="2" s="1"/>
  <c r="B744" i="2"/>
  <c r="A744" i="2" s="1"/>
  <c r="B743" i="2"/>
  <c r="A743" i="2" s="1"/>
  <c r="B742" i="2"/>
  <c r="A742" i="2" s="1"/>
  <c r="B741" i="2"/>
  <c r="A741" i="2" s="1"/>
  <c r="B740" i="2"/>
  <c r="A740" i="2" s="1"/>
  <c r="B739" i="2"/>
  <c r="A739" i="2" s="1"/>
  <c r="B738" i="2"/>
  <c r="A738" i="2" s="1"/>
  <c r="B737" i="2"/>
  <c r="A737" i="2" s="1"/>
  <c r="B736" i="2"/>
  <c r="A736" i="2" s="1"/>
  <c r="B735" i="2"/>
  <c r="A735" i="2" s="1"/>
  <c r="B734" i="2"/>
  <c r="A734" i="2" s="1"/>
  <c r="B733" i="2"/>
  <c r="A733" i="2" s="1"/>
  <c r="B732" i="2"/>
  <c r="A732" i="2" s="1"/>
  <c r="B731" i="2"/>
  <c r="A731" i="2" s="1"/>
  <c r="B730" i="2"/>
  <c r="A730" i="2" s="1"/>
  <c r="B729" i="2"/>
  <c r="A729" i="2" s="1"/>
  <c r="B728" i="2"/>
  <c r="A728" i="2" s="1"/>
  <c r="B727" i="2"/>
  <c r="A727" i="2" s="1"/>
  <c r="B726" i="2"/>
  <c r="A726" i="2" s="1"/>
  <c r="B725" i="2"/>
  <c r="A725" i="2" s="1"/>
  <c r="B724" i="2"/>
  <c r="A724" i="2" s="1"/>
  <c r="B723" i="2"/>
  <c r="A723" i="2" s="1"/>
  <c r="B722" i="2"/>
  <c r="A722" i="2" s="1"/>
  <c r="B721" i="2"/>
  <c r="A721" i="2" s="1"/>
  <c r="B720" i="2"/>
  <c r="A720" i="2" s="1"/>
  <c r="B719" i="2"/>
  <c r="A719" i="2" s="1"/>
  <c r="A718" i="2"/>
  <c r="B717" i="2"/>
  <c r="A717" i="2" s="1"/>
  <c r="B716" i="2"/>
  <c r="A716" i="2" s="1"/>
  <c r="B715" i="2"/>
  <c r="A715" i="2" s="1"/>
  <c r="B714" i="2"/>
  <c r="A714" i="2" s="1"/>
  <c r="A713" i="2"/>
  <c r="B64" i="7" l="1"/>
  <c r="B63" i="7" l="1"/>
  <c r="U980001" i="1" l="1"/>
  <c r="B980011" i="1" l="1"/>
  <c r="B980004" i="1"/>
  <c r="B980003" i="1"/>
  <c r="I7" i="7" l="1"/>
  <c r="F37" i="1" l="1"/>
  <c r="F13" i="1" l="1"/>
  <c r="I69" i="1" l="1"/>
  <c r="I167" i="1" s="1"/>
  <c r="H69" i="1"/>
  <c r="A53" i="1"/>
  <c r="H120" i="1" l="1"/>
  <c r="H142" i="1"/>
  <c r="I120" i="1"/>
  <c r="I142" i="1"/>
  <c r="H167" i="1"/>
  <c r="V980000" i="1" l="1"/>
  <c r="W980000" i="1"/>
  <c r="X980000" i="1"/>
  <c r="H710" i="2" l="1"/>
  <c r="G710" i="2"/>
  <c r="F710" i="2"/>
  <c r="E710" i="2"/>
  <c r="D710" i="2"/>
  <c r="U980000" i="1"/>
  <c r="D232" i="2" l="1"/>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228" i="2"/>
  <c r="D229" i="2"/>
  <c r="D230" i="2"/>
  <c r="D231" i="2"/>
  <c r="D223" i="2"/>
  <c r="D224" i="2"/>
  <c r="D225" i="2"/>
  <c r="D226" i="2"/>
  <c r="D227" i="2"/>
  <c r="O11" i="12" l="1"/>
  <c r="O10" i="12"/>
  <c r="O9" i="12"/>
  <c r="O8" i="12"/>
  <c r="O7" i="12"/>
  <c r="O6" i="12"/>
  <c r="O5" i="12"/>
  <c r="O4" i="12"/>
  <c r="O3" i="12"/>
  <c r="H49" i="24" l="1"/>
  <c r="A13" i="1"/>
  <c r="E11" i="1" l="1"/>
  <c r="E12" i="8"/>
  <c r="I50" i="8" l="1"/>
  <c r="I53" i="8" l="1"/>
  <c r="I54" i="8" s="1"/>
  <c r="B41" i="7"/>
  <c r="A36" i="24" s="1"/>
  <c r="A33" i="8"/>
  <c r="D222" i="2" l="1"/>
  <c r="Q11" i="12" l="1"/>
  <c r="Q10" i="12"/>
  <c r="Q9" i="12"/>
  <c r="Q8" i="12"/>
  <c r="Q7" i="12"/>
  <c r="Q6" i="12"/>
  <c r="C54" i="7" s="1"/>
  <c r="Q5" i="12"/>
  <c r="Q4" i="12"/>
  <c r="Q3" i="12"/>
  <c r="AG1" i="22" l="1"/>
  <c r="AG1" i="9"/>
  <c r="F47" i="8" l="1"/>
  <c r="E47" i="8"/>
  <c r="A41" i="1" l="1"/>
  <c r="H50" i="8" l="1"/>
  <c r="H53" i="8" l="1"/>
  <c r="G77" i="24"/>
  <c r="G66" i="24"/>
  <c r="G55" i="24"/>
  <c r="I49" i="24" l="1"/>
  <c r="T980000" i="1"/>
  <c r="S980000" i="1"/>
  <c r="R980000" i="1"/>
  <c r="Q980000" i="1"/>
  <c r="P980000" i="1"/>
  <c r="O980000" i="1"/>
  <c r="N980000" i="1"/>
  <c r="M980000" i="1"/>
  <c r="L980000" i="1"/>
  <c r="K980000" i="1"/>
  <c r="J980000" i="1"/>
  <c r="I980000" i="1"/>
  <c r="H980000" i="1"/>
  <c r="G980000" i="1"/>
  <c r="F980000" i="1"/>
  <c r="E980000" i="1"/>
  <c r="D980000" i="1"/>
  <c r="C980000" i="1"/>
  <c r="B980000" i="1"/>
  <c r="A980000" i="1"/>
  <c r="G100" i="1" l="1"/>
  <c r="G147" i="1"/>
  <c r="G145" i="1"/>
  <c r="G149" i="1"/>
  <c r="H54" i="8"/>
  <c r="A4" i="22" l="1"/>
  <c r="A5" i="22" s="1"/>
  <c r="A6" i="22" s="1"/>
  <c r="A68" i="1" l="1"/>
  <c r="A67" i="1"/>
  <c r="A66" i="1"/>
  <c r="A65" i="1"/>
  <c r="A64" i="1"/>
  <c r="A980011" i="1" l="1"/>
  <c r="A980010" i="1"/>
  <c r="A980009" i="1"/>
  <c r="A980008" i="1"/>
  <c r="A980007" i="1"/>
  <c r="A980006" i="1"/>
  <c r="C67" i="1" l="1"/>
  <c r="W980006" i="1"/>
  <c r="X980006" i="1"/>
  <c r="G221" i="1" l="1"/>
  <c r="A3" i="14" l="1"/>
  <c r="A4" i="14"/>
  <c r="A2" i="14"/>
  <c r="I185" i="1" l="1"/>
  <c r="G135" i="1" l="1"/>
  <c r="I135" i="1"/>
  <c r="H135" i="1"/>
  <c r="I160" i="1"/>
  <c r="H160" i="1"/>
  <c r="G160" i="1"/>
  <c r="H185" i="1"/>
  <c r="G185" i="1"/>
  <c r="I192" i="1" l="1"/>
  <c r="H192" i="1"/>
  <c r="G199" i="1" l="1"/>
  <c r="G82" i="8" l="1"/>
  <c r="G71" i="8"/>
  <c r="G60" i="8"/>
  <c r="B15" i="7" l="1"/>
  <c r="C68" i="1" s="1"/>
  <c r="E68" i="1" s="1"/>
  <c r="B14" i="7"/>
  <c r="E67" i="1" s="1"/>
  <c r="B13" i="7"/>
  <c r="C66" i="1" s="1"/>
  <c r="E66" i="1" s="1"/>
  <c r="B12" i="7"/>
  <c r="C65" i="1" s="1"/>
  <c r="B11" i="7"/>
  <c r="C64" i="1" s="1"/>
  <c r="E64" i="1" l="1"/>
  <c r="L980006" i="1"/>
  <c r="L980009" i="1"/>
  <c r="L980008" i="1"/>
  <c r="L980007" i="1"/>
  <c r="E65" i="1"/>
  <c r="N980006" i="1"/>
  <c r="M980006" i="1"/>
  <c r="N980011" i="1"/>
  <c r="M980011" i="1"/>
  <c r="L980011" i="1"/>
  <c r="L980010" i="1"/>
  <c r="N980010" i="1"/>
  <c r="M980010" i="1"/>
  <c r="W980010" i="1" s="1"/>
  <c r="N980009" i="1"/>
  <c r="X980009" i="1" s="1"/>
  <c r="M980009" i="1"/>
  <c r="W980009" i="1" s="1"/>
  <c r="N980008" i="1"/>
  <c r="M980008" i="1"/>
  <c r="M980007" i="1"/>
  <c r="N980007" i="1"/>
  <c r="G150" i="1" l="1"/>
  <c r="R980009" i="1"/>
  <c r="G153" i="1" s="1"/>
  <c r="R980006" i="1"/>
  <c r="G106" i="1" s="1"/>
  <c r="G102" i="1"/>
  <c r="O980006" i="1"/>
  <c r="G104" i="1" s="1"/>
  <c r="I103" i="1"/>
  <c r="H103" i="1"/>
  <c r="X980008" i="1"/>
  <c r="I127" i="1" s="1"/>
  <c r="I129" i="1" s="1"/>
  <c r="I130" i="1" s="1"/>
  <c r="I126" i="1"/>
  <c r="H126" i="1"/>
  <c r="G126" i="1"/>
  <c r="G103" i="1"/>
  <c r="P980006" i="1"/>
  <c r="Q980006" i="1"/>
  <c r="G176" i="1"/>
  <c r="X980010" i="1"/>
  <c r="T980010" i="1" s="1"/>
  <c r="W980007" i="1"/>
  <c r="G151" i="1"/>
  <c r="X980011" i="1"/>
  <c r="T980011" i="1" s="1"/>
  <c r="I151" i="1"/>
  <c r="W980011" i="1"/>
  <c r="S980011" i="1" s="1"/>
  <c r="I176" i="1"/>
  <c r="S980010" i="1"/>
  <c r="H177" i="1"/>
  <c r="H179" i="1" s="1"/>
  <c r="H176" i="1"/>
  <c r="H151" i="1"/>
  <c r="S980009" i="1"/>
  <c r="H152" i="1"/>
  <c r="H154" i="1" s="1"/>
  <c r="T980009" i="1"/>
  <c r="W980008" i="1"/>
  <c r="H127" i="1" s="1"/>
  <c r="H129" i="1" s="1"/>
  <c r="H130" i="1" s="1"/>
  <c r="G127" i="1"/>
  <c r="G129" i="1" s="1"/>
  <c r="T980008" i="1"/>
  <c r="X980007" i="1"/>
  <c r="G130" i="1" l="1"/>
  <c r="G131" i="1"/>
  <c r="G132" i="1" s="1"/>
  <c r="H155" i="1"/>
  <c r="H156" i="1"/>
  <c r="H157" i="1" s="1"/>
  <c r="H180" i="1"/>
  <c r="H181" i="1"/>
  <c r="H182" i="1" s="1"/>
  <c r="I177" i="1"/>
  <c r="I179" i="1" s="1"/>
  <c r="T980006" i="1"/>
  <c r="S980007" i="1"/>
  <c r="H105" i="1"/>
  <c r="H107" i="1" s="1"/>
  <c r="H108" i="1" s="1"/>
  <c r="T980007" i="1"/>
  <c r="I105" i="1"/>
  <c r="I107" i="1" s="1"/>
  <c r="I108" i="1" s="1"/>
  <c r="G105" i="1"/>
  <c r="S980006" i="1"/>
  <c r="S980008" i="1"/>
  <c r="I152" i="1"/>
  <c r="I154" i="1" s="1"/>
  <c r="G177" i="1"/>
  <c r="G179" i="1" s="1"/>
  <c r="G152" i="1"/>
  <c r="G154" i="1" s="1"/>
  <c r="I155" i="1" l="1"/>
  <c r="I156" i="1"/>
  <c r="I157" i="1" s="1"/>
  <c r="I180" i="1"/>
  <c r="I181" i="1"/>
  <c r="I182" i="1" s="1"/>
  <c r="G155" i="1"/>
  <c r="G156" i="1"/>
  <c r="G157" i="1" s="1"/>
  <c r="G180" i="1"/>
  <c r="G181" i="1"/>
  <c r="G182" i="1" s="1"/>
  <c r="H131" i="1"/>
  <c r="H132" i="1" s="1"/>
  <c r="I131" i="1"/>
  <c r="I132" i="1" s="1"/>
  <c r="G107" i="1"/>
  <c r="G108" i="1" s="1"/>
  <c r="G109" i="1" l="1"/>
  <c r="G110" i="1" s="1"/>
  <c r="H109" i="1"/>
  <c r="H110" i="1" s="1"/>
  <c r="I109" i="1"/>
  <c r="I110" i="1" s="1"/>
  <c r="I115" i="1" l="1"/>
  <c r="I119" i="1" s="1"/>
  <c r="I121" i="1" s="1"/>
  <c r="H115" i="1"/>
  <c r="H162" i="1"/>
  <c r="H119" i="1" l="1"/>
  <c r="F112" i="1"/>
  <c r="I116" i="1"/>
  <c r="H116" i="1"/>
  <c r="H166" i="1"/>
  <c r="I187" i="1"/>
  <c r="I191" i="1" s="1"/>
  <c r="I193" i="1" s="1"/>
  <c r="I137" i="1"/>
  <c r="I141" i="1" s="1"/>
  <c r="I162" i="1"/>
  <c r="I166" i="1" s="1"/>
  <c r="I168" i="1" s="1"/>
  <c r="H137" i="1"/>
  <c r="H187" i="1"/>
  <c r="H121" i="1" l="1"/>
  <c r="H141" i="1"/>
  <c r="H168" i="1"/>
  <c r="H189" i="1"/>
  <c r="H191" i="1"/>
  <c r="I164" i="1"/>
  <c r="I139" i="1"/>
  <c r="I189" i="1"/>
  <c r="H139" i="1"/>
  <c r="H164" i="1"/>
  <c r="F184" i="1"/>
  <c r="I188" i="1"/>
  <c r="H163" i="1"/>
  <c r="I138" i="1"/>
  <c r="I163" i="1"/>
  <c r="H138" i="1"/>
  <c r="F159" i="1"/>
  <c r="H188" i="1"/>
  <c r="F134" i="1"/>
  <c r="H143" i="1" l="1"/>
  <c r="H1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Pouliot, Simon (BMMB)</author>
  </authors>
  <commentList>
    <comment ref="A38" authorId="0" shapeId="0" xr:uid="{00000000-0006-0000-0200-000001000000}">
      <text>
        <r>
          <rPr>
            <b/>
            <sz val="9"/>
            <color indexed="81"/>
            <rFont val="Tahoma"/>
            <family val="2"/>
          </rPr>
          <t xml:space="preserve">RATF :
Inscrire cette valeur dans le champ
« VOL_HA_REC » de la table « SecteurIntervention » (fichier descriptif) qui est associée  à la classe d'entités polygonales « pol_int ».
</t>
        </r>
      </text>
    </comment>
    <comment ref="A39" authorId="0" shapeId="0" xr:uid="{00000000-0006-0000-0200-000002000000}">
      <text>
        <r>
          <rPr>
            <b/>
            <sz val="9"/>
            <color indexed="81"/>
            <rFont val="Tahoma"/>
            <family val="2"/>
          </rPr>
          <t xml:space="preserve">RATF :
Inscrire cette valeur dans le champ
« VOL_TI_PEU » de la table « SecteurIntervention » (fichier descriptif) qui est associée  à la classe d'entités polygonales « pol_int ».
</t>
        </r>
      </text>
    </comment>
    <comment ref="A40" authorId="0" shapeId="0" xr:uid="{00000000-0006-0000-0200-000003000000}">
      <text>
        <r>
          <rPr>
            <b/>
            <sz val="9"/>
            <color indexed="81"/>
            <rFont val="Tahoma"/>
            <family val="2"/>
          </rPr>
          <t xml:space="preserve">RATF : 
Inscrire cette valeur dans le champ
« VOL_TI_REC » de la table « SecteurIntervention » (fichier descriptif) qui est associée  à la classe d'entités polygonales « pol_int ».
</t>
        </r>
      </text>
    </comment>
    <comment ref="I111" authorId="0" shapeId="0" xr:uid="{00000000-0006-0000-0200-000004000000}">
      <text>
        <r>
          <rPr>
            <b/>
            <sz val="9"/>
            <color indexed="81"/>
            <rFont val="Tahoma"/>
            <family val="2"/>
          </rPr>
          <t>Si tous les critères sont atteints, inscrire 100%.</t>
        </r>
        <r>
          <rPr>
            <sz val="9"/>
            <color indexed="81"/>
            <rFont val="Tahoma"/>
            <family val="2"/>
          </rPr>
          <t xml:space="preserve">
</t>
        </r>
      </text>
    </comment>
    <comment ref="A119" authorId="0" shapeId="0" xr:uid="{00000000-0006-0000-0200-000005000000}">
      <text>
        <r>
          <rPr>
            <b/>
            <sz val="9"/>
            <color indexed="81"/>
            <rFont val="Tahoma"/>
            <family val="2"/>
          </rPr>
          <t xml:space="preserve">RATF :
Inscrire cette valeur dans le champ
« TAUX_TRAIT » de la table « SecteurIntervention » (fichier descriptif) qui est associée à la classe d'entités polygonales « pol_int ».
Cette valeur est arrondie au cent (¢) entier.
</t>
        </r>
        <r>
          <rPr>
            <sz val="9"/>
            <color indexed="81"/>
            <rFont val="Tahoma"/>
            <family val="2"/>
          </rPr>
          <t xml:space="preserve">
</t>
        </r>
      </text>
    </comment>
    <comment ref="I133" authorId="0" shapeId="0" xr:uid="{00000000-0006-0000-0200-000006000000}">
      <text>
        <r>
          <rPr>
            <b/>
            <sz val="9"/>
            <color indexed="81"/>
            <rFont val="Tahoma"/>
            <family val="2"/>
          </rPr>
          <t>Si tous les critères sont atteints, inscrire 100%.</t>
        </r>
        <r>
          <rPr>
            <sz val="9"/>
            <color indexed="81"/>
            <rFont val="Tahoma"/>
            <family val="2"/>
          </rPr>
          <t xml:space="preserve">
</t>
        </r>
      </text>
    </comment>
    <comment ref="A141" authorId="0" shapeId="0" xr:uid="{00000000-0006-0000-0200-000007000000}">
      <text>
        <r>
          <rPr>
            <b/>
            <sz val="9"/>
            <color indexed="81"/>
            <rFont val="Tahoma"/>
            <family val="2"/>
          </rPr>
          <t>RATF :
Inscrire cette valeur dans le champ
« TAUX_TRAIT » de la table « SecteurIntervention » (fichier descriptif) qui est associée à la classe d'entités polygonales « pol_int ».
Cette valeur est arrondie au cent (¢) entier.</t>
        </r>
        <r>
          <rPr>
            <sz val="9"/>
            <color indexed="81"/>
            <rFont val="Tahoma"/>
            <family val="2"/>
          </rPr>
          <t xml:space="preserve">
</t>
        </r>
      </text>
    </comment>
    <comment ref="I158" authorId="0" shapeId="0" xr:uid="{00000000-0006-0000-0200-000008000000}">
      <text>
        <r>
          <rPr>
            <b/>
            <sz val="9"/>
            <color indexed="81"/>
            <rFont val="Tahoma"/>
            <family val="2"/>
          </rPr>
          <t>Si tous les critères sont atteints, inscrire 100%.</t>
        </r>
        <r>
          <rPr>
            <sz val="9"/>
            <color indexed="81"/>
            <rFont val="Tahoma"/>
            <family val="2"/>
          </rPr>
          <t xml:space="preserve">
</t>
        </r>
      </text>
    </comment>
    <comment ref="A166" authorId="0" shapeId="0" xr:uid="{00000000-0006-0000-0200-000009000000}">
      <text>
        <r>
          <rPr>
            <b/>
            <sz val="9"/>
            <color indexed="81"/>
            <rFont val="Tahoma"/>
            <family val="2"/>
          </rPr>
          <t>RATF :
Inscrire cette valeur dans le champ
« TAUX_TRAIT » de la table « SecteurIntervention » (fichier descriptif) qui est associée à la classe d'entités polygonales « pol_int ».
Cette valeur est arrondie au cent (¢) entier.</t>
        </r>
        <r>
          <rPr>
            <sz val="9"/>
            <color indexed="81"/>
            <rFont val="Tahoma"/>
            <family val="2"/>
          </rPr>
          <t xml:space="preserve">
</t>
        </r>
      </text>
    </comment>
    <comment ref="I183" authorId="0" shapeId="0" xr:uid="{00000000-0006-0000-0200-00000A000000}">
      <text>
        <r>
          <rPr>
            <b/>
            <sz val="9"/>
            <color indexed="81"/>
            <rFont val="Tahoma"/>
            <family val="2"/>
          </rPr>
          <t>Si tous les critères sont atteints, inscrire 100%.</t>
        </r>
        <r>
          <rPr>
            <sz val="9"/>
            <color indexed="81"/>
            <rFont val="Tahoma"/>
            <family val="2"/>
          </rPr>
          <t xml:space="preserve">
</t>
        </r>
      </text>
    </comment>
    <comment ref="A191" authorId="0" shapeId="0" xr:uid="{00000000-0006-0000-0200-00000B000000}">
      <text>
        <r>
          <rPr>
            <b/>
            <sz val="9"/>
            <color indexed="81"/>
            <rFont val="Tahoma"/>
            <family val="2"/>
          </rPr>
          <t>RATF :
Inscrire cette valeur dans le champ
« TAUX_TRAIT » de la table « SecteurIntervention » (fichier descriptif) qui est associée à la classe d'entités polygonales « pol_int ».
Cette valeur est arrondie au cent (¢) entier.</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St-Pierre, Stéphane (BMMB)</author>
  </authors>
  <commentList>
    <comment ref="B12" authorId="0" shapeId="0" xr:uid="{00000000-0006-0000-0500-000001000000}">
      <text>
        <r>
          <rPr>
            <b/>
            <sz val="9"/>
            <color indexed="81"/>
            <rFont val="Tahoma"/>
            <family val="2"/>
          </rPr>
          <t>L'équivalent de l'ancienne sélection rapprochée (5-5-5).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Pouliot, Simon (BMMB)</author>
  </authors>
  <commentList>
    <comment ref="A47" authorId="0" shapeId="0" xr:uid="{00000000-0006-0000-0A00-000001000000}">
      <text>
        <r>
          <rPr>
            <b/>
            <sz val="9"/>
            <color indexed="81"/>
            <rFont val="Tahoma"/>
            <family val="2"/>
          </rPr>
          <t>RATF :
Inscrire cette valeur dans le champ
« TAUX_TFTCT » de la table « SecteurIntervention » (fichier descriptif) qui est associée à la classe d'entités polygonales « pol_int ».
Cette valeur est arrondie au cent (¢) entier.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Pouliot, Simon (BMMB)</author>
    <author>Utilisateur local</author>
  </authors>
  <commentList>
    <comment ref="A42" authorId="0" shapeId="0" xr:uid="{00000000-0006-0000-0800-000001000000}">
      <text>
        <r>
          <rPr>
            <b/>
            <sz val="9"/>
            <color indexed="81"/>
            <rFont val="Tahoma"/>
            <family val="2"/>
          </rPr>
          <t>RATF :
Inscrire cette valeur dans le champ
« TFTCP » de la table « SecteurIntervention » (fichier descriptif) qui est associée à la classe d'entités polygonales « pol_int ».
Cette valeur est arrondie au cent (¢) entier.</t>
        </r>
        <r>
          <rPr>
            <sz val="9"/>
            <color indexed="81"/>
            <rFont val="Tahoma"/>
            <family val="2"/>
          </rPr>
          <t xml:space="preserve">
</t>
        </r>
      </text>
    </comment>
    <comment ref="A45" authorId="0" shapeId="0" xr:uid="{00000000-0006-0000-0800-000002000000}">
      <text>
        <r>
          <rPr>
            <b/>
            <sz val="9"/>
            <color indexed="81"/>
            <rFont val="Tahoma"/>
            <family val="2"/>
          </rPr>
          <t>Par rapport au total des bois feuillus récoltés</t>
        </r>
        <r>
          <rPr>
            <sz val="9"/>
            <color indexed="81"/>
            <rFont val="Tahoma"/>
            <family val="2"/>
          </rPr>
          <t xml:space="preserve">
</t>
        </r>
      </text>
    </comment>
    <comment ref="A46" authorId="1" shapeId="0" xr:uid="{00000000-0006-0000-0800-000003000000}">
      <text>
        <r>
          <rPr>
            <b/>
            <sz val="9"/>
            <color indexed="81"/>
            <rFont val="Tahoma"/>
            <family val="2"/>
          </rPr>
          <t>RATF :
Inscrire cette valeur dans le champ
« TAUX_TFLCP » de la table « SecteurIntervention » (fichier descriptif) qui est associée à la classe d'entités polygonales « pol_int ».
Cette valeur est arrondie au cent (¢) entier.</t>
        </r>
        <r>
          <rPr>
            <sz val="9"/>
            <color indexed="81"/>
            <rFont val="Tahoma"/>
            <family val="2"/>
          </rPr>
          <t xml:space="preserve">
</t>
        </r>
      </text>
    </comment>
    <comment ref="A48" authorId="0" shapeId="0" xr:uid="{00000000-0006-0000-0800-000004000000}">
      <text>
        <r>
          <rPr>
            <b/>
            <sz val="9"/>
            <color indexed="81"/>
            <rFont val="Tahoma"/>
            <family val="2"/>
          </rPr>
          <t>Par rapport au total des bois feuillus récoltés</t>
        </r>
        <r>
          <rPr>
            <sz val="9"/>
            <color indexed="81"/>
            <rFont val="Tahoma"/>
            <family val="2"/>
          </rPr>
          <t xml:space="preserve">
</t>
        </r>
      </text>
    </comment>
    <comment ref="A49" authorId="1" shapeId="0" xr:uid="{00000000-0006-0000-0800-000005000000}">
      <text>
        <r>
          <rPr>
            <b/>
            <sz val="9"/>
            <color indexed="81"/>
            <rFont val="Tahoma"/>
            <family val="2"/>
          </rPr>
          <t>RATF :
Inscrire cette valeur dans le champ
« TAUX_MFLCP » de la table « SecteurIntervention » (fichier descriptif) qui est associée  à la classe d'entités polygonales « pol_int ».
Cette valeur est arrondie au cent (¢) entier.</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<sst xmlns="http://schemas.openxmlformats.org/spreadsheetml/2006/main" count="12764" uniqueCount="1372">
  <si>
    <t>Identification</t>
  </si>
  <si>
    <t>UAF</t>
  </si>
  <si>
    <t>Intrants</t>
  </si>
  <si>
    <t>Sélection des tiges à récolter</t>
  </si>
  <si>
    <t>Opérateur</t>
  </si>
  <si>
    <t>Ratio des trouées sous forme de CPRS (%)</t>
  </si>
  <si>
    <t>Superficie (ha)</t>
  </si>
  <si>
    <t>Nom et prénom de l'ingénieur forestier</t>
  </si>
  <si>
    <t>01152</t>
  </si>
  <si>
    <t>01151</t>
  </si>
  <si>
    <t>01251</t>
  </si>
  <si>
    <t>01252</t>
  </si>
  <si>
    <t>01253</t>
  </si>
  <si>
    <t>02251</t>
  </si>
  <si>
    <t>02451</t>
  </si>
  <si>
    <t>02452</t>
  </si>
  <si>
    <t>02651</t>
  </si>
  <si>
    <t>02661</t>
  </si>
  <si>
    <t>02662</t>
  </si>
  <si>
    <t>02663</t>
  </si>
  <si>
    <t>02664</t>
  </si>
  <si>
    <t>02665</t>
  </si>
  <si>
    <t>02666</t>
  </si>
  <si>
    <t>02751</t>
  </si>
  <si>
    <t>03152</t>
  </si>
  <si>
    <t>03153</t>
  </si>
  <si>
    <t>03351</t>
  </si>
  <si>
    <t>03451</t>
  </si>
  <si>
    <t>03453</t>
  </si>
  <si>
    <t>04151</t>
  </si>
  <si>
    <t>04251</t>
  </si>
  <si>
    <t>04351</t>
  </si>
  <si>
    <t>04352</t>
  </si>
  <si>
    <t>05151</t>
  </si>
  <si>
    <t>06151</t>
  </si>
  <si>
    <t>06252</t>
  </si>
  <si>
    <t>06451</t>
  </si>
  <si>
    <t>06452</t>
  </si>
  <si>
    <t>07151</t>
  </si>
  <si>
    <t>07152</t>
  </si>
  <si>
    <t>07251</t>
  </si>
  <si>
    <t>07351</t>
  </si>
  <si>
    <t>07352</t>
  </si>
  <si>
    <t>07451</t>
  </si>
  <si>
    <t>08151</t>
  </si>
  <si>
    <t>08152</t>
  </si>
  <si>
    <t>08251</t>
  </si>
  <si>
    <t>08351</t>
  </si>
  <si>
    <t>08451</t>
  </si>
  <si>
    <t>08462</t>
  </si>
  <si>
    <t>08551</t>
  </si>
  <si>
    <t>08562</t>
  </si>
  <si>
    <t>08651</t>
  </si>
  <si>
    <t>08652</t>
  </si>
  <si>
    <t>08663</t>
  </si>
  <si>
    <t>08664</t>
  </si>
  <si>
    <t>08665</t>
  </si>
  <si>
    <t>08666</t>
  </si>
  <si>
    <t>08751</t>
  </si>
  <si>
    <t>08762</t>
  </si>
  <si>
    <t>08763</t>
  </si>
  <si>
    <t>08764</t>
  </si>
  <si>
    <t>09351</t>
  </si>
  <si>
    <t>09352</t>
  </si>
  <si>
    <t>09451</t>
  </si>
  <si>
    <t>09452</t>
  </si>
  <si>
    <t>09551</t>
  </si>
  <si>
    <t>09751</t>
  </si>
  <si>
    <t>11161</t>
  </si>
  <si>
    <t>11262</t>
  </si>
  <si>
    <t>11263</t>
  </si>
  <si>
    <t>CJB-EMR</t>
  </si>
  <si>
    <t>CJP-AM</t>
  </si>
  <si>
    <t>CJPG-AM</t>
  </si>
  <si>
    <t>CJT-EMR</t>
  </si>
  <si>
    <t>CPI_CP-ENS_B</t>
  </si>
  <si>
    <t>CPI_CP-ENS_U</t>
  </si>
  <si>
    <t>CPI_CP-SEC_B</t>
  </si>
  <si>
    <t>CPI_CP-SEC_U</t>
  </si>
  <si>
    <t>CPI_RL-2I_ENS</t>
  </si>
  <si>
    <t>CPI_RL-2I_SEC</t>
  </si>
  <si>
    <t>CPI_RL-3I_ENS</t>
  </si>
  <si>
    <t>CPI_RL-3I_SEC</t>
  </si>
  <si>
    <t>CPI_RL-MUL</t>
  </si>
  <si>
    <t>CPI_RL-PR</t>
  </si>
  <si>
    <t>CPR_BA</t>
  </si>
  <si>
    <t>CPR_T</t>
  </si>
  <si>
    <t>CPR_U-ENS</t>
  </si>
  <si>
    <t>CPR_U-PR</t>
  </si>
  <si>
    <t>EJ_P-CLAS</t>
  </si>
  <si>
    <t>EJ_P-INI</t>
  </si>
  <si>
    <t>EJ_PG-CLAS</t>
  </si>
  <si>
    <t>CJBM</t>
  </si>
  <si>
    <t>CJBMO</t>
  </si>
  <si>
    <t>CJTM</t>
  </si>
  <si>
    <t>CJTMO</t>
  </si>
  <si>
    <t>CPIENSBMSF</t>
  </si>
  <si>
    <t>CPIENSBOSF</t>
  </si>
  <si>
    <t>CPIL2ENOFM</t>
  </si>
  <si>
    <t>CPIL2ENOSF</t>
  </si>
  <si>
    <t>CPIL2SEOFM</t>
  </si>
  <si>
    <t>CPIL2SEOSF</t>
  </si>
  <si>
    <t>CPIL3ENOFM</t>
  </si>
  <si>
    <t>CPIL3ENOSF</t>
  </si>
  <si>
    <t>CPIL3SEOFM</t>
  </si>
  <si>
    <t>CPIL3SEOSF</t>
  </si>
  <si>
    <t>CPILMULOFM</t>
  </si>
  <si>
    <t>CPILMULOSF</t>
  </si>
  <si>
    <t>CPIRL2ENFM</t>
  </si>
  <si>
    <t>CPIRL2ENSF</t>
  </si>
  <si>
    <t>CPIRL2SEFM</t>
  </si>
  <si>
    <t>CPIRL2SESF</t>
  </si>
  <si>
    <t>CPIRL3ENFM</t>
  </si>
  <si>
    <t>CPIRL3ENSF</t>
  </si>
  <si>
    <t>CPIRL3SEFM</t>
  </si>
  <si>
    <t>CPIRL3SESF</t>
  </si>
  <si>
    <t>CPIRLMULFM</t>
  </si>
  <si>
    <t>CPIRLMULSF</t>
  </si>
  <si>
    <t>CPIRLPRFM</t>
  </si>
  <si>
    <t>CPIRLPROFM</t>
  </si>
  <si>
    <t>CPIRLPROSF</t>
  </si>
  <si>
    <t>CPIRLPRSF</t>
  </si>
  <si>
    <t>CPISECBMSF</t>
  </si>
  <si>
    <t>CPISECBOSF</t>
  </si>
  <si>
    <t>CPIUENSFM</t>
  </si>
  <si>
    <t>CPIUENSOFM</t>
  </si>
  <si>
    <t>CPIUENSOSF</t>
  </si>
  <si>
    <t>CPIUENSSF</t>
  </si>
  <si>
    <t>CPIUSECFM</t>
  </si>
  <si>
    <t>CPIUSECOFM</t>
  </si>
  <si>
    <t>CPIUSECOSF</t>
  </si>
  <si>
    <t>CPIUSECSF</t>
  </si>
  <si>
    <t>CPRBAMFM</t>
  </si>
  <si>
    <t>CPRBAMSF</t>
  </si>
  <si>
    <t>CPRBAOFM</t>
  </si>
  <si>
    <t>CPRBAOSF</t>
  </si>
  <si>
    <t>CPRTMFM</t>
  </si>
  <si>
    <t>CPRTMSF</t>
  </si>
  <si>
    <t>CPRTOFM</t>
  </si>
  <si>
    <t>CPRTOSF</t>
  </si>
  <si>
    <t>CPRUENSFM</t>
  </si>
  <si>
    <t>CPRUENSOFM</t>
  </si>
  <si>
    <t>CPRUENSOSF</t>
  </si>
  <si>
    <t>CPRUENSSF</t>
  </si>
  <si>
    <t>CPRUPRFM</t>
  </si>
  <si>
    <t>CPRUPROFM</t>
  </si>
  <si>
    <t>CPRUPROSF</t>
  </si>
  <si>
    <t>CPRUPRSF</t>
  </si>
  <si>
    <t>CPRUSECFM</t>
  </si>
  <si>
    <t>CPRUSECOFM</t>
  </si>
  <si>
    <t>CPRUSECOSF</t>
  </si>
  <si>
    <t>CPRUSECSF</t>
  </si>
  <si>
    <t>Codes_RATF</t>
  </si>
  <si>
    <t>Martelage</t>
  </si>
  <si>
    <t>MAN</t>
  </si>
  <si>
    <t>Opérations MANUELLES</t>
  </si>
  <si>
    <t>Opérations MÉCANISÉES</t>
  </si>
  <si>
    <t>Secteur d'intervention</t>
  </si>
  <si>
    <t>Unité de compilation</t>
  </si>
  <si>
    <t>Numéro de la prescription</t>
  </si>
  <si>
    <t>Traitement (Code DICA)</t>
  </si>
  <si>
    <t>Traitement (Code RATF)</t>
  </si>
  <si>
    <t>Classe de pente numérique</t>
  </si>
  <si>
    <t>Pente A</t>
  </si>
  <si>
    <t>Pente B</t>
  </si>
  <si>
    <t>Pente C</t>
  </si>
  <si>
    <t>Pente D</t>
  </si>
  <si>
    <t>Total</t>
  </si>
  <si>
    <t>Formule 2</t>
  </si>
  <si>
    <t>Formule 4</t>
  </si>
  <si>
    <t>Formule 6</t>
  </si>
  <si>
    <t>Formule 7</t>
  </si>
  <si>
    <t>Formules</t>
  </si>
  <si>
    <t>Uniforme</t>
  </si>
  <si>
    <t>Régulière</t>
  </si>
  <si>
    <t>Éclaircie commerciale</t>
  </si>
  <si>
    <t>EC_SEL-BAS</t>
  </si>
  <si>
    <t>EC_SEL-HAUT</t>
  </si>
  <si>
    <t>EC_SEL-NEUTRE</t>
  </si>
  <si>
    <t>EC_MIXTE-BAS</t>
  </si>
  <si>
    <t>EC_MIXTE-HAUT</t>
  </si>
  <si>
    <t>EC_MIXTE-NEUTRE</t>
  </si>
  <si>
    <t>Jardinée / gestion par arbres</t>
  </si>
  <si>
    <t>Coupe de jardinage par pieds d'arbres ou pieds d'arbres et groupes d'arbres</t>
  </si>
  <si>
    <t>Éclaircie jardinatoire par pieds d'arbres ou pieds d'arbres et groupes d'arbres</t>
  </si>
  <si>
    <t>EJ_PG-INI</t>
  </si>
  <si>
    <t>Coupe progressive régulière</t>
  </si>
  <si>
    <t>Irrégulière</t>
  </si>
  <si>
    <t>Coupe progressive irrégulière à couvert permanent</t>
  </si>
  <si>
    <t>Coupe progressive irrégulière à régénération lente</t>
  </si>
  <si>
    <t>Par bandes ou par trouées</t>
  </si>
  <si>
    <t>Jardinée / gestion avec cohortes juxtaposées</t>
  </si>
  <si>
    <t>Coupe de jardinage par bande avec éclaircie dans la matrice résiduelle</t>
  </si>
  <si>
    <t>Coupe de jardinage par troués avec éclaircie dans la matrice résiduelle</t>
  </si>
  <si>
    <t>Coupe progressive irrégulière à couvert permanent par bandes</t>
  </si>
  <si>
    <t>Formule_fin</t>
  </si>
  <si>
    <t>CJB_EMR</t>
  </si>
  <si>
    <t>CJP_AM</t>
  </si>
  <si>
    <t>CJPG_AM</t>
  </si>
  <si>
    <t>CJT_EMR</t>
  </si>
  <si>
    <t>CPI_CP_ENS_B</t>
  </si>
  <si>
    <t>CPI_CP_ENS_U</t>
  </si>
  <si>
    <t>CPI_CP_SEC_B</t>
  </si>
  <si>
    <t>CPI_CP_SEC_U</t>
  </si>
  <si>
    <t>CPI_RL_2I_ENS</t>
  </si>
  <si>
    <t>CPI_RL_2I_SEC</t>
  </si>
  <si>
    <t>CPI_RL_3I_ENS</t>
  </si>
  <si>
    <t>CPI_RL_3I_SEC</t>
  </si>
  <si>
    <t>CPI_RL_MUL</t>
  </si>
  <si>
    <t>CPI_RL_PR</t>
  </si>
  <si>
    <t>CPR_U_ENS</t>
  </si>
  <si>
    <t>CPR_U_PR</t>
  </si>
  <si>
    <t>EC_MIXTE_BAS</t>
  </si>
  <si>
    <t>EC_MIXTE_HAUT</t>
  </si>
  <si>
    <t>EC_MIXTE_NEUTRE</t>
  </si>
  <si>
    <t>EC_SEL_BAS</t>
  </si>
  <si>
    <t>EC_SEL_HAUT</t>
  </si>
  <si>
    <t>EC_SEL_NEUTRE</t>
  </si>
  <si>
    <t>EJ_P_CLAS</t>
  </si>
  <si>
    <t>EJ_PG_CLAS</t>
  </si>
  <si>
    <t>EJ_PG_INI</t>
  </si>
  <si>
    <t>EJ_P_INI</t>
  </si>
  <si>
    <t>Formule_4_CJB-EMR</t>
  </si>
  <si>
    <t>Formule_4_CJP-AM</t>
  </si>
  <si>
    <t>Formule_4_CJPG-AM</t>
  </si>
  <si>
    <t>Formule_4_CJT-EMR</t>
  </si>
  <si>
    <t>Formule_6_CPI_CP-ENS_B</t>
  </si>
  <si>
    <t>Formule_4_CPI_CP-ENS_U</t>
  </si>
  <si>
    <t>Formule_6_CPI_CP-ENS_U</t>
  </si>
  <si>
    <t>Formule_6_CPI_CP-SEC_B</t>
  </si>
  <si>
    <t>Formule_4_CPI_CP-SEC_U</t>
  </si>
  <si>
    <t>Formule_6_CPI_CP-SEC_U</t>
  </si>
  <si>
    <t>Formule_4_CPI_RL-2I_ENS</t>
  </si>
  <si>
    <t>Formule_6_CPI_RL-2I_ENS</t>
  </si>
  <si>
    <t>Formule_4_CPI_RL-2I_SEC</t>
  </si>
  <si>
    <t>Formule_6_CPI_RL-2I_SEC</t>
  </si>
  <si>
    <t>Formule_4_CPI_RL-3I_ENS</t>
  </si>
  <si>
    <t>Formule_6_CPI_RL-3I_ENS</t>
  </si>
  <si>
    <t>Formule_4_CPI_RL-3I_SEC</t>
  </si>
  <si>
    <t>Formule_6_CPI_RL-3I_SEC</t>
  </si>
  <si>
    <t>Formule_4_CPI_RL-MUL</t>
  </si>
  <si>
    <t>Formule_6_CPI_RL-MUL</t>
  </si>
  <si>
    <t>Formule_4_CPI_RL-PR</t>
  </si>
  <si>
    <t>Formule_6_CPI_RL-PR</t>
  </si>
  <si>
    <t>Formule_4_CPR_BA</t>
  </si>
  <si>
    <t>Formule_6_CPR_BA</t>
  </si>
  <si>
    <t>Formule_4_CPR_T</t>
  </si>
  <si>
    <t>Formule_6_CPR_T</t>
  </si>
  <si>
    <t>Formule_4_CPR_U-ENS</t>
  </si>
  <si>
    <t>Formule_6_CPR_U-ENS</t>
  </si>
  <si>
    <t>Formule_4_CPR_U-PR</t>
  </si>
  <si>
    <t>Formule_6_CPR_U-PR</t>
  </si>
  <si>
    <t>Formule_2_EC_MIXTE-BAS</t>
  </si>
  <si>
    <t>Formule_2_EC_MIXTE-HAUT</t>
  </si>
  <si>
    <t>Formule_2_EC_MIXTE-NEUTRE</t>
  </si>
  <si>
    <t>Formule_2_EC_SEL-BAS</t>
  </si>
  <si>
    <t>Formule_2_EC_SEL-HAUT</t>
  </si>
  <si>
    <t>Formule_2_EC_SEL-NEUTRE</t>
  </si>
  <si>
    <t>Formule_4_EJ_P-CLAS</t>
  </si>
  <si>
    <t>Formule_4_EJ_PG-CLAS</t>
  </si>
  <si>
    <t>Formule_4_EJ_PG-INI</t>
  </si>
  <si>
    <t>Formule_4_EJ_P-INI</t>
  </si>
  <si>
    <t>F_CJB_EMR</t>
  </si>
  <si>
    <t>F_CJP_AM</t>
  </si>
  <si>
    <t>F_CJPG_AM</t>
  </si>
  <si>
    <t>F_CJT_EMR</t>
  </si>
  <si>
    <t>F_CPI_CP_ENS_B</t>
  </si>
  <si>
    <t>F_CPI_CP_ENS_U</t>
  </si>
  <si>
    <t>F_CPI_CP_SEC_B</t>
  </si>
  <si>
    <t>F_CPI_CP_SEC_U</t>
  </si>
  <si>
    <t>F_CPI_RL_2I_ENS</t>
  </si>
  <si>
    <t>F_CPI_RL_2I_SEC</t>
  </si>
  <si>
    <t>F_CPI_RL_3I_ENS</t>
  </si>
  <si>
    <t>F_CPI_RL_3I_SEC</t>
  </si>
  <si>
    <t>F_CPI_RL_MUL</t>
  </si>
  <si>
    <t>F_CPI_RL_PR</t>
  </si>
  <si>
    <t>F_CPR_BA</t>
  </si>
  <si>
    <t>F_CPR_T</t>
  </si>
  <si>
    <t>F_CPR_U_SEC</t>
  </si>
  <si>
    <t>F_CPR_U_ENS</t>
  </si>
  <si>
    <t>F_CPR_U_PR</t>
  </si>
  <si>
    <t>F_EC_MIXTE_BAS</t>
  </si>
  <si>
    <t>F_EC_MIXTE_HAUT</t>
  </si>
  <si>
    <t>F_EC_MIXTE_NEUTRE</t>
  </si>
  <si>
    <t>F_EC_SEL_BAS</t>
  </si>
  <si>
    <t>F_EC_SEL_HAUT</t>
  </si>
  <si>
    <t>F_EC_SEL_NEUTRE</t>
  </si>
  <si>
    <t>F_EJ_P_CLAS</t>
  </si>
  <si>
    <t>F_EJ_PG_CLAS</t>
  </si>
  <si>
    <t>F_EJ_PG_INI</t>
  </si>
  <si>
    <t>F_EJ_P_INI</t>
  </si>
  <si>
    <t>Inscrire une valeur</t>
  </si>
  <si>
    <t>Sans objet</t>
  </si>
  <si>
    <t>Majoration_MAN_F1</t>
  </si>
  <si>
    <t>Majoration_MAN_DIFF_F1</t>
  </si>
  <si>
    <t>Totaux</t>
  </si>
  <si>
    <t>Montant total à payer ($)</t>
  </si>
  <si>
    <t>Formule</t>
  </si>
  <si>
    <t>C1</t>
  </si>
  <si>
    <t>C2</t>
  </si>
  <si>
    <t>A</t>
  </si>
  <si>
    <t>B</t>
  </si>
  <si>
    <t>C</t>
  </si>
  <si>
    <t>Item</t>
  </si>
  <si>
    <t>E</t>
  </si>
  <si>
    <t>F</t>
  </si>
  <si>
    <t>Utilisateur</t>
  </si>
  <si>
    <t>Formule_2_Utilisateur</t>
  </si>
  <si>
    <t>Formule_4_Utilisateur</t>
  </si>
  <si>
    <t>Formule_6_Utilisateur</t>
  </si>
  <si>
    <t>F_Utilisateur</t>
  </si>
  <si>
    <t>Pourcentage d'investissement</t>
  </si>
  <si>
    <t>M1</t>
  </si>
  <si>
    <t>M2</t>
  </si>
  <si>
    <t>M3</t>
  </si>
  <si>
    <t>M4</t>
  </si>
  <si>
    <t>M5</t>
  </si>
  <si>
    <t>Majorations pour les opérations manuelles (MAN)</t>
  </si>
  <si>
    <t>Veuillez inscrire une formule à G12</t>
  </si>
  <si>
    <t>N/A</t>
  </si>
  <si>
    <t>C3</t>
  </si>
  <si>
    <t>C4</t>
  </si>
  <si>
    <t>Constante 1</t>
  </si>
  <si>
    <t>Constante 2</t>
  </si>
  <si>
    <t>Valeur_pour_Indirect</t>
  </si>
  <si>
    <t>DICA_sans_caractères_spéciaux</t>
  </si>
  <si>
    <t>Indirect</t>
  </si>
  <si>
    <t>Code_DICA_vs_Formules</t>
  </si>
  <si>
    <t>Zone</t>
  </si>
  <si>
    <t>Taux</t>
  </si>
  <si>
    <t>OUI</t>
  </si>
  <si>
    <t>NON</t>
  </si>
  <si>
    <t>Admissibilité</t>
  </si>
  <si>
    <t>Remarques</t>
  </si>
  <si>
    <t>Signature de l'ingénieur forestier</t>
  </si>
  <si>
    <t>Traitement (code DICA)</t>
  </si>
  <si>
    <t>Question</t>
  </si>
  <si>
    <t>Oui</t>
  </si>
  <si>
    <t>Non</t>
  </si>
  <si>
    <t>Admissible à l'aide financière pour les coupes partielles</t>
  </si>
  <si>
    <t>Pourcentage de récupération des bois de trituration</t>
  </si>
  <si>
    <t>Superficie admissible (ha)</t>
  </si>
  <si>
    <t>Zone de tarification</t>
  </si>
  <si>
    <t>Transport des bois feuillus en longueur</t>
  </si>
  <si>
    <t>Mesurage optimisé des bois feuillus</t>
  </si>
  <si>
    <t>Date (AAAA-MM-JJ)</t>
  </si>
  <si>
    <t>Grand total admissible ($)</t>
  </si>
  <si>
    <t>PCT Investissement</t>
  </si>
  <si>
    <t>Identification des tiges à récolter</t>
  </si>
  <si>
    <t>Selection_Formule_2</t>
  </si>
  <si>
    <t>Selection_Formule_4</t>
  </si>
  <si>
    <t>Selection_Formule_6</t>
  </si>
  <si>
    <t>Nom du fichier :</t>
  </si>
  <si>
    <t>Date de mise en ligne :</t>
  </si>
  <si>
    <t>Remarques :</t>
  </si>
  <si>
    <t>Valeur_menu_déroulant</t>
  </si>
  <si>
    <t>Taux d'exécution ($/ha)</t>
  </si>
  <si>
    <t>Taux d'exécution ($/m³)</t>
  </si>
  <si>
    <t>Coupe progressive irrégulière à régénération lente en 1 intervention et abandon du volume résiduel phase d'ensemencement</t>
  </si>
  <si>
    <t>Coupe progressive irrégulière à régénération lente en 2 interventions multiples phases</t>
  </si>
  <si>
    <t>Coupe progressive irrégulière à régénération lente en 3 interventions multiples phases</t>
  </si>
  <si>
    <t>Coupe progressive irrégulière à régénération lente en 1 intervention et abandon du volume résiduel phase secondaire ou d'abri</t>
  </si>
  <si>
    <t>Coupe progressive irrégulière à régénération lente en 1 intervention et abandon du volume résiduel multiples phases</t>
  </si>
  <si>
    <t>Équation_Calcul_ha</t>
  </si>
  <si>
    <t>Bois transporté en longueur</t>
  </si>
  <si>
    <t>Mesurage  optimisé</t>
  </si>
  <si>
    <t>ZNT : Largeur de la zone ou bande non traitée (m)</t>
  </si>
  <si>
    <t>Coupes partielles : exemples de calculs de réductions pour bandes ou zones non traitées</t>
  </si>
  <si>
    <t>Définition des termes utilisés dans la feuille de calcul :</t>
  </si>
  <si>
    <r>
      <t>Bandes</t>
    </r>
    <r>
      <rPr>
        <b/>
        <sz val="12"/>
        <color theme="1"/>
        <rFont val="Calibri"/>
        <family val="2"/>
        <scheme val="minor"/>
      </rPr>
      <t>*</t>
    </r>
    <r>
      <rPr>
        <b/>
        <sz val="14"/>
        <color theme="1"/>
        <rFont val="Calibri"/>
        <family val="2"/>
        <scheme val="minor"/>
      </rPr>
      <t xml:space="preserve"> :</t>
    </r>
  </si>
  <si>
    <t>Forme étroite et allongée donnée par une coupe qui traverse toute la largeur ou la longueur d'un peuplement ou d'un secteur d'intervention</t>
  </si>
  <si>
    <t>Note 1 : Une bande peut être coupée totalement, coupée partiellement ou résiduelle (non coupée)</t>
  </si>
  <si>
    <t>Note 2 : La largeur d'une bande équivaut minimalement à la demi-hauteur d'un arbre mature (généralement, 10 mètres et plus)</t>
  </si>
  <si>
    <r>
      <rPr>
        <sz val="12"/>
        <color theme="1"/>
        <rFont val="Calibri"/>
        <family val="2"/>
        <scheme val="minor"/>
      </rPr>
      <t>*</t>
    </r>
    <r>
      <rPr>
        <sz val="10"/>
        <color theme="1"/>
        <rFont val="Calibri"/>
        <family val="2"/>
        <scheme val="minor"/>
      </rPr>
      <t>Inspiré du glossaire du Guide sylvicole du Québec</t>
    </r>
  </si>
  <si>
    <t>Zones :</t>
  </si>
  <si>
    <t>Même définition que le terme bande à l'exception du non-respect de la largeur minimale (moins de 10 mètres)</t>
  </si>
  <si>
    <r>
      <t>1</t>
    </r>
    <r>
      <rPr>
        <b/>
        <vertAlign val="superscript"/>
        <sz val="14"/>
        <color theme="1"/>
        <rFont val="Calibri"/>
        <family val="2"/>
        <scheme val="minor"/>
      </rPr>
      <t>er</t>
    </r>
    <r>
      <rPr>
        <b/>
        <sz val="14"/>
        <color theme="1"/>
        <rFont val="Calibri"/>
        <family val="2"/>
        <scheme val="minor"/>
      </rPr>
      <t xml:space="preserve"> cas : Coupe progressive uniforme (avec zones non traitées de moins de 10 mètres de largeur)</t>
    </r>
  </si>
  <si>
    <r>
      <t>2</t>
    </r>
    <r>
      <rPr>
        <b/>
        <vertAlign val="superscript"/>
        <sz val="14"/>
        <color theme="1"/>
        <rFont val="Calibri"/>
        <family val="2"/>
        <scheme val="minor"/>
      </rPr>
      <t>e</t>
    </r>
    <r>
      <rPr>
        <b/>
        <sz val="14"/>
        <color theme="1"/>
        <rFont val="Calibri"/>
        <family val="2"/>
        <scheme val="minor"/>
      </rPr>
      <t xml:space="preserve"> cas : Coupe progressive par bandes (plus de 10 mètres de largeur)</t>
    </r>
  </si>
  <si>
    <t>Bande non traitée (15m)</t>
  </si>
  <si>
    <t>5m</t>
  </si>
  <si>
    <t>I--15 m--I</t>
  </si>
  <si>
    <t>15 m</t>
  </si>
  <si>
    <t>I-----15 m-----I</t>
  </si>
  <si>
    <t>Calcul de la réduction</t>
  </si>
  <si>
    <t>Non financé, aucune coupe partielle</t>
  </si>
  <si>
    <t>Bande entièrement récoltée (15m)</t>
  </si>
  <si>
    <r>
      <t>Volume moyen des tiges du peuplement avant la récolte, m</t>
    </r>
    <r>
      <rPr>
        <vertAlign val="superscript"/>
        <sz val="11"/>
        <color theme="1"/>
        <rFont val="Calibri"/>
        <family val="2"/>
        <scheme val="minor"/>
      </rPr>
      <t>3</t>
    </r>
    <r>
      <rPr>
        <sz val="11"/>
        <color theme="1"/>
        <rFont val="Calibri"/>
        <family val="2"/>
        <scheme val="minor"/>
      </rPr>
      <t>/tige brut (vp)</t>
    </r>
  </si>
  <si>
    <r>
      <t>Volume à prélever, m</t>
    </r>
    <r>
      <rPr>
        <vertAlign val="superscript"/>
        <sz val="11"/>
        <color theme="1"/>
        <rFont val="Calibri"/>
        <family val="2"/>
        <scheme val="minor"/>
      </rPr>
      <t>3</t>
    </r>
    <r>
      <rPr>
        <sz val="11"/>
        <color theme="1"/>
        <rFont val="Calibri"/>
        <family val="2"/>
        <scheme val="minor"/>
      </rPr>
      <t>/ha net (P)</t>
    </r>
  </si>
  <si>
    <r>
      <t>Volume moyen des tiges à récolter, m</t>
    </r>
    <r>
      <rPr>
        <vertAlign val="superscript"/>
        <sz val="11"/>
        <color theme="1"/>
        <rFont val="Calibri"/>
        <family val="2"/>
        <scheme val="minor"/>
      </rPr>
      <t>3</t>
    </r>
    <r>
      <rPr>
        <sz val="11"/>
        <color theme="1"/>
        <rFont val="Calibri"/>
        <family val="2"/>
        <scheme val="minor"/>
      </rPr>
      <t>/tige brut (vr)</t>
    </r>
  </si>
  <si>
    <t>Zone non traitée (5 m)</t>
  </si>
  <si>
    <r>
      <t xml:space="preserve">ZNT : Largeur de la zone ou bande non traitée (m) : </t>
    </r>
    <r>
      <rPr>
        <i/>
        <sz val="11"/>
        <color rgb="FFFF0000"/>
        <rFont val="Calibri"/>
        <family val="2"/>
        <scheme val="minor"/>
      </rPr>
      <t>5 m</t>
    </r>
  </si>
  <si>
    <r>
      <t xml:space="preserve">ZNT : Largeur de la zone ou bande non traitée (m) : </t>
    </r>
    <r>
      <rPr>
        <i/>
        <sz val="11"/>
        <color rgb="FFFF0000"/>
        <rFont val="Calibri"/>
        <family val="2"/>
        <scheme val="minor"/>
      </rPr>
      <t>15 m</t>
    </r>
  </si>
  <si>
    <t>Résultat : réduction du taux de 10%</t>
  </si>
  <si>
    <t>Résultat : réduction du taux de 30%</t>
  </si>
  <si>
    <t>Résultat : non financé</t>
  </si>
  <si>
    <t>J'atteste que les renseignements fournis dans ce document afin de calculer les taux d'investissement sont complets et conformes à la vérité, au meilleur de mes connaissances.</t>
  </si>
  <si>
    <t>J'atteste que les renseignements fournis dans ce document afin de calculer l'aide supplémentaire sont complets et conformes à la vérité, au meilleur de mes connaissances.</t>
  </si>
  <si>
    <t>Formule à utiliser pour le calcul</t>
  </si>
  <si>
    <t>Plancher d'investissement</t>
  </si>
  <si>
    <t>Travaux techniques</t>
  </si>
  <si>
    <t>Formule utilisée pour calculer la proportion que la coupe partielle représente par rapport au secteur (Pr)</t>
  </si>
  <si>
    <t>Résumé de l'investissement</t>
  </si>
  <si>
    <t>Planification</t>
  </si>
  <si>
    <t>BGAD</t>
  </si>
  <si>
    <t>Ministère</t>
  </si>
  <si>
    <t>AVEC hébergement</t>
  </si>
  <si>
    <t>SANS hébergement</t>
  </si>
  <si>
    <r>
      <t>Tous les critères sont atteints</t>
    </r>
    <r>
      <rPr>
        <b/>
        <vertAlign val="superscript"/>
        <sz val="11"/>
        <color theme="1"/>
        <rFont val="Calibri"/>
        <family val="2"/>
        <scheme val="minor"/>
      </rPr>
      <t>1</t>
    </r>
    <r>
      <rPr>
        <b/>
        <sz val="11"/>
        <color theme="1"/>
        <rFont val="Calibri"/>
        <family val="2"/>
        <scheme val="minor"/>
      </rPr>
      <t xml:space="preserve"> (Oui ou Non)</t>
    </r>
  </si>
  <si>
    <t>S/O</t>
  </si>
  <si>
    <t>Section réservée à l'usage du Ministère</t>
  </si>
  <si>
    <t>Section réservée à l'usage du BGAD</t>
  </si>
  <si>
    <t>Section réservée à l'usage de la Planification</t>
  </si>
  <si>
    <t>Contexte d'utilisation</t>
  </si>
  <si>
    <t>Inscrire les renseignements dans la colonne associée au contexte d'utilisation</t>
  </si>
  <si>
    <t>Inscrire une valeur à la cellule I13</t>
  </si>
  <si>
    <t>Proportion des bois feuillus mesurés (%)</t>
  </si>
  <si>
    <t>Proportion des bois feuillus transportés en longueur (%)</t>
  </si>
  <si>
    <t>Taux global à payer ($/ha) - taux à inscrire à l'état d'avancement et au RATF</t>
  </si>
  <si>
    <t>Traitement</t>
  </si>
  <si>
    <t>Taux de base</t>
  </si>
  <si>
    <t>Unité de mesure</t>
  </si>
  <si>
    <t>Taux d'exécution à déterminer selon la formule suivante</t>
  </si>
  <si>
    <t>Superficie</t>
  </si>
  <si>
    <t>Valeurs spécifiques à remplir selon le traitement - Martelage</t>
  </si>
  <si>
    <t>PF</t>
  </si>
  <si>
    <t>NbMSCROP</t>
  </si>
  <si>
    <t>TC</t>
  </si>
  <si>
    <t>Type de coupe</t>
  </si>
  <si>
    <t>Valeur</t>
  </si>
  <si>
    <t>Taux par hectare calculé à partir de l'équation et des variables reliées à l'activité</t>
  </si>
  <si>
    <t>Délimitation des secteurs (taux par kilomètre délimité)</t>
  </si>
  <si>
    <t>Nombre de kilomètres délimités</t>
  </si>
  <si>
    <t>Nombre de placettes inventoriées</t>
  </si>
  <si>
    <t>Calculs -  Martelage</t>
  </si>
  <si>
    <t>Taux d'exécution de base</t>
  </si>
  <si>
    <t>Taux exécution total et majoration(s) admissible(s)</t>
  </si>
  <si>
    <t>Taux vérification</t>
  </si>
  <si>
    <t>Total exécution</t>
  </si>
  <si>
    <t>Grand total admissible</t>
  </si>
  <si>
    <t>Calculs - Martelage positif et négatif  - EC (résineux ou mixte résineux)</t>
  </si>
  <si>
    <t>J'atteste que les renseignements fournis dans ce document afin de calculer le taux du traitement sont complets et conformes à la vérité, au meilleur de mes connaissances.</t>
  </si>
  <si>
    <t>Section réservée au suivi du contrat</t>
  </si>
  <si>
    <t>Numéro de la prescription :</t>
  </si>
  <si>
    <t>Numéro du contrat :</t>
  </si>
  <si>
    <t>Numéro du projet :</t>
  </si>
  <si>
    <t>U.G. :</t>
  </si>
  <si>
    <t>MRC :</t>
  </si>
  <si>
    <t>Code de traitement DICA :</t>
  </si>
  <si>
    <t>Code de traitement RATF :</t>
  </si>
  <si>
    <t xml:space="preserve">Type d'attribution : </t>
  </si>
  <si>
    <t xml:space="preserve">Nom de l'entrepreneur : </t>
  </si>
  <si>
    <t xml:space="preserve">Numéro de fournisseur : </t>
  </si>
  <si>
    <t>Date de début :</t>
  </si>
  <si>
    <t>Date de fin :</t>
  </si>
  <si>
    <t>Commentaires :</t>
  </si>
  <si>
    <t>AVEC hébergement (inscrire un taux)</t>
  </si>
  <si>
    <t>AVEC hébergement (taux maximum)</t>
  </si>
  <si>
    <t>Onglet «Martelage»</t>
  </si>
  <si>
    <t>Traitement unique</t>
  </si>
  <si>
    <t>Unité</t>
  </si>
  <si>
    <t>Variable</t>
  </si>
  <si>
    <t>$/ha</t>
  </si>
  <si>
    <t>Martelage négatif - EC (résineux ou mixte résineux)</t>
  </si>
  <si>
    <t>Martelage positif - EC (résineux ou mixte résineux)</t>
  </si>
  <si>
    <t>-</t>
  </si>
  <si>
    <t>Facteur</t>
  </si>
  <si>
    <t>CRS</t>
  </si>
  <si>
    <t>CPI</t>
  </si>
  <si>
    <t>CPR</t>
  </si>
  <si>
    <t>CJ</t>
  </si>
  <si>
    <t>EC feuillus et pins</t>
  </si>
  <si>
    <t>Délimitation des secteurs</t>
  </si>
  <si>
    <t>Équation_texte</t>
  </si>
  <si>
    <t>Travaux technique</t>
  </si>
  <si>
    <t>Valeur des activités liées au martelage pour les traitements commerciaux</t>
  </si>
  <si>
    <t>Délimitation de secteurs</t>
  </si>
  <si>
    <t>Taux fixe</t>
  </si>
  <si>
    <t>Taux variable</t>
  </si>
  <si>
    <t>Taux moyen</t>
  </si>
  <si>
    <t>Constante</t>
  </si>
  <si>
    <t>Martelage en éclaircie commerciale en peuplement résineux (ou mixte à tendance résineuse)</t>
  </si>
  <si>
    <t>Martelage négatif</t>
  </si>
  <si>
    <t>Martelage positif</t>
  </si>
  <si>
    <t>Inventaire après martelage</t>
  </si>
  <si>
    <t>Famille</t>
  </si>
  <si>
    <t>Paiement</t>
  </si>
  <si>
    <t>2018-2019</t>
  </si>
  <si>
    <t>Non 
arrondis</t>
  </si>
  <si>
    <t>Majorations applicables</t>
  </si>
  <si>
    <t>01171</t>
  </si>
  <si>
    <t>01272</t>
  </si>
  <si>
    <t>02371</t>
  </si>
  <si>
    <t>02471</t>
  </si>
  <si>
    <t>02571</t>
  </si>
  <si>
    <t>06271</t>
  </si>
  <si>
    <t>06471</t>
  </si>
  <si>
    <t>09471</t>
  </si>
  <si>
    <t>Taux calculé ($/ha)</t>
  </si>
  <si>
    <t>Écart ($/ha)</t>
  </si>
  <si>
    <t>Équation_référencée</t>
  </si>
  <si>
    <t>Date</t>
  </si>
  <si>
    <t>OS</t>
  </si>
  <si>
    <t>Excel</t>
  </si>
  <si>
    <t>Coupe de jardinage par bandes avec éclaircie dans la matrice résiduelle, Martelage</t>
  </si>
  <si>
    <t>Coupe de jardinage par bandes avec éclaircie dans la matrice résiduelle, Opérateur</t>
  </si>
  <si>
    <t>Coupe de jardinage par pieds d'arbre et groupes d'arbres, amélioration de la qualité, Martelage</t>
  </si>
  <si>
    <t>Coupe de jardinage par trouées avec éclaircie dans la matrice résiduelle, Martelage</t>
  </si>
  <si>
    <t>Coupe de jardinage par trouées avec éclaircie dans la matrice résiduelle, Opérateur</t>
  </si>
  <si>
    <t>Coupe progressive irrégulière à couvert permanent par bandes, coupe d'ensemencement, Martelage, type de peuplement SEPM, feuillus intolérants et mixte résineux</t>
  </si>
  <si>
    <t>Coupe progressive irrégulière à couvert permanent par bandes, coupe d'ensemencement, Opérateur, type de peuplement SEPM, feuillus intolérants et mixte résineux</t>
  </si>
  <si>
    <t>Coupe progressive irrégulière à couvert permanent, coupe d'ensemencement, patron d'intervention uniforme, Opérateur,  type de peuplement feuillus tolérants, autres résineux et mixte feuillus</t>
  </si>
  <si>
    <t>Coupe progressive irrégulière à couvert permanent par bandes, coupe secondaire, Martelage, type de peuplement SEPM, feuillus intolérants et mixte résineux</t>
  </si>
  <si>
    <t>Coupe progressive irrégulière à couvert permanent par bandes, coupe secondaire, Opérateur, type de peuplement SEPM, feuillus intolérants et mixte résineux</t>
  </si>
  <si>
    <t>CPI_RL-1INR_ENS</t>
  </si>
  <si>
    <t>1INRENSMFM</t>
  </si>
  <si>
    <t>Coupe progressive irrégulière à régénération lente en 1 intervention et abandon du volume résiduel, phase d'ensemencement, Martelage, type de peuplement feuillus tolérants, autres résineux et mixte feuillus</t>
  </si>
  <si>
    <t>1INRENSMSF</t>
  </si>
  <si>
    <t>Coupe progressive irrégulière à régénération lente en 1 intervention et abandon du volume résiduel, phase d'ensemencement, Martelage, type de peuplement SEPM, feuillus intolérants et mixte résineux</t>
  </si>
  <si>
    <t>1INRENSOFM</t>
  </si>
  <si>
    <t>Coupe progressive irrégulière à régénération lente en 1 intervention et abandon du volume résiduel, phase d'ensemencement, Opérateur, type de peuplement feuillus tolérants, autres résineux et mixte feuillus</t>
  </si>
  <si>
    <t>1INRENSOSF</t>
  </si>
  <si>
    <t>Coupe progressive irrégulière à régénération lente en 1 intervention et abandon du volume résiduel, phase d'ensemencement, Opérateur, type de peuplement SEPM, feuillus intolérants et mixte résineux</t>
  </si>
  <si>
    <t>CPI_RL-1INR_MUL</t>
  </si>
  <si>
    <t>1INRMULMFM</t>
  </si>
  <si>
    <t>Coupe progressive irrégulière à régénération lente en 1 intervention et abandon du volume résiduel, Multiples phases, Martelage, type de peuplement feuillus tolérants, autres résineux et mixte feuillus</t>
  </si>
  <si>
    <t>1INRMULMSF</t>
  </si>
  <si>
    <t>Coupe progressive irrégulière à régénération lente en 1 intervention et abandon du volume résiduel, Multiples phases, Martelage, type de peuplement SEPM, feuillus intolérants et mixte résineux</t>
  </si>
  <si>
    <t>1INRMULOFM</t>
  </si>
  <si>
    <t>Coupe progressive irrégulière à régénération lente en 1 intervention et abandon du volume résiduel, Multiples phases, Opérateur, type de peuplement feuillus tolérants, autres résineux et mixte feuillus</t>
  </si>
  <si>
    <t>1INRMULOSF</t>
  </si>
  <si>
    <t>Coupe progressive irrégulière à régénération lente en 1 intervention et abandon du volume résiduel, Multiples phases, Opérateur, type de peuplement SEPM, feuillus intolérants et mixte résineux</t>
  </si>
  <si>
    <t>CPI_RL-1INR_SEC</t>
  </si>
  <si>
    <t>1INRSECMFM</t>
  </si>
  <si>
    <t>Coupe progressive irrégulière à régénération lente en 1 intervention et abandon du volume résiduel, phase secondaire, Martelage, type de peuplement feuillus tolérants, autres résineux et mixte feuillus</t>
  </si>
  <si>
    <t>1INRSECMSF</t>
  </si>
  <si>
    <t>Coupe progressive irrégulière à régénération lente en 1 intervention et abandon du volume résiduel, phase secondaire, Martelage, type de peuplement SEPM, feuillus intolérants et mixte résineux</t>
  </si>
  <si>
    <t>1INRSECOFM</t>
  </si>
  <si>
    <t>Coupe progressive irrégulière à régénération lente en 1 intervention et abandon du volume résiduel, phase secondaire, Opérateur, type de peuplement feuillus tolérants, autres résineux et mixte feuillus</t>
  </si>
  <si>
    <t>1INRSECOSF</t>
  </si>
  <si>
    <t>Coupe progressive irrégulière à régénération lente en 1 intervention et abandon du volume résiduel, phase secondaire, Opérateur, type de peuplement SEPM, feuillus intolérants et mixte résineux</t>
  </si>
  <si>
    <t>Coupe progressive irrégulière à régénération lente, 2 interventions, coupe d'ensemencement, Martelage, type de peuplement SEPM, feuillus intolérants et mixte résineux</t>
  </si>
  <si>
    <t>Coupe progressive irrégulière à régénération lente, 2 interventions, coupe d'ensemencement, Martelage, type de peuplement feuillus tolérants, autres résineux et mixte feuillus</t>
  </si>
  <si>
    <t>Coupe progressive irrégulière à régénération lente, 2 interventions, coupe d'ensemencement, Opérateur, type de peuplement SEPM, feuillus intolérants et mixte résineux</t>
  </si>
  <si>
    <t>Coupe progressive irrégulière à régénération lente, 2 interventions, coupe d'ensemencement, Opérateur, type de peuplement feuillus tolérants, autres résineux et mixte feuillus</t>
  </si>
  <si>
    <t>CPI_RL-2I_MUL</t>
  </si>
  <si>
    <t>2IMULMFM</t>
  </si>
  <si>
    <t>Coupe progressive irrégulière à régénération lente en 2 interventions et abandon du volume résiduel, Multiples phases, Martelage, type de peuplement feuillus tolérants, autres résineux et mixte feuillus</t>
  </si>
  <si>
    <t>2IMULMSF</t>
  </si>
  <si>
    <t>Coupe progressive irrégulière à régénération lente en 2 interventions et abandon du volume résiduel, Multiples phases, Martelage, type de peuplement SEPM, feuillus intolérants et mixte résineux</t>
  </si>
  <si>
    <t>2IMULOFM</t>
  </si>
  <si>
    <t>Coupe progressive irrégulière à régénération lente en 2 interventions et abandon du volume résiduel, Multiples phases, Opérateur, type de peuplement feuillus tolérants, autres résineux et mixte feuillus</t>
  </si>
  <si>
    <t>2IMULOSF</t>
  </si>
  <si>
    <t>Coupe progressive irrégulière à régénération lente en 2 interventions et abandon du volume résiduel, Multiples phases, Opérateur, type de peuplement SEPM, feuillus intolérants et mixte résineux</t>
  </si>
  <si>
    <t>Coupe progressive irrégulière à régénération lente, 2 interventions, coupe secondaire, Martelage, type de peuplement SEPM, feuillus intolérants, mixte résineux</t>
  </si>
  <si>
    <t>Coupe progressive irrégulière à régénération lente, 2 interventions, coupe secondaire, Martelage, type de peuplement feuillus tolérants, autres résineux, mixte feuillus</t>
  </si>
  <si>
    <t>Coupe progressive irrégulière à régénération lente, 2 interventions, coupe secondaire, Opérateur, type de peuplement SEPM, feuillus intolérants, mixte résineux</t>
  </si>
  <si>
    <t>Coupe progressive irrégulière à régénération lente, 2 interventions, coupe secondaire, Opérateur, type de peuplement feuillus tolérants, autres résineux, mixte feuillus</t>
  </si>
  <si>
    <t>Coupe progressive irrégulière à régénération lente, 3 interventions, coupe d'ensemencement, Martelage, type de peuplement SEPM, feuillus intolérants et mixte résineux</t>
  </si>
  <si>
    <t>Coupe progressive irrégulière à régénération lente, 3 interventions, coupe d'ensemencement, Martelage, type de peuplement feuillus tolérants, autres résineux et mixte feuillus</t>
  </si>
  <si>
    <t>Coupe progressive irrégulière à régénération lente, 3 interventions, coupe d'ensemencement, Opérateur, type de peuplement SEPM, feuillus intolérants et mixte résineux</t>
  </si>
  <si>
    <t>Coupe progressive irrégulière à régénération lente, 3 interventions, coupe d'ensemencement, Opérateur, type de peuplement feuillus tolérants, autres résineux et mixte feuillus</t>
  </si>
  <si>
    <t>CPI_RL-3I_MUL</t>
  </si>
  <si>
    <t>3IMULMFM</t>
  </si>
  <si>
    <t>Coupe progressive irrégulière à régénération lente en 3 interventions et abandon du volume résiduel, Multiples phases, Martelage, type de peuplement feuillus tolérants, autres résineux et mixte feuillus</t>
  </si>
  <si>
    <t>3IMULMSF</t>
  </si>
  <si>
    <t>Coupe progressive irrégulière à régénération lente en 3 interventions et abandon du volume résiduel, Multiples phases, Martelage, type de peuplement SEPM, feuillus intolérants et mixte résineux</t>
  </si>
  <si>
    <t>3IMULOFM</t>
  </si>
  <si>
    <t>Coupe progressive irrégulière à régénération lente en 3 interventions et abandon du volume résiduel, Multiples phases, Opérateur, type de peuplement feuillus tolérants, autres résineux et mixte feuillus</t>
  </si>
  <si>
    <t>3IMULOSF</t>
  </si>
  <si>
    <t>Coupe progressive irrégulière à régénération lente en 3 interventions et abandon du volume résiduel, Multiples phases, Opérateur, type de peuplement SEPM, feuillus intolérants et mixte résineux</t>
  </si>
  <si>
    <t>Coupe progressive irrégulière à régénération lente, 3 interventions, coupe secondaire, Martelage, type de peuplement SEPM, feuillus intolérants, mixte résineux</t>
  </si>
  <si>
    <t>Coupe progressive irrégulière à régénération lente, 3 interventions, coupe secondaire, Martelage, type de peuplement feuillus tolérants, autres résineux, mixte feuillus</t>
  </si>
  <si>
    <t>Coupe progressive irrégulière à régénération lente, 3 interventions, coupe secondaire, Opérateur, type de peuplement SEPM, feuillus intolérants, mixte résineux</t>
  </si>
  <si>
    <t>Coupe progressive irrégulière à régénération lente, 3 interventions, coupe secondaire, Opérateur, type de peuplement feuillus tolérants, autres résineux, mixte feuillus</t>
  </si>
  <si>
    <t>Coupe progressive irrégulière à régénération lente, coupe multiples phases, Martelage, type de peuplement SEPM, feuillus intolérants, mixte feuillus</t>
  </si>
  <si>
    <t>Coupe progressive irrégulière à régénération lente, coupe multiples phases, Martelage, type de peuplement feuillus tolérants, autres résineux et mixte feuillus</t>
  </si>
  <si>
    <t>Coupe progressive irrégulière à régénération lente, coupe multiples phases, Opérateur, type de peuplement SEPM, feuillus intolérants, mixte feuillus</t>
  </si>
  <si>
    <t>Coupe progressive irrégulière à régénération lente, coupe multiples phases, Opérateur, type de peuplement feuillus tolérants, autres résineux et mixte feuillus</t>
  </si>
  <si>
    <t>Coupe progressive irrégulière à régénération lente, coupe préparatoire, Martelage, type de peuplement SEPM, feuillus intolérants et mixte résineux</t>
  </si>
  <si>
    <t>Coupe progressive irrégulière à régénération lente, coupe préparatoire, Martelage, type de peuplement feuillus tolérants, autres résineux et mixte feuillus</t>
  </si>
  <si>
    <t>Coupe progressive irrégulière à régénération lente, coupe préparatoire, Opérateur, type de peuplement SEPM, feuillus intolérants et mixte résineux</t>
  </si>
  <si>
    <t>Coupe progressive régulière par bande, Martelage, type de peuplement feuillus tolérants, autres résineux et mixte feuillus</t>
  </si>
  <si>
    <t>Coupe progressive régulière par bande, Opérateur, type de peuplement feuillus tolérants, autres résineux et mixte feuillus</t>
  </si>
  <si>
    <t>Coupe progressive régulière par troués, Martelage, type de peuplement feuillus tolérants, autres résineux et mixte feuillus</t>
  </si>
  <si>
    <t>Coupe progressive régulière par trouées, Opérateur, type de peuplement feuillus tolérants, autres résineux et mixte feuillus</t>
  </si>
  <si>
    <t>Coupe progressive régulière uniforme, coupe d'ensemencement, Martelage, type de peuplement SEPM, feuillus intolérants et mixte résineux</t>
  </si>
  <si>
    <t>Coupe progressive régulière uniforme, coupe d'ensemencement, Martelage, type de peuplement feuillus tolérants, autres résineux et mixte feuillus</t>
  </si>
  <si>
    <t>Coupe progressive régulière uniforme, coupe d'ensemencement, Opérateur, type de peuplement feuillus tolérants, autres résineux et mixte feuillus</t>
  </si>
  <si>
    <t>Coupe progressive régulière uniforme, coupe d'ensemencement, Opérateur, type de peuplement SEPM, feuillus intolérants et mixte résineux</t>
  </si>
  <si>
    <t>Coupe progressive régulière uniforme, coupe préparatoire, Martelage, type de peuplement SEPM, feuillus intolérants et mixte résineux</t>
  </si>
  <si>
    <t>Coupe progressive régulière uniforme, coupe préparatoire, Martelage, type de peuplement feuillus tolérants, autres résineux et mixte feuillus</t>
  </si>
  <si>
    <t>Coupe progressive régulière uniforme, coupe préparatoire, Opérateur, peuplement feuillus tolérants, autres résineux et mixte feuillus</t>
  </si>
  <si>
    <t>Coupe progressive régulière uniforme, Coupe préparatoire, Opérateur, peuplement SEPM, feuillus intolérants et mixte résineux</t>
  </si>
  <si>
    <t>CPR_U-SEC</t>
  </si>
  <si>
    <t>Coupe progressive régulière uniforme, coupe secondaire, Martelage, type de peuplement SEPM, feuillus intolérants et mixte résineux</t>
  </si>
  <si>
    <t>Coupe progressive régulière uniforme, coupe secondaire, Martelage, type de peuplement feuillus tolérants, autres résineux et mixte feuillus</t>
  </si>
  <si>
    <t>Coupe progressive régulière uniforme, coupe secondaire, Opérateur, type de peuplement feuillus tolérants, autres résineux et mixte feuillus</t>
  </si>
  <si>
    <t>Coupe progressive régulière uniforme, coupe secondaire, Opérateur, type de peuplement SEPM, feuillus intolérants et mixte résineux</t>
  </si>
  <si>
    <t>Éclaircie jardinatoire par pied d'arbre classique ou finale, Martelage</t>
  </si>
  <si>
    <t>Éclaircie jardinatoire par pied d'arbre initiale, Martelage</t>
  </si>
  <si>
    <t>Éclaircie jardinatoire par pied d'arbre et groupes d'arbres, classique ou finale, Martelage</t>
  </si>
  <si>
    <t>Éclaircie jardinatoire par pied d'arbre et groupes d'arbres initiale, Martelage</t>
  </si>
  <si>
    <t>ECSELBASSF</t>
  </si>
  <si>
    <t>ECSELBASFM</t>
  </si>
  <si>
    <t>ECSELHAUSF</t>
  </si>
  <si>
    <t>ECSELHAUFM</t>
  </si>
  <si>
    <t>ECSELNEUSF</t>
  </si>
  <si>
    <t>ECSELNEUFM</t>
  </si>
  <si>
    <t>ECMIXBASSF</t>
  </si>
  <si>
    <t>ECMIXBASFM</t>
  </si>
  <si>
    <t>ECMIXHAUSF</t>
  </si>
  <si>
    <t>ECMIXHAUFM</t>
  </si>
  <si>
    <t>ECMIXNEUSF</t>
  </si>
  <si>
    <t>ECMIXNEUFM</t>
  </si>
  <si>
    <t>Formule_4_CPR_U-SEC</t>
  </si>
  <si>
    <t>Formule_6_CPR_U-SEC</t>
  </si>
  <si>
    <t>Formule_4_CPI_RL-1INR_ENS</t>
  </si>
  <si>
    <t>Formule_6_CPI_RL-1INR_ENS</t>
  </si>
  <si>
    <t>F_CPI_RL_1INR_ENS</t>
  </si>
  <si>
    <t>Formule_4_CPI_RL-1INR_SEC</t>
  </si>
  <si>
    <t>Formule_6_CPI_RL-1INR_SEC</t>
  </si>
  <si>
    <t>F_CPI_RL_1INR_SEC</t>
  </si>
  <si>
    <t>Formule_4_CPI_RL-1INR_MUL</t>
  </si>
  <si>
    <t>Formule_6_CPI_RL-1INR_MUL</t>
  </si>
  <si>
    <t>F_CPI_RL_1INR_MUL</t>
  </si>
  <si>
    <t>Formule_4_CPI_RL-2I_MUL</t>
  </si>
  <si>
    <t>Formule_6_CPI_RL-2I_MUL</t>
  </si>
  <si>
    <t>Formule_4_CPI_RL-3I_MUL</t>
  </si>
  <si>
    <t>Formule_6_CPI_RL-3I_MUL</t>
  </si>
  <si>
    <t>F_CPI_RL_3I_MUL</t>
  </si>
  <si>
    <t>F_CPI_RL_2I_MUL</t>
  </si>
  <si>
    <t>Description</t>
  </si>
  <si>
    <t>RATF_CPI_RL_1INR_ENS</t>
  </si>
  <si>
    <t>RATF_CPI_RL_1INR_MUL</t>
  </si>
  <si>
    <t>RATF_CPI_RL_1INR_SEC</t>
  </si>
  <si>
    <t>RATF_CPI_RL_2I_MUL</t>
  </si>
  <si>
    <t>RATF_CPI_RL_3I_MUL</t>
  </si>
  <si>
    <t>RATF_CPR_BA</t>
  </si>
  <si>
    <t>RATF_CPR_T</t>
  </si>
  <si>
    <t>RATF_CJB_EMR</t>
  </si>
  <si>
    <t>RATF_CJP_AM</t>
  </si>
  <si>
    <t>RATF_CJPG_AM</t>
  </si>
  <si>
    <t>RATF_CJT_EMR</t>
  </si>
  <si>
    <t>RATF_CPI_CP_ENS_B</t>
  </si>
  <si>
    <t>RATF_CPI_RL_2I_ENS</t>
  </si>
  <si>
    <t>RATF_CPI_RL_2I_SEC</t>
  </si>
  <si>
    <t>RATF_CPI_RL_3I_ENS</t>
  </si>
  <si>
    <t>RATF_CPI_RL_3I_SEC</t>
  </si>
  <si>
    <t>RATF_CPI_RL_MUL</t>
  </si>
  <si>
    <t>RATF_CPI_RL_PR</t>
  </si>
  <si>
    <t>RATF_CPI_CP_SEC_B</t>
  </si>
  <si>
    <t>RATF_CPI_CP_ENS_U</t>
  </si>
  <si>
    <t>RATF_CPI_CP_SEC_U</t>
  </si>
  <si>
    <t>RATF_CPR_U_ENS</t>
  </si>
  <si>
    <t>RATF_CPR_U_PR</t>
  </si>
  <si>
    <t>RATF_CPR_U_SEC</t>
  </si>
  <si>
    <t>RATF_EC_MIXTE_BAS</t>
  </si>
  <si>
    <t>RATF_EC_MIXTE_HAUT</t>
  </si>
  <si>
    <t>RATF_EC_MIXTE_NEUTRE</t>
  </si>
  <si>
    <t>RATF_EC_SEL_BAS</t>
  </si>
  <si>
    <t>RATF_EC_SEL_HAUT</t>
  </si>
  <si>
    <t>RATF_EC_SEL_NEUTRE</t>
  </si>
  <si>
    <t>RATF_EJ_P_CLAS</t>
  </si>
  <si>
    <t>RATF_EJ_PG_CLAS</t>
  </si>
  <si>
    <t>RATF_EJ_PG_INI</t>
  </si>
  <si>
    <t>RATF_EJ_P_INI</t>
  </si>
  <si>
    <t>RATF_Utilisateur</t>
  </si>
  <si>
    <t>MAN_ha_PLANIF</t>
  </si>
  <si>
    <t>MAN_ha_BGAD</t>
  </si>
  <si>
    <t>MAN_ha_MFFP</t>
  </si>
  <si>
    <t>Contexte</t>
  </si>
  <si>
    <t>Secteur d'intervention dont la composition est feuillue ou mixte à dominance feuillue</t>
  </si>
  <si>
    <t>Onglet</t>
  </si>
  <si>
    <t>Taux total</t>
  </si>
  <si>
    <t>Grand total</t>
  </si>
  <si>
    <t>Vérification</t>
  </si>
  <si>
    <t>Grand total sans vérification</t>
  </si>
  <si>
    <t>Rexforêt</t>
  </si>
  <si>
    <t>Vérification INCLUS</t>
  </si>
  <si>
    <t>Vérification EXCLUS</t>
  </si>
  <si>
    <t>Formule ou activité</t>
  </si>
  <si>
    <t>Étapes pour appliquer les majorations/réductions à l'exécution</t>
  </si>
  <si>
    <t>Étapes pour appliquer les majorations à la vérification</t>
  </si>
  <si>
    <t>Pente E et plus</t>
  </si>
  <si>
    <t>Coupe totale par bandes alternes (plus de 10 mètres de largeur)</t>
  </si>
  <si>
    <t>Aucun investissement, aucune coupe partielle</t>
  </si>
  <si>
    <t>Coupe totale par trouées</t>
  </si>
  <si>
    <t>Trouée entièrement récoltée</t>
  </si>
  <si>
    <t>Non traité</t>
  </si>
  <si>
    <t>Sentier de débardage</t>
  </si>
  <si>
    <t>I-------------------------------------------------75 m-----------------------------------------------I</t>
  </si>
  <si>
    <t>Type</t>
  </si>
  <si>
    <t>Équipement / Modalité</t>
  </si>
  <si>
    <t>Information</t>
  </si>
  <si>
    <t>2019-2020</t>
  </si>
  <si>
    <t>Non arrondis</t>
  </si>
  <si>
    <t>Activités liées au martelage pour les traitements commerciaux</t>
  </si>
  <si>
    <t>Kilomètre délimité</t>
  </si>
  <si>
    <t>Hectare</t>
  </si>
  <si>
    <t>Martelage à taux variable</t>
  </si>
  <si>
    <t>Coupe progressive irrégulière à régénération lente, coupe préparatoire, Opérateur, type de peuplement feuillus tolérants, autres résineux et mixte feuillus</t>
  </si>
  <si>
    <t>L'activation du contenu de ce fichier est requise afin d'assurer l'exécution des macro-commandes qui sont nécessaires
à son bon fonctionnement.</t>
  </si>
  <si>
    <t>https://support.office.com/fr-fr/article/activer-ou-d%C3%A9sactiver-les-macros-dans-les-fichiers-office-12b036fd-d140-4e74-b45e-16fed1a7e5c6</t>
  </si>
  <si>
    <t>LP</t>
  </si>
  <si>
    <t>Largeur de la coupe partielle, un côté seulement (5 m)</t>
  </si>
  <si>
    <t>SE</t>
  </si>
  <si>
    <t>ZNT</t>
  </si>
  <si>
    <t>Bande non traitée (15 m)</t>
  </si>
  <si>
    <t>5m       5m</t>
  </si>
  <si>
    <t>Zone ou bande entièrement récoltée (0 m, si &gt; 0 m, ajouter à la largeur du sentier)</t>
  </si>
  <si>
    <r>
      <t xml:space="preserve">LP : Largeur de la coupe partielle, un côté seulement (m) : </t>
    </r>
    <r>
      <rPr>
        <i/>
        <sz val="11"/>
        <color rgb="FFFF0000"/>
        <rFont val="Calibri"/>
        <family val="2"/>
        <scheme val="minor"/>
      </rPr>
      <t>5 m</t>
    </r>
  </si>
  <si>
    <r>
      <t xml:space="preserve">SE : Largeur du sentier de débardage (m) : </t>
    </r>
    <r>
      <rPr>
        <i/>
        <sz val="11"/>
        <color rgb="FFFF0000"/>
        <rFont val="Calibri"/>
        <family val="2"/>
        <scheme val="minor"/>
      </rPr>
      <t>5 m</t>
    </r>
  </si>
  <si>
    <r>
      <rPr>
        <b/>
        <sz val="11"/>
        <color rgb="FFC00000"/>
        <rFont val="Calibri"/>
        <family val="2"/>
        <scheme val="minor"/>
      </rPr>
      <t xml:space="preserve"> *** Veuillez saisir les informations dans les</t>
    </r>
    <r>
      <rPr>
        <b/>
        <sz val="11"/>
        <color rgb="FFFF0000"/>
        <rFont val="Calibri"/>
        <family val="2"/>
        <scheme val="minor"/>
      </rPr>
      <t xml:space="preserve"> </t>
    </r>
    <r>
      <rPr>
        <b/>
        <sz val="11"/>
        <color rgb="FFC00000"/>
        <rFont val="Calibri"/>
        <family val="2"/>
        <scheme val="minor"/>
      </rPr>
      <t>cellules blanches</t>
    </r>
    <r>
      <rPr>
        <b/>
        <sz val="11"/>
        <color rgb="FFFF0000"/>
        <rFont val="Calibri"/>
        <family val="2"/>
        <scheme val="minor"/>
      </rPr>
      <t xml:space="preserve"> </t>
    </r>
    <r>
      <rPr>
        <b/>
        <sz val="11"/>
        <color rgb="FFC00000"/>
        <rFont val="Calibri"/>
        <family val="2"/>
        <scheme val="minor"/>
      </rPr>
      <t>(Planification et BGAD) et jaunes (Ministère) ***</t>
    </r>
  </si>
  <si>
    <t xml:space="preserve"> *** Veuillez saisir les informations dans les cellules blanches (Planification et BGAD) et jaunes (Ministère) ***</t>
  </si>
  <si>
    <t xml:space="preserve"> *** Veuillez saisir les informations dans les cellules blanches seulement ***</t>
  </si>
  <si>
    <t>Unité d'aménagement (UA)</t>
  </si>
  <si>
    <t>Traitement de martelage à taux fixe ou variable</t>
  </si>
  <si>
    <t>Catégorie</t>
  </si>
  <si>
    <t>Composition</t>
  </si>
  <si>
    <t>Patron d'intervention</t>
  </si>
  <si>
    <t>Structure cible</t>
  </si>
  <si>
    <t>Code DICA</t>
  </si>
  <si>
    <t>Code RATF</t>
  </si>
  <si>
    <t>Description code RATF</t>
  </si>
  <si>
    <t>Éclaircies commerciales</t>
  </si>
  <si>
    <t>Autres coupes partielles</t>
  </si>
  <si>
    <t>Uniforme, par bandes ou par trouées</t>
  </si>
  <si>
    <t>Remarque (masqué)</t>
  </si>
  <si>
    <t>Martelage feuillus</t>
  </si>
  <si>
    <t>Ce taux n'est pas utilisé, remplacé par l'équation à taux variable</t>
  </si>
  <si>
    <t>Martelage résineux</t>
  </si>
  <si>
    <t>(Constante 1 - (Variable 1 * PF) + (Variable 2 * NbMSCROP)) * TC</t>
  </si>
  <si>
    <t>Sélection des
tiges à récolter</t>
  </si>
  <si>
    <t>151</t>
  </si>
  <si>
    <t>152</t>
  </si>
  <si>
    <t>153</t>
  </si>
  <si>
    <t>154</t>
  </si>
  <si>
    <t>155</t>
  </si>
  <si>
    <t>156</t>
  </si>
  <si>
    <t>157</t>
  </si>
  <si>
    <t>158</t>
  </si>
  <si>
    <t>180</t>
  </si>
  <si>
    <t>181</t>
  </si>
  <si>
    <t>182</t>
  </si>
  <si>
    <t>183</t>
  </si>
  <si>
    <t>184</t>
  </si>
  <si>
    <t>185</t>
  </si>
  <si>
    <t>186</t>
  </si>
  <si>
    <t>187</t>
  </si>
  <si>
    <t>190</t>
  </si>
  <si>
    <t>191</t>
  </si>
  <si>
    <t>192</t>
  </si>
  <si>
    <t>193</t>
  </si>
  <si>
    <t>194</t>
  </si>
  <si>
    <t>195</t>
  </si>
  <si>
    <t>200</t>
  </si>
  <si>
    <t>240</t>
  </si>
  <si>
    <t>241</t>
  </si>
  <si>
    <t>242</t>
  </si>
  <si>
    <t>243</t>
  </si>
  <si>
    <t>244</t>
  </si>
  <si>
    <t>245</t>
  </si>
  <si>
    <t>246</t>
  </si>
  <si>
    <t>247</t>
  </si>
  <si>
    <t>248</t>
  </si>
  <si>
    <t>249</t>
  </si>
  <si>
    <t>251</t>
  </si>
  <si>
    <t>252</t>
  </si>
  <si>
    <t>253</t>
  </si>
  <si>
    <t>254</t>
  </si>
  <si>
    <t>255</t>
  </si>
  <si>
    <t>256</t>
  </si>
  <si>
    <t>257</t>
  </si>
  <si>
    <t>258</t>
  </si>
  <si>
    <t>259</t>
  </si>
  <si>
    <t>260</t>
  </si>
  <si>
    <t>261</t>
  </si>
  <si>
    <t>262</t>
  </si>
  <si>
    <t>263</t>
  </si>
  <si>
    <t>264</t>
  </si>
  <si>
    <t>265</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</si>
  <si>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</si>
  <si>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</si>
  <si>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</si>
  <si>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</si>
  <si>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</si>
  <si>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</si>
  <si>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</si>
  <si>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</si>
  <si>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</si>
  <si>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</si>
  <si>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</si>
  <si>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</si>
  <si>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</si>
  <si>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</si>
  <si>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</si>
  <si>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</si>
  <si>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</si>
  <si>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</si>
  <si>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</si>
  <si>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</si>
  <si>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</si>
  <si>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</si>
  <si>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</si>
  <si>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</si>
  <si>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</si>
  <si>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</si>
  <si>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299</t>
  </si>
  <si>
    <t>349</t>
  </si>
  <si>
    <t>351</t>
  </si>
  <si>
    <t>352</t>
  </si>
  <si>
    <t>353</t>
  </si>
  <si>
    <t>354</t>
  </si>
  <si>
    <t>355</t>
  </si>
  <si>
    <t>356</t>
  </si>
  <si>
    <t>357</t>
  </si>
  <si>
    <t>448</t>
  </si>
  <si>
    <t>449</t>
  </si>
  <si>
    <t>451</t>
  </si>
  <si>
    <t>452</t>
  </si>
  <si>
    <t>453</t>
  </si>
  <si>
    <t>454</t>
  </si>
  <si>
    <t>455</t>
  </si>
  <si>
    <t>456</t>
  </si>
  <si>
    <t>457</t>
  </si>
  <si>
    <t>458</t>
  </si>
  <si>
    <t>459</t>
  </si>
  <si>
    <t>460</t>
  </si>
  <si>
    <t>461</t>
  </si>
  <si>
    <t>549</t>
  </si>
  <si>
    <t>648</t>
  </si>
  <si>
    <t>649</t>
  </si>
  <si>
    <t>651</t>
  </si>
  <si>
    <t>652</t>
  </si>
  <si>
    <t>653</t>
  </si>
  <si>
    <t>654</t>
  </si>
  <si>
    <t>656</t>
  </si>
  <si>
    <t>657</t>
  </si>
  <si>
    <t>658</t>
  </si>
  <si>
    <t>659</t>
  </si>
  <si>
    <t>660</t>
  </si>
  <si>
    <t>661</t>
  </si>
  <si>
    <t>662</t>
  </si>
  <si>
    <t>750</t>
  </si>
  <si>
    <t>751</t>
  </si>
  <si>
    <t>752</t>
  </si>
  <si>
    <t>753</t>
  </si>
  <si>
    <t>754</t>
  </si>
  <si>
    <t>755</t>
  </si>
  <si>
    <t>756</t>
  </si>
  <si>
    <t>757</t>
  </si>
  <si>
    <t>758</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</si>
  <si>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</si>
  <si>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</si>
  <si>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</si>
  <si>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</si>
  <si>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</si>
  <si>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</si>
  <si>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</si>
  <si>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</si>
  <si>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</si>
  <si>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</si>
  <si>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</si>
  <si>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</si>
  <si>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</si>
  <si>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</si>
  <si>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</si>
  <si>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</si>
  <si>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</si>
  <si>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</si>
  <si>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</si>
  <si>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</si>
  <si>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</si>
  <si>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</si>
  <si>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</si>
  <si>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</si>
  <si>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</si>
  <si>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</si>
  <si>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</si>
  <si>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</si>
  <si>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</si>
  <si>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</si>
  <si>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</si>
  <si>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</si>
  <si>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</si>
  <si>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</si>
  <si>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</si>
  <si>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</si>
  <si>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</si>
  <si>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</si>
  <si>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</si>
  <si>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</si>
  <si>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</si>
  <si>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</si>
  <si>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</si>
  <si>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931</t>
  </si>
  <si>
    <t>932</t>
  </si>
  <si>
    <t>933</t>
  </si>
  <si>
    <t>934</t>
  </si>
  <si>
    <t>935</t>
  </si>
  <si>
    <t>951</t>
  </si>
  <si>
    <t>952</t>
  </si>
  <si>
    <t>953</t>
  </si>
  <si>
    <t>954</t>
  </si>
  <si>
    <t>955</t>
  </si>
  <si>
    <t>956</t>
  </si>
  <si>
    <t>957</t>
  </si>
  <si>
    <t>960</t>
  </si>
  <si>
    <t>961</t>
  </si>
  <si>
    <t>962</t>
  </si>
  <si>
    <t>963</t>
  </si>
  <si>
    <t>964</t>
  </si>
  <si>
    <t>965</t>
  </si>
  <si>
    <t>966</t>
  </si>
  <si>
    <t>967</t>
  </si>
  <si>
    <t>970</t>
  </si>
  <si>
    <t>980</t>
  </si>
  <si>
    <t>984</t>
  </si>
  <si>
    <t>985</t>
  </si>
  <si>
    <t>986</t>
  </si>
  <si>
    <t>987</t>
  </si>
  <si>
    <t>990</t>
  </si>
  <si>
    <t>Sentier de débardage (5 m)</t>
  </si>
  <si>
    <t>SEPM, feuillus intolérants, mixteF (intolérants) et mixteR (SEPM)</t>
  </si>
  <si>
    <t>Feuillus tolérants, autres résineux et mixteF (tolérants)</t>
  </si>
  <si>
    <t>Feuillus tolérants, mixteF (tolérants), autres résineux et mixte autres résineux</t>
  </si>
  <si>
    <r>
      <t xml:space="preserve">LP : Largeur de la coupe partielle, </t>
    </r>
    <r>
      <rPr>
        <b/>
        <sz val="11"/>
        <rFont val="Calibri"/>
        <family val="2"/>
        <scheme val="minor"/>
      </rPr>
      <t>un côté seulement</t>
    </r>
    <r>
      <rPr>
        <sz val="11"/>
        <rFont val="Calibri"/>
        <family val="2"/>
        <scheme val="minor"/>
      </rPr>
      <t xml:space="preserve"> (m)</t>
    </r>
  </si>
  <si>
    <t>Question_2 (Plancher d'investissement)</t>
  </si>
  <si>
    <t xml:space="preserve"> Pr (%)  = LP x 2 / (LP x 2 + SE + ZNT)</t>
  </si>
  <si>
    <t>Taux sans vérification</t>
  </si>
  <si>
    <t>Proportion des bois assignés à ce calcul (%)</t>
  </si>
  <si>
    <t>Formule à utiliser</t>
  </si>
  <si>
    <r>
      <t xml:space="preserve">LP : Largeur de la coupe partielle, un côté seulement (m) : </t>
    </r>
    <r>
      <rPr>
        <i/>
        <sz val="11"/>
        <color rgb="FFFF0000"/>
        <rFont val="Calibri"/>
        <family val="2"/>
        <scheme val="minor"/>
      </rPr>
      <t>0 m</t>
    </r>
  </si>
  <si>
    <t>1-EC1</t>
  </si>
  <si>
    <t>1-EC2</t>
  </si>
  <si>
    <t>Formule_1-EC1_EC_MIXTE-BAS</t>
  </si>
  <si>
    <t>Formule_1-EC1_EC_MIXTE-HAUT</t>
  </si>
  <si>
    <t>Formule_1-EC1_EC_MIXTE-NEUTRE</t>
  </si>
  <si>
    <t>Formule_1-EC1_EC_SEL-BAS</t>
  </si>
  <si>
    <t>Formule_1-EC1_EC_SEL-HAUT</t>
  </si>
  <si>
    <t>Formule_1-EC1_EC_SEL-NEUTRE</t>
  </si>
  <si>
    <t>Formule_1-EC2_EC_MIXTE-BAS</t>
  </si>
  <si>
    <t>Formule_1-EC2_EC_MIXTE-HAUT</t>
  </si>
  <si>
    <t>Formule_1-EC2_EC_MIXTE-NEUTRE</t>
  </si>
  <si>
    <t>Formule_1-EC2_EC_SEL-BAS</t>
  </si>
  <si>
    <t>Formule_1-EC2_EC_SEL-HAUT</t>
  </si>
  <si>
    <t>Formule_1-EC2_EC_SEL-NEUTRE</t>
  </si>
  <si>
    <t>Formule_1-EC1_Utilisateur</t>
  </si>
  <si>
    <t>Formule_1-EC2_Utilisateur</t>
  </si>
  <si>
    <t>Selection_Formule_1-EC1</t>
  </si>
  <si>
    <t>Selection_Formule_1-EC2</t>
  </si>
  <si>
    <t>Constante 3</t>
  </si>
  <si>
    <t>Formule 1 - EC1</t>
  </si>
  <si>
    <t>Formule 1 - EC2</t>
  </si>
  <si>
    <t>SE : Largeur du sentier de débardage (m)</t>
  </si>
  <si>
    <t>Hébergement (HPVTM)</t>
  </si>
  <si>
    <t>Distance ou durée du déplacement (DTPVTM)</t>
  </si>
  <si>
    <t>Majoration pour l'hébergement et la distance ou la durée du déplacement (HPVTM et DTPVTM)</t>
  </si>
  <si>
    <t>HPVTM</t>
  </si>
  <si>
    <t>DTPVTM</t>
  </si>
  <si>
    <t>2020-2021</t>
  </si>
  <si>
    <t>Pas de référence parce que pas utilisé</t>
  </si>
  <si>
    <t>Distance &lt; 175km OU durée du déplacement &lt; 2h30</t>
  </si>
  <si>
    <t>Distance &gt; 275km OU durée du déplacement &gt; 4h00</t>
  </si>
  <si>
    <t>Taux HPVTM</t>
  </si>
  <si>
    <t>Taux DTPVTM</t>
  </si>
  <si>
    <t>Distance ≥ 175km et ≤ 275km OU durée du déplacement ≥ 2h30 et ≤ 4h00</t>
  </si>
  <si>
    <t>Ratio AO/Grille :</t>
  </si>
  <si>
    <t>Grand total AO :</t>
  </si>
  <si>
    <t>Taux = EXE * (1 + HPVTM + DTPVTM)</t>
  </si>
  <si>
    <t>Taux = VERIF * (1 + HPVTM + DTPVTM)</t>
  </si>
  <si>
    <t>Coupe progressive irrégulière à couvert permanent, coupe d'ensemencement, patron d'intervention uniforme, Martelage, type de peuplement feuillus tolérants, autres résineux et mixte feuillus</t>
  </si>
  <si>
    <t>Coupe progressive irrégulière à couvert permanent, coupe secondaire, patron d'intervention uniforme, Opérateur, type de peuplement feuillus tolérants, autres résineux et mixte feuillus</t>
  </si>
  <si>
    <t>Coupe progressive irrégulière à couvert permanent, coupe secondaire, patron d'intervention uniforme, Martelage, type de peuplement feuillus tolérants, autres résineux et mixte feuillus</t>
  </si>
  <si>
    <t>Coupe progressive irrégulière à couvert permanent, coupe d'ensemencement, patron d'intervention uniforme, Opérateur, type de peuplement SEPM, feuillus intolérants et mixte résineux</t>
  </si>
  <si>
    <t>Coupe progressive irrégulière à couvert permanent, coupe secondaire, patron d'intervention uniforme, Opérateur, type de peuplement SEPM, feuillus intolérants et mixte résineux</t>
  </si>
  <si>
    <t>Coupe progressive irrégulière à couvert permanent, coupe d'ensemencement, patron d'intervention uniforme, Martelage, type de peuplement SEPM, feuillus intolérants et mixte résineux</t>
  </si>
  <si>
    <t>Coupe progressive irrégulière à couvert permanent, coupe secondaire, patron d'intervention uniforme, Martelage, type de peuplement SEPM, feuillus intolérants et mixte résineux</t>
  </si>
  <si>
    <t>Type d'opérations</t>
  </si>
  <si>
    <r>
      <t xml:space="preserve">CPR_BA </t>
    </r>
    <r>
      <rPr>
        <vertAlign val="superscript"/>
        <sz val="11"/>
        <color theme="1"/>
        <rFont val="Calibri"/>
        <family val="2"/>
        <scheme val="minor"/>
      </rPr>
      <t>1</t>
    </r>
  </si>
  <si>
    <r>
      <t xml:space="preserve">CPR_T </t>
    </r>
    <r>
      <rPr>
        <vertAlign val="superscript"/>
        <sz val="11"/>
        <color theme="1"/>
        <rFont val="Calibri"/>
        <family val="2"/>
        <scheme val="minor"/>
      </rPr>
      <t>2</t>
    </r>
  </si>
  <si>
    <t>Coupe progressive régulière par bande, Opérateur, type de peuplement SEPM, feuillus intolérants et mixte résineux</t>
  </si>
  <si>
    <t>Coupe progressive régulière par trouées, Opérateur, type de peuplement SEPM, feuillus intolérants et mixte résineux</t>
  </si>
  <si>
    <t>Coupe progressive régulière par bande, Martelage, type de peuplement SEPM, feuillus intolérants et mixte résineux</t>
  </si>
  <si>
    <t>Coupe progressive régulière par trouées, Martelage, type de peuplement SEPM, feuillus intolérants et mixte résineux</t>
  </si>
  <si>
    <t>Totaux - F2</t>
  </si>
  <si>
    <t>Totaux - F6</t>
  </si>
  <si>
    <t>RTR</t>
  </si>
  <si>
    <t>HCP</t>
  </si>
  <si>
    <t>BNT</t>
  </si>
  <si>
    <t>Réduction pour les bandes non traitées (BNT) - F4-F6-F7</t>
  </si>
  <si>
    <t>Formule utilisée pour calculer la réduction (BNT)</t>
  </si>
  <si>
    <t>Réduction pour les bandes non traitées (BNT) - Voir l'onglet « Réductions zones-bandes »</t>
  </si>
  <si>
    <t>Réduction pour le ratio des trouées récoltées sous forme de CPRS (RTR) - F4-F6-F7</t>
  </si>
  <si>
    <t>Réduction pour le ratio des trouées récoltées sous forme de CPRS (RTR)</t>
  </si>
  <si>
    <t>Constantes et formule utilisées pour déterminer le taux d'investissement</t>
  </si>
  <si>
    <t>RTR_Brut_ha</t>
  </si>
  <si>
    <t>BNT_Brut_ha</t>
  </si>
  <si>
    <t>RUB</t>
  </si>
  <si>
    <t>RUB_m³</t>
  </si>
  <si>
    <t>Pr 2020-2021</t>
  </si>
  <si>
    <t>Usines</t>
  </si>
  <si>
    <t xml:space="preserve">072-0-002 Fortress Cellulose Spécialisée (Thurso - Pâtes et Papiers) </t>
  </si>
  <si>
    <t>Autre - utiliser la formule</t>
  </si>
  <si>
    <t>011-0-003 Cascades (Cabano)</t>
  </si>
  <si>
    <t>Proportion des bois assignés à cette usine (%)</t>
  </si>
  <si>
    <t>Nom usine</t>
  </si>
  <si>
    <t>011-0-003</t>
  </si>
  <si>
    <t>012-0-001</t>
  </si>
  <si>
    <t>012-0-003</t>
  </si>
  <si>
    <t>171-4-003</t>
  </si>
  <si>
    <t>042-0-001</t>
  </si>
  <si>
    <t>051-0-003</t>
  </si>
  <si>
    <t>072-0-002</t>
  </si>
  <si>
    <t xml:space="preserve">Fortress Cellulose Spécialisée (Thurso - Pâtes et Papiers) </t>
  </si>
  <si>
    <t>073-0-001</t>
  </si>
  <si>
    <t>085-0-001</t>
  </si>
  <si>
    <t>081-0-001</t>
  </si>
  <si>
    <t>012-0-001 Uniboard (Sayabec)</t>
  </si>
  <si>
    <t>012-0-003 Sappi (Matane)</t>
  </si>
  <si>
    <t>051-0-003 Domtar (Windsor)</t>
  </si>
  <si>
    <t>072-0-002 Fortress (Thurso)</t>
  </si>
  <si>
    <t>081-0-001 Rayonier (Témiscaming)</t>
  </si>
  <si>
    <t>171-4-003 Silicium Québec (Bécancour)</t>
  </si>
  <si>
    <t>042-0-001 WestRock (La Tuque)</t>
  </si>
  <si>
    <t>073-0-001 Louisiana-Pacific (Bois­Franc)</t>
  </si>
  <si>
    <t>085-0-001 Norbord (La Sarre)</t>
  </si>
  <si>
    <t>Sous-total pour l'usine #2 ($/ha)</t>
  </si>
  <si>
    <t>Est-ce que les strates récoltées sont feuillues ou mixtes à dominance feuillue ?</t>
  </si>
  <si>
    <t>Sous-total pour l'usine #2 ($/m³)</t>
  </si>
  <si>
    <t>Distance « Aller simple » (km)</t>
  </si>
  <si>
    <t>Résumé de l'aide</t>
  </si>
  <si>
    <t>Minimum FD trituration</t>
  </si>
  <si>
    <t>Maximum FD trituration (équation)</t>
  </si>
  <si>
    <t>Multiple pour le maximum FD trituration (équation)</t>
  </si>
  <si>
    <t>Superficie admissible (hectares)</t>
  </si>
  <si>
    <t>Oui - Technique</t>
  </si>
  <si>
    <t>Oui - Technique et RUB</t>
  </si>
  <si>
    <t>Majorations pour les opérations manuelles (MAN) - F1-EC1</t>
  </si>
  <si>
    <t>Totaux - F1-EC1 et F1-EC2</t>
  </si>
  <si>
    <t>Volet II (Transport en longueur et mesurage optimisé)</t>
  </si>
  <si>
    <t>Sous-total pour l'aide au transport en longueur et au mesurage optimisé ($/ha) - taux à inscrire à l'état d'avancement et au RATF</t>
  </si>
  <si>
    <t>Sous-total pour l'aide au transport en longueur ($/ha) - taux à inscrire à l'état d'avancement et au RATF</t>
  </si>
  <si>
    <t>Volet II (Transport CP - Formule)</t>
  </si>
  <si>
    <t>Volet II (Transport CT - Formule)</t>
  </si>
  <si>
    <r>
      <t xml:space="preserve">Taux global pour la mesure d'accès au marché ($/ha) - taux à inscrire à l'état d'avancement et au RATF
</t>
    </r>
    <r>
      <rPr>
        <i/>
        <sz val="9"/>
        <color theme="1"/>
        <rFont val="Calibri"/>
        <family val="2"/>
        <scheme val="minor"/>
      </rPr>
      <t>L'aide globale $/ha est limitée à un plafond variable en fonction de la zone de tarification, de l'usine réceptrice et, lorsqu'applicable, de la distance « Aller simple » utilisée dans le cadre du calcul de l'aide avec la formule.</t>
    </r>
  </si>
  <si>
    <t>20201-2022</t>
  </si>
  <si>
    <t>2021-2022</t>
  </si>
  <si>
    <t>Inventaire de conformité (taux par placette inventoriée)</t>
  </si>
  <si>
    <t>ECMIXBASF2</t>
  </si>
  <si>
    <t>Deuxième éclaircie commerciale mixte par le bas, peuplement SEPM, feuillus intolérants  et mixte à tendance résineuse</t>
  </si>
  <si>
    <t>ECMIXHASF2</t>
  </si>
  <si>
    <t>Deuxième éclaircie commerciale mixte par le haut, peuplement SEPM, feuillus intolérants  et mixte à tendance résineuse</t>
  </si>
  <si>
    <t>ECMIXNESF2</t>
  </si>
  <si>
    <t>Deuxième éclaircie commerciale mixte neutre, peuplement SEPM, feuillus intolérants  et mixte à tendance résineuse</t>
  </si>
  <si>
    <t>ECSELBASF2</t>
  </si>
  <si>
    <t>Deuxième éclaircie commerciale sélective par le bas, peuplement SEPM et mixte à tendance résineuse et feuillus intolérants</t>
  </si>
  <si>
    <t>ECSELHASF2</t>
  </si>
  <si>
    <t>Deuxième éclaircie commerciale sélective par le haut, peuplement SEPM et mixte à tendance résineuse et feuillus intolérants</t>
  </si>
  <si>
    <t>ECSELNESF2</t>
  </si>
  <si>
    <t>Deuxième éclaircie commerciale sélective neutre, peuplement SEPM et mixte à tendance résineuse et feuillus intolérants</t>
  </si>
  <si>
    <t>CJPAMM</t>
  </si>
  <si>
    <t>CJPAMO</t>
  </si>
  <si>
    <t>Coupe de jardinage par pieds d'arbre, amélioration de la qualité, Opérateur</t>
  </si>
  <si>
    <t>CJPGAMM</t>
  </si>
  <si>
    <t>CJPGAMO</t>
  </si>
  <si>
    <t>Coupe de jardinage par pieds d'arbre et groupes d'arbres, amélioration de la qualité, Opérateur</t>
  </si>
  <si>
    <t>EJPCLASM</t>
  </si>
  <si>
    <t>EJPCLASO</t>
  </si>
  <si>
    <t>Éclaircie jardinatoire par pied d'arbre classique ou finale, Opérateur</t>
  </si>
  <si>
    <t>EJPGCLASM</t>
  </si>
  <si>
    <t>EJPGCLASO</t>
  </si>
  <si>
    <t>Éclaircie jardinatoire par pied d'arbre et groupes d'arbres, classique ou finale, Opérateur</t>
  </si>
  <si>
    <t>EJPGINIM</t>
  </si>
  <si>
    <t>EJPGINIO</t>
  </si>
  <si>
    <t>Éclaircie jardinatoire par pied d'arbre et groupes d'arbres initiale, Opérateur</t>
  </si>
  <si>
    <t>EJPINIM</t>
  </si>
  <si>
    <t>EJPINIO</t>
  </si>
  <si>
    <t>Éclaircie jardinatoire par pied d'arbre initiale, Opérateur</t>
  </si>
  <si>
    <t>1 - EC1</t>
  </si>
  <si>
    <t>1 - EC2</t>
  </si>
  <si>
    <t>Modif code RATF 2021-2022</t>
  </si>
  <si>
    <t>Ajout code RATF 2021-2022</t>
  </si>
  <si>
    <t>Éclaircie commerciale mixte par le bas, peuplement SEPM, feuillus intolérants  et mixte à tendance résineuse</t>
  </si>
  <si>
    <t>Éclaircie commerciale mixte par le haut, peuplement SEPM, feuillus intolérants  et mixte à tendance résineuse</t>
  </si>
  <si>
    <t>Éclaircie commerciale mixte neutre, peuplement SEPM, feuillus intolérants  et mixte à tendance résineuse</t>
  </si>
  <si>
    <t>Éclaircie commerciale sélective par le bas, peuplement SEPM et mixte à tendance résineuse et feuillus intolérants</t>
  </si>
  <si>
    <t>Éclaircie commerciale sélective par le haut, peuplement SEPM et mixte à tendance résineuse et feuillus intolérants</t>
  </si>
  <si>
    <t>Éclaircie commerciale sélective neutre, peuplement SEPM et mixte à tendance résineuse et feuillus intolérants</t>
  </si>
  <si>
    <t>Éclaircie commerciale mixte par le bas, peuplement feuillus tolérants, autres résineux et mixte feuillus</t>
  </si>
  <si>
    <t>Éclaircie commerciale mixte par le haut, peuplement feuillus tolérants, autres résineux et mixte feuillus</t>
  </si>
  <si>
    <t>Éclaircie commerciale patron d'intervention mixte neutre, peuplement feuillus tolérants, autres résineux et mixte feuillus</t>
  </si>
  <si>
    <t>Éclaircie commerciale sélective par le bas, peuplement feuillus tolérants, autres résineux et mixte feuillus</t>
  </si>
  <si>
    <t>Éclaircie commerciale sélective par le haut, peuplement feuillus tolérants, autres résineux et mixte feuillus</t>
  </si>
  <si>
    <t>Éclaircie commerciale sélective neutre, peuplement feuillus tolérants, autres résineux et mixte feuillus</t>
  </si>
  <si>
    <t>Zone tarification</t>
  </si>
  <si>
    <t>Recherchev (Concatener ZT-Usine)</t>
  </si>
  <si>
    <t>Usine</t>
  </si>
  <si>
    <t>Sous-total pour l'usine #2  - taux brut ($/ha)</t>
  </si>
  <si>
    <t>Sous-total pour l'usine #1 - taux brut ($/ha)</t>
  </si>
  <si>
    <t>Sous-total pour une autre destination #1 - taux brut ($/ha)</t>
  </si>
  <si>
    <t>Sous-total pour une autre destination #2 - taux brut ($/ha)</t>
  </si>
  <si>
    <t>Sous-total pour l'usine #1 - taux brut ($/m³)</t>
  </si>
  <si>
    <t>Calcul de l'aide en fonction de l'usine réceptrice des bois et de la zone de tarification</t>
  </si>
  <si>
    <t>Grand total pour la mesure d'accès au marché ($)</t>
  </si>
  <si>
    <t>Taux global pour le transport et le mesurage optimisés</t>
  </si>
  <si>
    <r>
      <t>Volume net récolté par hectare pour</t>
    </r>
    <r>
      <rPr>
        <b/>
        <sz val="11"/>
        <color theme="1"/>
        <rFont val="Calibri"/>
        <family val="2"/>
        <scheme val="minor"/>
      </rPr>
      <t xml:space="preserve"> tous les</t>
    </r>
    <r>
      <rPr>
        <sz val="11"/>
        <color theme="1"/>
        <rFont val="Calibri"/>
        <family val="2"/>
        <scheme val="minor"/>
      </rPr>
      <t xml:space="preserve"> </t>
    </r>
    <r>
      <rPr>
        <b/>
        <sz val="11"/>
        <color theme="1"/>
        <rFont val="Calibri"/>
        <family val="2"/>
        <scheme val="minor"/>
      </rPr>
      <t>feuillus durs de trituration</t>
    </r>
    <r>
      <rPr>
        <sz val="11"/>
        <color theme="1"/>
        <rFont val="Calibri"/>
        <family val="2"/>
        <scheme val="minor"/>
      </rPr>
      <t xml:space="preserve"> (m³/ha)
</t>
    </r>
    <r>
      <rPr>
        <i/>
        <sz val="9"/>
        <color theme="1"/>
        <rFont val="Calibri"/>
        <family val="2"/>
        <scheme val="minor"/>
      </rPr>
      <t>Le minimum admissible est de 30 m³/ha</t>
    </r>
  </si>
  <si>
    <t>Volume net récolté</t>
  </si>
  <si>
    <t>Sous-total pour une autre destination #1 - taux brut ($/m³)</t>
  </si>
  <si>
    <t>Sous-total pour une autre destination #2 - taux brut ($/m³)</t>
  </si>
  <si>
    <t>Seuils Transport</t>
  </si>
  <si>
    <t>Plafond (équation) =MAX(Tableau)</t>
  </si>
  <si>
    <r>
      <t>Plafond $/m</t>
    </r>
    <r>
      <rPr>
        <vertAlign val="superscript"/>
        <sz val="11"/>
        <color theme="1"/>
        <rFont val="Calibri"/>
        <family val="2"/>
        <scheme val="minor"/>
      </rPr>
      <t>3</t>
    </r>
    <r>
      <rPr>
        <sz val="11"/>
        <color theme="1"/>
        <rFont val="Calibri"/>
        <family val="2"/>
        <scheme val="minor"/>
      </rPr>
      <t xml:space="preserve"> =MAX()</t>
    </r>
  </si>
  <si>
    <t>Numéro usine</t>
  </si>
  <si>
    <t>Transport_Tableau_CP_CR</t>
  </si>
  <si>
    <t>Grand total pour le transport et le mesurage optimisés ($)</t>
  </si>
  <si>
    <r>
      <t xml:space="preserve">Zone de tarification
</t>
    </r>
    <r>
      <rPr>
        <i/>
        <sz val="9"/>
        <color theme="1"/>
        <rFont val="Calibri"/>
        <family val="2"/>
        <scheme val="minor"/>
      </rPr>
      <t>Valeur requise pour établir le montant de l'aide en fonction de l'usine réceptrice des bois</t>
    </r>
  </si>
  <si>
    <t>2022-2023</t>
  </si>
  <si>
    <t>Source 2022-2023</t>
  </si>
  <si>
    <t>Superficie du traitement</t>
  </si>
  <si>
    <r>
      <t xml:space="preserve">Proportion de feuillus
</t>
    </r>
    <r>
      <rPr>
        <i/>
        <sz val="9"/>
        <rFont val="Calibri"/>
        <family val="2"/>
        <scheme val="minor"/>
      </rPr>
      <t>Surface terrière des feuillus commerciaux par rapport à la surface terrière totale du peuplement</t>
    </r>
  </si>
  <si>
    <t>Inventaire de conformité</t>
  </si>
  <si>
    <t>Inventaire de conformité - Tous</t>
  </si>
  <si>
    <t>Inventaire de conformité - Majoration pour l'hébergement et la distance ou la durée du déplacement (HPVTM et DTPVTM) - Tous</t>
  </si>
  <si>
    <t>Total inventaire de conformité</t>
  </si>
  <si>
    <t>Numéro de permis</t>
  </si>
  <si>
    <t>Nombre maximal critères MSCROP</t>
  </si>
  <si>
    <t>CJP</t>
  </si>
  <si>
    <t>CJPM</t>
  </si>
  <si>
    <t>Coupe de jardinage par pieds d'arbre, Martelage</t>
  </si>
  <si>
    <t>CJPO</t>
  </si>
  <si>
    <t>Coupe de jardinage par pieds d'arbre, Opérateur</t>
  </si>
  <si>
    <t>CJPG</t>
  </si>
  <si>
    <t>CJPGM</t>
  </si>
  <si>
    <t>Coupe de jardinage par pieds d'arbre et groupes d'arbres, Martelage</t>
  </si>
  <si>
    <t>CJPGO</t>
  </si>
  <si>
    <t>Coupe de jardinage par pieds d'arbre et groupes d'arbres, Opérateur</t>
  </si>
  <si>
    <t>RATF_CJPG</t>
  </si>
  <si>
    <t>RATF_CJP</t>
  </si>
  <si>
    <t>F_CJPG</t>
  </si>
  <si>
    <t>F_CJP</t>
  </si>
  <si>
    <t>Formule_4_CJPG</t>
  </si>
  <si>
    <t>Formule_4_CJP</t>
  </si>
  <si>
    <t>Selon les valeurs inscrites à G57-G58-G59</t>
  </si>
  <si>
    <t>À inscrire dans la feuille de calcul : cellules G57, G58 et G59</t>
  </si>
  <si>
    <t>Total des majorations et de la réduction à l'exécution ($/m³)</t>
  </si>
  <si>
    <t>Total des majorations et de la réduction à l'exécution ($/ha)</t>
  </si>
  <si>
    <t>142-4-004</t>
  </si>
  <si>
    <r>
      <rPr>
        <vertAlign val="superscript"/>
        <sz val="10"/>
        <color theme="1"/>
        <rFont val="Calibri"/>
        <family val="2"/>
        <scheme val="minor"/>
      </rPr>
      <t>1</t>
    </r>
    <r>
      <rPr>
        <sz val="10"/>
        <color theme="1"/>
        <rFont val="Calibri"/>
        <family val="2"/>
        <scheme val="minor"/>
      </rPr>
      <t xml:space="preserve"> Si un ou plusieurs des critères établis à la prescription ne sont pas atteints, veuillez inscrire « Non ». À la suite du dépôt de votre rapport, le responsable du dossier à l'Unité de gestion communiquera avec vous dans les meilleurs délais pour vous indiquer, le cas échéant, le montant de l'aide qui pourrait vous être accordé pour l'exécution des travaux. </t>
    </r>
  </si>
  <si>
    <t>Codes_Dica : OK 2022-02-07 n36</t>
  </si>
  <si>
    <t>Codes_RATF : OK 2022-02-07 n114</t>
  </si>
  <si>
    <t>Codes_DICA_RATF_RechercheV : OK 2022-02-07 n114</t>
  </si>
  <si>
    <r>
      <t xml:space="preserve">Coupe progressive régulière par bandes ou trouées
</t>
    </r>
    <r>
      <rPr>
        <vertAlign val="superscript"/>
        <sz val="8"/>
        <color theme="1"/>
        <rFont val="Calibri"/>
        <family val="2"/>
        <scheme val="minor"/>
      </rPr>
      <t>1</t>
    </r>
    <r>
      <rPr>
        <sz val="8"/>
        <color theme="1"/>
        <rFont val="Calibri"/>
        <family val="2"/>
        <scheme val="minor"/>
      </rPr>
      <t xml:space="preserve"> Pour être admissible, il doit y avoir une coupe partielle à l'extérieur des bandes récoltées totalement.</t>
    </r>
  </si>
  <si>
    <r>
      <t xml:space="preserve">Coupe progressive régulière par bandes ou trouées
</t>
    </r>
    <r>
      <rPr>
        <vertAlign val="superscript"/>
        <sz val="8"/>
        <color theme="1"/>
        <rFont val="Calibri"/>
        <family val="2"/>
        <scheme val="minor"/>
      </rPr>
      <t>2</t>
    </r>
    <r>
      <rPr>
        <sz val="8"/>
        <color theme="1"/>
        <rFont val="Calibri"/>
        <family val="2"/>
        <scheme val="minor"/>
      </rPr>
      <t xml:space="preserve"> Pour être admissible, il doit y avoir une coupe partielle à l'extérieur des trouées récoltées totalement.</t>
    </r>
  </si>
  <si>
    <t>RUB_ha_PLANIF</t>
  </si>
  <si>
    <t>RUB_ha_BGAD</t>
  </si>
  <si>
    <t>RUB_ha_MFFP</t>
  </si>
  <si>
    <t>M6</t>
  </si>
  <si>
    <t>Intrants (Toutes sauf Sélection - F1-F2)</t>
  </si>
  <si>
    <t>Majoration MAN ($/m³)</t>
  </si>
  <si>
    <t>Réduction RTR ($/m³)</t>
  </si>
  <si>
    <t>Réduction BNT (%)</t>
  </si>
  <si>
    <t>Réduction BNT ($/m³)</t>
  </si>
  <si>
    <t>Taux d'exécution de base ($/m³)</t>
  </si>
  <si>
    <t>Total des majorations et des réductions à l'exécution ($/m³)</t>
  </si>
  <si>
    <t>Total des majorations et des réductions à l'exécution ($/ha)</t>
  </si>
  <si>
    <t>DCP-COVID</t>
  </si>
  <si>
    <t>Déplacement autorisé</t>
  </si>
  <si>
    <t>Rubannage</t>
  </si>
  <si>
    <t>Majoration contexte sanitaire et ajustement pour le carburant</t>
  </si>
  <si>
    <t>Valeur nette</t>
  </si>
  <si>
    <t>Valeur brute</t>
  </si>
  <si>
    <t>AVEC rubanage des sentiers</t>
  </si>
  <si>
    <t>SANS rubanage des sentiers</t>
  </si>
  <si>
    <t>Majoration pour la délimitation des sentiers de débardage (RUB)</t>
  </si>
  <si>
    <t>Majoration pour la délimitation des sentiers de débardage (RUB) - F1-F2-F4-F7</t>
  </si>
  <si>
    <t>Coupe de jardinage par pieds d'arbre, amélioration de la qualité, Martelage</t>
  </si>
  <si>
    <t>5 m</t>
  </si>
  <si>
    <t>Réduction en fonction l'utilisation du Programme de remboursement des coûts pour des activités d’aménagement forestier sur des chemins multiusages (PRCCM)</t>
  </si>
  <si>
    <t>Réduction en fonction l'utilisation du Programme de remboursement des coûts pour des activités d’aménagement forestier sur des chemins multiusages (PRCCM) - Toutes</t>
  </si>
  <si>
    <t>Formule utilisée pour calculer la réduction (PRCCM)</t>
  </si>
  <si>
    <t>Réduction PRCCM ($/m³)</t>
  </si>
  <si>
    <t>PRCCM</t>
  </si>
  <si>
    <t>Majoration RUB ($/ha)</t>
  </si>
  <si>
    <t>Majoration pour la pente (PE)</t>
  </si>
  <si>
    <t>Majoration pour la pente (PE) - Toutes</t>
  </si>
  <si>
    <r>
      <t>C</t>
    </r>
    <r>
      <rPr>
        <b/>
        <vertAlign val="subscript"/>
        <sz val="11"/>
        <color theme="1"/>
        <rFont val="Calibri"/>
        <family val="2"/>
        <scheme val="minor"/>
      </rPr>
      <t>3</t>
    </r>
    <r>
      <rPr>
        <b/>
        <sz val="11"/>
        <color theme="1"/>
        <rFont val="Calibri"/>
        <family val="2"/>
        <scheme val="minor"/>
      </rPr>
      <t xml:space="preserve"> = -0,0427P + (167,158 / P) + 5,8882</t>
    </r>
  </si>
  <si>
    <r>
      <t>Valeur = ( C</t>
    </r>
    <r>
      <rPr>
        <b/>
        <vertAlign val="subscript"/>
        <sz val="11"/>
        <color theme="1"/>
        <rFont val="Calibri"/>
        <family val="2"/>
        <scheme val="minor"/>
      </rPr>
      <t>2</t>
    </r>
    <r>
      <rPr>
        <b/>
        <sz val="11"/>
        <color theme="1"/>
        <rFont val="Calibri"/>
        <family val="2"/>
        <scheme val="minor"/>
      </rPr>
      <t xml:space="preserve"> + (8,003vr </t>
    </r>
    <r>
      <rPr>
        <b/>
        <vertAlign val="superscript"/>
        <sz val="11"/>
        <color theme="1"/>
        <rFont val="Calibri"/>
        <family val="2"/>
        <scheme val="minor"/>
      </rPr>
      <t>-0,643</t>
    </r>
    <r>
      <rPr>
        <b/>
        <sz val="11"/>
        <color theme="1"/>
        <rFont val="Calibri"/>
        <family val="2"/>
        <scheme val="minor"/>
      </rPr>
      <t xml:space="preserve"> - 6,745vp </t>
    </r>
    <r>
      <rPr>
        <b/>
        <vertAlign val="superscript"/>
        <sz val="11"/>
        <color theme="1"/>
        <rFont val="Calibri"/>
        <family val="2"/>
        <scheme val="minor"/>
      </rPr>
      <t>-0,564</t>
    </r>
    <r>
      <rPr>
        <b/>
        <sz val="11"/>
        <color theme="1"/>
        <rFont val="Calibri"/>
        <family val="2"/>
        <scheme val="minor"/>
      </rPr>
      <t>)) x P</t>
    </r>
  </si>
  <si>
    <t>PE</t>
  </si>
  <si>
    <t>Majoration PE ($/m³)</t>
  </si>
  <si>
    <t>Majoration PE ($/ha)</t>
  </si>
  <si>
    <t>PE_ha_PLANIF</t>
  </si>
  <si>
    <t>PE_ha_BGAD</t>
  </si>
  <si>
    <t>PE_ha_MFFP</t>
  </si>
  <si>
    <t>HCP_ha_PLANIF
DCP_ha_PLANIF</t>
  </si>
  <si>
    <t>HCP_ha_BGAD
DCP_ha_BGAD</t>
  </si>
  <si>
    <t>HCP_ha_MFFP
DCP_ha_MFFP</t>
  </si>
  <si>
    <t>Équation_REF</t>
  </si>
  <si>
    <t>Constantes et formule référencée</t>
  </si>
  <si>
    <t>Taux brut ($/ha)</t>
  </si>
  <si>
    <t>Majoration pour le déplacement quotidien des travailleurs (DCP-COVID)</t>
  </si>
  <si>
    <t>Majoration pour le déplacement quotidien des travailleurs (DCP-COVID) — F1-F2-F4-F6-F7</t>
  </si>
  <si>
    <t>Hébergement (6,4%)</t>
  </si>
  <si>
    <r>
      <t xml:space="preserve">Le MFFP autorise les travailleurs à se déplacer quotidiennement au lieu d’être
hébergés (3,2 %) ?
</t>
    </r>
    <r>
      <rPr>
        <i/>
        <sz val="9"/>
        <color theme="1"/>
        <rFont val="Calibri"/>
        <family val="2"/>
        <scheme val="minor"/>
      </rPr>
      <t>Option ajoutée en fonction du contexte sanitaire COVID-19 — Inscrire une valeur à la ligne 78</t>
    </r>
  </si>
  <si>
    <t>Carburant TSC (opérations manuelles)</t>
  </si>
  <si>
    <t>Carburant TSC (opération mécanisées)</t>
  </si>
  <si>
    <t>011-0-003 Cascades Canada ULC (Cabano)</t>
  </si>
  <si>
    <t>022-0-001 Norbord (Chambord)</t>
  </si>
  <si>
    <t>022-0-001 Norbord inc. (Chambord)</t>
  </si>
  <si>
    <t>041-2-039 Xylo­Carbone (Saint­Tite)</t>
  </si>
  <si>
    <t>142-4-004 Biomasse du lac Taureau (Saint-Michel-des-Saints)</t>
  </si>
  <si>
    <t>Cascades Canada ULC (Cabano)</t>
  </si>
  <si>
    <t>022-0-001</t>
  </si>
  <si>
    <t>Norbord inc. (Chambord)</t>
  </si>
  <si>
    <t>041-2-039</t>
  </si>
  <si>
    <t>HCP-COVID</t>
  </si>
  <si>
    <t>St-Pierre, Stéphane (BMMB)</t>
  </si>
  <si>
    <t>Windows (64-bit) NT 10.00</t>
  </si>
  <si>
    <t>16.0</t>
  </si>
  <si>
    <r>
      <t xml:space="preserve">Chemins limitrophes ou à l'intérieur du secteur d'intervention remboursés dans le cadre du PRCCM ?
</t>
    </r>
    <r>
      <rPr>
        <i/>
        <sz val="9"/>
        <color theme="1"/>
        <rFont val="Calibri"/>
        <family val="2"/>
        <scheme val="minor"/>
      </rPr>
      <t>Voir le document de références pour plus de détails</t>
    </r>
  </si>
  <si>
    <t>Pouliot, Simon (DPF)</t>
  </si>
  <si>
    <r>
      <t xml:space="preserve">Ajustement au taux brut lié à la hausse des prix ($/ha)
</t>
    </r>
    <r>
      <rPr>
        <sz val="9"/>
        <rFont val="Calibri"/>
        <family val="2"/>
        <scheme val="minor"/>
      </rPr>
      <t xml:space="preserve">• Majoration pour les opérations mécanisées : + 18,94% </t>
    </r>
    <r>
      <rPr>
        <b/>
        <sz val="9"/>
        <rFont val="Calibri"/>
        <family val="2"/>
        <scheme val="minor"/>
      </rPr>
      <t xml:space="preserve">
</t>
    </r>
    <r>
      <rPr>
        <sz val="9"/>
        <rFont val="Calibri"/>
        <family val="2"/>
        <scheme val="minor"/>
      </rPr>
      <t>• Majoration pour les opérations manuelles : + 11,74%</t>
    </r>
  </si>
  <si>
    <r>
      <t xml:space="preserve">Ajustement au taux brut lié à la hausse des prix ($/ha)
</t>
    </r>
    <r>
      <rPr>
        <sz val="9"/>
        <rFont val="Calibri"/>
        <family val="2"/>
        <scheme val="minor"/>
      </rPr>
      <t xml:space="preserve">• Majoration pour les opérations mécanisées : + 18,94% 
</t>
    </r>
  </si>
  <si>
    <t>03771</t>
  </si>
  <si>
    <t>03772</t>
  </si>
  <si>
    <t>12171</t>
  </si>
  <si>
    <t>096001</t>
  </si>
  <si>
    <t>UA 2023</t>
  </si>
  <si>
    <t>Majoration HCP ($/m³)</t>
  </si>
  <si>
    <t>Majoration pour équipement sanitaire</t>
  </si>
  <si>
    <t>Majoration pour l'hébergement (HCP)</t>
  </si>
  <si>
    <t>Majoration pour l'hébergement (HCP) - F1-F2-F4-F6-F7</t>
  </si>
  <si>
    <r>
      <t>Totaux - F4-</t>
    </r>
    <r>
      <rPr>
        <b/>
        <sz val="12"/>
        <color rgb="FFFF0000"/>
        <rFont val="Calibri"/>
        <family val="2"/>
        <scheme val="minor"/>
      </rPr>
      <t>F7</t>
    </r>
  </si>
  <si>
    <t>Taux = (EXE * (1 + PE) + RUB * (1 + PE) + PRCCM + RTR + BNT) * (1 + HCP)</t>
  </si>
  <si>
    <t>Gagné, Jean-Benoit (BMMB)</t>
  </si>
  <si>
    <t>086-0-002-Forex Amos inc. (OSB)</t>
  </si>
  <si>
    <t>9455-8624 Québec inc. (Biomasse du lac Taureau)</t>
  </si>
  <si>
    <t>Compagnie WestRock du Canada Corp.</t>
  </si>
  <si>
    <t>Domtar inc. (Windsor - Pâtes et papiers)</t>
  </si>
  <si>
    <t>Entreprises Sappi Canada inc. (Matane)</t>
  </si>
  <si>
    <t>086-0-002</t>
  </si>
  <si>
    <t>Forex Amos inc. (OSB)</t>
  </si>
  <si>
    <t>Louisiana-Pacific Canada Ltd. (Bois-Franc)</t>
  </si>
  <si>
    <t>Norbord inc. (La Sarre - Panneaux)</t>
  </si>
  <si>
    <t>Rayonier A.M. Canada S.E.N.C. (Témiscaming - Pâtes et papiers)</t>
  </si>
  <si>
    <t>Silicium Québec Société en commandite</t>
  </si>
  <si>
    <t>Uniboard Canada inc. (Sayabec)</t>
  </si>
  <si>
    <t>Xylo-Carbone inc.</t>
  </si>
  <si>
    <t>CEAF4</t>
  </si>
  <si>
    <t>ISO 4</t>
  </si>
  <si>
    <t>Majoration pour la certification (CEAF4 ou ISO4)</t>
  </si>
  <si>
    <t>Majoration pour la certification (CEAF4 ou ISO4) - Tous</t>
  </si>
  <si>
    <t>Certification (CEAF4 ou ISO4)</t>
  </si>
  <si>
    <t>Taux VERIF</t>
  </si>
  <si>
    <t>Taux HPVTM et DTPVTM</t>
  </si>
  <si>
    <t>Taux CEAF4 ou ISO4</t>
  </si>
  <si>
    <t>Taux exécution total, majorations, réductions admissibles et inventaire conformité total</t>
  </si>
  <si>
    <t>CEAF4 et ISO4</t>
  </si>
  <si>
    <t>ISO4</t>
  </si>
  <si>
    <t>Pas de majoration</t>
  </si>
  <si>
    <t>Taux ($/ha) = (174,22 - (43,10 * PF) + (4,94 * NbMSCROP)) * TC</t>
  </si>
  <si>
    <t>Taux AO :</t>
  </si>
  <si>
    <t>Taux Grille (avec vérif.) :</t>
  </si>
  <si>
    <r>
      <t>BNT = (1,8 x Pr</t>
    </r>
    <r>
      <rPr>
        <b/>
        <vertAlign val="superscript"/>
        <sz val="11"/>
        <color theme="1"/>
        <rFont val="Calibri"/>
        <family val="2"/>
        <scheme val="minor"/>
      </rPr>
      <t>2</t>
    </r>
    <r>
      <rPr>
        <b/>
        <sz val="11"/>
        <color theme="1"/>
        <rFont val="Calibri"/>
        <family val="2"/>
        <scheme val="minor"/>
      </rPr>
      <t>) - (2,7 x Pr) + 1</t>
    </r>
  </si>
  <si>
    <r>
      <t xml:space="preserve">Planchers d'investissement
</t>
    </r>
    <r>
      <rPr>
        <sz val="9"/>
        <color theme="1"/>
        <rFont val="Calibri"/>
        <family val="2"/>
        <scheme val="minor"/>
      </rPr>
      <t>•  Technique : 45,14 $/ha
•  Technique et RUB : 106,96 $/ha (+ majoration pour la pente applicable pour RUB)</t>
    </r>
  </si>
  <si>
    <r>
      <t xml:space="preserve">Ajustements liés au contexte sanitaire ($/ha)
</t>
    </r>
    <r>
      <rPr>
        <sz val="9"/>
        <rFont val="Calibri"/>
        <family val="2"/>
        <scheme val="minor"/>
      </rPr>
      <t>• Majoration de 0,45% pour l’acquisition d’équipements sanitaire et de protection individuelle</t>
    </r>
  </si>
  <si>
    <t>012-0-001 Uniboard Canada inc. (Sayabec)</t>
  </si>
  <si>
    <t>012-0-003 Entreprises Sappi Canada inc. (Matane)</t>
  </si>
  <si>
    <t>081-0-001 Rayonier A.M. Canada S.E.N.C. (Témiscaming - Pâtes et papiers)</t>
  </si>
  <si>
    <t>085-0-001 Norbord inc. (La Sarre - Panneaux)</t>
  </si>
  <si>
    <t>171-4-003 Silicium Québec Société en commandite</t>
  </si>
  <si>
    <t>073-0-001 Louisiana-Pacific Canada Ltd. (Bois-Franc)</t>
  </si>
  <si>
    <t>051-0-003 Domtar inc. (Windsor - Pâtes et papiers)</t>
  </si>
  <si>
    <t>042-0-001 Compagnie WestRock du Canada Corp.</t>
  </si>
  <si>
    <t>142-4-004 9455-8624 Québec inc. (Biomasse du lac Taureau)</t>
  </si>
  <si>
    <t>086-0-002 Forex Amos inc. (OSB)</t>
  </si>
  <si>
    <t>041-2-039 Xylo-Carbone inc.</t>
  </si>
  <si>
    <r>
      <t xml:space="preserve">Délimitation physique (ruban) des sentiers de débardage
</t>
    </r>
    <r>
      <rPr>
        <i/>
        <sz val="9"/>
        <color theme="1"/>
        <rFont val="Calibri"/>
        <family val="2"/>
        <scheme val="minor"/>
      </rPr>
      <t>La majoration « RUB » est disponible, lorsqu'un technicien réalise le rubanage des sentiers qui est prescrit ou autorisé avant le début des travaux.</t>
    </r>
  </si>
  <si>
    <t>Formulaire d'autorisation pour l'hébergement</t>
  </si>
  <si>
    <t xml:space="preserve">Nom du bénéficiaire de garantie
d'approvisionnenent désigné : </t>
  </si>
  <si>
    <t xml:space="preserve">Exercice financier : </t>
  </si>
  <si>
    <t>Lieu d'hébergement</t>
  </si>
  <si>
    <t>Nom d'établissement</t>
  </si>
  <si>
    <t>Durée d'utilisation de l'hébergement (jours/personne)</t>
  </si>
  <si>
    <t>Distance entre le lieu d'hébergement et le SI</t>
  </si>
  <si>
    <t xml:space="preserve">Hébergement autorisé </t>
  </si>
  <si>
    <t>Initial personne qui autorise</t>
  </si>
  <si>
    <t>Section réservée au MRNF</t>
  </si>
  <si>
    <t xml:space="preserve">J'atteste que les renseignements fournis dans cette annexe sont à ma connaissance complets et conformes à la vérité. </t>
  </si>
  <si>
    <t>Autorisation par le MRNF</t>
  </si>
  <si>
    <t>Aide finale CP 2024-2025 $/ha</t>
  </si>
  <si>
    <r>
      <t>Aide finale CR 2024-2025 $/m</t>
    </r>
    <r>
      <rPr>
        <b/>
        <vertAlign val="superscript"/>
        <sz val="11"/>
        <color theme="1"/>
        <rFont val="Calibri"/>
        <family val="2"/>
        <scheme val="minor"/>
      </rPr>
      <t>3</t>
    </r>
  </si>
  <si>
    <t>Plafond aide CR 2024-2025</t>
  </si>
  <si>
    <t>[Annexe_TSNC_2024-2025_2024-05-06.xlsm]Calculs grille'!K199</t>
  </si>
  <si>
    <t>[Annexe_TSNC_2024-2025_2024-05-06.xlsm]Calculs grille'!K200</t>
  </si>
  <si>
    <t>[Annexe_TSNC_2024-2025_2024-05-06.xlsm]Calculs grille'!K201</t>
  </si>
  <si>
    <t>[Annexe_TSNC_2024-2025_2024-05-06.xlsm]Calculs grille'!K202</t>
  </si>
  <si>
    <t>[Annexe_TSNC_2024-2025_2024-05-06.xlsm]Calculs grille'!K203</t>
  </si>
  <si>
    <t>[Annexe_TSNC_2024-2025_2024-05-06.xlsm]Calculs grille'!K204</t>
  </si>
  <si>
    <t>[Annexe_TSNC_2024-2025_2024-05-06.xlsm]Calculs grille'!K205</t>
  </si>
  <si>
    <t>[Annexe_TSNC_2024-2025_2024-05-06.xlsm]Calculs grille'!K206</t>
  </si>
  <si>
    <t>[Annexe_TSNC_2024-2025_2024-05-06.xlsm]Calculs grille'!K207</t>
  </si>
  <si>
    <t>Les secteurs pour lesquels j'ai apposé ma signature sont autorisés au paiement de la majoration liée à l'hébergement.</t>
  </si>
  <si>
    <t>Version 1</t>
  </si>
  <si>
    <t>Taux = (EXE * (1 + PE) + RUB * (1 + PE) + PRCCM) * (1 + HCP)</t>
  </si>
  <si>
    <t>Est-ce que le peuplier représente plus de 50 % de la ST feuillue ?</t>
  </si>
  <si>
    <t>Sous-total pour l'usine #3 ($/m³)</t>
  </si>
  <si>
    <t>Sous-total pour l'usine #3 ($/ha)</t>
  </si>
  <si>
    <t>021-2-036</t>
  </si>
  <si>
    <t>Elkem Métal Canada inc.</t>
  </si>
  <si>
    <t>025-0-001</t>
  </si>
  <si>
    <t>Fibrek S.E.N.C. (Pâtes et papiers)</t>
  </si>
  <si>
    <t>025-4-005</t>
  </si>
  <si>
    <t>Société de cogénération de St-Félicien, S.E.C.</t>
  </si>
  <si>
    <t>027-4-003</t>
  </si>
  <si>
    <t>Énergie Milot</t>
  </si>
  <si>
    <t>042-2-013</t>
  </si>
  <si>
    <t>Transfobec Mauricie</t>
  </si>
  <si>
    <t>Biomasse du lac Taureau</t>
  </si>
  <si>
    <t>Usines Peuplier</t>
  </si>
  <si>
    <t xml:space="preserve">MATRICE PEUPLIER </t>
  </si>
  <si>
    <t>021-2-036 Elkem Métal Canada inc.</t>
  </si>
  <si>
    <t>025-0-001 Fibrek S.E.N.C. (Pâtes et papiers)</t>
  </si>
  <si>
    <t>025-4-005 Société de cogénération de St-Félicien, S.E.C.</t>
  </si>
  <si>
    <t>027-4-003 Énergie Milot</t>
  </si>
  <si>
    <t>042-2-013 Transfobec Mauricie</t>
  </si>
  <si>
    <t>142-4-004 Biomasse du lac Taureau</t>
  </si>
  <si>
    <t>non</t>
  </si>
  <si>
    <r>
      <t>C</t>
    </r>
    <r>
      <rPr>
        <b/>
        <vertAlign val="subscript"/>
        <sz val="11"/>
        <color theme="1"/>
        <rFont val="Calibri"/>
        <family val="2"/>
        <scheme val="minor"/>
      </rPr>
      <t>1</t>
    </r>
    <r>
      <rPr>
        <b/>
        <sz val="11"/>
        <color theme="1"/>
        <rFont val="Calibri"/>
        <family val="2"/>
        <scheme val="minor"/>
      </rPr>
      <t xml:space="preserve"> = -0,0679P + (431,650 / P) + 6,822</t>
    </r>
  </si>
  <si>
    <r>
      <t>C</t>
    </r>
    <r>
      <rPr>
        <b/>
        <vertAlign val="subscript"/>
        <sz val="11"/>
        <color theme="1"/>
        <rFont val="Calibri"/>
        <family val="2"/>
        <scheme val="minor"/>
      </rPr>
      <t>2</t>
    </r>
    <r>
      <rPr>
        <b/>
        <sz val="11"/>
        <color theme="1"/>
        <rFont val="Calibri"/>
        <family val="2"/>
        <scheme val="minor"/>
      </rPr>
      <t xml:space="preserve"> = -0,0679P + (215,825 / P) + 8,155</t>
    </r>
  </si>
  <si>
    <r>
      <t>Valeur = ( C</t>
    </r>
    <r>
      <rPr>
        <b/>
        <vertAlign val="subscript"/>
        <sz val="11"/>
        <color theme="1"/>
        <rFont val="Calibri"/>
        <family val="2"/>
        <scheme val="minor"/>
      </rPr>
      <t>1</t>
    </r>
    <r>
      <rPr>
        <b/>
        <sz val="11"/>
        <color theme="1"/>
        <rFont val="Calibri"/>
        <family val="2"/>
        <scheme val="minor"/>
      </rPr>
      <t xml:space="preserve"> + (13,524vr </t>
    </r>
    <r>
      <rPr>
        <b/>
        <vertAlign val="superscript"/>
        <sz val="11"/>
        <color theme="1"/>
        <rFont val="Calibri"/>
        <family val="2"/>
        <scheme val="minor"/>
      </rPr>
      <t>-0,491</t>
    </r>
    <r>
      <rPr>
        <b/>
        <sz val="11"/>
        <color theme="1"/>
        <rFont val="Calibri"/>
        <family val="2"/>
        <scheme val="minor"/>
      </rPr>
      <t xml:space="preserve"> - 11,065vp </t>
    </r>
    <r>
      <rPr>
        <b/>
        <vertAlign val="superscript"/>
        <sz val="11"/>
        <color theme="1"/>
        <rFont val="Calibri"/>
        <family val="2"/>
        <scheme val="minor"/>
      </rPr>
      <t>-0,482</t>
    </r>
    <r>
      <rPr>
        <b/>
        <sz val="11"/>
        <color theme="1"/>
        <rFont val="Calibri"/>
        <family val="2"/>
        <scheme val="minor"/>
      </rPr>
      <t>)) x P</t>
    </r>
  </si>
  <si>
    <r>
      <t>Valeur = ( C</t>
    </r>
    <r>
      <rPr>
        <b/>
        <vertAlign val="subscript"/>
        <sz val="11"/>
        <color theme="1"/>
        <rFont val="Calibri"/>
        <family val="2"/>
        <scheme val="minor"/>
      </rPr>
      <t>2</t>
    </r>
    <r>
      <rPr>
        <b/>
        <sz val="11"/>
        <color theme="1"/>
        <rFont val="Calibri"/>
        <family val="2"/>
        <scheme val="minor"/>
      </rPr>
      <t xml:space="preserve"> + (13,524vr </t>
    </r>
    <r>
      <rPr>
        <b/>
        <vertAlign val="superscript"/>
        <sz val="11"/>
        <color theme="1"/>
        <rFont val="Calibri"/>
        <family val="2"/>
        <scheme val="minor"/>
      </rPr>
      <t>-0,491</t>
    </r>
    <r>
      <rPr>
        <b/>
        <sz val="11"/>
        <color theme="1"/>
        <rFont val="Calibri"/>
        <family val="2"/>
        <scheme val="minor"/>
      </rPr>
      <t xml:space="preserve"> - 11,065vp </t>
    </r>
    <r>
      <rPr>
        <b/>
        <vertAlign val="superscript"/>
        <sz val="11"/>
        <color theme="1"/>
        <rFont val="Calibri"/>
        <family val="2"/>
        <scheme val="minor"/>
      </rPr>
      <t>-0,482</t>
    </r>
    <r>
      <rPr>
        <b/>
        <sz val="11"/>
        <color theme="1"/>
        <rFont val="Calibri"/>
        <family val="2"/>
        <scheme val="minor"/>
      </rPr>
      <t>)) x P</t>
    </r>
  </si>
  <si>
    <r>
      <t>Valeur = ( C</t>
    </r>
    <r>
      <rPr>
        <b/>
        <vertAlign val="subscript"/>
        <sz val="11"/>
        <color theme="1"/>
        <rFont val="Calibri"/>
        <family val="2"/>
        <scheme val="minor"/>
      </rPr>
      <t>1</t>
    </r>
    <r>
      <rPr>
        <b/>
        <sz val="11"/>
        <color theme="1"/>
        <rFont val="Calibri"/>
        <family val="2"/>
        <scheme val="minor"/>
      </rPr>
      <t xml:space="preserve"> + (19,482vr </t>
    </r>
    <r>
      <rPr>
        <b/>
        <vertAlign val="superscript"/>
        <sz val="11"/>
        <color theme="1"/>
        <rFont val="Calibri"/>
        <family val="2"/>
        <scheme val="minor"/>
      </rPr>
      <t>-0,237</t>
    </r>
    <r>
      <rPr>
        <b/>
        <sz val="11"/>
        <color theme="1"/>
        <rFont val="Calibri"/>
        <family val="2"/>
        <scheme val="minor"/>
      </rPr>
      <t xml:space="preserve"> - 13,798vp </t>
    </r>
    <r>
      <rPr>
        <b/>
        <vertAlign val="superscript"/>
        <sz val="11"/>
        <color theme="1"/>
        <rFont val="Calibri"/>
        <family val="2"/>
        <scheme val="minor"/>
      </rPr>
      <t>-0,237</t>
    </r>
    <r>
      <rPr>
        <b/>
        <sz val="11"/>
        <color theme="1"/>
        <rFont val="Calibri"/>
        <family val="2"/>
        <scheme val="minor"/>
      </rPr>
      <t>)) x P</t>
    </r>
  </si>
  <si>
    <r>
      <t>Valeur = ( C1 + (17,626vr</t>
    </r>
    <r>
      <rPr>
        <b/>
        <vertAlign val="superscript"/>
        <sz val="11"/>
        <color theme="1"/>
        <rFont val="Calibri"/>
        <family val="2"/>
        <scheme val="minor"/>
      </rPr>
      <t xml:space="preserve"> -0,453</t>
    </r>
    <r>
      <rPr>
        <b/>
        <sz val="11"/>
        <color theme="1"/>
        <rFont val="Calibri"/>
        <family val="2"/>
        <scheme val="minor"/>
      </rPr>
      <t xml:space="preserve"> - 11,338vp </t>
    </r>
    <r>
      <rPr>
        <b/>
        <vertAlign val="superscript"/>
        <sz val="11"/>
        <color theme="1"/>
        <rFont val="Calibri"/>
        <family val="2"/>
        <scheme val="minor"/>
      </rPr>
      <t>-0,471</t>
    </r>
    <r>
      <rPr>
        <b/>
        <sz val="11"/>
        <color theme="1"/>
        <rFont val="Calibri"/>
        <family val="2"/>
        <scheme val="minor"/>
      </rPr>
      <t>)) x P</t>
    </r>
  </si>
  <si>
    <r>
      <t>Valeur = ( C</t>
    </r>
    <r>
      <rPr>
        <b/>
        <vertAlign val="subscript"/>
        <sz val="11"/>
        <color theme="1"/>
        <rFont val="Calibri"/>
        <family val="2"/>
        <scheme val="minor"/>
      </rPr>
      <t>1</t>
    </r>
    <r>
      <rPr>
        <b/>
        <sz val="11"/>
        <color theme="1"/>
        <rFont val="Calibri"/>
        <family val="2"/>
        <scheme val="minor"/>
      </rPr>
      <t xml:space="preserve"> + (15,797vr </t>
    </r>
    <r>
      <rPr>
        <b/>
        <vertAlign val="superscript"/>
        <sz val="11"/>
        <color theme="1"/>
        <rFont val="Calibri"/>
        <family val="2"/>
        <scheme val="minor"/>
      </rPr>
      <t>-0,361</t>
    </r>
    <r>
      <rPr>
        <b/>
        <sz val="11"/>
        <color theme="1"/>
        <rFont val="Calibri"/>
        <family val="2"/>
        <scheme val="minor"/>
      </rPr>
      <t xml:space="preserve"> - 12,335vp </t>
    </r>
    <r>
      <rPr>
        <b/>
        <vertAlign val="superscript"/>
        <sz val="11"/>
        <color theme="1"/>
        <rFont val="Calibri"/>
        <family val="2"/>
        <scheme val="minor"/>
      </rPr>
      <t>-0,415</t>
    </r>
    <r>
      <rPr>
        <b/>
        <sz val="11"/>
        <color theme="1"/>
        <rFont val="Calibri"/>
        <family val="2"/>
        <scheme val="minor"/>
      </rPr>
      <t xml:space="preserve">)) x P  </t>
    </r>
  </si>
  <si>
    <t xml:space="preserve">Programme d’investissement en aménagement forestier (PIAF) - Volet I 
Forêt publique 
Annexe au rapport et au calcul des taux d'investissement pour les coupes partielles
2025-2026
</t>
  </si>
  <si>
    <t>Calcul_aide_PIAF_Volet_I_CP_2025-2026_2025-06-02</t>
  </si>
  <si>
    <t>2025-06-02 ou dans les jours suivants.</t>
  </si>
  <si>
    <t>Programme d’investissement en aménagement forestier (PIAF) - Volet I 
Forêt publique 
Annexe au rapport et au calcul des taux d'investissement pour les coupes partielles
2025-2026</t>
  </si>
  <si>
    <t>Programme d’investissement en aménagement forestier (PIAF) - Volet II
Forêt publique
Annexes au rapport et au calcul de l'aide pour le transport et l'optimisation des bois feuillus issus de coupes partielles
et de l'aide pour le transport des bois feuillus issus de coupes de régénération
2025-2026</t>
  </si>
  <si>
    <t>Annexe au calcul des taux des traitements non commerciaux 2025-2026          
Martelage
Inventaire de conformité et délimitation de secteur
Forêt publique</t>
  </si>
  <si>
    <r>
      <t xml:space="preserve">Nombre de priorité de récolte combinant MSCR indépendemment du critère O ou P *
Valeur de 0 à 4 : (MO ou MP)-(SO ou SP)-(CO ou CP)-(RO ou RP)
</t>
    </r>
    <r>
      <rPr>
        <sz val="9"/>
        <rFont val="Calibri"/>
        <family val="2"/>
        <scheme val="minor"/>
      </rPr>
      <t xml:space="preserve">Critères de classification de vigueur (M­mourir, S­survie, C­conserver et R­réserve) indépendamment du type de qualité (O­œuvre et P­pâte) indiquées dans la directive de martelage.
Pour les directives de martelage faisant référence à une classification MSCR­SciagePâte et MSCR­ABCD, la correspondance est la suivante :
</t>
    </r>
    <r>
      <rPr>
        <b/>
        <sz val="9"/>
        <rFont val="Calibri"/>
        <family val="2"/>
        <scheme val="minor"/>
      </rPr>
      <t xml:space="preserve">
MSCR-SciagePâte *
</t>
    </r>
    <r>
      <rPr>
        <sz val="9"/>
        <rFont val="Calibri"/>
        <family val="2"/>
        <scheme val="minor"/>
      </rPr>
      <t xml:space="preserve">• MO-MP : MSciagePâte
• SO-SP : SSciagePâte
• CO-CP : CSciagePâte
• RO-RP : RSciagePâte
</t>
    </r>
    <r>
      <rPr>
        <b/>
        <sz val="9"/>
        <rFont val="Calibri"/>
        <family val="2"/>
        <scheme val="minor"/>
      </rPr>
      <t>MSCR-ABCD *</t>
    </r>
    <r>
      <rPr>
        <sz val="9"/>
        <rFont val="Calibri"/>
        <family val="2"/>
        <scheme val="minor"/>
      </rPr>
      <t xml:space="preserve">
• MO-MP : MABCD
• SO-SP : SABCD
• CO-CP : CABCD
• RO-RP : RABCD
</t>
    </r>
    <r>
      <rPr>
        <b/>
        <sz val="9"/>
        <rFont val="Calibri"/>
        <family val="2"/>
        <scheme val="minor"/>
      </rPr>
      <t>* Notez que chaque combinaison doit être comptabilisée une seule fois, et ce, peu importe le nombre de répétitions en fonction des essences et des dhp. Ainsi le total est désormais de 4 critères.</t>
    </r>
  </si>
  <si>
    <t>Programme d’investissement en aménagement forestier (PIAF) - Volet I
Forêt publique
Suivi des versions du fichier de l’annexe au rapport et au calcul des taux d'investissement pour les coupes partielles pour l'exercice 2025-2026</t>
  </si>
  <si>
    <t>Programme d’investissement en aménagement forestier (PIAF) - Volet II
Forêt publique
Suivi des versions du fichier de l’annexe au rapport et au calcul de l'aide pour le transport et l'optimisation des bois feuillus issus de coupes partielles
et de l'aide pour le transport des bois feuillus issus de coupes de régénération pour l'exercice 2025-2026</t>
  </si>
  <si>
    <t>• Version 1 pour la publication finale</t>
  </si>
  <si>
    <t>Usine réceptrice des feuillus durs de trituration #1</t>
  </si>
  <si>
    <t>Usine réceptrice des feuillus durs de trituration #2</t>
  </si>
  <si>
    <t>Usine réceptrice du peuplier de faible qualité #3</t>
  </si>
  <si>
    <t>Autre usine réceptrice des feuillus durs de trituration #1</t>
  </si>
  <si>
    <t>Autre usine réceptrice des feuillus durs de trituration #2</t>
  </si>
  <si>
    <t>Calcul_aide_PIAF_Volet_I_CP_2025-2026_2025-06-12</t>
  </si>
  <si>
    <t>2025-06-12 ou dans les jours suivants.</t>
  </si>
  <si>
    <t xml:space="preserve">• </t>
  </si>
  <si>
    <t xml:space="preserve">Version 1 - Volet II </t>
  </si>
  <si>
    <t xml:space="preserve"> </t>
  </si>
  <si>
    <r>
      <t>Volume net récolté par hectare pour</t>
    </r>
    <r>
      <rPr>
        <b/>
        <sz val="11"/>
        <rFont val="Calibri"/>
        <family val="2"/>
        <scheme val="minor"/>
      </rPr>
      <t xml:space="preserve"> tous les</t>
    </r>
    <r>
      <rPr>
        <sz val="11"/>
        <rFont val="Calibri"/>
        <family val="2"/>
        <scheme val="minor"/>
      </rPr>
      <t xml:space="preserve"> </t>
    </r>
    <r>
      <rPr>
        <b/>
        <sz val="11"/>
        <rFont val="Calibri"/>
        <family val="2"/>
        <scheme val="minor"/>
      </rPr>
      <t>peupliers de faible qualité admissibles</t>
    </r>
    <r>
      <rPr>
        <sz val="11"/>
        <rFont val="Calibri"/>
        <family val="2"/>
        <scheme val="minor"/>
      </rPr>
      <t xml:space="preserve"> (m³/ha)</t>
    </r>
  </si>
  <si>
    <t>Pourcentage de récupération des feuillus durs de trituration</t>
  </si>
  <si>
    <t>Pourcentage de récupération du peuplier de faible qualité destiné à une usine admissible</t>
  </si>
  <si>
    <t xml:space="preserve">Programme d’investissement en aménagement forestier (PIAF) - Volet II
Forêt publique
Annexe au rapport et au calcul de l'aide pour le transport des bois feuillus issus de coupes de régénération
2025-2026
</t>
  </si>
  <si>
    <t>Traitements admissibles 2025-2026</t>
  </si>
  <si>
    <t xml:space="preserve">Programme d’investissement en aménagement forestier (PIAF) - Volet II
Forêt publique
Annexe au rapport et au calcul de l'aide pour le transport et l'optimisation des bois feuillus issus de coupes partielles
2025-2026
                    </t>
  </si>
  <si>
    <t>Version 1 - Volet II : 2025-06-19</t>
  </si>
  <si>
    <t>Version 2</t>
  </si>
  <si>
    <t xml:space="preserve">• Version 2 pour la problématique du site </t>
  </si>
  <si>
    <r>
      <t xml:space="preserve">Planchers d'investissement
</t>
    </r>
    <r>
      <rPr>
        <sz val="9"/>
        <color theme="1"/>
        <rFont val="Calibri"/>
        <family val="2"/>
        <scheme val="minor"/>
      </rPr>
      <t>•  Technique : 49,03 $/ha
•  Technique et RUB : 116,17 $/ha (+ majoration pour la pente applicable pour RUB)</t>
    </r>
  </si>
  <si>
    <t>Est-ce que les bois de trituration de feuillus durs et de peupliers ont été récoltés et transportés ?</t>
  </si>
  <si>
    <t>Calcul_aide_PIAF_Volet_I_CP_2025-2026_2025-09-09_Debarre</t>
  </si>
  <si>
    <t>• Ajustement libellé du bois de trituration</t>
  </si>
  <si>
    <t>• Version 3 - Ajustement libellé RUB et TOT</t>
  </si>
  <si>
    <t>Version 3</t>
  </si>
  <si>
    <t xml:space="preserve">Version 2 - Volet II </t>
  </si>
  <si>
    <t>Version 3 : 2025-09-09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</si>
</sst>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42" formatCode="_ * #,##0_)\ &quot;$&quot;_ ;_ * \(#,##0\)\ &quot;$&quot;_ ;_ * &quot;-&quot;_)\ &quot;$&quot;_ ;_ @_ "/>
    <numFmt numFmtId="44" formatCode="_ * #,##0.00_)\ &quot;$&quot;_ ;_ * \(#,##0.00\)\ &quot;$&quot;_ ;_ * &quot;-&quot;??_)\ &quot;$&quot;_ ;_ @_ "/>
    <numFmt numFmtId="43" formatCode="_ * #,##0.00_)_ ;_ * \(#,##0.00\)_ ;_ * &quot;-&quot;??_)_ ;_ @_ "/>
    <numFmt numFmtId="164" formatCode="_ * #,##0.00_)\ _$_ ;_ * \(#,##0.00\)\ _$_ ;_ * &quot;-&quot;??_)\ _$_ ;_ @_ "/>
    <numFmt numFmtId="165" formatCode="#,##0.00\ &quot;$&quot;"/>
    <numFmt numFmtId="166" formatCode="0.000&quot; m³/tige&quot;"/>
    <numFmt numFmtId="167" formatCode="0.00&quot; mètres&quot;"/>
    <numFmt numFmtId="168" formatCode="0.000"/>
    <numFmt numFmtId="169" formatCode="0.0%"/>
    <numFmt numFmtId="170" formatCode="0.00&quot; m³/ha&quot;"/>
    <numFmt numFmtId="171" formatCode="0.00&quot; $/m³&quot;"/>
    <numFmt numFmtId="172" formatCode="0.00&quot; $/ha&quot;"/>
    <numFmt numFmtId="173" formatCode="0.00&quot; ha&quot;"/>
    <numFmt numFmtId="174" formatCode="&quot;Modulation&quot;\ 0.00%"/>
    <numFmt numFmtId="175" formatCode="0.00&quot; $/km&quot;"/>
    <numFmt numFmtId="176" formatCode="0.0000"/>
    <numFmt numFmtId="177" formatCode="0.000000000"/>
    <numFmt numFmtId="178" formatCode="0.000&quot; $/m³&quot;"/>
    <numFmt numFmtId="179" formatCode="0.000000"/>
    <numFmt numFmtId="180" formatCode="##,##0.00&quot; $/ha&quot;"/>
    <numFmt numFmtId="181" formatCode="##,##0.00&quot; ha&quot;"/>
    <numFmt numFmtId="182" formatCode="#,##0\ &quot;$&quot;"/>
    <numFmt numFmtId="183" formatCode="_ * #,##0_)\ &quot;$&quot;_ ;_ * \(#,##0\)\ &quot;$&quot;_ ;_ * &quot;-&quot;??_)\ &quot;$&quot;_ ;_ @_ "/>
    <numFmt numFmtId="184" formatCode="0.00&quot; $/PE&quot;"/>
    <numFmt numFmtId="185" formatCode="0.00000"/>
    <numFmt numFmtId="186" formatCode="0.0000&quot; mètres&quot;"/>
    <numFmt numFmtId="187" formatCode="0.00000000"/>
    <numFmt numFmtId="188" formatCode="#,##0.00&quot; hectares&quot;"/>
    <numFmt numFmtId="189" formatCode="#,##0.00&quot; $/ha&quot;"/>
    <numFmt numFmtId="190" formatCode="0.000000%"/>
    <numFmt numFmtId="191" formatCode="#,##0&quot; km&quot;"/>
    <numFmt numFmtId="192" formatCode="\ #,###&quot; m³&quot;"/>
    <numFmt numFmtId="193" formatCode="_(&quot;$&quot;* #,##0.00_);_(&quot;$&quot;* \(#,##0.00\);_(&quot;$&quot;* &quot;-&quot;??_);_(@_)"/>
    <numFmt numFmtId="194" formatCode="0.000&quot; kilomètres&quot;"/>
    <numFmt numFmtId="195" formatCode="0&quot; PE&quot;"/>
    <numFmt numFmtId="196" formatCode="0.0"/>
    <numFmt numFmtId="197" formatCode="0.00000000000000000000000000000"/>
    <numFmt numFmtId="198" formatCode="0.00000&quot; $/m³&quot;"/>
    <numFmt numFmtId="199" formatCode="_ * #,##0.0000_)\ &quot;$&quot;_ ;_ * \(#,##0.0000\)\ &quot;$&quot;_ ;_ * &quot;-&quot;??_)\ &quot;$&quot;_ ;_ @_ "/>
    <numFmt numFmtId="200" formatCode="_(* #,##0.00_);_(* \(#,##0.00\);_(* &quot;-&quot;??_);_(@_)"/>
  </numFmts>
  <fonts count="68" x14ac:knownFonts="1">
    <font>
      <sz val="11"/>
      <color theme="1"/>
      <name val="Calibri"/>
      <family val="2"/>
      <scheme val="minor"/>
    </font>
    <font>
      <sz val="11"/>
      <color theme="1"/>
      <name val="Calibri"/>
      <family val="2"/>
      <scheme val="minor"/>
    </font>
    <font>
      <b/>
      <sz val="11"/>
      <color theme="1"/>
      <name val="Calibri"/>
      <family val="2"/>
      <scheme val="minor"/>
    </font>
    <font>
      <sz val="12"/>
      <name val="Arial"/>
      <family val="2"/>
    </font>
    <font>
      <sz val="11"/>
      <name val="Calibri"/>
      <family val="2"/>
      <scheme val="minor"/>
    </font>
    <font>
      <b/>
      <sz val="12"/>
      <color theme="1"/>
      <name val="Calibri"/>
      <family val="2"/>
      <scheme val="minor"/>
    </font>
    <font>
      <vertAlign val="superscript"/>
      <sz val="11"/>
      <color theme="1"/>
      <name val="Calibri"/>
      <family val="2"/>
      <scheme val="minor"/>
    </font>
    <font>
      <i/>
      <sz val="11"/>
      <color theme="1"/>
      <name val="Calibri"/>
      <family val="2"/>
      <scheme val="minor"/>
    </font>
    <font>
      <sz val="9"/>
      <color theme="1"/>
      <name val="Arial"/>
      <family val="2"/>
    </font>
    <font>
      <b/>
      <sz val="12"/>
      <name val="Calibri"/>
      <family val="2"/>
      <scheme val="minor"/>
    </font>
    <font>
      <sz val="10"/>
      <name val="Arial"/>
      <family val="2"/>
    </font>
    <font>
      <sz val="12"/>
      <color theme="1"/>
      <name val="Calibri"/>
      <family val="2"/>
      <scheme val="minor"/>
    </font>
    <font>
      <b/>
      <vertAlign val="superscript"/>
      <sz val="11"/>
      <color theme="1"/>
      <name val="Calibri"/>
      <family val="2"/>
      <scheme val="minor"/>
    </font>
    <font>
      <b/>
      <sz val="11"/>
      <name val="Calibri"/>
      <family val="2"/>
      <scheme val="minor"/>
    </font>
    <font>
      <b/>
      <sz val="14"/>
      <color theme="1"/>
      <name val="Calibri"/>
      <family val="2"/>
      <scheme val="minor"/>
    </font>
    <font>
      <b/>
      <sz val="14"/>
      <color rgb="FF00B050"/>
      <name val="Calibri"/>
      <family val="2"/>
      <scheme val="minor"/>
    </font>
    <font>
      <b/>
      <sz val="16"/>
      <color theme="1"/>
      <name val="Calibri"/>
      <family val="2"/>
      <scheme val="minor"/>
    </font>
    <font>
      <sz val="14"/>
      <color theme="1"/>
      <name val="Calibri"/>
      <family val="2"/>
      <scheme val="minor"/>
    </font>
    <font>
      <i/>
      <sz val="12"/>
      <color theme="1"/>
      <name val="Calibri"/>
      <family val="2"/>
      <scheme val="minor"/>
    </font>
    <font>
      <b/>
      <i/>
      <sz val="12"/>
      <color theme="1"/>
      <name val="Calibri"/>
      <family val="2"/>
      <scheme val="minor"/>
    </font>
    <font>
      <sz val="10"/>
      <color theme="1"/>
      <name val="Calibri"/>
      <family val="2"/>
      <scheme val="minor"/>
    </font>
    <font>
      <b/>
      <vertAlign val="superscript"/>
      <sz val="14"/>
      <color theme="1"/>
      <name val="Calibri"/>
      <family val="2"/>
      <scheme val="minor"/>
    </font>
    <font>
      <b/>
      <sz val="10"/>
      <color theme="1"/>
      <name val="Calibri"/>
      <family val="2"/>
      <scheme val="minor"/>
    </font>
    <font>
      <i/>
      <sz val="11"/>
      <name val="Calibri"/>
      <family val="2"/>
      <scheme val="minor"/>
    </font>
    <font>
      <b/>
      <i/>
      <sz val="11"/>
      <color theme="1"/>
      <name val="Calibri"/>
      <family val="2"/>
      <scheme val="minor"/>
    </font>
    <font>
      <b/>
      <i/>
      <sz val="16"/>
      <color theme="1"/>
      <name val="Calibri"/>
      <family val="2"/>
      <scheme val="minor"/>
    </font>
    <font>
      <b/>
      <sz val="9"/>
      <color indexed="81"/>
      <name val="Tahoma"/>
      <family val="2"/>
    </font>
    <font>
      <i/>
      <sz val="11"/>
      <color rgb="FFFF0000"/>
      <name val="Calibri"/>
      <family val="2"/>
      <scheme val="minor"/>
    </font>
    <font>
      <b/>
      <sz val="10"/>
      <color theme="0"/>
      <name val="Calibri"/>
      <family val="2"/>
      <scheme val="minor"/>
    </font>
    <font>
      <b/>
      <sz val="14"/>
      <name val="Calibri"/>
      <family val="2"/>
      <scheme val="minor"/>
    </font>
    <font>
      <sz val="9"/>
      <color indexed="81"/>
      <name val="Tahoma"/>
      <family val="2"/>
    </font>
    <font>
      <sz val="11"/>
      <color rgb="FF000000"/>
      <name val="Calibri"/>
      <family val="2"/>
    </font>
    <font>
      <sz val="12"/>
      <name val="Calibri"/>
      <family val="2"/>
      <scheme val="minor"/>
    </font>
    <font>
      <b/>
      <sz val="12"/>
      <color rgb="FF000000"/>
      <name val="Calibri"/>
      <family val="2"/>
    </font>
    <font>
      <b/>
      <sz val="11"/>
      <color rgb="FFFF0000"/>
      <name val="Calibri"/>
      <family val="2"/>
      <scheme val="minor"/>
    </font>
    <font>
      <b/>
      <sz val="11"/>
      <color rgb="FFC00000"/>
      <name val="Calibri"/>
      <family val="2"/>
      <scheme val="minor"/>
    </font>
    <font>
      <sz val="11"/>
      <color theme="0"/>
      <name val="Calibri"/>
      <family val="2"/>
      <scheme val="minor"/>
    </font>
    <font>
      <sz val="9"/>
      <color theme="1"/>
      <name val="Calibri"/>
      <family val="2"/>
      <scheme val="minor"/>
    </font>
    <font>
      <b/>
      <vertAlign val="subscript"/>
      <sz val="11"/>
      <color theme="1"/>
      <name val="Calibri"/>
      <family val="2"/>
      <scheme val="minor"/>
    </font>
    <font>
      <sz val="12"/>
      <color theme="0"/>
      <name val="Calibri"/>
      <family val="2"/>
      <scheme val="minor"/>
    </font>
    <font>
      <sz val="11"/>
      <color theme="0" tint="-4.9989318521683403E-2"/>
      <name val="Calibri"/>
      <family val="2"/>
      <scheme val="minor"/>
    </font>
    <font>
      <b/>
      <sz val="11"/>
      <color theme="0" tint="-4.9989318521683403E-2"/>
      <name val="Calibri"/>
      <family val="2"/>
      <scheme val="minor"/>
    </font>
    <font>
      <u/>
      <sz val="11"/>
      <color theme="10"/>
      <name val="Calibri"/>
      <family val="2"/>
      <scheme val="minor"/>
    </font>
    <font>
      <b/>
      <sz val="18"/>
      <color theme="1"/>
      <name val="Calibri"/>
      <family val="2"/>
      <scheme val="minor"/>
    </font>
    <font>
      <sz val="9"/>
      <color rgb="FF000000"/>
      <name val="Arial"/>
      <family val="2"/>
    </font>
    <font>
      <b/>
      <sz val="9"/>
      <color rgb="FF000000"/>
      <name val="Arial"/>
      <family val="2"/>
    </font>
    <font>
      <sz val="8"/>
      <color theme="1"/>
      <name val="Calibri"/>
      <family val="2"/>
      <scheme val="minor"/>
    </font>
    <font>
      <b/>
      <sz val="11"/>
      <color rgb="FF000000"/>
      <name val="Calibri"/>
      <family val="2"/>
    </font>
    <font>
      <sz val="11"/>
      <color theme="1"/>
      <name val="Calibri"/>
      <family val="2"/>
    </font>
    <font>
      <b/>
      <sz val="8"/>
      <color theme="1"/>
      <name val="Calibri"/>
      <family val="2"/>
      <scheme val="minor"/>
    </font>
    <font>
      <i/>
      <sz val="9"/>
      <color theme="1"/>
      <name val="Calibri"/>
      <family val="2"/>
      <scheme val="minor"/>
    </font>
    <font>
      <i/>
      <sz val="9"/>
      <name val="Calibri"/>
      <family val="2"/>
      <scheme val="minor"/>
    </font>
    <font>
      <sz val="9"/>
      <name val="Calibri"/>
      <family val="2"/>
      <scheme val="minor"/>
    </font>
    <font>
      <b/>
      <sz val="9"/>
      <name val="Calibri"/>
      <family val="2"/>
      <scheme val="minor"/>
    </font>
    <font>
      <vertAlign val="superscript"/>
      <sz val="10"/>
      <color theme="1"/>
      <name val="Calibri"/>
      <family val="2"/>
      <scheme val="minor"/>
    </font>
    <font>
      <vertAlign val="superscript"/>
      <sz val="8"/>
      <color theme="1"/>
      <name val="Calibri"/>
      <family val="2"/>
      <scheme val="minor"/>
    </font>
    <font>
      <b/>
      <u/>
      <sz val="10"/>
      <color rgb="FF0070C0"/>
      <name val="Calibri"/>
      <family val="2"/>
      <scheme val="minor"/>
    </font>
    <font>
      <b/>
      <sz val="12"/>
      <color rgb="FFA2B749"/>
      <name val="Calibri"/>
      <family val="2"/>
      <scheme val="minor"/>
    </font>
    <font>
      <sz val="11"/>
      <color rgb="FFFF0000"/>
      <name val="Calibri"/>
      <family val="2"/>
      <scheme val="minor"/>
    </font>
    <font>
      <b/>
      <sz val="8"/>
      <color rgb="FFFF0000"/>
      <name val="Calibri"/>
      <family val="2"/>
      <scheme val="minor"/>
    </font>
    <font>
      <b/>
      <sz val="12"/>
      <color rgb="FFFF0000"/>
      <name val="Calibri"/>
      <family val="2"/>
      <scheme val="minor"/>
    </font>
    <font>
      <sz val="10"/>
      <color rgb="FFC0C0C0"/>
      <name val="Calibri"/>
      <family val="2"/>
    </font>
    <font>
      <b/>
      <sz val="11"/>
      <name val="Arial"/>
      <family val="2"/>
    </font>
    <font>
      <b/>
      <sz val="10"/>
      <name val="Arial"/>
      <family val="2"/>
    </font>
    <font>
      <b/>
      <sz val="9"/>
      <name val="Arial"/>
      <family val="2"/>
    </font>
    <font>
      <b/>
      <u/>
      <sz val="11"/>
      <name val="Arial"/>
      <family val="2"/>
    </font>
    <font>
      <b/>
      <sz val="22"/>
      <color theme="1"/>
      <name val="Calibri"/>
      <family val="2"/>
      <scheme val="minor"/>
    </font>
    <font>
      <sz val="11"/>
      <color rgb="FF000000"/>
      <name val="Calibri"/>
      <family val="2"/>
      <scheme val="minor"/>
    </font>
  </fonts>
  <fills count="4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rgb="FF92D050"/>
        <bgColor indexed="64"/>
      </patternFill>
    </fill>
    <fill>
      <patternFill patternType="solid">
        <fgColor rgb="FFFFFF99"/>
        <bgColor indexed="64"/>
      </patternFill>
    </fill>
    <fill>
      <patternFill patternType="solid">
        <fgColor theme="7" tint="-0.499984740745262"/>
        <bgColor indexed="64"/>
      </patternFill>
    </fill>
    <fill>
      <patternFill patternType="darkTrellis">
        <fgColor rgb="FF92D050"/>
      </patternFill>
    </fill>
    <fill>
      <patternFill patternType="darkTrellis">
        <fgColor rgb="FF996600"/>
      </patternFill>
    </fill>
    <fill>
      <patternFill patternType="solid">
        <fgColor theme="4"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A2B749"/>
        <bgColor indexed="64"/>
      </patternFill>
    </fill>
    <fill>
      <patternFill patternType="solid">
        <fgColor theme="7" tint="-0.499984740745262"/>
        <bgColor rgb="FF92D050"/>
      </patternFill>
    </fill>
    <fill>
      <patternFill patternType="solid">
        <fgColor rgb="FF00B050"/>
        <bgColor indexed="64"/>
      </patternFill>
    </fill>
    <fill>
      <patternFill patternType="solid">
        <fgColor rgb="FFCCCCFF"/>
        <bgColor indexed="64"/>
      </patternFill>
    </fill>
    <fill>
      <patternFill patternType="gray125">
        <bgColor rgb="FFCCCCFF"/>
      </patternFill>
    </fill>
    <fill>
      <patternFill patternType="lightGray"/>
    </fill>
    <fill>
      <patternFill patternType="lightGray">
        <bgColor theme="4" tint="0.79998168889431442"/>
      </patternFill>
    </fill>
    <fill>
      <patternFill patternType="lightGray">
        <bgColor theme="4" tint="-0.249977111117893"/>
      </patternFill>
    </fill>
    <fill>
      <patternFill patternType="lightGray">
        <bgColor rgb="FFFFFF99"/>
      </patternFill>
    </fill>
    <fill>
      <patternFill patternType="solid">
        <fgColor rgb="FFFFC000"/>
        <bgColor indexed="64"/>
      </patternFill>
    </fill>
    <fill>
      <patternFill patternType="solid">
        <fgColor rgb="FFFF0000"/>
        <bgColor indexed="64"/>
      </patternFill>
    </fill>
    <fill>
      <patternFill patternType="gray125">
        <bgColor rgb="FFFF0000"/>
      </patternFill>
    </fill>
    <fill>
      <patternFill patternType="solid">
        <fgColor theme="9" tint="0.39997558519241921"/>
        <bgColor indexed="64"/>
      </patternFill>
    </fill>
    <fill>
      <patternFill patternType="lightGray">
        <bgColor theme="9" tint="0.39997558519241921"/>
      </patternFill>
    </fill>
    <fill>
      <patternFill patternType="gray125">
        <bgColor theme="9" tint="0.39997558519241921"/>
      </patternFill>
    </fill>
    <fill>
      <patternFill patternType="lightGray">
        <bgColor rgb="FFFF0000"/>
      </patternFill>
    </fill>
    <fill>
      <patternFill patternType="lightGray">
        <bgColor theme="0"/>
      </patternFill>
    </fill>
    <fill>
      <patternFill patternType="solid">
        <fgColor theme="2" tint="-0.249977111117893"/>
        <bgColor indexed="64"/>
      </patternFill>
    </fill>
    <fill>
      <patternFill patternType="solid">
        <fgColor theme="8" tint="0.39997558519241921"/>
        <bgColor indexed="64"/>
      </patternFill>
    </fill>
    <fill>
      <patternFill patternType="solid">
        <fgColor theme="9" tint="0.79998168889431442"/>
        <bgColor indexed="64"/>
      </patternFill>
    </fill>
    <fill>
      <patternFill patternType="gray125">
        <bgColor rgb="FFC00000"/>
      </patternFill>
    </fill>
    <fill>
      <patternFill patternType="gray125">
        <bgColor theme="9" tint="0.79998168889431442"/>
      </patternFill>
    </fill>
    <fill>
      <patternFill patternType="solid">
        <fgColor theme="0" tint="-0.34998626667073579"/>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rgb="FF00B0F0"/>
        <bgColor indexed="64"/>
      </patternFill>
    </fill>
    <fill>
      <patternFill patternType="solid">
        <fgColor rgb="FF00FF00"/>
        <bgColor indexed="64"/>
      </patternFill>
    </fill>
  </fills>
  <borders count="9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theme="7" tint="-0.249977111117893"/>
      </left>
      <right/>
      <top style="medium">
        <color theme="7" tint="-0.249977111117893"/>
      </top>
      <bottom/>
      <diagonal/>
    </border>
    <border>
      <left/>
      <right/>
      <top style="medium">
        <color theme="7" tint="-0.249977111117893"/>
      </top>
      <bottom/>
      <diagonal/>
    </border>
    <border>
      <left/>
      <right style="medium">
        <color theme="7" tint="-0.249977111117893"/>
      </right>
      <top style="medium">
        <color theme="7" tint="-0.249977111117893"/>
      </top>
      <bottom/>
      <diagonal/>
    </border>
    <border>
      <left style="medium">
        <color theme="7" tint="-0.249977111117893"/>
      </left>
      <right/>
      <top/>
      <bottom/>
      <diagonal/>
    </border>
    <border>
      <left/>
      <right style="medium">
        <color theme="7" tint="-0.249977111117893"/>
      </right>
      <top/>
      <bottom/>
      <diagonal/>
    </border>
    <border>
      <left style="medium">
        <color theme="7" tint="-0.249977111117893"/>
      </left>
      <right/>
      <top style="medium">
        <color theme="7" tint="-0.249977111117893"/>
      </top>
      <bottom style="medium">
        <color theme="7" tint="-0.249977111117893"/>
      </bottom>
      <diagonal/>
    </border>
    <border>
      <left/>
      <right style="medium">
        <color theme="7" tint="-0.249977111117893"/>
      </right>
      <top style="medium">
        <color theme="7" tint="-0.249977111117893"/>
      </top>
      <bottom style="medium">
        <color theme="7" tint="-0.249977111117893"/>
      </bottom>
      <diagonal/>
    </border>
    <border>
      <left style="medium">
        <color theme="7" tint="-0.249977111117893"/>
      </left>
      <right style="medium">
        <color theme="7" tint="-0.249977111117893"/>
      </right>
      <top style="medium">
        <color theme="7" tint="-0.249977111117893"/>
      </top>
      <bottom style="medium">
        <color theme="7" tint="-0.249977111117893"/>
      </bottom>
      <diagonal/>
    </border>
    <border>
      <left style="medium">
        <color theme="7" tint="-0.249977111117893"/>
      </left>
      <right/>
      <top/>
      <bottom style="medium">
        <color theme="7" tint="-0.249977111117893"/>
      </bottom>
      <diagonal/>
    </border>
    <border>
      <left/>
      <right style="medium">
        <color theme="7" tint="-0.249977111117893"/>
      </right>
      <top/>
      <bottom style="medium">
        <color theme="7" tint="-0.249977111117893"/>
      </bottom>
      <diagonal/>
    </border>
    <border>
      <left/>
      <right/>
      <top/>
      <bottom style="medium">
        <color theme="7" tint="-0.249977111117893"/>
      </bottom>
      <diagonal/>
    </border>
    <border>
      <left/>
      <right/>
      <top style="medium">
        <color theme="7" tint="-0.249977111117893"/>
      </top>
      <bottom style="medium">
        <color theme="7" tint="-0.249977111117893"/>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ck">
        <color theme="0" tint="-0.499984740745262"/>
      </left>
      <right style="thick">
        <color theme="0" tint="-0.499984740745262"/>
      </right>
      <top style="thick">
        <color theme="0" tint="-0.499984740745262"/>
      </top>
      <bottom style="thick">
        <color theme="0" tint="-0.499984740745262"/>
      </bottom>
      <diagonal/>
    </border>
    <border>
      <left style="thick">
        <color theme="0" tint="-0.499984740745262"/>
      </left>
      <right/>
      <top style="thick">
        <color theme="0" tint="-0.499984740745262"/>
      </top>
      <bottom style="thick">
        <color theme="0" tint="-0.499984740745262"/>
      </bottom>
      <diagonal/>
    </border>
    <border>
      <left/>
      <right/>
      <top style="thick">
        <color theme="0" tint="-0.499984740745262"/>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top style="thick">
        <color auto="1"/>
      </top>
      <bottom/>
      <diagonal/>
    </border>
    <border>
      <left style="thick">
        <color auto="1"/>
      </left>
      <right/>
      <top/>
      <bottom/>
      <diagonal/>
    </border>
    <border>
      <left style="medium">
        <color theme="1"/>
      </left>
      <right style="medium">
        <color theme="1"/>
      </right>
      <top style="medium">
        <color theme="1"/>
      </top>
      <bottom style="medium">
        <color theme="1"/>
      </bottom>
      <diagonal/>
    </border>
    <border>
      <left style="medium">
        <color theme="1"/>
      </left>
      <right style="thick">
        <color rgb="FF0070C0"/>
      </right>
      <top style="medium">
        <color theme="1"/>
      </top>
      <bottom style="medium">
        <color theme="1"/>
      </bottom>
      <diagonal/>
    </border>
    <border>
      <left style="thick">
        <color rgb="FF0070C0"/>
      </left>
      <right style="thick">
        <color rgb="FF0070C0"/>
      </right>
      <top style="medium">
        <color theme="1"/>
      </top>
      <bottom style="medium">
        <color theme="1"/>
      </bottom>
      <diagonal/>
    </border>
    <border>
      <left style="thick">
        <color rgb="FF0070C0"/>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rgb="FF0070C0"/>
      </left>
      <right/>
      <top style="medium">
        <color theme="1"/>
      </top>
      <bottom style="medium">
        <color theme="1"/>
      </bottom>
      <diagonal/>
    </border>
    <border>
      <left style="medium">
        <color indexed="64"/>
      </left>
      <right style="medium">
        <color indexed="64"/>
      </right>
      <top style="thin">
        <color indexed="64"/>
      </top>
      <bottom/>
      <diagonal/>
    </border>
    <border>
      <left style="double">
        <color indexed="64"/>
      </left>
      <right style="double">
        <color indexed="64"/>
      </right>
      <top style="double">
        <color indexed="64"/>
      </top>
      <bottom style="medium">
        <color indexed="64"/>
      </bottom>
      <diagonal/>
    </border>
    <border>
      <left style="medium">
        <color indexed="64"/>
      </left>
      <right/>
      <top style="medium">
        <color indexed="64"/>
      </top>
      <bottom style="medium">
        <color theme="1"/>
      </bottom>
      <diagonal/>
    </border>
    <border>
      <left/>
      <right style="medium">
        <color indexed="64"/>
      </right>
      <top style="medium">
        <color indexed="64"/>
      </top>
      <bottom style="medium">
        <color theme="1"/>
      </bottom>
      <diagonal/>
    </border>
    <border>
      <left/>
      <right/>
      <top style="medium">
        <color indexed="64"/>
      </top>
      <bottom style="medium">
        <color theme="1"/>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30">
    <xf numFmtId="0" fontId="0" fillId="0" borderId="0"/>
    <xf numFmtId="9"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0" fontId="42" fillId="0" borderId="0" applyNumberFormat="0" applyFill="0" applyBorder="0" applyAlignment="0" applyProtection="0"/>
    <xf numFmtId="44" fontId="1" fillId="0" borderId="0" applyFont="0" applyFill="0" applyBorder="0" applyAlignment="0" applyProtection="0"/>
    <xf numFmtId="193" fontId="1" fillId="0" borderId="0" applyFont="0" applyFill="0" applyBorder="0" applyAlignment="0" applyProtection="0"/>
    <xf numFmtId="200" fontId="1" fillId="0" borderId="0" applyFont="0" applyFill="0" applyBorder="0" applyAlignment="0" applyProtection="0"/>
    <xf numFmtId="193" fontId="10"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0" fillId="0" borderId="0" applyFont="0" applyFill="0" applyBorder="0" applyAlignment="0" applyProtection="0"/>
  </cellStyleXfs>
  <cellXfs count="1372">
    <xf numFmtId="0" fontId="0" fillId="0" borderId="0" xfId="0"/>
    <xf numFmtId="0" fontId="2" fillId="0" borderId="0" xfId="0" applyFont="1"/>
    <xf numFmtId="0" fontId="0" fillId="0" borderId="0" xfId="0"/>
    <xf numFmtId="0" fontId="0" fillId="3" borderId="17" xfId="0" applyFont="1" applyFill="1" applyBorder="1" applyAlignment="1" applyProtection="1">
      <alignment horizontal="right" vertical="center"/>
      <protection locked="0"/>
    </xf>
    <xf numFmtId="0" fontId="2" fillId="3" borderId="0" xfId="0" applyFont="1" applyFill="1" applyBorder="1" applyAlignment="1" applyProtection="1">
      <protection hidden="1"/>
    </xf>
    <xf numFmtId="0" fontId="0" fillId="0" borderId="0" xfId="0" applyBorder="1"/>
    <xf numFmtId="0" fontId="0" fillId="0" borderId="26" xfId="0" applyBorder="1"/>
    <xf numFmtId="0" fontId="0" fillId="0" borderId="27" xfId="0" applyBorder="1"/>
    <xf numFmtId="0" fontId="0" fillId="3" borderId="0" xfId="0" applyFill="1" applyProtection="1">
      <protection hidden="1"/>
    </xf>
    <xf numFmtId="0" fontId="0" fillId="3" borderId="0" xfId="0" applyFill="1" applyAlignment="1" applyProtection="1">
      <alignment horizontal="center"/>
      <protection hidden="1"/>
    </xf>
    <xf numFmtId="0" fontId="3" fillId="3" borderId="0" xfId="0" applyFont="1" applyFill="1" applyAlignment="1" applyProtection="1">
      <alignment vertical="center"/>
      <protection hidden="1"/>
    </xf>
    <xf numFmtId="0" fontId="3" fillId="3" borderId="0" xfId="0" applyFont="1" applyFill="1" applyAlignment="1" applyProtection="1">
      <alignment horizontal="center" vertical="center"/>
      <protection hidden="1"/>
    </xf>
    <xf numFmtId="1" fontId="0" fillId="0" borderId="0" xfId="0" applyNumberFormat="1" applyAlignment="1" applyProtection="1">
      <alignment horizontal="center"/>
      <protection hidden="1"/>
    </xf>
    <xf numFmtId="0" fontId="2" fillId="3" borderId="0" xfId="0" applyFont="1" applyFill="1" applyProtection="1">
      <protection hidden="1"/>
    </xf>
    <xf numFmtId="0" fontId="0" fillId="3" borderId="0" xfId="0" applyFont="1" applyFill="1" applyProtection="1">
      <protection hidden="1"/>
    </xf>
    <xf numFmtId="0" fontId="0" fillId="3" borderId="0" xfId="0" applyFont="1" applyFill="1" applyAlignment="1" applyProtection="1">
      <alignment horizontal="center"/>
      <protection hidden="1"/>
    </xf>
    <xf numFmtId="0" fontId="0" fillId="3" borderId="0" xfId="0" applyFont="1" applyFill="1" applyBorder="1" applyAlignment="1" applyProtection="1">
      <alignment horizontal="center"/>
      <protection hidden="1"/>
    </xf>
    <xf numFmtId="0" fontId="0" fillId="3" borderId="0" xfId="0" applyFill="1" applyBorder="1" applyProtection="1">
      <protection hidden="1"/>
    </xf>
    <xf numFmtId="0" fontId="0" fillId="0" borderId="0" xfId="0" applyFill="1" applyBorder="1" applyProtection="1">
      <protection hidden="1"/>
    </xf>
    <xf numFmtId="9" fontId="4" fillId="0" borderId="6" xfId="0" applyNumberFormat="1" applyFont="1" applyFill="1" applyBorder="1" applyAlignment="1" applyProtection="1">
      <alignment vertical="center" wrapText="1"/>
      <protection locked="0"/>
    </xf>
    <xf numFmtId="0" fontId="0" fillId="0" borderId="6" xfId="0" applyFont="1" applyFill="1" applyBorder="1" applyAlignment="1" applyProtection="1">
      <alignment horizontal="right" vertical="center"/>
      <protection locked="0"/>
    </xf>
    <xf numFmtId="0" fontId="6" fillId="3" borderId="0" xfId="0" applyFont="1" applyFill="1" applyBorder="1" applyProtection="1">
      <protection hidden="1"/>
    </xf>
    <xf numFmtId="2" fontId="0" fillId="3" borderId="0" xfId="0" applyNumberFormat="1" applyFill="1" applyProtection="1">
      <protection hidden="1"/>
    </xf>
    <xf numFmtId="0" fontId="0" fillId="0" borderId="0" xfId="0" applyProtection="1"/>
    <xf numFmtId="0" fontId="0" fillId="0" borderId="0" xfId="0" applyFill="1" applyProtection="1"/>
    <xf numFmtId="49" fontId="2" fillId="0" borderId="0" xfId="0" applyNumberFormat="1" applyFont="1" applyProtection="1"/>
    <xf numFmtId="49" fontId="0" fillId="0" borderId="0" xfId="0" applyNumberFormat="1" applyProtection="1"/>
    <xf numFmtId="49" fontId="8" fillId="0" borderId="0" xfId="0" applyNumberFormat="1" applyFont="1" applyBorder="1" applyAlignment="1" applyProtection="1">
      <alignment horizontal="left" vertical="center"/>
    </xf>
    <xf numFmtId="0" fontId="0" fillId="0" borderId="3" xfId="0" applyBorder="1" applyProtection="1"/>
    <xf numFmtId="0" fontId="0" fillId="0" borderId="11" xfId="0" applyBorder="1" applyProtection="1"/>
    <xf numFmtId="49" fontId="0" fillId="0" borderId="7" xfId="0" applyNumberFormat="1" applyBorder="1" applyProtection="1"/>
    <xf numFmtId="0" fontId="2" fillId="0" borderId="0" xfId="0" applyFont="1" applyProtection="1"/>
    <xf numFmtId="0" fontId="0" fillId="0" borderId="1" xfId="0" applyFill="1" applyBorder="1" applyAlignment="1" applyProtection="1">
      <alignment vertical="center"/>
    </xf>
    <xf numFmtId="0" fontId="0" fillId="0" borderId="2" xfId="0" applyFill="1" applyBorder="1" applyAlignment="1" applyProtection="1">
      <alignment horizontal="center"/>
    </xf>
    <xf numFmtId="0" fontId="0" fillId="0" borderId="2" xfId="0" applyBorder="1" applyProtection="1"/>
    <xf numFmtId="0" fontId="0" fillId="0" borderId="2" xfId="0" applyFill="1" applyBorder="1" applyAlignment="1" applyProtection="1">
      <alignment vertical="center"/>
    </xf>
    <xf numFmtId="0" fontId="0" fillId="0" borderId="10" xfId="0" applyFill="1" applyBorder="1" applyAlignment="1" applyProtection="1">
      <alignment vertical="center"/>
    </xf>
    <xf numFmtId="0" fontId="0" fillId="0" borderId="0" xfId="0" applyFill="1" applyBorder="1" applyAlignment="1" applyProtection="1">
      <alignment horizontal="center"/>
    </xf>
    <xf numFmtId="0" fontId="0" fillId="0" borderId="0" xfId="0" applyBorder="1" applyProtection="1"/>
    <xf numFmtId="0" fontId="0" fillId="0" borderId="0" xfId="0" applyFill="1" applyBorder="1" applyAlignment="1" applyProtection="1">
      <alignment vertical="center"/>
    </xf>
    <xf numFmtId="0" fontId="0" fillId="0" borderId="0" xfId="0" applyFill="1" applyBorder="1" applyAlignment="1" applyProtection="1">
      <alignment horizontal="center" vertical="center"/>
    </xf>
    <xf numFmtId="49" fontId="0" fillId="0" borderId="10" xfId="0" applyNumberFormat="1" applyBorder="1" applyProtection="1"/>
    <xf numFmtId="49" fontId="0" fillId="0" borderId="0" xfId="0" applyNumberFormat="1" applyBorder="1" applyProtection="1"/>
    <xf numFmtId="49" fontId="0" fillId="0" borderId="11" xfId="0" applyNumberFormat="1" applyBorder="1" applyProtection="1"/>
    <xf numFmtId="0" fontId="0" fillId="0" borderId="0" xfId="0" applyFill="1" applyBorder="1" applyProtection="1"/>
    <xf numFmtId="49" fontId="0" fillId="0" borderId="0" xfId="0" applyNumberFormat="1" applyFill="1" applyBorder="1" applyProtection="1"/>
    <xf numFmtId="49" fontId="0" fillId="0" borderId="11" xfId="0" applyNumberFormat="1" applyFill="1" applyBorder="1" applyProtection="1"/>
    <xf numFmtId="0" fontId="2" fillId="0" borderId="0" xfId="0" applyFont="1" applyFill="1" applyAlignment="1" applyProtection="1">
      <alignment horizontal="left"/>
    </xf>
    <xf numFmtId="0" fontId="0" fillId="3" borderId="0" xfId="0" applyFill="1" applyAlignment="1" applyProtection="1">
      <alignment wrapText="1"/>
      <protection hidden="1"/>
    </xf>
    <xf numFmtId="49" fontId="2" fillId="0" borderId="0" xfId="0" applyNumberFormat="1" applyFont="1" applyBorder="1" applyProtection="1"/>
    <xf numFmtId="0" fontId="0" fillId="3" borderId="0" xfId="0" applyFill="1"/>
    <xf numFmtId="0" fontId="0" fillId="3" borderId="0" xfId="0" applyFill="1" applyBorder="1"/>
    <xf numFmtId="49" fontId="0" fillId="0" borderId="1" xfId="0" applyNumberFormat="1" applyBorder="1" applyProtection="1"/>
    <xf numFmtId="49" fontId="0" fillId="0" borderId="0" xfId="0" applyNumberFormat="1" applyFont="1" applyBorder="1" applyProtection="1"/>
    <xf numFmtId="9" fontId="0" fillId="0" borderId="0" xfId="1" applyNumberFormat="1" applyFont="1" applyFill="1" applyBorder="1" applyProtection="1"/>
    <xf numFmtId="10" fontId="0" fillId="0" borderId="0" xfId="1" applyNumberFormat="1" applyFont="1" applyBorder="1" applyProtection="1"/>
    <xf numFmtId="169" fontId="0" fillId="0" borderId="0" xfId="1" applyNumberFormat="1" applyFont="1" applyBorder="1" applyProtection="1"/>
    <xf numFmtId="2" fontId="15" fillId="3" borderId="0" xfId="0" applyNumberFormat="1" applyFont="1" applyFill="1" applyProtection="1">
      <protection hidden="1"/>
    </xf>
    <xf numFmtId="0" fontId="0" fillId="0" borderId="30" xfId="0" applyBorder="1"/>
    <xf numFmtId="2" fontId="0" fillId="3" borderId="0" xfId="0" applyNumberFormat="1" applyFont="1" applyFill="1" applyProtection="1">
      <protection hidden="1"/>
    </xf>
    <xf numFmtId="0" fontId="0" fillId="0" borderId="0" xfId="0" applyFill="1"/>
    <xf numFmtId="0" fontId="0" fillId="0" borderId="0" xfId="0" applyFill="1" applyBorder="1"/>
    <xf numFmtId="0" fontId="0" fillId="6" borderId="44" xfId="0" applyFill="1" applyBorder="1"/>
    <xf numFmtId="0" fontId="0" fillId="7" borderId="41" xfId="0" applyFill="1" applyBorder="1"/>
    <xf numFmtId="0" fontId="0" fillId="8" borderId="42" xfId="0" applyFill="1" applyBorder="1"/>
    <xf numFmtId="0" fontId="0" fillId="7" borderId="42" xfId="0" applyFill="1" applyBorder="1"/>
    <xf numFmtId="0" fontId="0" fillId="7" borderId="43" xfId="0" applyFill="1" applyBorder="1"/>
    <xf numFmtId="0" fontId="0" fillId="6" borderId="45" xfId="0" applyFill="1" applyBorder="1"/>
    <xf numFmtId="0" fontId="0" fillId="7" borderId="44" xfId="0" applyFill="1" applyBorder="1"/>
    <xf numFmtId="0" fontId="0" fillId="8" borderId="0" xfId="0" applyFill="1" applyBorder="1"/>
    <xf numFmtId="0" fontId="0" fillId="7" borderId="0" xfId="0" applyFill="1" applyBorder="1"/>
    <xf numFmtId="0" fontId="0" fillId="7" borderId="45" xfId="0" applyFill="1" applyBorder="1"/>
    <xf numFmtId="0" fontId="0" fillId="7" borderId="48" xfId="0" applyFill="1" applyBorder="1"/>
    <xf numFmtId="0" fontId="0" fillId="7" borderId="49" xfId="0" applyFill="1" applyBorder="1"/>
    <xf numFmtId="0" fontId="0" fillId="8" borderId="51" xfId="0" applyFill="1" applyBorder="1"/>
    <xf numFmtId="0" fontId="0" fillId="7" borderId="51" xfId="0" applyFill="1" applyBorder="1"/>
    <xf numFmtId="0" fontId="0" fillId="7" borderId="50" xfId="0" applyFill="1" applyBorder="1"/>
    <xf numFmtId="0" fontId="0" fillId="6" borderId="49" xfId="0" applyFill="1" applyBorder="1"/>
    <xf numFmtId="0" fontId="0" fillId="6" borderId="51" xfId="0" applyFill="1" applyBorder="1" applyAlignment="1">
      <alignment horizontal="center"/>
    </xf>
    <xf numFmtId="14" fontId="0" fillId="6" borderId="51" xfId="0" quotePrefix="1" applyNumberFormat="1" applyFill="1" applyBorder="1" applyAlignment="1">
      <alignment horizontal="center"/>
    </xf>
    <xf numFmtId="0" fontId="0" fillId="6" borderId="50" xfId="0" applyFill="1" applyBorder="1"/>
    <xf numFmtId="0" fontId="0" fillId="10" borderId="42" xfId="0" applyFill="1" applyBorder="1"/>
    <xf numFmtId="0" fontId="0" fillId="10" borderId="0" xfId="0" applyFill="1" applyBorder="1"/>
    <xf numFmtId="0" fontId="0" fillId="10" borderId="48" xfId="0" applyFill="1" applyBorder="1"/>
    <xf numFmtId="0" fontId="0" fillId="10" borderId="51" xfId="0" applyFill="1" applyBorder="1"/>
    <xf numFmtId="0" fontId="0" fillId="12" borderId="48" xfId="0" applyFill="1" applyBorder="1"/>
    <xf numFmtId="0" fontId="28" fillId="10" borderId="0" xfId="0" applyFont="1" applyFill="1" applyBorder="1"/>
    <xf numFmtId="1" fontId="0" fillId="3" borderId="0" xfId="0" applyNumberFormat="1" applyFill="1" applyAlignment="1" applyProtection="1">
      <alignment horizontal="center"/>
      <protection hidden="1"/>
    </xf>
    <xf numFmtId="0" fontId="2" fillId="0" borderId="0" xfId="0" applyFont="1" applyFill="1" applyBorder="1"/>
    <xf numFmtId="0" fontId="0" fillId="3" borderId="6" xfId="0" applyFill="1" applyBorder="1" applyAlignment="1" applyProtection="1">
      <alignment horizontal="right" vertical="center"/>
      <protection locked="0"/>
    </xf>
    <xf numFmtId="0" fontId="0" fillId="3" borderId="6" xfId="0" applyFont="1" applyFill="1" applyBorder="1" applyAlignment="1" applyProtection="1">
      <alignment horizontal="right" vertical="center"/>
      <protection locked="0"/>
    </xf>
    <xf numFmtId="0" fontId="0" fillId="3" borderId="5"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4" xfId="0" applyFill="1" applyBorder="1" applyAlignment="1" applyProtection="1">
      <alignment vertical="center" wrapText="1"/>
      <protection hidden="1"/>
    </xf>
    <xf numFmtId="0" fontId="0" fillId="3" borderId="5" xfId="0" applyFill="1" applyBorder="1" applyProtection="1">
      <protection hidden="1"/>
    </xf>
    <xf numFmtId="0" fontId="0" fillId="3" borderId="4" xfId="0" applyFill="1" applyBorder="1" applyProtection="1">
      <protection hidden="1"/>
    </xf>
    <xf numFmtId="0" fontId="0" fillId="3" borderId="0" xfId="0" applyFont="1" applyFill="1" applyBorder="1" applyProtection="1">
      <protection hidden="1"/>
    </xf>
    <xf numFmtId="2" fontId="0" fillId="3" borderId="0" xfId="0" applyNumberFormat="1" applyFont="1" applyFill="1" applyBorder="1" applyProtection="1">
      <protection hidden="1"/>
    </xf>
    <xf numFmtId="0" fontId="0" fillId="9" borderId="6" xfId="0" applyFont="1" applyFill="1" applyBorder="1" applyAlignment="1" applyProtection="1">
      <alignment horizontal="right" vertical="center"/>
      <protection locked="0"/>
    </xf>
    <xf numFmtId="9" fontId="4" fillId="9" borderId="6" xfId="0" applyNumberFormat="1" applyFont="1" applyFill="1" applyBorder="1" applyAlignment="1" applyProtection="1">
      <alignment vertical="center" wrapText="1"/>
      <protection locked="0"/>
    </xf>
    <xf numFmtId="0" fontId="0" fillId="9" borderId="17" xfId="0" applyFont="1" applyFill="1" applyBorder="1" applyAlignment="1" applyProtection="1">
      <alignment horizontal="right" vertical="center"/>
      <protection locked="0"/>
    </xf>
    <xf numFmtId="10" fontId="4" fillId="3" borderId="17" xfId="1" applyNumberFormat="1" applyFont="1" applyFill="1" applyBorder="1" applyAlignment="1" applyProtection="1">
      <alignment horizontal="right" vertical="center" wrapText="1"/>
      <protection locked="0"/>
    </xf>
    <xf numFmtId="172" fontId="2" fillId="3" borderId="17" xfId="0" applyNumberFormat="1" applyFont="1" applyFill="1" applyBorder="1" applyAlignment="1" applyProtection="1">
      <alignment horizontal="right" vertical="center"/>
      <protection locked="0"/>
    </xf>
    <xf numFmtId="172" fontId="13" fillId="14" borderId="6" xfId="0" applyNumberFormat="1" applyFont="1" applyFill="1" applyBorder="1" applyAlignment="1" applyProtection="1">
      <alignment vertical="center" wrapText="1"/>
      <protection hidden="1"/>
    </xf>
    <xf numFmtId="172" fontId="9" fillId="14" borderId="6" xfId="0" applyNumberFormat="1" applyFont="1" applyFill="1" applyBorder="1" applyAlignment="1" applyProtection="1">
      <alignment vertical="center" wrapText="1"/>
      <protection hidden="1"/>
    </xf>
    <xf numFmtId="165" fontId="9" fillId="14" borderId="17" xfId="0" applyNumberFormat="1" applyFont="1" applyFill="1" applyBorder="1" applyAlignment="1" applyProtection="1">
      <alignment vertical="center" wrapText="1"/>
      <protection hidden="1"/>
    </xf>
    <xf numFmtId="2" fontId="2" fillId="14" borderId="17" xfId="0" applyNumberFormat="1" applyFont="1" applyFill="1" applyBorder="1" applyAlignment="1" applyProtection="1">
      <alignment horizontal="center" wrapText="1"/>
      <protection hidden="1"/>
    </xf>
    <xf numFmtId="171" fontId="2" fillId="14" borderId="17" xfId="0" applyNumberFormat="1" applyFont="1" applyFill="1" applyBorder="1" applyAlignment="1" applyProtection="1">
      <alignment horizontal="right" vertical="center"/>
      <protection hidden="1"/>
    </xf>
    <xf numFmtId="171" fontId="0" fillId="14" borderId="17" xfId="0" applyNumberFormat="1" applyFont="1" applyFill="1" applyBorder="1" applyAlignment="1" applyProtection="1">
      <alignment horizontal="right" vertical="center"/>
      <protection hidden="1"/>
    </xf>
    <xf numFmtId="10" fontId="0" fillId="14" borderId="17" xfId="1" applyNumberFormat="1" applyFont="1" applyFill="1" applyBorder="1" applyAlignment="1" applyProtection="1">
      <alignment horizontal="right" vertical="center"/>
      <protection hidden="1"/>
    </xf>
    <xf numFmtId="171" fontId="0" fillId="14" borderId="17" xfId="1" applyNumberFormat="1" applyFont="1" applyFill="1" applyBorder="1" applyAlignment="1" applyProtection="1">
      <alignment horizontal="right" vertical="center"/>
      <protection hidden="1"/>
    </xf>
    <xf numFmtId="172" fontId="0" fillId="14" borderId="17" xfId="0" applyNumberFormat="1" applyFont="1" applyFill="1" applyBorder="1" applyAlignment="1" applyProtection="1">
      <alignment horizontal="right" vertical="center"/>
      <protection hidden="1"/>
    </xf>
    <xf numFmtId="9" fontId="0" fillId="14" borderId="17" xfId="0" applyNumberFormat="1" applyFont="1" applyFill="1" applyBorder="1" applyAlignment="1" applyProtection="1">
      <alignment horizontal="right" vertical="center"/>
      <protection hidden="1"/>
    </xf>
    <xf numFmtId="173" fontId="5" fillId="14" borderId="17" xfId="0" applyNumberFormat="1" applyFont="1" applyFill="1" applyBorder="1" applyAlignment="1" applyProtection="1">
      <alignment horizontal="right" vertical="center"/>
      <protection hidden="1"/>
    </xf>
    <xf numFmtId="165" fontId="5" fillId="14" borderId="17" xfId="0" applyNumberFormat="1" applyFont="1" applyFill="1" applyBorder="1" applyAlignment="1" applyProtection="1">
      <alignment horizontal="right" vertical="center"/>
      <protection hidden="1"/>
    </xf>
    <xf numFmtId="174" fontId="2" fillId="9" borderId="17" xfId="0" applyNumberFormat="1" applyFont="1" applyFill="1" applyBorder="1" applyAlignment="1" applyProtection="1">
      <alignment vertical="center" wrapText="1"/>
      <protection locked="0"/>
    </xf>
    <xf numFmtId="9" fontId="1" fillId="3" borderId="0" xfId="1" applyNumberFormat="1" applyFont="1" applyFill="1" applyBorder="1" applyAlignment="1" applyProtection="1">
      <alignment horizontal="center" vertical="center" wrapText="1"/>
      <protection hidden="1"/>
    </xf>
    <xf numFmtId="10" fontId="0" fillId="14" borderId="17" xfId="0" applyNumberFormat="1" applyFont="1" applyFill="1" applyBorder="1" applyAlignment="1" applyProtection="1">
      <alignment horizontal="right" vertical="center"/>
      <protection hidden="1"/>
    </xf>
    <xf numFmtId="171" fontId="2" fillId="14" borderId="16" xfId="0" applyNumberFormat="1" applyFont="1" applyFill="1" applyBorder="1" applyAlignment="1" applyProtection="1">
      <alignment horizontal="right" vertical="center"/>
      <protection hidden="1"/>
    </xf>
    <xf numFmtId="0" fontId="0" fillId="3" borderId="5" xfId="0" applyFont="1" applyFill="1" applyBorder="1" applyAlignment="1" applyProtection="1">
      <alignment vertical="center"/>
      <protection hidden="1"/>
    </xf>
    <xf numFmtId="2" fontId="0" fillId="3" borderId="0" xfId="0" applyNumberFormat="1" applyFill="1" applyBorder="1" applyProtection="1">
      <protection hidden="1"/>
    </xf>
    <xf numFmtId="0" fontId="0" fillId="3" borderId="0" xfId="0" applyFont="1" applyFill="1" applyBorder="1" applyAlignment="1" applyProtection="1">
      <alignment horizontal="left" vertical="center" wrapText="1"/>
      <protection hidden="1"/>
    </xf>
    <xf numFmtId="2" fontId="2" fillId="3" borderId="0" xfId="0" applyNumberFormat="1" applyFont="1" applyFill="1" applyBorder="1" applyAlignment="1" applyProtection="1">
      <alignment wrapText="1"/>
      <protection hidden="1"/>
    </xf>
    <xf numFmtId="0" fontId="0" fillId="3" borderId="0" xfId="0" applyFill="1" applyBorder="1" applyAlignment="1" applyProtection="1">
      <alignment wrapText="1"/>
      <protection hidden="1"/>
    </xf>
    <xf numFmtId="0" fontId="0" fillId="4" borderId="4" xfId="0" applyFill="1" applyBorder="1" applyAlignment="1" applyProtection="1">
      <alignment horizontal="center"/>
      <protection hidden="1"/>
    </xf>
    <xf numFmtId="0" fontId="0" fillId="4" borderId="5" xfId="0" applyFill="1" applyBorder="1" applyAlignment="1" applyProtection="1">
      <alignment horizontal="center"/>
      <protection hidden="1"/>
    </xf>
    <xf numFmtId="0" fontId="0" fillId="4" borderId="6" xfId="0" applyFill="1" applyBorder="1" applyAlignment="1" applyProtection="1">
      <alignment horizontal="center"/>
      <protection hidden="1"/>
    </xf>
    <xf numFmtId="0" fontId="0" fillId="3" borderId="0" xfId="0" applyFill="1" applyAlignment="1" applyProtection="1">
      <alignment horizontal="left"/>
      <protection hidden="1"/>
    </xf>
    <xf numFmtId="9" fontId="4" fillId="0" borderId="17" xfId="1" applyFont="1" applyFill="1" applyBorder="1" applyAlignment="1" applyProtection="1">
      <alignment horizontal="right" vertical="center" wrapText="1"/>
      <protection locked="0"/>
    </xf>
    <xf numFmtId="1" fontId="4" fillId="0" borderId="17" xfId="1" applyNumberFormat="1" applyFont="1" applyFill="1" applyBorder="1" applyAlignment="1" applyProtection="1">
      <alignment horizontal="right" vertical="center" wrapText="1"/>
      <protection locked="0"/>
    </xf>
    <xf numFmtId="10" fontId="4" fillId="0" borderId="17" xfId="1" applyNumberFormat="1" applyFont="1" applyFill="1" applyBorder="1" applyAlignment="1" applyProtection="1">
      <alignment horizontal="right" vertical="center"/>
      <protection locked="0"/>
    </xf>
    <xf numFmtId="0" fontId="11" fillId="0" borderId="57" xfId="0" applyFont="1" applyBorder="1" applyAlignment="1" applyProtection="1">
      <alignment vertical="center"/>
      <protection locked="0"/>
    </xf>
    <xf numFmtId="0" fontId="11" fillId="0" borderId="58" xfId="0" applyFont="1" applyBorder="1" applyAlignment="1" applyProtection="1">
      <alignment vertical="center"/>
      <protection locked="0"/>
    </xf>
    <xf numFmtId="0" fontId="32" fillId="0" borderId="57" xfId="0" applyFont="1" applyBorder="1" applyAlignment="1" applyProtection="1">
      <alignment vertical="center"/>
      <protection locked="0"/>
    </xf>
    <xf numFmtId="0" fontId="11" fillId="0" borderId="57" xfId="0" applyFont="1" applyBorder="1" applyAlignment="1" applyProtection="1">
      <alignment vertical="center" wrapText="1"/>
      <protection locked="0"/>
    </xf>
    <xf numFmtId="0" fontId="11" fillId="0" borderId="58" xfId="0" applyFont="1" applyBorder="1" applyAlignment="1" applyProtection="1">
      <alignment vertical="center" wrapText="1"/>
      <protection locked="0"/>
    </xf>
    <xf numFmtId="0" fontId="11" fillId="0" borderId="59" xfId="0" applyFont="1" applyBorder="1" applyAlignment="1" applyProtection="1">
      <alignment vertical="center"/>
      <protection locked="0"/>
    </xf>
    <xf numFmtId="0" fontId="11" fillId="0" borderId="60" xfId="0" applyFont="1" applyBorder="1" applyAlignment="1" applyProtection="1">
      <alignment vertical="center"/>
      <protection locked="0"/>
    </xf>
    <xf numFmtId="0" fontId="2" fillId="0" borderId="0" xfId="0" applyFont="1" applyFill="1"/>
    <xf numFmtId="0" fontId="2" fillId="0" borderId="8" xfId="0" applyFont="1" applyFill="1" applyBorder="1"/>
    <xf numFmtId="0" fontId="0" fillId="0" borderId="0" xfId="0" applyFill="1" applyProtection="1">
      <protection hidden="1"/>
    </xf>
    <xf numFmtId="0" fontId="0" fillId="3" borderId="0" xfId="0" applyFont="1" applyFill="1" applyAlignment="1" applyProtection="1">
      <alignment wrapText="1"/>
      <protection hidden="1"/>
    </xf>
    <xf numFmtId="0" fontId="0" fillId="3" borderId="11" xfId="0" applyFill="1" applyBorder="1"/>
    <xf numFmtId="0" fontId="36" fillId="3" borderId="10" xfId="0" applyFont="1" applyFill="1" applyBorder="1"/>
    <xf numFmtId="0" fontId="0" fillId="0" borderId="26" xfId="0" applyBorder="1" applyAlignment="1">
      <alignment horizontal="left"/>
    </xf>
    <xf numFmtId="0" fontId="0" fillId="0" borderId="27" xfId="0" applyBorder="1" applyAlignment="1">
      <alignment horizontal="left"/>
    </xf>
    <xf numFmtId="0" fontId="0" fillId="0" borderId="0" xfId="0" applyAlignment="1">
      <alignment horizontal="left"/>
    </xf>
    <xf numFmtId="0" fontId="5" fillId="5" borderId="17" xfId="0" applyFont="1" applyFill="1" applyBorder="1" applyAlignment="1">
      <alignment horizontal="center"/>
    </xf>
    <xf numFmtId="22" fontId="0" fillId="0" borderId="26" xfId="0" applyNumberFormat="1" applyBorder="1" applyAlignment="1">
      <alignment horizontal="left"/>
    </xf>
    <xf numFmtId="0" fontId="0" fillId="3" borderId="2" xfId="0" applyFill="1" applyBorder="1"/>
    <xf numFmtId="0" fontId="0" fillId="3" borderId="3" xfId="0" applyFill="1" applyBorder="1"/>
    <xf numFmtId="0" fontId="0" fillId="3" borderId="10" xfId="0" applyFill="1" applyBorder="1"/>
    <xf numFmtId="14" fontId="0" fillId="3" borderId="0" xfId="0" applyNumberFormat="1" applyFill="1" applyBorder="1"/>
    <xf numFmtId="0" fontId="0" fillId="3" borderId="7" xfId="0" applyFill="1" applyBorder="1"/>
    <xf numFmtId="0" fontId="0" fillId="3" borderId="8" xfId="0" applyFill="1" applyBorder="1"/>
    <xf numFmtId="0" fontId="0" fillId="3" borderId="9" xfId="0" applyFill="1" applyBorder="1"/>
    <xf numFmtId="49" fontId="5" fillId="5" borderId="17" xfId="0" applyNumberFormat="1" applyFont="1" applyFill="1" applyBorder="1" applyAlignment="1">
      <alignment horizontal="center"/>
    </xf>
    <xf numFmtId="49" fontId="0" fillId="0" borderId="26" xfId="0" applyNumberFormat="1" applyBorder="1" applyAlignment="1">
      <alignment horizontal="left"/>
    </xf>
    <xf numFmtId="49" fontId="0" fillId="0" borderId="27" xfId="0" applyNumberFormat="1" applyBorder="1" applyAlignment="1">
      <alignment horizontal="left"/>
    </xf>
    <xf numFmtId="49" fontId="0" fillId="0" borderId="0" xfId="0" applyNumberFormat="1"/>
    <xf numFmtId="0" fontId="0" fillId="3" borderId="0" xfId="0" applyFill="1" applyBorder="1" applyAlignment="1">
      <alignment horizontal="left"/>
    </xf>
    <xf numFmtId="0" fontId="0" fillId="4" borderId="5" xfId="0" applyFill="1" applyBorder="1"/>
    <xf numFmtId="0" fontId="4" fillId="0" borderId="10" xfId="0" applyFont="1" applyFill="1" applyBorder="1" applyAlignment="1" applyProtection="1">
      <alignment vertical="center"/>
    </xf>
    <xf numFmtId="49" fontId="2" fillId="0" borderId="0" xfId="0" applyNumberFormat="1" applyFont="1" applyBorder="1" applyAlignment="1" applyProtection="1">
      <alignment horizontal="left" vertical="center"/>
    </xf>
    <xf numFmtId="171" fontId="0" fillId="3" borderId="0" xfId="0" applyNumberFormat="1" applyFont="1" applyFill="1" applyProtection="1">
      <protection hidden="1"/>
    </xf>
    <xf numFmtId="171" fontId="0" fillId="3" borderId="0" xfId="0" applyNumberFormat="1" applyFill="1" applyProtection="1">
      <protection hidden="1"/>
    </xf>
    <xf numFmtId="176" fontId="0" fillId="3" borderId="0" xfId="0" applyNumberFormat="1" applyFont="1" applyFill="1" applyProtection="1">
      <protection hidden="1"/>
    </xf>
    <xf numFmtId="10" fontId="0" fillId="3" borderId="0" xfId="1" applyNumberFormat="1" applyFont="1" applyFill="1" applyProtection="1">
      <protection hidden="1"/>
    </xf>
    <xf numFmtId="177" fontId="0" fillId="3" borderId="0" xfId="0" applyNumberFormat="1" applyFill="1" applyProtection="1">
      <protection hidden="1"/>
    </xf>
    <xf numFmtId="0" fontId="0" fillId="3" borderId="6" xfId="0" applyFont="1" applyFill="1" applyBorder="1" applyAlignment="1" applyProtection="1">
      <alignment horizontal="right" vertical="center"/>
      <protection locked="0"/>
    </xf>
    <xf numFmtId="178" fontId="0" fillId="3" borderId="0" xfId="0" applyNumberFormat="1" applyFill="1" applyProtection="1">
      <protection hidden="1"/>
    </xf>
    <xf numFmtId="179" fontId="0" fillId="3" borderId="0" xfId="0" applyNumberFormat="1" applyFont="1" applyFill="1" applyAlignment="1" applyProtection="1">
      <alignment wrapText="1"/>
      <protection hidden="1"/>
    </xf>
    <xf numFmtId="171" fontId="0" fillId="3" borderId="0" xfId="0" applyNumberFormat="1" applyFill="1"/>
    <xf numFmtId="0" fontId="0" fillId="3" borderId="9" xfId="0" applyFont="1" applyFill="1" applyBorder="1" applyAlignment="1" applyProtection="1">
      <alignment horizontal="right" vertical="center"/>
      <protection locked="0"/>
    </xf>
    <xf numFmtId="0" fontId="0" fillId="3" borderId="7" xfId="0" applyFont="1" applyFill="1" applyBorder="1" applyAlignment="1" applyProtection="1">
      <alignment vertical="center"/>
      <protection hidden="1"/>
    </xf>
    <xf numFmtId="0" fontId="0" fillId="3" borderId="8" xfId="0" applyFont="1" applyFill="1" applyBorder="1" applyAlignment="1" applyProtection="1">
      <alignment vertical="center"/>
      <protection hidden="1"/>
    </xf>
    <xf numFmtId="0" fontId="0" fillId="3" borderId="3" xfId="0" applyFont="1" applyFill="1" applyBorder="1" applyAlignment="1" applyProtection="1">
      <alignment horizontal="right" vertical="center"/>
      <protection locked="0"/>
    </xf>
    <xf numFmtId="2" fontId="0" fillId="3" borderId="0" xfId="3" applyNumberFormat="1" applyFont="1" applyFill="1" applyProtection="1">
      <protection hidden="1"/>
    </xf>
    <xf numFmtId="2" fontId="0" fillId="3" borderId="0" xfId="3" applyNumberFormat="1" applyFont="1" applyFill="1" applyBorder="1" applyProtection="1">
      <protection hidden="1"/>
    </xf>
    <xf numFmtId="2" fontId="0" fillId="3" borderId="0" xfId="2" applyNumberFormat="1" applyFont="1" applyFill="1" applyProtection="1">
      <protection hidden="1"/>
    </xf>
    <xf numFmtId="180" fontId="2" fillId="14" borderId="17" xfId="0" applyNumberFormat="1" applyFont="1" applyFill="1" applyBorder="1" applyAlignment="1" applyProtection="1">
      <alignment horizontal="right" vertical="center"/>
      <protection hidden="1"/>
    </xf>
    <xf numFmtId="180" fontId="5" fillId="14" borderId="17" xfId="0" applyNumberFormat="1" applyFont="1" applyFill="1" applyBorder="1" applyAlignment="1" applyProtection="1">
      <alignment horizontal="right" vertical="center"/>
      <protection hidden="1"/>
    </xf>
    <xf numFmtId="0" fontId="2" fillId="0" borderId="8" xfId="0" applyFont="1" applyBorder="1" applyAlignment="1">
      <alignment horizontal="center"/>
    </xf>
    <xf numFmtId="49" fontId="2" fillId="0" borderId="0" xfId="0" applyNumberFormat="1" applyFont="1" applyFill="1" applyBorder="1" applyAlignment="1">
      <alignment horizontal="left" vertical="center"/>
    </xf>
    <xf numFmtId="165" fontId="11" fillId="0" borderId="57" xfId="0" applyNumberFormat="1" applyFont="1" applyBorder="1" applyAlignment="1" applyProtection="1">
      <alignment vertical="center"/>
      <protection locked="0"/>
    </xf>
    <xf numFmtId="2" fontId="2" fillId="14" borderId="17" xfId="0" applyNumberFormat="1" applyFont="1" applyFill="1" applyBorder="1" applyAlignment="1" applyProtection="1">
      <alignment horizontal="center" vertical="center" wrapText="1"/>
      <protection hidden="1"/>
    </xf>
    <xf numFmtId="181" fontId="4" fillId="0" borderId="6" xfId="0" applyNumberFormat="1" applyFont="1" applyFill="1" applyBorder="1" applyAlignment="1" applyProtection="1">
      <alignment horizontal="right" vertical="center" wrapText="1"/>
      <protection locked="0"/>
    </xf>
    <xf numFmtId="181" fontId="4" fillId="9" borderId="6" xfId="0" applyNumberFormat="1" applyFont="1" applyFill="1" applyBorder="1" applyAlignment="1" applyProtection="1">
      <alignment horizontal="right" vertical="center" wrapText="1"/>
      <protection locked="0"/>
    </xf>
    <xf numFmtId="4" fontId="0" fillId="3" borderId="17" xfId="0" applyNumberFormat="1" applyFill="1" applyBorder="1" applyAlignment="1" applyProtection="1">
      <alignment horizontal="center" vertical="center"/>
      <protection locked="0"/>
    </xf>
    <xf numFmtId="4" fontId="0" fillId="9" borderId="17" xfId="0" applyNumberFormat="1" applyFont="1" applyFill="1" applyBorder="1" applyAlignment="1" applyProtection="1">
      <alignment horizontal="center" wrapText="1"/>
      <protection locked="0"/>
    </xf>
    <xf numFmtId="176" fontId="0" fillId="3" borderId="0" xfId="0" applyNumberFormat="1" applyFill="1" applyBorder="1" applyProtection="1">
      <protection hidden="1"/>
    </xf>
    <xf numFmtId="4" fontId="0" fillId="9" borderId="17" xfId="0" applyNumberFormat="1" applyFont="1" applyFill="1" applyBorder="1" applyAlignment="1" applyProtection="1">
      <alignment horizontal="center" vertical="center" wrapText="1"/>
      <protection locked="0"/>
    </xf>
    <xf numFmtId="0" fontId="0" fillId="3" borderId="17" xfId="0" applyFill="1" applyBorder="1" applyAlignment="1" applyProtection="1">
      <alignment horizontal="right" vertical="center" wrapText="1"/>
      <protection locked="0"/>
    </xf>
    <xf numFmtId="2" fontId="0" fillId="9" borderId="17" xfId="0" applyNumberFormat="1" applyFont="1" applyFill="1" applyBorder="1" applyAlignment="1" applyProtection="1">
      <alignment horizontal="right" vertical="center" wrapText="1"/>
      <protection locked="0"/>
    </xf>
    <xf numFmtId="172" fontId="13" fillId="5" borderId="6" xfId="0" applyNumberFormat="1" applyFont="1" applyFill="1" applyBorder="1" applyAlignment="1" applyProtection="1">
      <alignment vertical="center" wrapText="1"/>
      <protection hidden="1"/>
    </xf>
    <xf numFmtId="172" fontId="9" fillId="5" borderId="6" xfId="0" applyNumberFormat="1" applyFont="1" applyFill="1" applyBorder="1" applyAlignment="1" applyProtection="1">
      <alignment vertical="center" wrapText="1"/>
      <protection hidden="1"/>
    </xf>
    <xf numFmtId="165" fontId="9" fillId="5" borderId="17" xfId="0" applyNumberFormat="1" applyFont="1" applyFill="1" applyBorder="1" applyAlignment="1" applyProtection="1">
      <alignment vertical="center" wrapText="1"/>
      <protection hidden="1"/>
    </xf>
    <xf numFmtId="0" fontId="0" fillId="3" borderId="1" xfId="0" applyFont="1" applyFill="1" applyBorder="1" applyAlignment="1" applyProtection="1">
      <alignment vertical="center"/>
      <protection hidden="1"/>
    </xf>
    <xf numFmtId="0" fontId="0" fillId="3" borderId="2" xfId="0" applyFont="1" applyFill="1" applyBorder="1" applyAlignment="1" applyProtection="1">
      <alignment vertical="center"/>
      <protection hidden="1"/>
    </xf>
    <xf numFmtId="0" fontId="14" fillId="5" borderId="61" xfId="0" applyFont="1" applyFill="1" applyBorder="1" applyAlignment="1">
      <alignment horizontal="center" vertical="center" wrapText="1"/>
    </xf>
    <xf numFmtId="180" fontId="5" fillId="15" borderId="17" xfId="0" applyNumberFormat="1" applyFont="1" applyFill="1" applyBorder="1" applyAlignment="1" applyProtection="1">
      <alignment horizontal="right" vertical="center"/>
      <protection hidden="1"/>
    </xf>
    <xf numFmtId="173" fontId="5" fillId="15" borderId="17" xfId="0" applyNumberFormat="1" applyFont="1" applyFill="1" applyBorder="1" applyAlignment="1" applyProtection="1">
      <alignment horizontal="right" vertical="center"/>
      <protection hidden="1"/>
    </xf>
    <xf numFmtId="165" fontId="5" fillId="15" borderId="17" xfId="0" applyNumberFormat="1" applyFont="1" applyFill="1" applyBorder="1" applyAlignment="1" applyProtection="1">
      <alignment horizontal="right" vertical="center"/>
      <protection hidden="1"/>
    </xf>
    <xf numFmtId="171" fontId="2" fillId="15" borderId="17" xfId="0" applyNumberFormat="1" applyFont="1" applyFill="1" applyBorder="1" applyAlignment="1" applyProtection="1">
      <alignment horizontal="right" vertical="center"/>
      <protection hidden="1"/>
    </xf>
    <xf numFmtId="171" fontId="0" fillId="15" borderId="17" xfId="0" applyNumberFormat="1" applyFont="1" applyFill="1" applyBorder="1" applyAlignment="1" applyProtection="1">
      <alignment horizontal="right" vertical="center"/>
      <protection hidden="1"/>
    </xf>
    <xf numFmtId="172" fontId="0" fillId="15" borderId="17" xfId="0" applyNumberFormat="1" applyFont="1" applyFill="1" applyBorder="1" applyAlignment="1" applyProtection="1">
      <alignment horizontal="right" vertical="center"/>
      <protection hidden="1"/>
    </xf>
    <xf numFmtId="180" fontId="2" fillId="15" borderId="17" xfId="0" applyNumberFormat="1" applyFont="1" applyFill="1" applyBorder="1" applyAlignment="1" applyProtection="1">
      <alignment horizontal="right" vertical="center"/>
      <protection hidden="1"/>
    </xf>
    <xf numFmtId="172" fontId="2" fillId="15" borderId="17" xfId="0" applyNumberFormat="1" applyFont="1" applyFill="1" applyBorder="1" applyAlignment="1" applyProtection="1">
      <alignment horizontal="right" vertical="center"/>
      <protection hidden="1"/>
    </xf>
    <xf numFmtId="9" fontId="0" fillId="15" borderId="17" xfId="0" applyNumberFormat="1" applyFont="1" applyFill="1" applyBorder="1" applyAlignment="1" applyProtection="1">
      <alignment horizontal="right" vertical="center"/>
      <protection hidden="1"/>
    </xf>
    <xf numFmtId="10" fontId="0" fillId="15" borderId="17" xfId="1" applyNumberFormat="1" applyFont="1" applyFill="1" applyBorder="1" applyAlignment="1" applyProtection="1">
      <alignment horizontal="right" vertical="center"/>
      <protection hidden="1"/>
    </xf>
    <xf numFmtId="171" fontId="0" fillId="15" borderId="17" xfId="1" applyNumberFormat="1" applyFont="1" applyFill="1" applyBorder="1" applyAlignment="1" applyProtection="1">
      <alignment horizontal="right" vertical="center"/>
      <protection hidden="1"/>
    </xf>
    <xf numFmtId="172" fontId="2" fillId="15" borderId="17" xfId="0" applyNumberFormat="1" applyFont="1" applyFill="1" applyBorder="1" applyAlignment="1" applyProtection="1">
      <alignment horizontal="right" vertical="center" wrapText="1"/>
      <protection hidden="1"/>
    </xf>
    <xf numFmtId="10" fontId="0" fillId="15" borderId="17" xfId="0" applyNumberFormat="1" applyFont="1" applyFill="1" applyBorder="1" applyAlignment="1" applyProtection="1">
      <alignment horizontal="right" vertical="center"/>
      <protection hidden="1"/>
    </xf>
    <xf numFmtId="0" fontId="40" fillId="15" borderId="8" xfId="0" applyFont="1" applyFill="1" applyBorder="1" applyAlignment="1" applyProtection="1">
      <alignment vertical="center" wrapText="1"/>
      <protection hidden="1"/>
    </xf>
    <xf numFmtId="171" fontId="2" fillId="15" borderId="16" xfId="0" applyNumberFormat="1" applyFont="1" applyFill="1" applyBorder="1" applyAlignment="1" applyProtection="1">
      <alignment horizontal="right" vertical="center"/>
      <protection hidden="1"/>
    </xf>
    <xf numFmtId="0" fontId="2" fillId="5" borderId="17" xfId="0" applyFont="1" applyFill="1" applyBorder="1" applyAlignment="1" applyProtection="1">
      <alignment horizontal="center" vertical="center"/>
      <protection hidden="1"/>
    </xf>
    <xf numFmtId="2" fontId="2" fillId="5" borderId="6" xfId="0" applyNumberFormat="1" applyFont="1" applyFill="1" applyBorder="1" applyAlignment="1" applyProtection="1">
      <alignment horizontal="center" vertical="center"/>
      <protection hidden="1"/>
    </xf>
    <xf numFmtId="167" fontId="29" fillId="5" borderId="61" xfId="0" applyNumberFormat="1" applyFont="1" applyFill="1" applyBorder="1" applyAlignment="1" applyProtection="1">
      <alignment horizontal="center" vertical="center" wrapText="1"/>
      <protection hidden="1"/>
    </xf>
    <xf numFmtId="0" fontId="14" fillId="14" borderId="61" xfId="0" applyFont="1" applyFill="1" applyBorder="1" applyAlignment="1">
      <alignment horizontal="center" vertical="center" wrapText="1"/>
    </xf>
    <xf numFmtId="0" fontId="0" fillId="7" borderId="0" xfId="0" applyFill="1" applyBorder="1" applyAlignment="1">
      <alignment horizontal="center"/>
    </xf>
    <xf numFmtId="0" fontId="28" fillId="7" borderId="0" xfId="0" applyFont="1" applyFill="1" applyBorder="1"/>
    <xf numFmtId="0" fontId="2" fillId="5" borderId="17" xfId="0" applyFont="1" applyFill="1" applyBorder="1" applyAlignment="1">
      <alignment horizontal="center"/>
    </xf>
    <xf numFmtId="44" fontId="0" fillId="0" borderId="30" xfId="3" applyFont="1" applyBorder="1"/>
    <xf numFmtId="44" fontId="0" fillId="0" borderId="26" xfId="3" applyFont="1" applyBorder="1"/>
    <xf numFmtId="0" fontId="0" fillId="10" borderId="0" xfId="0" applyFill="1" applyBorder="1" applyAlignment="1">
      <alignment horizontal="right"/>
    </xf>
    <xf numFmtId="0" fontId="28" fillId="10" borderId="0" xfId="0" applyFont="1" applyFill="1" applyBorder="1" applyAlignment="1">
      <alignment horizontal="right"/>
    </xf>
    <xf numFmtId="0" fontId="0" fillId="7" borderId="0" xfId="0" applyFill="1" applyBorder="1" applyAlignment="1">
      <alignment horizontal="right"/>
    </xf>
    <xf numFmtId="0" fontId="28" fillId="7" borderId="0" xfId="0" applyFont="1" applyFill="1" applyBorder="1" applyAlignment="1">
      <alignment horizontal="right"/>
    </xf>
    <xf numFmtId="184" fontId="4" fillId="0" borderId="17" xfId="1" applyNumberFormat="1" applyFont="1" applyFill="1" applyBorder="1" applyAlignment="1" applyProtection="1">
      <alignment horizontal="right" vertical="center"/>
      <protection locked="0"/>
    </xf>
    <xf numFmtId="0" fontId="2" fillId="15" borderId="17" xfId="0" applyFont="1" applyFill="1" applyBorder="1" applyAlignment="1">
      <alignment horizontal="center" vertical="center" wrapText="1"/>
    </xf>
    <xf numFmtId="0" fontId="2" fillId="15" borderId="17" xfId="0" applyFont="1" applyFill="1" applyBorder="1" applyAlignment="1">
      <alignment horizontal="center" vertical="center"/>
    </xf>
    <xf numFmtId="44" fontId="0" fillId="3" borderId="0" xfId="0" applyNumberFormat="1" applyFill="1" applyProtection="1">
      <protection hidden="1"/>
    </xf>
    <xf numFmtId="0" fontId="4" fillId="15" borderId="4" xfId="0" applyFont="1" applyFill="1" applyBorder="1" applyAlignment="1" applyProtection="1">
      <alignment vertical="center" wrapText="1"/>
      <protection hidden="1"/>
    </xf>
    <xf numFmtId="0" fontId="4" fillId="15" borderId="17" xfId="0" applyFont="1" applyFill="1" applyBorder="1" applyAlignment="1" applyProtection="1">
      <alignment horizontal="left" vertical="center" wrapText="1"/>
      <protection hidden="1"/>
    </xf>
    <xf numFmtId="0" fontId="32" fillId="15" borderId="1" xfId="0" applyFont="1" applyFill="1" applyBorder="1" applyAlignment="1" applyProtection="1">
      <alignment vertical="center"/>
      <protection hidden="1"/>
    </xf>
    <xf numFmtId="0" fontId="4" fillId="15" borderId="18" xfId="0" applyFont="1" applyFill="1" applyBorder="1" applyAlignment="1" applyProtection="1">
      <alignment horizontal="center" vertical="center"/>
      <protection hidden="1"/>
    </xf>
    <xf numFmtId="0" fontId="4" fillId="15" borderId="3" xfId="0" applyFont="1" applyFill="1" applyBorder="1" applyAlignment="1" applyProtection="1">
      <alignment horizontal="center" vertical="center"/>
      <protection hidden="1"/>
    </xf>
    <xf numFmtId="172" fontId="13" fillId="15" borderId="17" xfId="0" applyNumberFormat="1" applyFont="1" applyFill="1" applyBorder="1" applyAlignment="1" applyProtection="1">
      <alignment vertical="center"/>
      <protection hidden="1"/>
    </xf>
    <xf numFmtId="10" fontId="4" fillId="15" borderId="4" xfId="1" applyNumberFormat="1" applyFont="1" applyFill="1" applyBorder="1" applyAlignment="1" applyProtection="1">
      <alignment horizontal="center" vertical="center"/>
      <protection hidden="1"/>
    </xf>
    <xf numFmtId="169" fontId="4" fillId="15" borderId="4" xfId="1" applyNumberFormat="1" applyFont="1" applyFill="1" applyBorder="1" applyAlignment="1" applyProtection="1">
      <alignment horizontal="center" vertical="center"/>
      <protection hidden="1"/>
    </xf>
    <xf numFmtId="169" fontId="4" fillId="15" borderId="17" xfId="1" applyNumberFormat="1" applyFont="1" applyFill="1" applyBorder="1" applyAlignment="1" applyProtection="1">
      <alignment horizontal="center" vertical="center"/>
      <protection hidden="1"/>
    </xf>
    <xf numFmtId="165" fontId="5" fillId="15" borderId="17" xfId="0" applyNumberFormat="1" applyFont="1" applyFill="1" applyBorder="1" applyAlignment="1" applyProtection="1">
      <alignment horizontal="right" wrapText="1"/>
      <protection hidden="1"/>
    </xf>
    <xf numFmtId="0" fontId="0" fillId="15" borderId="17" xfId="0" applyFill="1" applyBorder="1" applyAlignment="1" applyProtection="1">
      <alignment horizontal="center" vertical="center"/>
      <protection hidden="1"/>
    </xf>
    <xf numFmtId="0" fontId="29" fillId="0" borderId="10" xfId="0" applyFont="1" applyBorder="1" applyAlignment="1" applyProtection="1">
      <alignment horizontal="center" vertical="center"/>
      <protection hidden="1"/>
    </xf>
    <xf numFmtId="0" fontId="29" fillId="0" borderId="11" xfId="0" applyFont="1" applyBorder="1" applyAlignment="1" applyProtection="1">
      <alignment horizontal="center" vertical="center"/>
      <protection hidden="1"/>
    </xf>
    <xf numFmtId="0" fontId="11" fillId="0" borderId="10" xfId="0" applyFont="1" applyBorder="1" applyAlignment="1" applyProtection="1">
      <alignment vertical="center"/>
      <protection hidden="1"/>
    </xf>
    <xf numFmtId="0" fontId="11" fillId="0" borderId="57" xfId="0" applyFont="1" applyBorder="1" applyAlignment="1" applyProtection="1">
      <alignment vertical="center"/>
      <protection hidden="1"/>
    </xf>
    <xf numFmtId="0" fontId="11" fillId="0" borderId="58" xfId="0" applyFont="1" applyBorder="1" applyAlignment="1" applyProtection="1">
      <alignment vertical="center"/>
      <protection hidden="1"/>
    </xf>
    <xf numFmtId="165" fontId="11" fillId="0" borderId="57" xfId="0" applyNumberFormat="1" applyFont="1" applyBorder="1" applyAlignment="1" applyProtection="1">
      <alignment vertical="center"/>
      <protection hidden="1"/>
    </xf>
    <xf numFmtId="0" fontId="11" fillId="0" borderId="10" xfId="0" applyFont="1" applyBorder="1" applyAlignment="1" applyProtection="1">
      <alignment vertical="center" wrapText="1"/>
      <protection hidden="1"/>
    </xf>
    <xf numFmtId="0" fontId="11" fillId="0" borderId="10" xfId="0" applyFont="1" applyBorder="1" applyAlignment="1" applyProtection="1">
      <alignment horizontal="left" vertical="center"/>
      <protection hidden="1"/>
    </xf>
    <xf numFmtId="0" fontId="11" fillId="0" borderId="10" xfId="0" applyFont="1" applyBorder="1" applyProtection="1">
      <protection hidden="1"/>
    </xf>
    <xf numFmtId="169" fontId="11" fillId="0" borderId="0" xfId="5" applyNumberFormat="1" applyFont="1" applyBorder="1" applyAlignment="1" applyProtection="1">
      <alignment horizontal="center"/>
      <protection hidden="1"/>
    </xf>
    <xf numFmtId="0" fontId="11" fillId="0" borderId="7" xfId="0" applyFont="1" applyBorder="1" applyProtection="1">
      <protection hidden="1"/>
    </xf>
    <xf numFmtId="169" fontId="11" fillId="0" borderId="8" xfId="5" applyNumberFormat="1" applyFont="1" applyBorder="1" applyAlignment="1" applyProtection="1">
      <alignment horizontal="center"/>
      <protection hidden="1"/>
    </xf>
    <xf numFmtId="0" fontId="0" fillId="3" borderId="1" xfId="0" applyFill="1" applyBorder="1" applyProtection="1">
      <protection hidden="1"/>
    </xf>
    <xf numFmtId="0" fontId="0" fillId="3" borderId="2" xfId="0" applyFill="1" applyBorder="1" applyProtection="1">
      <protection hidden="1"/>
    </xf>
    <xf numFmtId="0" fontId="0" fillId="3" borderId="3" xfId="0" applyFill="1" applyBorder="1" applyProtection="1">
      <protection hidden="1"/>
    </xf>
    <xf numFmtId="0" fontId="0" fillId="3" borderId="10" xfId="0" applyFill="1" applyBorder="1" applyProtection="1">
      <protection hidden="1"/>
    </xf>
    <xf numFmtId="0" fontId="0" fillId="3" borderId="11" xfId="0" applyFill="1" applyBorder="1" applyProtection="1">
      <protection hidden="1"/>
    </xf>
    <xf numFmtId="0" fontId="14" fillId="3" borderId="0" xfId="0" applyFont="1" applyFill="1" applyAlignment="1">
      <alignment horizontal="left"/>
    </xf>
    <xf numFmtId="0" fontId="17" fillId="3" borderId="2" xfId="0" applyFont="1" applyFill="1" applyBorder="1" applyAlignment="1">
      <alignment horizontal="left"/>
    </xf>
    <xf numFmtId="0" fontId="14" fillId="3" borderId="2" xfId="0" applyFont="1" applyFill="1" applyBorder="1" applyAlignment="1">
      <alignment horizontal="left"/>
    </xf>
    <xf numFmtId="0" fontId="18" fillId="3" borderId="0" xfId="0" applyFont="1" applyFill="1" applyBorder="1" applyAlignment="1">
      <alignment horizontal="left"/>
    </xf>
    <xf numFmtId="0" fontId="19" fillId="3" borderId="0" xfId="0" applyFont="1" applyFill="1" applyBorder="1" applyAlignment="1">
      <alignment horizontal="left"/>
    </xf>
    <xf numFmtId="0" fontId="14" fillId="3" borderId="0" xfId="0" applyFont="1" applyFill="1" applyBorder="1" applyAlignment="1">
      <alignment horizontal="left"/>
    </xf>
    <xf numFmtId="0" fontId="14" fillId="3" borderId="10" xfId="0" applyFont="1" applyFill="1" applyBorder="1" applyAlignment="1">
      <alignment horizontal="left"/>
    </xf>
    <xf numFmtId="0" fontId="20" fillId="3" borderId="0" xfId="0" applyFont="1" applyFill="1" applyBorder="1" applyAlignment="1">
      <alignment horizontal="left"/>
    </xf>
    <xf numFmtId="0" fontId="17" fillId="3" borderId="8" xfId="0" applyFont="1" applyFill="1" applyBorder="1" applyAlignment="1">
      <alignment horizontal="left"/>
    </xf>
    <xf numFmtId="0" fontId="14" fillId="3" borderId="8" xfId="0" applyFont="1" applyFill="1" applyBorder="1" applyAlignment="1">
      <alignment horizontal="left"/>
    </xf>
    <xf numFmtId="0" fontId="20" fillId="3" borderId="0" xfId="0" applyFont="1" applyFill="1" applyBorder="1" applyAlignment="1">
      <alignment horizontal="left" vertical="center" wrapText="1"/>
    </xf>
    <xf numFmtId="0" fontId="20" fillId="3" borderId="0" xfId="0" applyFont="1" applyFill="1" applyAlignment="1">
      <alignment horizontal="left" vertical="center" wrapText="1"/>
    </xf>
    <xf numFmtId="0" fontId="14" fillId="3" borderId="0" xfId="0" applyFont="1" applyFill="1"/>
    <xf numFmtId="0" fontId="0" fillId="3" borderId="0" xfId="0" applyFill="1" applyBorder="1" applyAlignment="1">
      <alignment horizontal="right"/>
    </xf>
    <xf numFmtId="0" fontId="0" fillId="3" borderId="0" xfId="0" applyFill="1" applyBorder="1" applyAlignment="1"/>
    <xf numFmtId="0" fontId="0" fillId="3" borderId="0" xfId="0" applyFill="1" applyBorder="1" applyAlignment="1">
      <alignment vertical="center" wrapText="1"/>
    </xf>
    <xf numFmtId="0" fontId="23" fillId="3" borderId="0" xfId="0" applyFont="1" applyFill="1" applyBorder="1" applyAlignment="1" applyProtection="1">
      <alignment vertical="center"/>
    </xf>
    <xf numFmtId="0" fontId="20" fillId="3" borderId="0" xfId="0" applyFont="1" applyFill="1" applyAlignment="1">
      <alignment vertical="center"/>
    </xf>
    <xf numFmtId="0" fontId="24" fillId="3" borderId="0" xfId="0" applyFont="1" applyFill="1" applyBorder="1"/>
    <xf numFmtId="14" fontId="0" fillId="3" borderId="0" xfId="0" quotePrefix="1" applyNumberFormat="1" applyFill="1" applyBorder="1" applyAlignment="1"/>
    <xf numFmtId="0" fontId="24" fillId="3" borderId="0" xfId="0" applyFont="1" applyFill="1"/>
    <xf numFmtId="0" fontId="23" fillId="3" borderId="0" xfId="0" applyFont="1" applyFill="1" applyBorder="1" applyAlignment="1" applyProtection="1">
      <alignment vertical="center" wrapText="1"/>
    </xf>
    <xf numFmtId="0" fontId="0" fillId="3" borderId="0" xfId="0" applyFill="1" applyAlignment="1">
      <alignment horizontal="center"/>
    </xf>
    <xf numFmtId="0" fontId="20" fillId="3" borderId="0" xfId="0" applyFont="1" applyFill="1" applyBorder="1" applyAlignment="1">
      <alignment vertical="center"/>
    </xf>
    <xf numFmtId="0" fontId="14" fillId="3" borderId="2" xfId="0" applyFont="1" applyFill="1" applyBorder="1" applyAlignment="1">
      <alignment horizontal="left"/>
    </xf>
    <xf numFmtId="0" fontId="14" fillId="3" borderId="8" xfId="0" applyFont="1" applyFill="1" applyBorder="1" applyAlignment="1">
      <alignment horizontal="left"/>
    </xf>
    <xf numFmtId="0" fontId="20" fillId="3" borderId="0" xfId="0" applyFont="1" applyFill="1" applyAlignment="1">
      <alignment horizontal="left" vertical="center" wrapText="1"/>
    </xf>
    <xf numFmtId="0" fontId="0" fillId="3" borderId="0" xfId="0" applyFill="1" applyBorder="1" applyAlignment="1">
      <alignment horizontal="center"/>
    </xf>
    <xf numFmtId="14" fontId="0" fillId="3" borderId="0" xfId="0" quotePrefix="1" applyNumberFormat="1" applyFill="1" applyBorder="1" applyAlignment="1">
      <alignment horizontal="center"/>
    </xf>
    <xf numFmtId="0" fontId="2" fillId="8" borderId="48" xfId="0" applyFont="1" applyFill="1" applyBorder="1" applyAlignment="1">
      <alignment horizontal="center" vertical="center"/>
    </xf>
    <xf numFmtId="0" fontId="2" fillId="11" borderId="48" xfId="0" applyFont="1" applyFill="1" applyBorder="1" applyAlignment="1">
      <alignment horizontal="center" vertical="center"/>
    </xf>
    <xf numFmtId="0" fontId="2" fillId="7" borderId="48" xfId="0" applyFont="1" applyFill="1" applyBorder="1" applyAlignment="1">
      <alignment horizontal="center" vertical="center"/>
    </xf>
    <xf numFmtId="0" fontId="20" fillId="8" borderId="0" xfId="0" applyFont="1" applyFill="1" applyBorder="1" applyAlignment="1">
      <alignment vertical="center"/>
    </xf>
    <xf numFmtId="0" fontId="0" fillId="7" borderId="0" xfId="0" applyFill="1" applyBorder="1" applyAlignment="1">
      <alignment vertical="center"/>
    </xf>
    <xf numFmtId="0" fontId="20" fillId="8" borderId="0" xfId="0" applyFont="1" applyFill="1" applyBorder="1" applyAlignment="1">
      <alignment horizontal="right" vertical="center"/>
    </xf>
    <xf numFmtId="0" fontId="0" fillId="8" borderId="0" xfId="0" applyFill="1" applyBorder="1" applyAlignment="1">
      <alignment horizontal="right" vertical="center"/>
    </xf>
    <xf numFmtId="0" fontId="0" fillId="17" borderId="48" xfId="0" applyFill="1" applyBorder="1"/>
    <xf numFmtId="171" fontId="0" fillId="3" borderId="0" xfId="0" quotePrefix="1" applyNumberFormat="1" applyFill="1" applyProtection="1">
      <protection hidden="1"/>
    </xf>
    <xf numFmtId="0" fontId="5" fillId="3" borderId="73" xfId="0" applyFont="1" applyFill="1" applyBorder="1" applyProtection="1">
      <protection hidden="1"/>
    </xf>
    <xf numFmtId="0" fontId="5" fillId="3" borderId="74" xfId="0" applyFont="1" applyFill="1" applyBorder="1" applyAlignment="1" applyProtection="1">
      <protection hidden="1"/>
    </xf>
    <xf numFmtId="0" fontId="11" fillId="3" borderId="75" xfId="0" applyFont="1" applyFill="1" applyBorder="1" applyAlignment="1" applyProtection="1">
      <alignment horizontal="right"/>
      <protection locked="0"/>
    </xf>
    <xf numFmtId="0" fontId="2" fillId="15" borderId="18" xfId="0" applyFont="1" applyFill="1" applyBorder="1" applyAlignment="1">
      <alignment horizontal="center" vertical="center"/>
    </xf>
    <xf numFmtId="0" fontId="2" fillId="15" borderId="18" xfId="0" applyFont="1" applyFill="1" applyBorder="1" applyAlignment="1">
      <alignment horizontal="center" vertical="center" wrapText="1"/>
    </xf>
    <xf numFmtId="0" fontId="0" fillId="19" borderId="26" xfId="0" applyFill="1" applyBorder="1" applyAlignment="1">
      <alignment wrapText="1"/>
    </xf>
    <xf numFmtId="0" fontId="0" fillId="19" borderId="26" xfId="0" applyFont="1" applyFill="1" applyBorder="1" applyAlignment="1">
      <alignment wrapText="1"/>
    </xf>
    <xf numFmtId="0" fontId="0" fillId="19" borderId="26" xfId="0" applyFont="1" applyFill="1" applyBorder="1" applyAlignment="1"/>
    <xf numFmtId="0" fontId="0" fillId="19" borderId="26" xfId="0" applyFont="1" applyFill="1" applyBorder="1"/>
    <xf numFmtId="2" fontId="0" fillId="19" borderId="26" xfId="3" applyNumberFormat="1" applyFont="1" applyFill="1" applyBorder="1" applyAlignment="1">
      <alignment wrapText="1"/>
    </xf>
    <xf numFmtId="183" fontId="0" fillId="19" borderId="26" xfId="3" applyNumberFormat="1" applyFont="1" applyFill="1" applyBorder="1" applyAlignment="1">
      <alignment wrapText="1"/>
    </xf>
    <xf numFmtId="0" fontId="0" fillId="19" borderId="30" xfId="0" applyFont="1" applyFill="1" applyBorder="1" applyAlignment="1">
      <alignment wrapText="1"/>
    </xf>
    <xf numFmtId="0" fontId="0" fillId="19" borderId="30" xfId="0" applyFont="1" applyFill="1" applyBorder="1" applyAlignment="1"/>
    <xf numFmtId="0" fontId="0" fillId="19" borderId="30" xfId="0" applyFill="1" applyBorder="1" applyAlignment="1">
      <alignment wrapText="1"/>
    </xf>
    <xf numFmtId="183" fontId="0" fillId="19" borderId="30" xfId="3" applyNumberFormat="1" applyFont="1" applyFill="1" applyBorder="1" applyAlignment="1">
      <alignment wrapText="1"/>
    </xf>
    <xf numFmtId="185" fontId="0" fillId="19" borderId="26" xfId="3" applyNumberFormat="1" applyFont="1" applyFill="1" applyBorder="1" applyAlignment="1">
      <alignment wrapText="1"/>
    </xf>
    <xf numFmtId="185" fontId="0" fillId="19" borderId="30" xfId="3" applyNumberFormat="1" applyFont="1" applyFill="1" applyBorder="1" applyAlignment="1">
      <alignment wrapText="1"/>
    </xf>
    <xf numFmtId="0" fontId="40" fillId="15" borderId="6" xfId="0" applyFont="1" applyFill="1" applyBorder="1" applyAlignment="1" applyProtection="1">
      <alignment horizontal="center" vertical="center" wrapText="1"/>
      <protection hidden="1"/>
    </xf>
    <xf numFmtId="49" fontId="44" fillId="0" borderId="0" xfId="0" applyNumberFormat="1" applyFont="1" applyFill="1" applyBorder="1" applyAlignment="1">
      <alignment horizontal="left" vertical="center"/>
    </xf>
    <xf numFmtId="1" fontId="44" fillId="0" borderId="0" xfId="0" applyNumberFormat="1" applyFont="1" applyFill="1" applyBorder="1" applyAlignment="1">
      <alignment horizontal="left" vertical="center"/>
    </xf>
    <xf numFmtId="0" fontId="44" fillId="0" borderId="0" xfId="0" applyNumberFormat="1" applyFont="1" applyFill="1" applyBorder="1" applyAlignment="1">
      <alignment horizontal="left" vertical="center"/>
    </xf>
    <xf numFmtId="172" fontId="2" fillId="0" borderId="17" xfId="0" applyNumberFormat="1" applyFont="1" applyFill="1" applyBorder="1" applyAlignment="1" applyProtection="1">
      <alignment horizontal="right" vertical="center"/>
      <protection locked="0"/>
    </xf>
    <xf numFmtId="186" fontId="0" fillId="3" borderId="0" xfId="0" applyNumberFormat="1" applyFill="1" applyProtection="1">
      <protection hidden="1"/>
    </xf>
    <xf numFmtId="49" fontId="0" fillId="0" borderId="18" xfId="0" applyNumberFormat="1" applyFill="1" applyBorder="1" applyProtection="1"/>
    <xf numFmtId="49" fontId="0" fillId="0" borderId="16" xfId="0" applyNumberFormat="1" applyFill="1" applyBorder="1" applyProtection="1"/>
    <xf numFmtId="49" fontId="0" fillId="0" borderId="15" xfId="0" applyNumberFormat="1" applyFill="1" applyBorder="1" applyProtection="1"/>
    <xf numFmtId="0" fontId="0" fillId="0" borderId="15" xfId="0" applyFill="1" applyBorder="1"/>
    <xf numFmtId="49" fontId="0" fillId="0" borderId="15" xfId="0" applyNumberFormat="1" applyFont="1" applyFill="1" applyBorder="1" applyProtection="1"/>
    <xf numFmtId="49" fontId="0" fillId="0" borderId="18" xfId="0" applyNumberFormat="1" applyFont="1" applyFill="1" applyBorder="1" applyAlignment="1" applyProtection="1">
      <alignment horizontal="left" vertical="center"/>
    </xf>
    <xf numFmtId="49" fontId="0" fillId="0" borderId="15" xfId="0" applyNumberFormat="1" applyFont="1" applyFill="1" applyBorder="1" applyAlignment="1" applyProtection="1">
      <alignment horizontal="left" vertical="center"/>
    </xf>
    <xf numFmtId="49" fontId="0" fillId="0" borderId="16" xfId="0" applyNumberFormat="1" applyFont="1" applyFill="1" applyBorder="1" applyAlignment="1" applyProtection="1">
      <alignment horizontal="left" vertical="center"/>
    </xf>
    <xf numFmtId="49" fontId="0" fillId="0" borderId="1" xfId="0" applyNumberFormat="1" applyFont="1" applyFill="1" applyBorder="1" applyAlignment="1" applyProtection="1">
      <alignment horizontal="left" vertical="center"/>
    </xf>
    <xf numFmtId="49" fontId="0" fillId="0" borderId="2" xfId="0" applyNumberFormat="1" applyFont="1" applyFill="1" applyBorder="1" applyAlignment="1" applyProtection="1">
      <alignment horizontal="left" vertical="center"/>
    </xf>
    <xf numFmtId="49" fontId="0" fillId="0" borderId="10" xfId="0" applyNumberFormat="1" applyFont="1" applyFill="1" applyBorder="1" applyAlignment="1" applyProtection="1">
      <alignment horizontal="left" vertical="center"/>
    </xf>
    <xf numFmtId="49" fontId="0" fillId="0" borderId="0" xfId="0" applyNumberFormat="1" applyFont="1" applyFill="1" applyBorder="1" applyAlignment="1" applyProtection="1">
      <alignment horizontal="left" vertical="center"/>
    </xf>
    <xf numFmtId="49" fontId="0" fillId="0" borderId="7" xfId="0" applyNumberFormat="1" applyFont="1" applyFill="1" applyBorder="1" applyAlignment="1" applyProtection="1">
      <alignment horizontal="left" vertical="center"/>
    </xf>
    <xf numFmtId="49" fontId="0" fillId="0" borderId="8" xfId="0" applyNumberFormat="1" applyFont="1" applyFill="1" applyBorder="1" applyAlignment="1" applyProtection="1">
      <alignment horizontal="left" vertical="center"/>
    </xf>
    <xf numFmtId="0" fontId="0" fillId="0" borderId="11" xfId="0" applyFill="1" applyBorder="1" applyProtection="1"/>
    <xf numFmtId="0" fontId="0" fillId="0" borderId="18" xfId="0" applyFill="1" applyBorder="1" applyProtection="1"/>
    <xf numFmtId="0" fontId="0" fillId="0" borderId="15" xfId="0" applyFill="1" applyBorder="1" applyProtection="1"/>
    <xf numFmtId="0" fontId="0" fillId="0" borderId="1" xfId="0" applyFill="1" applyBorder="1" applyAlignment="1"/>
    <xf numFmtId="0" fontId="0" fillId="0" borderId="3" xfId="0" applyFill="1" applyBorder="1" applyAlignment="1"/>
    <xf numFmtId="0" fontId="0" fillId="0" borderId="10" xfId="0" applyFill="1" applyBorder="1"/>
    <xf numFmtId="0" fontId="0" fillId="0" borderId="11" xfId="0" applyFill="1" applyBorder="1" applyAlignment="1"/>
    <xf numFmtId="0" fontId="0" fillId="0" borderId="7" xfId="0" applyFill="1" applyBorder="1"/>
    <xf numFmtId="0" fontId="0" fillId="0" borderId="8" xfId="0" applyFill="1" applyBorder="1"/>
    <xf numFmtId="0" fontId="0" fillId="0" borderId="9" xfId="0" applyFill="1" applyBorder="1" applyAlignment="1"/>
    <xf numFmtId="0" fontId="0" fillId="0" borderId="1" xfId="0" applyFill="1" applyBorder="1"/>
    <xf numFmtId="0" fontId="0" fillId="0" borderId="3" xfId="0" applyFill="1" applyBorder="1"/>
    <xf numFmtId="0" fontId="0" fillId="0" borderId="11" xfId="0" applyFill="1" applyBorder="1"/>
    <xf numFmtId="0" fontId="0" fillId="0" borderId="9" xfId="0" applyFill="1" applyBorder="1"/>
    <xf numFmtId="10" fontId="0" fillId="0" borderId="11" xfId="1" applyNumberFormat="1" applyFont="1" applyFill="1" applyBorder="1"/>
    <xf numFmtId="49" fontId="0" fillId="0" borderId="18" xfId="0" applyNumberFormat="1" applyFont="1" applyFill="1" applyBorder="1" applyAlignment="1">
      <alignment horizontal="left" vertical="center"/>
    </xf>
    <xf numFmtId="49" fontId="0" fillId="0" borderId="15" xfId="0" applyNumberFormat="1" applyFont="1" applyFill="1" applyBorder="1" applyAlignment="1">
      <alignment horizontal="left" vertical="center"/>
    </xf>
    <xf numFmtId="49" fontId="0" fillId="0" borderId="16" xfId="0" applyNumberFormat="1" applyFont="1" applyFill="1" applyBorder="1" applyAlignment="1">
      <alignment horizontal="left" vertical="center"/>
    </xf>
    <xf numFmtId="0" fontId="0" fillId="0" borderId="17" xfId="0" applyFill="1" applyBorder="1"/>
    <xf numFmtId="9" fontId="0" fillId="0" borderId="17" xfId="1" applyFont="1" applyFill="1" applyBorder="1"/>
    <xf numFmtId="0" fontId="0" fillId="0" borderId="4" xfId="0" applyFill="1" applyBorder="1"/>
    <xf numFmtId="0" fontId="0" fillId="0" borderId="6" xfId="0" applyFill="1" applyBorder="1"/>
    <xf numFmtId="0" fontId="0" fillId="0" borderId="5" xfId="0" applyFill="1" applyBorder="1"/>
    <xf numFmtId="0" fontId="0" fillId="0" borderId="2" xfId="0" applyFill="1" applyBorder="1"/>
    <xf numFmtId="0" fontId="17" fillId="3" borderId="0" xfId="0" applyFont="1" applyFill="1" applyBorder="1" applyAlignment="1">
      <alignment horizontal="left"/>
    </xf>
    <xf numFmtId="0" fontId="2" fillId="0" borderId="0" xfId="0" applyFont="1" applyFill="1" applyProtection="1"/>
    <xf numFmtId="49" fontId="45" fillId="0" borderId="0" xfId="0" applyNumberFormat="1" applyFont="1" applyFill="1" applyBorder="1" applyAlignment="1">
      <alignment horizontal="left" vertical="center"/>
    </xf>
    <xf numFmtId="0" fontId="2" fillId="0" borderId="0" xfId="0" applyFont="1" applyFill="1" applyBorder="1" applyProtection="1"/>
    <xf numFmtId="0" fontId="43" fillId="18" borderId="17" xfId="0" applyFont="1" applyFill="1" applyBorder="1" applyAlignment="1" applyProtection="1"/>
    <xf numFmtId="0" fontId="5" fillId="5" borderId="17" xfId="0" applyFont="1" applyFill="1" applyBorder="1" applyAlignment="1" applyProtection="1">
      <alignment horizontal="center" vertical="center" wrapText="1"/>
    </xf>
    <xf numFmtId="0" fontId="0" fillId="0" borderId="30" xfId="0" applyFill="1" applyBorder="1" applyAlignment="1" applyProtection="1">
      <alignment wrapText="1"/>
    </xf>
    <xf numFmtId="0" fontId="0" fillId="0" borderId="30" xfId="0" applyFill="1" applyBorder="1" applyAlignment="1" applyProtection="1">
      <alignment horizontal="center" wrapText="1"/>
    </xf>
    <xf numFmtId="0" fontId="0" fillId="0" borderId="0" xfId="0" applyAlignment="1" applyProtection="1">
      <alignment wrapText="1"/>
    </xf>
    <xf numFmtId="0" fontId="0" fillId="0" borderId="26" xfId="0" applyFill="1" applyBorder="1" applyAlignment="1" applyProtection="1">
      <alignment wrapText="1"/>
    </xf>
    <xf numFmtId="0" fontId="0" fillId="0" borderId="26" xfId="0" applyFill="1" applyBorder="1" applyAlignment="1" applyProtection="1">
      <alignment horizontal="center" wrapText="1"/>
    </xf>
    <xf numFmtId="0" fontId="0" fillId="0" borderId="0" xfId="0" applyFill="1" applyAlignment="1" applyProtection="1">
      <alignment wrapText="1"/>
    </xf>
    <xf numFmtId="0" fontId="0" fillId="0" borderId="0" xfId="0" applyAlignment="1" applyProtection="1">
      <alignment horizontal="center"/>
    </xf>
    <xf numFmtId="0" fontId="14" fillId="5" borderId="17" xfId="0" applyFont="1" applyFill="1" applyBorder="1" applyAlignment="1" applyProtection="1">
      <alignment horizontal="center" vertical="center"/>
      <protection hidden="1"/>
    </xf>
    <xf numFmtId="0" fontId="14" fillId="5" borderId="17" xfId="0" applyFont="1" applyFill="1" applyBorder="1" applyAlignment="1" applyProtection="1">
      <alignment horizontal="center" vertical="center" wrapText="1"/>
      <protection hidden="1"/>
    </xf>
    <xf numFmtId="0" fontId="0" fillId="0" borderId="0" xfId="0" applyProtection="1">
      <protection hidden="1"/>
    </xf>
    <xf numFmtId="49" fontId="0" fillId="0" borderId="10" xfId="0" applyNumberFormat="1" applyFill="1" applyBorder="1" applyProtection="1"/>
    <xf numFmtId="0" fontId="0" fillId="0" borderId="16" xfId="0" applyFill="1" applyBorder="1" applyProtection="1"/>
    <xf numFmtId="2" fontId="0" fillId="2" borderId="17" xfId="0" applyNumberFormat="1" applyFont="1" applyFill="1" applyBorder="1" applyAlignment="1" applyProtection="1">
      <alignment horizontal="center" wrapText="1"/>
      <protection hidden="1"/>
    </xf>
    <xf numFmtId="2" fontId="0" fillId="13" borderId="17" xfId="0" applyNumberFormat="1" applyFont="1" applyFill="1" applyBorder="1" applyAlignment="1" applyProtection="1">
      <alignment horizontal="center" wrapText="1"/>
      <protection hidden="1"/>
    </xf>
    <xf numFmtId="2" fontId="0" fillId="9" borderId="17" xfId="0" applyNumberFormat="1" applyFont="1" applyFill="1" applyBorder="1" applyAlignment="1" applyProtection="1">
      <alignment horizontal="center" wrapText="1"/>
      <protection hidden="1"/>
    </xf>
    <xf numFmtId="14" fontId="0" fillId="3" borderId="0" xfId="0" applyNumberFormat="1" applyFill="1" applyBorder="1" applyAlignment="1">
      <alignment horizontal="left"/>
    </xf>
    <xf numFmtId="0" fontId="0" fillId="1" borderId="17" xfId="0" applyFill="1" applyBorder="1" applyAlignment="1" applyProtection="1">
      <alignment horizontal="center" wrapText="1"/>
      <protection hidden="1"/>
    </xf>
    <xf numFmtId="2" fontId="2" fillId="15" borderId="27" xfId="0" applyNumberFormat="1" applyFont="1" applyFill="1" applyBorder="1" applyAlignment="1" applyProtection="1">
      <alignment wrapText="1"/>
      <protection hidden="1"/>
    </xf>
    <xf numFmtId="187" fontId="0" fillId="3" borderId="0" xfId="1" applyNumberFormat="1" applyFont="1" applyFill="1" applyProtection="1">
      <protection hidden="1"/>
    </xf>
    <xf numFmtId="0" fontId="2" fillId="15" borderId="18" xfId="0" applyFont="1" applyFill="1" applyBorder="1" applyAlignment="1">
      <alignment horizontal="center" vertical="center"/>
    </xf>
    <xf numFmtId="188" fontId="4" fillId="3" borderId="27" xfId="0" applyNumberFormat="1" applyFont="1" applyFill="1" applyBorder="1" applyAlignment="1" applyProtection="1">
      <alignment horizontal="right" vertical="center"/>
      <protection locked="0"/>
    </xf>
    <xf numFmtId="169" fontId="4" fillId="0" borderId="17" xfId="1" applyNumberFormat="1" applyFont="1" applyFill="1" applyBorder="1" applyAlignment="1" applyProtection="1">
      <alignment horizontal="right" vertical="center" wrapText="1"/>
      <protection locked="0"/>
    </xf>
    <xf numFmtId="169" fontId="4" fillId="0" borderId="6" xfId="1" applyNumberFormat="1" applyFont="1" applyFill="1" applyBorder="1" applyAlignment="1" applyProtection="1">
      <alignment horizontal="right" vertical="center" wrapText="1"/>
      <protection locked="0"/>
    </xf>
    <xf numFmtId="0" fontId="0" fillId="3" borderId="10" xfId="0" applyFont="1" applyFill="1" applyBorder="1"/>
    <xf numFmtId="49" fontId="0" fillId="0" borderId="8" xfId="0" applyNumberFormat="1" applyFill="1" applyBorder="1" applyProtection="1"/>
    <xf numFmtId="49" fontId="0" fillId="0" borderId="9" xfId="0" applyNumberFormat="1" applyFill="1" applyBorder="1" applyProtection="1"/>
    <xf numFmtId="49" fontId="4" fillId="9" borderId="6" xfId="0" applyNumberFormat="1" applyFont="1" applyFill="1" applyBorder="1" applyAlignment="1" applyProtection="1">
      <alignment horizontal="right" vertical="center" wrapText="1"/>
      <protection locked="0"/>
    </xf>
    <xf numFmtId="168" fontId="0" fillId="3" borderId="0" xfId="0" applyNumberFormat="1" applyFill="1" applyProtection="1">
      <protection hidden="1"/>
    </xf>
    <xf numFmtId="185" fontId="0" fillId="3" borderId="0" xfId="0" applyNumberFormat="1" applyFill="1" applyProtection="1">
      <protection hidden="1"/>
    </xf>
    <xf numFmtId="179" fontId="0" fillId="3" borderId="0" xfId="0" applyNumberFormat="1" applyFill="1" applyProtection="1">
      <protection hidden="1"/>
    </xf>
    <xf numFmtId="190" fontId="0" fillId="3" borderId="0" xfId="1" applyNumberFormat="1" applyFont="1" applyFill="1" applyProtection="1">
      <protection hidden="1"/>
    </xf>
    <xf numFmtId="0" fontId="48" fillId="3" borderId="0" xfId="0" applyFont="1" applyFill="1"/>
    <xf numFmtId="0" fontId="0" fillId="1" borderId="17" xfId="0" applyFill="1" applyBorder="1" applyAlignment="1" applyProtection="1">
      <alignment wrapText="1"/>
      <protection hidden="1"/>
    </xf>
    <xf numFmtId="0" fontId="2" fillId="15" borderId="15" xfId="0" applyFont="1" applyFill="1" applyBorder="1" applyAlignment="1">
      <alignment horizontal="center" vertical="center"/>
    </xf>
    <xf numFmtId="2" fontId="0" fillId="22" borderId="17" xfId="0" applyNumberFormat="1" applyFont="1" applyFill="1" applyBorder="1" applyAlignment="1" applyProtection="1">
      <alignment horizontal="center" wrapText="1"/>
      <protection hidden="1"/>
    </xf>
    <xf numFmtId="2" fontId="0" fillId="23" borderId="17" xfId="0" applyNumberFormat="1" applyFont="1" applyFill="1" applyBorder="1" applyAlignment="1" applyProtection="1">
      <alignment horizontal="center" wrapText="1"/>
      <protection hidden="1"/>
    </xf>
    <xf numFmtId="2" fontId="0" fillId="24" borderId="17" xfId="0" applyNumberFormat="1" applyFont="1" applyFill="1" applyBorder="1" applyAlignment="1" applyProtection="1">
      <alignment horizontal="center" wrapText="1"/>
      <protection hidden="1"/>
    </xf>
    <xf numFmtId="0" fontId="2" fillId="3" borderId="78" xfId="0" applyFont="1" applyFill="1" applyBorder="1" applyAlignment="1" applyProtection="1">
      <alignment horizontal="center"/>
      <protection hidden="1"/>
    </xf>
    <xf numFmtId="49" fontId="4" fillId="0" borderId="6" xfId="0" applyNumberFormat="1" applyFont="1" applyFill="1" applyBorder="1" applyAlignment="1" applyProtection="1">
      <alignment horizontal="right" vertical="center" wrapText="1"/>
      <protection locked="0"/>
    </xf>
    <xf numFmtId="0" fontId="0" fillId="0" borderId="0" xfId="0" applyAlignment="1">
      <alignment horizontal="center"/>
    </xf>
    <xf numFmtId="183" fontId="0" fillId="0" borderId="0" xfId="3" applyNumberFormat="1" applyFont="1"/>
    <xf numFmtId="44" fontId="0" fillId="0" borderId="0" xfId="0" applyNumberFormat="1"/>
    <xf numFmtId="44" fontId="0" fillId="0" borderId="0" xfId="3" applyFont="1"/>
    <xf numFmtId="0" fontId="40" fillId="15" borderId="5" xfId="0" applyFont="1" applyFill="1" applyBorder="1" applyAlignment="1" applyProtection="1">
      <alignment vertical="center"/>
      <protection hidden="1"/>
    </xf>
    <xf numFmtId="0" fontId="40" fillId="15" borderId="6" xfId="0" applyFont="1" applyFill="1" applyBorder="1" applyAlignment="1" applyProtection="1">
      <alignment vertical="center"/>
      <protection hidden="1"/>
    </xf>
    <xf numFmtId="167" fontId="29" fillId="5" borderId="69" xfId="0" applyNumberFormat="1" applyFont="1" applyFill="1" applyBorder="1" applyAlignment="1" applyProtection="1">
      <alignment horizontal="center" vertical="center" wrapText="1"/>
      <protection hidden="1"/>
    </xf>
    <xf numFmtId="0" fontId="14" fillId="5" borderId="69" xfId="0" applyFont="1" applyFill="1" applyBorder="1" applyAlignment="1" applyProtection="1">
      <alignment horizontal="center" vertical="center" wrapText="1"/>
      <protection hidden="1"/>
    </xf>
    <xf numFmtId="0" fontId="14" fillId="9" borderId="69" xfId="0" applyFont="1" applyFill="1" applyBorder="1" applyAlignment="1" applyProtection="1">
      <alignment horizontal="center" vertical="center" wrapText="1"/>
      <protection hidden="1"/>
    </xf>
    <xf numFmtId="170" fontId="4" fillId="3" borderId="6" xfId="0" applyNumberFormat="1" applyFont="1" applyFill="1" applyBorder="1" applyAlignment="1" applyProtection="1">
      <alignment vertical="center" wrapText="1"/>
      <protection locked="0"/>
    </xf>
    <xf numFmtId="170" fontId="4" fillId="9" borderId="6" xfId="0" applyNumberFormat="1" applyFont="1" applyFill="1" applyBorder="1" applyAlignment="1" applyProtection="1">
      <alignment vertical="center" wrapText="1"/>
      <protection locked="0"/>
    </xf>
    <xf numFmtId="171" fontId="13" fillId="5" borderId="6" xfId="0" applyNumberFormat="1" applyFont="1" applyFill="1" applyBorder="1" applyAlignment="1" applyProtection="1">
      <alignment vertical="center" wrapText="1"/>
      <protection hidden="1"/>
    </xf>
    <xf numFmtId="171" fontId="13" fillId="14" borderId="6" xfId="0" applyNumberFormat="1" applyFont="1" applyFill="1" applyBorder="1" applyAlignment="1" applyProtection="1">
      <alignment vertical="center" wrapText="1"/>
      <protection hidden="1"/>
    </xf>
    <xf numFmtId="172" fontId="13" fillId="14" borderId="17" xfId="0" applyNumberFormat="1" applyFont="1" applyFill="1" applyBorder="1" applyAlignment="1" applyProtection="1">
      <alignment vertical="center" wrapText="1"/>
      <protection hidden="1"/>
    </xf>
    <xf numFmtId="172" fontId="13" fillId="5" borderId="17" xfId="0" applyNumberFormat="1" applyFont="1" applyFill="1" applyBorder="1" applyAlignment="1" applyProtection="1">
      <alignment vertical="center" wrapText="1"/>
      <protection hidden="1"/>
    </xf>
    <xf numFmtId="0" fontId="0" fillId="0" borderId="0" xfId="0" applyFont="1" applyFill="1" applyBorder="1"/>
    <xf numFmtId="49" fontId="4" fillId="3" borderId="80" xfId="0" applyNumberFormat="1" applyFont="1" applyFill="1" applyBorder="1" applyAlignment="1" applyProtection="1">
      <alignment horizontal="right" vertical="center" wrapText="1"/>
      <protection locked="0"/>
    </xf>
    <xf numFmtId="0" fontId="0" fillId="0" borderId="0" xfId="0" applyBorder="1" applyAlignment="1">
      <alignment horizontal="center"/>
    </xf>
    <xf numFmtId="165" fontId="0" fillId="3" borderId="0" xfId="0" applyNumberFormat="1" applyFill="1" applyProtection="1">
      <protection hidden="1"/>
    </xf>
    <xf numFmtId="49" fontId="4" fillId="3" borderId="79" xfId="0" applyNumberFormat="1" applyFont="1" applyFill="1" applyBorder="1" applyAlignment="1" applyProtection="1">
      <alignment horizontal="right" vertical="center" wrapText="1"/>
      <protection hidden="1"/>
    </xf>
    <xf numFmtId="49" fontId="4" fillId="3" borderId="81" xfId="0" applyNumberFormat="1" applyFont="1" applyFill="1" applyBorder="1" applyAlignment="1" applyProtection="1">
      <alignment horizontal="right" vertical="center" wrapText="1"/>
      <protection hidden="1"/>
    </xf>
    <xf numFmtId="49" fontId="4" fillId="3" borderId="6" xfId="0" applyNumberFormat="1" applyFont="1" applyFill="1" applyBorder="1" applyAlignment="1" applyProtection="1">
      <alignment horizontal="right" vertical="center" wrapText="1"/>
      <protection locked="0"/>
    </xf>
    <xf numFmtId="49" fontId="4" fillId="3" borderId="4" xfId="0" applyNumberFormat="1" applyFont="1" applyFill="1" applyBorder="1" applyAlignment="1" applyProtection="1">
      <alignment horizontal="right" vertical="center" wrapText="1"/>
      <protection hidden="1"/>
    </xf>
    <xf numFmtId="49" fontId="4" fillId="3" borderId="5" xfId="0" applyNumberFormat="1" applyFont="1" applyFill="1" applyBorder="1" applyAlignment="1" applyProtection="1">
      <alignment horizontal="right" vertical="center" wrapText="1"/>
      <protection hidden="1"/>
    </xf>
    <xf numFmtId="176" fontId="0" fillId="3" borderId="0" xfId="0" applyNumberFormat="1" applyFill="1" applyProtection="1">
      <protection hidden="1"/>
    </xf>
    <xf numFmtId="1" fontId="0" fillId="0" borderId="10" xfId="0" applyNumberFormat="1" applyFont="1" applyFill="1" applyBorder="1" applyAlignment="1" applyProtection="1">
      <alignment horizontal="left"/>
    </xf>
    <xf numFmtId="1" fontId="4" fillId="0" borderId="10" xfId="0" applyNumberFormat="1" applyFont="1" applyFill="1" applyBorder="1" applyAlignment="1" applyProtection="1">
      <alignment horizontal="left"/>
    </xf>
    <xf numFmtId="0" fontId="0" fillId="0" borderId="1" xfId="0" applyNumberFormat="1" applyFill="1" applyBorder="1" applyAlignment="1" applyProtection="1">
      <alignment horizontal="left"/>
    </xf>
    <xf numFmtId="0" fontId="0" fillId="0" borderId="10" xfId="0" applyNumberFormat="1" applyFill="1" applyBorder="1" applyAlignment="1" applyProtection="1">
      <alignment horizontal="left"/>
    </xf>
    <xf numFmtId="0" fontId="4" fillId="0" borderId="10" xfId="0" applyNumberFormat="1" applyFont="1" applyFill="1" applyBorder="1" applyAlignment="1" applyProtection="1">
      <alignment horizontal="left"/>
    </xf>
    <xf numFmtId="0" fontId="0" fillId="0" borderId="7" xfId="0" applyNumberFormat="1" applyFill="1" applyBorder="1" applyAlignment="1" applyProtection="1">
      <alignment horizontal="left"/>
    </xf>
    <xf numFmtId="0" fontId="7" fillId="3" borderId="0" xfId="0" applyFont="1" applyFill="1" applyBorder="1" applyAlignment="1">
      <alignment horizontal="left" vertical="center"/>
    </xf>
    <xf numFmtId="172" fontId="2" fillId="9" borderId="17" xfId="0" applyNumberFormat="1" applyFont="1" applyFill="1" applyBorder="1" applyAlignment="1" applyProtection="1">
      <alignment horizontal="right" vertical="center" wrapText="1"/>
      <protection locked="0"/>
    </xf>
    <xf numFmtId="0" fontId="0" fillId="0" borderId="18" xfId="0" applyBorder="1" applyProtection="1"/>
    <xf numFmtId="0" fontId="0" fillId="0" borderId="16" xfId="0" applyBorder="1" applyProtection="1"/>
    <xf numFmtId="0" fontId="0" fillId="0" borderId="17" xfId="0" applyBorder="1"/>
    <xf numFmtId="172" fontId="0" fillId="3" borderId="0" xfId="0" applyNumberFormat="1" applyFill="1" applyProtection="1">
      <protection hidden="1"/>
    </xf>
    <xf numFmtId="191" fontId="4" fillId="0" borderId="6" xfId="0" applyNumberFormat="1" applyFont="1" applyFill="1" applyBorder="1" applyAlignment="1" applyProtection="1">
      <alignment horizontal="right" vertical="center" wrapText="1"/>
      <protection locked="0"/>
    </xf>
    <xf numFmtId="191" fontId="4" fillId="9" borderId="6" xfId="0" applyNumberFormat="1" applyFont="1" applyFill="1" applyBorder="1" applyAlignment="1" applyProtection="1">
      <alignment horizontal="right" vertical="center" wrapText="1"/>
      <protection locked="0"/>
    </xf>
    <xf numFmtId="49" fontId="4" fillId="0" borderId="6" xfId="0" applyNumberFormat="1" applyFont="1" applyFill="1" applyBorder="1" applyAlignment="1" applyProtection="1">
      <alignment horizontal="right" vertical="center" wrapText="1"/>
      <protection locked="0"/>
    </xf>
    <xf numFmtId="0" fontId="2" fillId="0" borderId="0" xfId="0" applyFont="1" applyBorder="1"/>
    <xf numFmtId="49" fontId="0" fillId="3" borderId="0" xfId="0" applyNumberFormat="1" applyFill="1" applyProtection="1">
      <protection hidden="1"/>
    </xf>
    <xf numFmtId="0" fontId="0" fillId="3" borderId="0" xfId="0" applyNumberFormat="1" applyFill="1" applyProtection="1">
      <protection hidden="1"/>
    </xf>
    <xf numFmtId="14" fontId="36" fillId="3" borderId="0" xfId="0" applyNumberFormat="1" applyFont="1" applyFill="1" applyProtection="1">
      <protection hidden="1"/>
    </xf>
    <xf numFmtId="0" fontId="2" fillId="15" borderId="18" xfId="0" applyFont="1" applyFill="1" applyBorder="1" applyAlignment="1">
      <alignment horizontal="center" vertical="center"/>
    </xf>
    <xf numFmtId="0" fontId="2" fillId="15" borderId="15" xfId="0" applyFont="1" applyFill="1" applyBorder="1" applyAlignment="1">
      <alignment horizontal="center" vertical="center"/>
    </xf>
    <xf numFmtId="0" fontId="0" fillId="4" borderId="4" xfId="0" applyFill="1" applyBorder="1"/>
    <xf numFmtId="0" fontId="0" fillId="4" borderId="6" xfId="0" applyFill="1" applyBorder="1"/>
    <xf numFmtId="9" fontId="4" fillId="3" borderId="6" xfId="0" applyNumberFormat="1" applyFont="1" applyFill="1" applyBorder="1" applyAlignment="1" applyProtection="1">
      <alignment vertical="center" wrapText="1"/>
      <protection locked="0"/>
    </xf>
    <xf numFmtId="0" fontId="0" fillId="15" borderId="4" xfId="0" applyFont="1" applyFill="1" applyBorder="1" applyAlignment="1" applyProtection="1">
      <alignment horizontal="left" vertical="center"/>
      <protection hidden="1"/>
    </xf>
    <xf numFmtId="0" fontId="0" fillId="15" borderId="5" xfId="0" applyFont="1" applyFill="1" applyBorder="1" applyAlignment="1" applyProtection="1">
      <alignment horizontal="left" vertical="center"/>
      <protection hidden="1"/>
    </xf>
    <xf numFmtId="0" fontId="0" fillId="15" borderId="6" xfId="0" applyFont="1" applyFill="1" applyBorder="1" applyAlignment="1" applyProtection="1">
      <alignment horizontal="left" vertical="center"/>
      <protection hidden="1"/>
    </xf>
    <xf numFmtId="9" fontId="0" fillId="3" borderId="0" xfId="0" applyNumberFormat="1" applyFill="1" applyProtection="1">
      <protection hidden="1"/>
    </xf>
    <xf numFmtId="44" fontId="0" fillId="0" borderId="0" xfId="0" applyNumberFormat="1" applyProtection="1"/>
    <xf numFmtId="44" fontId="0" fillId="0" borderId="0" xfId="0" applyNumberFormat="1" applyFill="1" applyProtection="1"/>
    <xf numFmtId="191" fontId="4" fillId="3" borderId="6" xfId="0" applyNumberFormat="1" applyFont="1" applyFill="1" applyBorder="1" applyAlignment="1" applyProtection="1">
      <alignment horizontal="right" vertical="center" wrapText="1"/>
      <protection locked="0"/>
    </xf>
    <xf numFmtId="0" fontId="0" fillId="3" borderId="0" xfId="0" applyFill="1" applyAlignment="1">
      <alignment horizontal="left"/>
    </xf>
    <xf numFmtId="44" fontId="0" fillId="3" borderId="0" xfId="3" applyFont="1" applyFill="1" applyProtection="1">
      <protection hidden="1"/>
    </xf>
    <xf numFmtId="0" fontId="2" fillId="0" borderId="0" xfId="0" applyNumberFormat="1" applyFont="1" applyFill="1" applyProtection="1"/>
    <xf numFmtId="0" fontId="0" fillId="0" borderId="10" xfId="0" applyBorder="1" applyProtection="1"/>
    <xf numFmtId="170" fontId="0" fillId="3" borderId="0" xfId="0" applyNumberFormat="1" applyFill="1" applyProtection="1">
      <protection hidden="1"/>
    </xf>
    <xf numFmtId="0" fontId="0" fillId="0" borderId="29" xfId="0" applyFill="1" applyBorder="1" applyAlignment="1" applyProtection="1">
      <alignment wrapText="1"/>
    </xf>
    <xf numFmtId="0" fontId="0" fillId="0" borderId="26" xfId="0" applyFont="1" applyFill="1" applyBorder="1" applyAlignment="1" applyProtection="1">
      <alignment wrapText="1"/>
    </xf>
    <xf numFmtId="0" fontId="0" fillId="0" borderId="3" xfId="0" applyNumberFormat="1" applyFont="1" applyFill="1" applyBorder="1" applyAlignment="1" applyProtection="1">
      <alignment horizontal="left" vertical="center"/>
    </xf>
    <xf numFmtId="0" fontId="0" fillId="0" borderId="11" xfId="0" applyNumberFormat="1" applyFont="1" applyFill="1" applyBorder="1" applyAlignment="1" applyProtection="1">
      <alignment horizontal="left" vertical="center"/>
    </xf>
    <xf numFmtId="49" fontId="0" fillId="0" borderId="9" xfId="0" applyNumberFormat="1" applyFont="1" applyFill="1" applyBorder="1" applyAlignment="1" applyProtection="1">
      <alignment horizontal="left" vertical="center"/>
    </xf>
    <xf numFmtId="192" fontId="0" fillId="0" borderId="3" xfId="3" applyNumberFormat="1" applyFont="1" applyFill="1" applyBorder="1" applyProtection="1"/>
    <xf numFmtId="192" fontId="0" fillId="0" borderId="11" xfId="3" applyNumberFormat="1" applyFont="1" applyFill="1" applyBorder="1" applyProtection="1"/>
    <xf numFmtId="44" fontId="0" fillId="0" borderId="11" xfId="3" applyFont="1" applyFill="1" applyBorder="1" applyProtection="1"/>
    <xf numFmtId="0" fontId="2" fillId="0" borderId="17" xfId="0" applyFont="1" applyFill="1" applyBorder="1"/>
    <xf numFmtId="0" fontId="2" fillId="0" borderId="17" xfId="0" applyFont="1" applyFill="1" applyBorder="1" applyAlignment="1">
      <alignment horizontal="center"/>
    </xf>
    <xf numFmtId="0" fontId="2" fillId="0" borderId="17" xfId="0" applyNumberFormat="1" applyFont="1" applyFill="1" applyBorder="1" applyAlignment="1" applyProtection="1">
      <alignment horizontal="center"/>
    </xf>
    <xf numFmtId="0" fontId="2" fillId="15" borderId="15" xfId="0" applyFont="1" applyFill="1" applyBorder="1" applyAlignment="1">
      <alignment horizontal="center" vertical="center"/>
    </xf>
    <xf numFmtId="0" fontId="13" fillId="5" borderId="17" xfId="0" applyFont="1" applyFill="1" applyBorder="1" applyAlignment="1" applyProtection="1">
      <alignment horizontal="center" vertical="center"/>
      <protection hidden="1"/>
    </xf>
    <xf numFmtId="193" fontId="0" fillId="3" borderId="0" xfId="0" applyNumberFormat="1" applyFill="1" applyProtection="1">
      <protection hidden="1"/>
    </xf>
    <xf numFmtId="0" fontId="4" fillId="3" borderId="0" xfId="0" applyFont="1" applyFill="1" applyProtection="1">
      <protection hidden="1"/>
    </xf>
    <xf numFmtId="196" fontId="0" fillId="3" borderId="0" xfId="0" applyNumberFormat="1" applyFill="1" applyProtection="1">
      <protection hidden="1"/>
    </xf>
    <xf numFmtId="0" fontId="11" fillId="0" borderId="57" xfId="0" applyFont="1" applyBorder="1" applyAlignment="1" applyProtection="1">
      <alignment horizontal="left" vertical="center"/>
      <protection locked="0"/>
    </xf>
    <xf numFmtId="0" fontId="11" fillId="0" borderId="58" xfId="0" applyFont="1" applyBorder="1" applyAlignment="1" applyProtection="1">
      <alignment horizontal="left" vertical="center"/>
      <protection locked="0"/>
    </xf>
    <xf numFmtId="10" fontId="11" fillId="3" borderId="57" xfId="1" applyNumberFormat="1" applyFont="1" applyFill="1" applyBorder="1" applyAlignment="1" applyProtection="1">
      <alignment horizontal="right" vertical="center"/>
      <protection hidden="1"/>
    </xf>
    <xf numFmtId="0" fontId="2" fillId="0" borderId="0" xfId="0" applyFont="1" applyFill="1" applyBorder="1" applyProtection="1">
      <protection hidden="1"/>
    </xf>
    <xf numFmtId="0" fontId="0" fillId="0" borderId="0" xfId="0" applyFont="1" applyFill="1" applyProtection="1">
      <protection hidden="1"/>
    </xf>
    <xf numFmtId="0" fontId="0" fillId="0" borderId="0" xfId="0" applyFont="1" applyProtection="1">
      <protection hidden="1"/>
    </xf>
    <xf numFmtId="0" fontId="0" fillId="0" borderId="0" xfId="0" applyFont="1" applyBorder="1" applyProtection="1">
      <protection hidden="1"/>
    </xf>
    <xf numFmtId="0" fontId="0" fillId="0" borderId="17" xfId="0" applyFont="1" applyFill="1" applyBorder="1" applyProtection="1">
      <protection hidden="1"/>
    </xf>
    <xf numFmtId="0" fontId="0" fillId="0" borderId="0" xfId="0" applyFont="1" applyFill="1" applyBorder="1" applyProtection="1">
      <protection hidden="1"/>
    </xf>
    <xf numFmtId="44" fontId="0" fillId="0" borderId="0" xfId="3" applyFont="1" applyAlignment="1">
      <alignment horizontal="center"/>
    </xf>
    <xf numFmtId="0" fontId="49" fillId="5" borderId="17" xfId="0" applyFont="1" applyFill="1" applyBorder="1" applyAlignment="1" applyProtection="1">
      <alignment horizontal="center" vertical="center" wrapText="1"/>
      <protection hidden="1"/>
    </xf>
    <xf numFmtId="2" fontId="0" fillId="9" borderId="6" xfId="0" applyNumberFormat="1" applyFont="1" applyFill="1" applyBorder="1" applyAlignment="1" applyProtection="1">
      <alignment horizontal="right" vertical="center" wrapText="1"/>
      <protection locked="0"/>
    </xf>
    <xf numFmtId="180" fontId="5" fillId="25" borderId="17" xfId="0" applyNumberFormat="1" applyFont="1" applyFill="1" applyBorder="1" applyAlignment="1" applyProtection="1">
      <alignment horizontal="right" vertical="center"/>
      <protection hidden="1"/>
    </xf>
    <xf numFmtId="0" fontId="4" fillId="0" borderId="0" xfId="0" applyFont="1" applyFill="1" applyBorder="1" applyAlignment="1" applyProtection="1">
      <alignment vertical="center"/>
    </xf>
    <xf numFmtId="197" fontId="0" fillId="3" borderId="0" xfId="0" applyNumberFormat="1" applyFill="1" applyProtection="1">
      <protection hidden="1"/>
    </xf>
    <xf numFmtId="49" fontId="2" fillId="0" borderId="0" xfId="0" applyNumberFormat="1" applyFont="1" applyFill="1" applyProtection="1"/>
    <xf numFmtId="49" fontId="2" fillId="0" borderId="0" xfId="0" applyNumberFormat="1" applyFont="1" applyFill="1" applyBorder="1" applyAlignment="1" applyProtection="1">
      <alignment horizontal="left" vertical="center"/>
    </xf>
    <xf numFmtId="198" fontId="0" fillId="3" borderId="0" xfId="0" applyNumberFormat="1" applyFont="1" applyFill="1" applyProtection="1">
      <protection hidden="1"/>
    </xf>
    <xf numFmtId="0" fontId="37" fillId="0" borderId="17" xfId="0" applyFont="1" applyFill="1" applyBorder="1" applyAlignment="1" applyProtection="1">
      <alignment wrapText="1"/>
      <protection hidden="1"/>
    </xf>
    <xf numFmtId="180" fontId="0" fillId="15" borderId="17" xfId="0" applyNumberFormat="1" applyFont="1" applyFill="1" applyBorder="1" applyAlignment="1" applyProtection="1">
      <alignment horizontal="right" vertical="center"/>
      <protection hidden="1"/>
    </xf>
    <xf numFmtId="180" fontId="0" fillId="14" borderId="17" xfId="0" applyNumberFormat="1" applyFont="1" applyFill="1" applyBorder="1" applyAlignment="1" applyProtection="1">
      <alignment horizontal="right" vertical="center"/>
      <protection hidden="1"/>
    </xf>
    <xf numFmtId="0" fontId="57" fillId="16" borderId="5" xfId="0" applyFont="1" applyFill="1" applyBorder="1" applyAlignment="1" applyProtection="1">
      <alignment vertical="center"/>
      <protection hidden="1"/>
    </xf>
    <xf numFmtId="0" fontId="57" fillId="16" borderId="6" xfId="0" applyFont="1" applyFill="1" applyBorder="1" applyAlignment="1" applyProtection="1">
      <alignment vertical="center"/>
      <protection hidden="1"/>
    </xf>
    <xf numFmtId="180" fontId="5" fillId="3" borderId="0" xfId="0" applyNumberFormat="1" applyFont="1" applyFill="1" applyBorder="1" applyAlignment="1" applyProtection="1">
      <alignment horizontal="right" vertical="center"/>
      <protection hidden="1"/>
    </xf>
    <xf numFmtId="168" fontId="46" fillId="3" borderId="0" xfId="0" applyNumberFormat="1" applyFont="1" applyFill="1" applyProtection="1">
      <protection hidden="1"/>
    </xf>
    <xf numFmtId="168" fontId="0" fillId="3" borderId="0" xfId="0" applyNumberFormat="1" applyFill="1" applyBorder="1" applyProtection="1">
      <protection hidden="1"/>
    </xf>
    <xf numFmtId="199" fontId="0" fillId="3" borderId="0" xfId="3" applyNumberFormat="1" applyFont="1" applyFill="1" applyBorder="1" applyProtection="1">
      <protection hidden="1"/>
    </xf>
    <xf numFmtId="44" fontId="0" fillId="3" borderId="0" xfId="3" applyFont="1" applyFill="1" applyBorder="1" applyProtection="1">
      <protection hidden="1"/>
    </xf>
    <xf numFmtId="168" fontId="0" fillId="3" borderId="10" xfId="0" applyNumberFormat="1" applyFill="1" applyBorder="1" applyProtection="1">
      <protection hidden="1"/>
    </xf>
    <xf numFmtId="2" fontId="0" fillId="3" borderId="10" xfId="0" applyNumberFormat="1" applyFill="1" applyBorder="1" applyProtection="1">
      <protection hidden="1"/>
    </xf>
    <xf numFmtId="10" fontId="0" fillId="3" borderId="0" xfId="0" applyNumberFormat="1" applyFill="1" applyProtection="1">
      <protection hidden="1"/>
    </xf>
    <xf numFmtId="2" fontId="0" fillId="3" borderId="0" xfId="0" applyNumberFormat="1" applyFill="1" applyAlignment="1" applyProtection="1">
      <alignment wrapText="1"/>
      <protection hidden="1"/>
    </xf>
    <xf numFmtId="10" fontId="0" fillId="3" borderId="0" xfId="0" applyNumberFormat="1" applyFill="1" applyBorder="1" applyProtection="1">
      <protection hidden="1"/>
    </xf>
    <xf numFmtId="0" fontId="41" fillId="15" borderId="6" xfId="0" applyFont="1" applyFill="1" applyBorder="1" applyAlignment="1" applyProtection="1">
      <alignment vertical="center" wrapText="1"/>
      <protection hidden="1"/>
    </xf>
    <xf numFmtId="2"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quotePrefix="1"/>
    <xf numFmtId="0" fontId="0" fillId="0" borderId="2" xfId="0" applyFill="1" applyBorder="1" applyProtection="1"/>
    <xf numFmtId="0" fontId="0" fillId="0" borderId="1" xfId="0" applyFill="1" applyBorder="1" applyAlignment="1">
      <alignment horizontal="left"/>
    </xf>
    <xf numFmtId="1" fontId="0" fillId="0" borderId="2" xfId="0" applyNumberFormat="1" applyFill="1" applyBorder="1" applyAlignment="1">
      <alignment horizontal="center"/>
    </xf>
    <xf numFmtId="0" fontId="0" fillId="0" borderId="2" xfId="0" applyFill="1" applyBorder="1" applyAlignment="1">
      <alignment horizontal="center"/>
    </xf>
    <xf numFmtId="0" fontId="0" fillId="0" borderId="10" xfId="0" applyFill="1" applyBorder="1" applyAlignment="1">
      <alignment horizontal="left"/>
    </xf>
    <xf numFmtId="0" fontId="0" fillId="0" borderId="7" xfId="0" applyFill="1" applyBorder="1" applyAlignment="1">
      <alignment horizontal="left"/>
    </xf>
    <xf numFmtId="0" fontId="0" fillId="0" borderId="1" xfId="0" applyFont="1" applyFill="1" applyBorder="1"/>
    <xf numFmtId="0" fontId="0" fillId="0" borderId="10" xfId="0" applyFont="1" applyFill="1" applyBorder="1"/>
    <xf numFmtId="0" fontId="0" fillId="0" borderId="7" xfId="0" applyFont="1" applyFill="1" applyBorder="1"/>
    <xf numFmtId="0" fontId="0" fillId="0" borderId="18" xfId="0" applyNumberFormat="1" applyFill="1" applyBorder="1" applyAlignment="1" applyProtection="1">
      <alignment wrapText="1"/>
      <protection hidden="1"/>
    </xf>
    <xf numFmtId="0" fontId="0" fillId="0" borderId="18" xfId="0" applyNumberFormat="1" applyFill="1" applyBorder="1" applyProtection="1">
      <protection hidden="1"/>
    </xf>
    <xf numFmtId="0" fontId="0" fillId="0" borderId="26" xfId="0" applyNumberFormat="1" applyFill="1" applyBorder="1" applyAlignment="1" applyProtection="1">
      <alignment wrapText="1"/>
      <protection hidden="1"/>
    </xf>
    <xf numFmtId="0" fontId="0" fillId="0" borderId="26" xfId="0" applyNumberFormat="1" applyFill="1" applyBorder="1" applyProtection="1">
      <protection hidden="1"/>
    </xf>
    <xf numFmtId="0" fontId="0" fillId="0" borderId="27" xfId="0" applyNumberFormat="1" applyFill="1" applyBorder="1" applyAlignment="1" applyProtection="1">
      <alignment wrapText="1"/>
      <protection hidden="1"/>
    </xf>
    <xf numFmtId="0" fontId="0" fillId="0" borderId="27" xfId="0" applyNumberFormat="1" applyFill="1" applyBorder="1" applyProtection="1">
      <protection hidden="1"/>
    </xf>
    <xf numFmtId="10" fontId="0" fillId="0" borderId="9" xfId="1" applyNumberFormat="1" applyFont="1" applyFill="1" applyBorder="1"/>
    <xf numFmtId="49" fontId="2" fillId="14" borderId="0" xfId="0" applyNumberFormat="1" applyFont="1" applyFill="1" applyProtection="1"/>
    <xf numFmtId="10" fontId="2" fillId="26" borderId="0" xfId="1" applyNumberFormat="1" applyFont="1" applyFill="1" applyBorder="1" applyProtection="1"/>
    <xf numFmtId="169" fontId="2" fillId="26" borderId="0" xfId="1" applyNumberFormat="1" applyFont="1" applyFill="1" applyBorder="1" applyProtection="1"/>
    <xf numFmtId="0" fontId="0" fillId="26" borderId="0" xfId="0" applyFill="1" applyProtection="1"/>
    <xf numFmtId="10" fontId="0" fillId="26" borderId="1" xfId="1" applyNumberFormat="1" applyFont="1" applyFill="1" applyBorder="1" applyProtection="1"/>
    <xf numFmtId="169" fontId="0" fillId="26" borderId="3" xfId="1" applyNumberFormat="1" applyFont="1" applyFill="1" applyBorder="1" applyProtection="1"/>
    <xf numFmtId="10" fontId="0" fillId="26" borderId="10" xfId="1" applyNumberFormat="1" applyFont="1" applyFill="1" applyBorder="1" applyProtection="1"/>
    <xf numFmtId="169" fontId="0" fillId="26" borderId="11" xfId="1" applyNumberFormat="1" applyFont="1" applyFill="1" applyBorder="1" applyProtection="1"/>
    <xf numFmtId="10" fontId="0" fillId="26" borderId="7" xfId="1" applyNumberFormat="1" applyFont="1" applyFill="1" applyBorder="1" applyProtection="1"/>
    <xf numFmtId="169" fontId="0" fillId="26" borderId="9" xfId="1" applyNumberFormat="1" applyFont="1" applyFill="1" applyBorder="1" applyProtection="1"/>
    <xf numFmtId="49" fontId="2" fillId="26" borderId="0" xfId="0" applyNumberFormat="1" applyFont="1" applyFill="1" applyProtection="1"/>
    <xf numFmtId="9" fontId="0" fillId="26" borderId="2" xfId="1" applyNumberFormat="1" applyFont="1" applyFill="1" applyBorder="1" applyProtection="1"/>
    <xf numFmtId="0" fontId="0" fillId="26" borderId="3" xfId="0" applyFill="1" applyBorder="1" applyProtection="1"/>
    <xf numFmtId="9" fontId="0" fillId="26" borderId="0" xfId="1" applyNumberFormat="1" applyFont="1" applyFill="1" applyBorder="1" applyProtection="1"/>
    <xf numFmtId="0" fontId="0" fillId="26" borderId="11" xfId="0" applyFill="1" applyBorder="1" applyProtection="1"/>
    <xf numFmtId="49" fontId="0" fillId="26" borderId="7" xfId="0" applyNumberFormat="1" applyFill="1" applyBorder="1" applyProtection="1"/>
    <xf numFmtId="9" fontId="0" fillId="26" borderId="8" xfId="1" applyNumberFormat="1" applyFont="1" applyFill="1" applyBorder="1" applyProtection="1"/>
    <xf numFmtId="0" fontId="0" fillId="26" borderId="9" xfId="0" applyFill="1" applyBorder="1" applyProtection="1"/>
    <xf numFmtId="0" fontId="0" fillId="26" borderId="15" xfId="0" applyFill="1" applyBorder="1" applyProtection="1"/>
    <xf numFmtId="0" fontId="0" fillId="26" borderId="10" xfId="0" applyFill="1" applyBorder="1"/>
    <xf numFmtId="10" fontId="0" fillId="26" borderId="0" xfId="1" applyNumberFormat="1" applyFont="1" applyFill="1" applyBorder="1"/>
    <xf numFmtId="0" fontId="0" fillId="26" borderId="7" xfId="0" applyFill="1" applyBorder="1"/>
    <xf numFmtId="10" fontId="0" fillId="26" borderId="8" xfId="1" applyNumberFormat="1" applyFont="1" applyFill="1" applyBorder="1"/>
    <xf numFmtId="1" fontId="2" fillId="8" borderId="0" xfId="0" applyNumberFormat="1" applyFont="1" applyFill="1" applyAlignment="1" applyProtection="1">
      <alignment horizontal="left"/>
    </xf>
    <xf numFmtId="49" fontId="0" fillId="0" borderId="15" xfId="0" applyNumberFormat="1" applyBorder="1" applyProtection="1"/>
    <xf numFmtId="49" fontId="0" fillId="0" borderId="16" xfId="0" applyNumberFormat="1" applyBorder="1" applyProtection="1"/>
    <xf numFmtId="49" fontId="2" fillId="8" borderId="85" xfId="0" applyNumberFormat="1" applyFont="1" applyFill="1" applyBorder="1" applyProtection="1"/>
    <xf numFmtId="49" fontId="0" fillId="8" borderId="7" xfId="0" applyNumberFormat="1" applyFill="1" applyBorder="1" applyProtection="1"/>
    <xf numFmtId="0" fontId="0" fillId="8" borderId="8" xfId="0" applyFill="1" applyBorder="1" applyProtection="1"/>
    <xf numFmtId="0" fontId="0" fillId="8" borderId="9" xfId="0" applyFill="1" applyBorder="1" applyProtection="1"/>
    <xf numFmtId="10" fontId="0" fillId="8" borderId="1" xfId="1" applyNumberFormat="1" applyFont="1" applyFill="1" applyBorder="1" applyProtection="1"/>
    <xf numFmtId="169" fontId="0" fillId="8" borderId="3" xfId="1" applyNumberFormat="1" applyFont="1" applyFill="1" applyBorder="1" applyProtection="1"/>
    <xf numFmtId="10" fontId="0" fillId="8" borderId="7" xfId="1" applyNumberFormat="1" applyFont="1" applyFill="1" applyBorder="1" applyProtection="1"/>
    <xf numFmtId="169" fontId="0" fillId="8" borderId="9" xfId="1" applyNumberFormat="1" applyFont="1" applyFill="1" applyBorder="1" applyProtection="1"/>
    <xf numFmtId="0" fontId="0" fillId="8" borderId="3" xfId="0" applyFill="1" applyBorder="1"/>
    <xf numFmtId="0" fontId="0" fillId="8" borderId="11" xfId="0" applyFill="1" applyBorder="1"/>
    <xf numFmtId="0" fontId="0" fillId="8" borderId="9" xfId="0" applyFill="1" applyBorder="1"/>
    <xf numFmtId="180" fontId="5" fillId="26" borderId="17" xfId="0" applyNumberFormat="1" applyFont="1" applyFill="1" applyBorder="1" applyAlignment="1" applyProtection="1">
      <alignment horizontal="right" vertical="center"/>
      <protection hidden="1"/>
    </xf>
    <xf numFmtId="10" fontId="4" fillId="26" borderId="17" xfId="1" applyNumberFormat="1" applyFont="1" applyFill="1" applyBorder="1" applyAlignment="1" applyProtection="1">
      <alignment horizontal="right" vertical="center" wrapText="1"/>
      <protection locked="0"/>
    </xf>
    <xf numFmtId="0" fontId="0" fillId="26" borderId="17" xfId="0" applyFill="1" applyBorder="1" applyAlignment="1" applyProtection="1">
      <alignment horizontal="right" vertical="center" wrapText="1"/>
      <protection locked="0"/>
    </xf>
    <xf numFmtId="2" fontId="0" fillId="26" borderId="17" xfId="0" applyNumberFormat="1" applyFont="1" applyFill="1" applyBorder="1" applyAlignment="1" applyProtection="1">
      <alignment horizontal="right" vertical="center" wrapText="1"/>
      <protection locked="0"/>
    </xf>
    <xf numFmtId="44" fontId="0" fillId="8" borderId="18" xfId="3" applyFont="1" applyFill="1" applyBorder="1" applyProtection="1"/>
    <xf numFmtId="0" fontId="0" fillId="8" borderId="10" xfId="0" applyFill="1" applyBorder="1" applyAlignment="1" applyProtection="1">
      <alignment vertical="center"/>
    </xf>
    <xf numFmtId="0" fontId="0" fillId="8" borderId="0" xfId="0" applyFill="1" applyBorder="1" applyAlignment="1" applyProtection="1">
      <alignment horizontal="center"/>
    </xf>
    <xf numFmtId="0" fontId="0" fillId="8" borderId="0" xfId="0" applyFill="1" applyBorder="1" applyProtection="1"/>
    <xf numFmtId="49" fontId="0" fillId="8" borderId="10" xfId="0" applyNumberFormat="1" applyFill="1" applyBorder="1" applyProtection="1"/>
    <xf numFmtId="0" fontId="0" fillId="8" borderId="8" xfId="0" applyFill="1" applyBorder="1" applyAlignment="1" applyProtection="1">
      <alignment horizontal="center"/>
    </xf>
    <xf numFmtId="0" fontId="0" fillId="8" borderId="1" xfId="0" applyFill="1" applyBorder="1"/>
    <xf numFmtId="0" fontId="0" fillId="8" borderId="10" xfId="0" applyFill="1" applyBorder="1"/>
    <xf numFmtId="0" fontId="0" fillId="8" borderId="7" xfId="0" applyFill="1" applyBorder="1"/>
    <xf numFmtId="0" fontId="0" fillId="26" borderId="26" xfId="0" applyFill="1" applyBorder="1"/>
    <xf numFmtId="0" fontId="0" fillId="26" borderId="12" xfId="0" applyFill="1" applyBorder="1"/>
    <xf numFmtId="0" fontId="0" fillId="26" borderId="38" xfId="0" applyFill="1" applyBorder="1"/>
    <xf numFmtId="0" fontId="0" fillId="8" borderId="29" xfId="0" applyFill="1" applyBorder="1"/>
    <xf numFmtId="0" fontId="0" fillId="8" borderId="13" xfId="0" applyFill="1" applyBorder="1"/>
    <xf numFmtId="0" fontId="0" fillId="8" borderId="30" xfId="0" applyFill="1" applyBorder="1"/>
    <xf numFmtId="0" fontId="0" fillId="8" borderId="40" xfId="0" applyFill="1" applyBorder="1"/>
    <xf numFmtId="0" fontId="0" fillId="8" borderId="26" xfId="0" applyFill="1" applyBorder="1"/>
    <xf numFmtId="0" fontId="0" fillId="8" borderId="27" xfId="0" applyFill="1" applyBorder="1"/>
    <xf numFmtId="0" fontId="0" fillId="8" borderId="28" xfId="0" applyFill="1" applyBorder="1"/>
    <xf numFmtId="0" fontId="0" fillId="8" borderId="39" xfId="0" applyFill="1" applyBorder="1"/>
    <xf numFmtId="0" fontId="0" fillId="8" borderId="3" xfId="0" applyFill="1" applyBorder="1" applyAlignment="1">
      <alignment horizontal="right"/>
    </xf>
    <xf numFmtId="0" fontId="58" fillId="3" borderId="0" xfId="0" applyFont="1" applyFill="1" applyProtection="1">
      <protection hidden="1"/>
    </xf>
    <xf numFmtId="0" fontId="58" fillId="3" borderId="0" xfId="0" applyFont="1" applyFill="1" applyAlignment="1" applyProtection="1">
      <alignment wrapText="1"/>
      <protection hidden="1"/>
    </xf>
    <xf numFmtId="2" fontId="58" fillId="3" borderId="0" xfId="0" applyNumberFormat="1" applyFont="1" applyFill="1" applyProtection="1">
      <protection hidden="1"/>
    </xf>
    <xf numFmtId="0" fontId="58" fillId="3" borderId="0" xfId="0" applyFont="1" applyFill="1" applyBorder="1" applyProtection="1">
      <protection hidden="1"/>
    </xf>
    <xf numFmtId="10" fontId="58" fillId="3" borderId="0" xfId="0" applyNumberFormat="1" applyFont="1" applyFill="1" applyBorder="1" applyProtection="1">
      <protection hidden="1"/>
    </xf>
    <xf numFmtId="0" fontId="58" fillId="3" borderId="0" xfId="0" applyFont="1" applyFill="1" applyAlignment="1" applyProtection="1">
      <alignment vertical="center"/>
      <protection hidden="1"/>
    </xf>
    <xf numFmtId="0" fontId="58" fillId="3" borderId="0" xfId="0" applyFont="1" applyFill="1" applyBorder="1" applyAlignment="1" applyProtection="1">
      <alignment wrapText="1"/>
      <protection hidden="1"/>
    </xf>
    <xf numFmtId="0" fontId="58" fillId="3" borderId="0" xfId="0" applyFont="1" applyFill="1" applyAlignment="1" applyProtection="1">
      <alignment horizontal="left"/>
      <protection hidden="1"/>
    </xf>
    <xf numFmtId="0" fontId="34" fillId="3" borderId="78" xfId="0" applyFont="1" applyFill="1" applyBorder="1" applyAlignment="1" applyProtection="1">
      <alignment horizontal="center"/>
      <protection hidden="1"/>
    </xf>
    <xf numFmtId="0" fontId="59" fillId="3" borderId="17" xfId="0" applyFont="1" applyFill="1" applyBorder="1" applyAlignment="1" applyProtection="1">
      <alignment horizontal="center" vertical="center" wrapText="1"/>
      <protection hidden="1"/>
    </xf>
    <xf numFmtId="2" fontId="58" fillId="3" borderId="17" xfId="0" applyNumberFormat="1" applyFont="1" applyFill="1" applyBorder="1" applyAlignment="1" applyProtection="1">
      <alignment horizontal="center" wrapText="1"/>
      <protection hidden="1"/>
    </xf>
    <xf numFmtId="0" fontId="2" fillId="26" borderId="77" xfId="0" applyFont="1" applyFill="1" applyBorder="1" applyAlignment="1" applyProtection="1">
      <alignment wrapText="1"/>
      <protection hidden="1"/>
    </xf>
    <xf numFmtId="0" fontId="37" fillId="26" borderId="17" xfId="0" applyNumberFormat="1" applyFont="1" applyFill="1" applyBorder="1" applyAlignment="1" applyProtection="1">
      <alignment wrapText="1"/>
      <protection hidden="1"/>
    </xf>
    <xf numFmtId="176" fontId="0" fillId="26" borderId="17" xfId="0" applyNumberFormat="1" applyFill="1" applyBorder="1" applyAlignment="1" applyProtection="1">
      <alignment wrapText="1"/>
      <protection hidden="1"/>
    </xf>
    <xf numFmtId="0" fontId="0" fillId="26" borderId="17" xfId="0" applyFill="1" applyBorder="1" applyAlignment="1" applyProtection="1">
      <alignment wrapText="1"/>
      <protection hidden="1"/>
    </xf>
    <xf numFmtId="0" fontId="0" fillId="27" borderId="17" xfId="0" applyFill="1" applyBorder="1" applyAlignment="1" applyProtection="1">
      <alignment wrapText="1"/>
      <protection hidden="1"/>
    </xf>
    <xf numFmtId="2" fontId="0" fillId="26" borderId="17" xfId="0" applyNumberFormat="1" applyFont="1" applyFill="1" applyBorder="1" applyAlignment="1" applyProtection="1">
      <alignment horizontal="center" wrapText="1"/>
      <protection hidden="1"/>
    </xf>
    <xf numFmtId="2" fontId="58" fillId="26" borderId="17" xfId="0" applyNumberFormat="1" applyFont="1" applyFill="1" applyBorder="1" applyAlignment="1" applyProtection="1">
      <alignment horizontal="center" wrapText="1"/>
      <protection hidden="1"/>
    </xf>
    <xf numFmtId="2" fontId="0" fillId="28" borderId="17" xfId="0" applyNumberFormat="1" applyFont="1" applyFill="1" applyBorder="1" applyAlignment="1" applyProtection="1">
      <alignment horizontal="center" wrapText="1"/>
      <protection hidden="1"/>
    </xf>
    <xf numFmtId="2" fontId="0" fillId="29" borderId="17" xfId="0" applyNumberFormat="1" applyFont="1" applyFill="1" applyBorder="1" applyAlignment="1" applyProtection="1">
      <alignment horizontal="center" wrapText="1"/>
      <protection hidden="1"/>
    </xf>
    <xf numFmtId="2" fontId="0" fillId="31" borderId="17" xfId="0" applyNumberFormat="1" applyFont="1" applyFill="1" applyBorder="1" applyAlignment="1" applyProtection="1">
      <alignment horizontal="center" wrapText="1"/>
      <protection hidden="1"/>
    </xf>
    <xf numFmtId="0" fontId="0" fillId="27" borderId="17" xfId="0" applyFill="1" applyBorder="1" applyAlignment="1" applyProtection="1">
      <alignment horizontal="center" wrapText="1"/>
      <protection hidden="1"/>
    </xf>
    <xf numFmtId="0" fontId="2" fillId="28" borderId="29" xfId="0" applyFont="1" applyFill="1" applyBorder="1" applyAlignment="1" applyProtection="1">
      <alignment wrapText="1"/>
      <protection hidden="1"/>
    </xf>
    <xf numFmtId="0" fontId="37" fillId="28" borderId="17" xfId="0" applyNumberFormat="1" applyFont="1" applyFill="1" applyBorder="1" applyAlignment="1" applyProtection="1">
      <alignment wrapText="1"/>
      <protection hidden="1"/>
    </xf>
    <xf numFmtId="0" fontId="0" fillId="28" borderId="17" xfId="0" applyFill="1" applyBorder="1" applyAlignment="1" applyProtection="1">
      <alignment wrapText="1"/>
      <protection hidden="1"/>
    </xf>
    <xf numFmtId="0" fontId="0" fillId="30" borderId="17" xfId="0" applyFill="1" applyBorder="1" applyAlignment="1" applyProtection="1">
      <alignment wrapText="1"/>
      <protection hidden="1"/>
    </xf>
    <xf numFmtId="0" fontId="2" fillId="28" borderId="77" xfId="0" applyFont="1" applyFill="1" applyBorder="1" applyAlignment="1" applyProtection="1">
      <alignment wrapText="1"/>
      <protection hidden="1"/>
    </xf>
    <xf numFmtId="168" fontId="0" fillId="28" borderId="17" xfId="0" applyNumberFormat="1" applyFill="1" applyBorder="1" applyAlignment="1" applyProtection="1">
      <alignment wrapText="1"/>
      <protection hidden="1"/>
    </xf>
    <xf numFmtId="0" fontId="37" fillId="28" borderId="17" xfId="0" applyNumberFormat="1" applyFont="1" applyFill="1" applyBorder="1" applyAlignment="1" applyProtection="1">
      <alignment horizontal="center" vertical="center" wrapText="1"/>
      <protection hidden="1"/>
    </xf>
    <xf numFmtId="2" fontId="0" fillId="28" borderId="17" xfId="0" applyNumberFormat="1" applyFill="1" applyBorder="1" applyAlignment="1" applyProtection="1">
      <alignment wrapText="1"/>
      <protection hidden="1"/>
    </xf>
    <xf numFmtId="2" fontId="2" fillId="28" borderId="77" xfId="0" applyNumberFormat="1" applyFont="1" applyFill="1" applyBorder="1" applyAlignment="1" applyProtection="1">
      <alignment wrapText="1"/>
      <protection hidden="1"/>
    </xf>
    <xf numFmtId="0" fontId="37" fillId="28" borderId="17" xfId="0" applyFont="1" applyFill="1" applyBorder="1" applyAlignment="1" applyProtection="1">
      <alignment wrapText="1"/>
      <protection hidden="1"/>
    </xf>
    <xf numFmtId="2" fontId="0" fillId="28" borderId="0" xfId="0" applyNumberFormat="1" applyFont="1" applyFill="1" applyAlignment="1" applyProtection="1">
      <alignment horizontal="center" wrapText="1"/>
      <protection hidden="1"/>
    </xf>
    <xf numFmtId="2" fontId="2" fillId="28" borderId="27" xfId="0" applyNumberFormat="1" applyFont="1" applyFill="1" applyBorder="1" applyAlignment="1" applyProtection="1">
      <alignment wrapText="1"/>
      <protection hidden="1"/>
    </xf>
    <xf numFmtId="2" fontId="2" fillId="26" borderId="27" xfId="0" applyNumberFormat="1" applyFont="1" applyFill="1" applyBorder="1" applyAlignment="1" applyProtection="1">
      <alignment wrapText="1"/>
      <protection hidden="1"/>
    </xf>
    <xf numFmtId="0" fontId="37" fillId="26" borderId="17" xfId="0" applyFont="1" applyFill="1" applyBorder="1" applyAlignment="1" applyProtection="1">
      <alignment wrapText="1"/>
      <protection hidden="1"/>
    </xf>
    <xf numFmtId="168" fontId="0" fillId="26" borderId="17" xfId="0" applyNumberFormat="1" applyFill="1" applyBorder="1" applyAlignment="1" applyProtection="1">
      <alignment wrapText="1"/>
      <protection hidden="1"/>
    </xf>
    <xf numFmtId="0" fontId="0" fillId="21" borderId="17" xfId="0" applyFill="1" applyBorder="1" applyAlignment="1" applyProtection="1">
      <alignment horizontal="center" wrapText="1"/>
      <protection hidden="1"/>
    </xf>
    <xf numFmtId="0" fontId="58" fillId="32" borderId="17" xfId="0" applyFont="1" applyFill="1" applyBorder="1" applyAlignment="1" applyProtection="1">
      <alignment horizontal="center" wrapText="1"/>
      <protection hidden="1"/>
    </xf>
    <xf numFmtId="0" fontId="0" fillId="26" borderId="26" xfId="0" applyNumberFormat="1" applyFill="1" applyBorder="1" applyAlignment="1" applyProtection="1">
      <alignment wrapText="1"/>
      <protection hidden="1"/>
    </xf>
    <xf numFmtId="0" fontId="0" fillId="26" borderId="26" xfId="0" applyNumberFormat="1" applyFill="1" applyBorder="1" applyProtection="1">
      <protection hidden="1"/>
    </xf>
    <xf numFmtId="49" fontId="2" fillId="8" borderId="0" xfId="0" applyNumberFormat="1" applyFont="1" applyFill="1" applyProtection="1"/>
    <xf numFmtId="0" fontId="0" fillId="8" borderId="0" xfId="0" applyFill="1" applyProtection="1"/>
    <xf numFmtId="1" fontId="0" fillId="0" borderId="0" xfId="0" applyNumberFormat="1" applyFill="1" applyBorder="1" applyAlignment="1">
      <alignment horizontal="center"/>
    </xf>
    <xf numFmtId="0" fontId="0" fillId="0" borderId="0" xfId="0" applyFill="1" applyBorder="1" applyAlignment="1">
      <alignment horizontal="center"/>
    </xf>
    <xf numFmtId="0" fontId="2" fillId="8" borderId="17" xfId="0" applyFont="1" applyFill="1" applyBorder="1"/>
    <xf numFmtId="0" fontId="0" fillId="0" borderId="26" xfId="0" applyBorder="1" applyProtection="1">
      <protection hidden="1"/>
    </xf>
    <xf numFmtId="0" fontId="0" fillId="8" borderId="26" xfId="0" applyFill="1" applyBorder="1" applyProtection="1">
      <protection hidden="1"/>
    </xf>
    <xf numFmtId="0" fontId="0" fillId="0" borderId="26" xfId="0" applyBorder="1" applyAlignment="1" applyProtection="1">
      <alignment wrapText="1"/>
      <protection hidden="1"/>
    </xf>
    <xf numFmtId="0" fontId="0" fillId="8" borderId="26" xfId="0" applyFill="1" applyBorder="1" applyAlignment="1" applyProtection="1">
      <alignment wrapText="1"/>
      <protection hidden="1"/>
    </xf>
    <xf numFmtId="49" fontId="4" fillId="0" borderId="17" xfId="0" applyNumberFormat="1" applyFont="1" applyBorder="1" applyAlignment="1" applyProtection="1">
      <alignment vertical="center" wrapText="1"/>
      <protection locked="0"/>
    </xf>
    <xf numFmtId="0" fontId="0" fillId="0" borderId="17" xfId="0" applyBorder="1" applyAlignment="1" applyProtection="1">
      <alignment vertical="center" wrapText="1"/>
      <protection locked="0"/>
    </xf>
    <xf numFmtId="0" fontId="0" fillId="0" borderId="17" xfId="0" applyBorder="1" applyAlignment="1" applyProtection="1">
      <alignment horizontal="right" vertical="center" wrapText="1"/>
      <protection locked="0"/>
    </xf>
    <xf numFmtId="42" fontId="0" fillId="15" borderId="17" xfId="11" applyNumberFormat="1" applyFont="1" applyFill="1" applyBorder="1" applyAlignment="1" applyProtection="1">
      <alignment horizontal="right" vertical="center" wrapText="1"/>
      <protection hidden="1"/>
    </xf>
    <xf numFmtId="0" fontId="0" fillId="15" borderId="17" xfId="0" applyFill="1" applyBorder="1" applyAlignment="1" applyProtection="1">
      <alignment horizontal="right" vertical="center"/>
      <protection hidden="1"/>
    </xf>
    <xf numFmtId="172" fontId="4" fillId="0" borderId="18" xfId="0" applyNumberFormat="1" applyFont="1" applyBorder="1" applyAlignment="1" applyProtection="1">
      <alignment horizontal="right" vertical="center"/>
      <protection locked="0"/>
    </xf>
    <xf numFmtId="175" fontId="4" fillId="0" borderId="17" xfId="0" applyNumberFormat="1" applyFont="1" applyBorder="1" applyAlignment="1" applyProtection="1">
      <alignment vertical="center"/>
      <protection locked="0"/>
    </xf>
    <xf numFmtId="194" fontId="4" fillId="0" borderId="17" xfId="0" applyNumberFormat="1" applyFont="1" applyBorder="1" applyAlignment="1" applyProtection="1">
      <alignment vertical="center"/>
      <protection locked="0"/>
    </xf>
    <xf numFmtId="195" fontId="4" fillId="0" borderId="17" xfId="12" applyNumberFormat="1" applyFont="1" applyFill="1" applyBorder="1" applyAlignment="1" applyProtection="1">
      <alignment horizontal="right" vertical="center"/>
      <protection locked="0"/>
    </xf>
    <xf numFmtId="169" fontId="4" fillId="3" borderId="17" xfId="1" applyNumberFormat="1" applyFont="1" applyFill="1" applyBorder="1" applyAlignment="1" applyProtection="1">
      <alignment horizontal="right" vertical="center"/>
      <protection locked="0"/>
    </xf>
    <xf numFmtId="189" fontId="0" fillId="15" borderId="17" xfId="13" applyNumberFormat="1" applyFont="1" applyFill="1" applyBorder="1" applyAlignment="1" applyProtection="1">
      <alignment horizontal="right" vertical="center"/>
      <protection hidden="1"/>
    </xf>
    <xf numFmtId="189" fontId="0" fillId="14" borderId="17" xfId="13" applyNumberFormat="1" applyFont="1" applyFill="1" applyBorder="1" applyAlignment="1" applyProtection="1">
      <alignment horizontal="right" vertical="center"/>
      <protection hidden="1"/>
    </xf>
    <xf numFmtId="189" fontId="2" fillId="14" borderId="17" xfId="13" applyNumberFormat="1" applyFont="1" applyFill="1" applyBorder="1" applyAlignment="1" applyProtection="1">
      <alignment horizontal="right" vertical="center"/>
      <protection hidden="1"/>
    </xf>
    <xf numFmtId="189" fontId="1" fillId="15" borderId="17" xfId="13" applyNumberFormat="1" applyFont="1" applyFill="1" applyBorder="1" applyAlignment="1" applyProtection="1">
      <alignment horizontal="right" vertical="center"/>
      <protection hidden="1"/>
    </xf>
    <xf numFmtId="189" fontId="2" fillId="15" borderId="17" xfId="13" applyNumberFormat="1" applyFont="1" applyFill="1" applyBorder="1" applyAlignment="1" applyProtection="1">
      <alignment horizontal="right" vertical="center"/>
      <protection hidden="1"/>
    </xf>
    <xf numFmtId="188" fontId="0" fillId="15" borderId="17" xfId="0" applyNumberFormat="1" applyFill="1" applyBorder="1" applyAlignment="1" applyProtection="1">
      <alignment horizontal="right" vertical="center"/>
      <protection hidden="1"/>
    </xf>
    <xf numFmtId="165" fontId="2" fillId="14" borderId="17" xfId="13" applyNumberFormat="1" applyFont="1" applyFill="1" applyBorder="1" applyAlignment="1" applyProtection="1">
      <alignment horizontal="right" vertical="center"/>
      <protection hidden="1"/>
    </xf>
    <xf numFmtId="0" fontId="0" fillId="15" borderId="17" xfId="0" applyFill="1" applyBorder="1" applyAlignment="1" applyProtection="1">
      <alignment horizontal="center"/>
      <protection hidden="1"/>
    </xf>
    <xf numFmtId="0" fontId="0" fillId="3" borderId="0" xfId="0" applyFill="1" applyAlignment="1" applyProtection="1">
      <alignment horizontal="left" vertical="center" indent="1"/>
      <protection hidden="1"/>
    </xf>
    <xf numFmtId="0" fontId="29" fillId="0" borderId="0" xfId="0" applyFont="1" applyAlignment="1" applyProtection="1">
      <alignment horizontal="center" vertical="center"/>
      <protection hidden="1"/>
    </xf>
    <xf numFmtId="0" fontId="32" fillId="0" borderId="0" xfId="0" applyFont="1" applyAlignment="1" applyProtection="1">
      <alignment horizontal="right" vertical="center"/>
      <protection hidden="1"/>
    </xf>
    <xf numFmtId="0" fontId="11" fillId="0" borderId="0" xfId="0" applyFont="1" applyAlignment="1" applyProtection="1">
      <alignment vertical="center"/>
      <protection hidden="1"/>
    </xf>
    <xf numFmtId="165" fontId="11" fillId="3" borderId="57" xfId="11" applyNumberFormat="1" applyFont="1" applyFill="1" applyBorder="1" applyAlignment="1" applyProtection="1">
      <alignment horizontal="right" vertical="center"/>
      <protection hidden="1"/>
    </xf>
    <xf numFmtId="0" fontId="11" fillId="0" borderId="0" xfId="0" applyFont="1" applyAlignment="1" applyProtection="1">
      <alignment vertical="center" wrapText="1"/>
      <protection hidden="1"/>
    </xf>
    <xf numFmtId="2" fontId="11" fillId="0" borderId="0" xfId="0" applyNumberFormat="1" applyFont="1" applyAlignment="1" applyProtection="1">
      <alignment horizontal="center" vertical="center"/>
      <protection hidden="1"/>
    </xf>
    <xf numFmtId="0" fontId="2" fillId="34" borderId="0" xfId="0" applyFont="1" applyFill="1" applyProtection="1">
      <protection hidden="1"/>
    </xf>
    <xf numFmtId="169" fontId="0" fillId="0" borderId="0" xfId="1" applyNumberFormat="1" applyFont="1" applyFill="1" applyBorder="1" applyProtection="1">
      <protection hidden="1"/>
    </xf>
    <xf numFmtId="0" fontId="0" fillId="0" borderId="88" xfId="0" applyBorder="1" applyProtection="1">
      <protection hidden="1"/>
    </xf>
    <xf numFmtId="0" fontId="0" fillId="0" borderId="19" xfId="0" applyBorder="1" applyProtection="1">
      <protection hidden="1"/>
    </xf>
    <xf numFmtId="0" fontId="0" fillId="0" borderId="91" xfId="0" applyBorder="1" applyProtection="1">
      <protection hidden="1"/>
    </xf>
    <xf numFmtId="185" fontId="0" fillId="35" borderId="26" xfId="3" applyNumberFormat="1" applyFont="1" applyFill="1" applyBorder="1" applyAlignment="1">
      <alignment wrapText="1"/>
    </xf>
    <xf numFmtId="2" fontId="0" fillId="35" borderId="26" xfId="3" applyNumberFormat="1" applyFont="1" applyFill="1" applyBorder="1" applyAlignment="1">
      <alignment wrapText="1"/>
    </xf>
    <xf numFmtId="0" fontId="4" fillId="35" borderId="26" xfId="0" quotePrefix="1" applyFont="1" applyFill="1" applyBorder="1"/>
    <xf numFmtId="183" fontId="0" fillId="35" borderId="26" xfId="3" applyNumberFormat="1" applyFont="1" applyFill="1" applyBorder="1" applyAlignment="1">
      <alignment wrapText="1"/>
    </xf>
    <xf numFmtId="185" fontId="0" fillId="35" borderId="30" xfId="3" applyNumberFormat="1" applyFont="1" applyFill="1" applyBorder="1" applyAlignment="1">
      <alignment wrapText="1"/>
    </xf>
    <xf numFmtId="183" fontId="0" fillId="35" borderId="30" xfId="3" applyNumberFormat="1" applyFont="1" applyFill="1" applyBorder="1" applyAlignment="1">
      <alignment wrapText="1"/>
    </xf>
    <xf numFmtId="0" fontId="4" fillId="35" borderId="30" xfId="0" quotePrefix="1" applyFont="1" applyFill="1" applyBorder="1"/>
    <xf numFmtId="0" fontId="0" fillId="36" borderId="27" xfId="0" applyFont="1" applyFill="1" applyBorder="1" applyAlignment="1">
      <alignment wrapText="1"/>
    </xf>
    <xf numFmtId="0" fontId="0" fillId="36" borderId="27" xfId="0" applyFill="1" applyBorder="1" applyAlignment="1">
      <alignment wrapText="1"/>
    </xf>
    <xf numFmtId="0" fontId="0" fillId="36" borderId="27" xfId="0" applyFill="1" applyBorder="1" applyAlignment="1"/>
    <xf numFmtId="168" fontId="0" fillId="36" borderId="27" xfId="3" applyNumberFormat="1" applyFont="1" applyFill="1" applyBorder="1" applyAlignment="1">
      <alignment wrapText="1"/>
    </xf>
    <xf numFmtId="0" fontId="0" fillId="36" borderId="27" xfId="0" applyFill="1" applyBorder="1"/>
    <xf numFmtId="0" fontId="0" fillId="20" borderId="26" xfId="0" applyFont="1" applyFill="1" applyBorder="1" applyAlignment="1">
      <alignment wrapText="1"/>
    </xf>
    <xf numFmtId="0" fontId="0" fillId="20" borderId="26" xfId="0" applyFont="1" applyFill="1" applyBorder="1" applyAlignment="1"/>
    <xf numFmtId="0" fontId="0" fillId="20" borderId="26" xfId="0" applyFill="1" applyBorder="1" applyAlignment="1">
      <alignment wrapText="1"/>
    </xf>
    <xf numFmtId="185" fontId="0" fillId="20" borderId="26" xfId="3" applyNumberFormat="1" applyFont="1" applyFill="1" applyBorder="1" applyAlignment="1">
      <alignment wrapText="1"/>
    </xf>
    <xf numFmtId="182" fontId="0" fillId="20" borderId="26" xfId="3" applyNumberFormat="1" applyFont="1" applyFill="1" applyBorder="1" applyAlignment="1">
      <alignment wrapText="1"/>
    </xf>
    <xf numFmtId="185" fontId="0" fillId="37" borderId="26" xfId="3" applyNumberFormat="1" applyFont="1" applyFill="1" applyBorder="1" applyAlignment="1">
      <alignment wrapText="1"/>
    </xf>
    <xf numFmtId="182" fontId="0" fillId="37" borderId="26" xfId="3" applyNumberFormat="1" applyFont="1" applyFill="1" applyBorder="1" applyAlignment="1">
      <alignment wrapText="1"/>
    </xf>
    <xf numFmtId="0" fontId="0" fillId="37" borderId="26" xfId="0" quotePrefix="1" applyFill="1" applyBorder="1"/>
    <xf numFmtId="0" fontId="2" fillId="8" borderId="0" xfId="0" applyFont="1" applyFill="1" applyBorder="1"/>
    <xf numFmtId="2" fontId="0" fillId="8" borderId="9" xfId="0" applyNumberFormat="1" applyFill="1" applyBorder="1"/>
    <xf numFmtId="49" fontId="0" fillId="8" borderId="18" xfId="0" applyNumberFormat="1" applyFill="1" applyBorder="1" applyProtection="1"/>
    <xf numFmtId="49" fontId="0" fillId="8" borderId="16" xfId="0" applyNumberFormat="1" applyFill="1" applyBorder="1" applyProtection="1"/>
    <xf numFmtId="9" fontId="0" fillId="8" borderId="16" xfId="1" applyNumberFormat="1" applyFont="1" applyFill="1" applyBorder="1" applyProtection="1"/>
    <xf numFmtId="1" fontId="0" fillId="35" borderId="0" xfId="0" applyNumberFormat="1" applyFill="1" applyBorder="1" applyAlignment="1">
      <alignment horizontal="right"/>
    </xf>
    <xf numFmtId="3" fontId="0" fillId="35" borderId="2" xfId="0" applyNumberFormat="1" applyFill="1" applyBorder="1" applyAlignment="1">
      <alignment horizontal="right"/>
    </xf>
    <xf numFmtId="0" fontId="0" fillId="35" borderId="8" xfId="0" applyFill="1" applyBorder="1" applyAlignment="1">
      <alignment horizontal="right"/>
    </xf>
    <xf numFmtId="0" fontId="0" fillId="35" borderId="3" xfId="0" applyFill="1" applyBorder="1"/>
    <xf numFmtId="0" fontId="0" fillId="35" borderId="11" xfId="0" applyFill="1" applyBorder="1"/>
    <xf numFmtId="0" fontId="0" fillId="35" borderId="9" xfId="0" applyFill="1" applyBorder="1"/>
    <xf numFmtId="10" fontId="0" fillId="35" borderId="3" xfId="1" applyNumberFormat="1" applyFont="1" applyFill="1" applyBorder="1"/>
    <xf numFmtId="10" fontId="0" fillId="35" borderId="11" xfId="1" applyNumberFormat="1" applyFont="1" applyFill="1" applyBorder="1"/>
    <xf numFmtId="9" fontId="0" fillId="35" borderId="9" xfId="1" applyFont="1" applyFill="1" applyBorder="1"/>
    <xf numFmtId="169" fontId="0" fillId="35" borderId="3" xfId="1" applyNumberFormat="1" applyFont="1" applyFill="1" applyBorder="1"/>
    <xf numFmtId="169" fontId="0" fillId="35" borderId="11" xfId="1" applyNumberFormat="1" applyFont="1" applyFill="1" applyBorder="1"/>
    <xf numFmtId="169" fontId="0" fillId="35" borderId="9" xfId="1" applyNumberFormat="1" applyFont="1" applyFill="1" applyBorder="1"/>
    <xf numFmtId="0" fontId="0" fillId="35" borderId="18" xfId="0" applyFill="1" applyBorder="1" applyAlignment="1">
      <alignment horizontal="left"/>
    </xf>
    <xf numFmtId="1" fontId="0" fillId="35" borderId="16" xfId="0" applyNumberFormat="1" applyFill="1" applyBorder="1" applyAlignment="1">
      <alignment horizontal="left"/>
    </xf>
    <xf numFmtId="0" fontId="0" fillId="35" borderId="3" xfId="0" applyFill="1" applyBorder="1" applyAlignment="1">
      <alignment horizontal="left"/>
    </xf>
    <xf numFmtId="1" fontId="0" fillId="35" borderId="9" xfId="0" applyNumberFormat="1" applyFill="1" applyBorder="1" applyAlignment="1">
      <alignment horizontal="left"/>
    </xf>
    <xf numFmtId="10" fontId="0" fillId="35" borderId="89" xfId="1" applyNumberFormat="1" applyFont="1" applyFill="1" applyBorder="1" applyProtection="1">
      <protection hidden="1"/>
    </xf>
    <xf numFmtId="10" fontId="0" fillId="35" borderId="90" xfId="1" applyNumberFormat="1" applyFont="1" applyFill="1" applyBorder="1" applyProtection="1">
      <protection hidden="1"/>
    </xf>
    <xf numFmtId="10" fontId="0" fillId="35" borderId="92" xfId="1" applyNumberFormat="1" applyFont="1" applyFill="1" applyBorder="1" applyProtection="1">
      <protection hidden="1"/>
    </xf>
    <xf numFmtId="0" fontId="0" fillId="26" borderId="1" xfId="0" applyFill="1" applyBorder="1"/>
    <xf numFmtId="0" fontId="0" fillId="26" borderId="3" xfId="0" applyFill="1" applyBorder="1"/>
    <xf numFmtId="0" fontId="0" fillId="26" borderId="11" xfId="0" applyFill="1" applyBorder="1"/>
    <xf numFmtId="0" fontId="0" fillId="26" borderId="9" xfId="0" applyFill="1" applyBorder="1"/>
    <xf numFmtId="0" fontId="63" fillId="15" borderId="20" xfId="0" applyFont="1" applyFill="1" applyBorder="1" applyAlignment="1">
      <alignment horizontal="center" vertical="center" wrapText="1"/>
    </xf>
    <xf numFmtId="0" fontId="63" fillId="5" borderId="20" xfId="0" applyFont="1" applyFill="1" applyBorder="1" applyAlignment="1">
      <alignment horizontal="center" vertical="center" wrapText="1"/>
    </xf>
    <xf numFmtId="0" fontId="64" fillId="15" borderId="20" xfId="0" applyFont="1" applyFill="1" applyBorder="1" applyAlignment="1">
      <alignment horizontal="center" vertical="center" wrapText="1"/>
    </xf>
    <xf numFmtId="44" fontId="0" fillId="35" borderId="0" xfId="0" applyNumberFormat="1" applyFill="1" applyBorder="1" applyAlignment="1">
      <alignment horizontal="center"/>
    </xf>
    <xf numFmtId="10" fontId="0" fillId="26" borderId="2" xfId="1" applyNumberFormat="1" applyFont="1" applyFill="1" applyBorder="1"/>
    <xf numFmtId="10" fontId="0" fillId="26" borderId="3" xfId="1" applyNumberFormat="1" applyFont="1" applyFill="1" applyBorder="1"/>
    <xf numFmtId="0" fontId="11" fillId="3" borderId="1" xfId="0" applyFont="1" applyFill="1" applyBorder="1" applyAlignment="1" applyProtection="1">
      <alignment vertical="center" wrapText="1"/>
      <protection locked="0"/>
    </xf>
    <xf numFmtId="0" fontId="11" fillId="3" borderId="2" xfId="0" applyFont="1" applyFill="1" applyBorder="1" applyAlignment="1" applyProtection="1">
      <alignment vertical="center" wrapText="1"/>
      <protection locked="0"/>
    </xf>
    <xf numFmtId="0" fontId="11" fillId="3" borderId="3" xfId="0" applyFont="1" applyFill="1" applyBorder="1" applyAlignment="1" applyProtection="1">
      <alignment vertical="center" wrapText="1"/>
      <protection locked="0"/>
    </xf>
    <xf numFmtId="0" fontId="11" fillId="3" borderId="10" xfId="0" applyFont="1" applyFill="1" applyBorder="1" applyAlignment="1" applyProtection="1">
      <alignment vertical="center" wrapText="1"/>
      <protection locked="0"/>
    </xf>
    <xf numFmtId="0" fontId="11" fillId="3" borderId="0" xfId="0" applyFont="1" applyFill="1" applyBorder="1" applyAlignment="1" applyProtection="1">
      <alignment vertical="center" wrapText="1"/>
      <protection locked="0"/>
    </xf>
    <xf numFmtId="0" fontId="11" fillId="3" borderId="11" xfId="0" applyFont="1" applyFill="1" applyBorder="1" applyAlignment="1" applyProtection="1">
      <alignment vertical="center" wrapText="1"/>
      <protection locked="0"/>
    </xf>
    <xf numFmtId="0" fontId="11" fillId="3" borderId="7" xfId="0" applyFont="1" applyFill="1" applyBorder="1" applyAlignment="1" applyProtection="1">
      <alignment vertical="center" wrapText="1"/>
      <protection locked="0"/>
    </xf>
    <xf numFmtId="0" fontId="11" fillId="3" borderId="8" xfId="0" applyFont="1" applyFill="1" applyBorder="1" applyAlignment="1" applyProtection="1">
      <alignment vertical="center" wrapText="1"/>
      <protection locked="0"/>
    </xf>
    <xf numFmtId="0" fontId="11" fillId="3" borderId="9" xfId="0" applyFont="1" applyFill="1" applyBorder="1" applyAlignment="1" applyProtection="1">
      <alignment vertical="center" wrapText="1"/>
      <protection locked="0"/>
    </xf>
    <xf numFmtId="0" fontId="0" fillId="3" borderId="93" xfId="0" applyFont="1" applyFill="1" applyBorder="1" applyAlignment="1" applyProtection="1">
      <alignment horizontal="right" vertical="center" wrapText="1"/>
      <protection locked="0"/>
    </xf>
    <xf numFmtId="0" fontId="0" fillId="3" borderId="93" xfId="0" applyFont="1" applyFill="1" applyBorder="1" applyAlignment="1" applyProtection="1">
      <alignment horizontal="center" vertical="center" wrapText="1"/>
      <protection locked="0"/>
    </xf>
    <xf numFmtId="171" fontId="0" fillId="15" borderId="17" xfId="0" applyNumberFormat="1" applyFill="1" applyBorder="1" applyAlignment="1" applyProtection="1">
      <alignment horizontal="right" vertical="center"/>
      <protection hidden="1"/>
    </xf>
    <xf numFmtId="171" fontId="0" fillId="14" borderId="17" xfId="0" applyNumberFormat="1" applyFill="1" applyBorder="1" applyAlignment="1" applyProtection="1">
      <alignment horizontal="right" vertical="center"/>
      <protection hidden="1"/>
    </xf>
    <xf numFmtId="171" fontId="0" fillId="15" borderId="16" xfId="0" applyNumberFormat="1" applyFont="1" applyFill="1" applyBorder="1" applyAlignment="1" applyProtection="1">
      <alignment horizontal="right" vertical="center"/>
      <protection hidden="1"/>
    </xf>
    <xf numFmtId="171" fontId="0" fillId="14" borderId="16" xfId="0" applyNumberFormat="1" applyFont="1" applyFill="1" applyBorder="1" applyAlignment="1" applyProtection="1">
      <alignment horizontal="right" vertical="center"/>
      <protection hidden="1"/>
    </xf>
    <xf numFmtId="0" fontId="0" fillId="0" borderId="18" xfId="0" applyBorder="1" applyProtection="1">
      <protection hidden="1"/>
    </xf>
    <xf numFmtId="49" fontId="4" fillId="0" borderId="6" xfId="0" applyNumberFormat="1" applyFont="1" applyFill="1" applyBorder="1" applyAlignment="1" applyProtection="1">
      <alignment horizontal="right" vertical="center" wrapText="1"/>
      <protection locked="0"/>
    </xf>
    <xf numFmtId="49" fontId="4" fillId="0" borderId="6" xfId="0" applyNumberFormat="1" applyFont="1" applyFill="1" applyBorder="1" applyAlignment="1" applyProtection="1">
      <alignment horizontal="right" vertical="center" wrapText="1"/>
      <protection locked="0"/>
    </xf>
    <xf numFmtId="0" fontId="0" fillId="15" borderId="4" xfId="0" applyFill="1" applyBorder="1" applyAlignment="1" applyProtection="1">
      <alignment vertical="center"/>
      <protection hidden="1"/>
    </xf>
    <xf numFmtId="0" fontId="0" fillId="15" borderId="5" xfId="0" applyFill="1" applyBorder="1" applyAlignment="1" applyProtection="1">
      <alignment vertical="center"/>
      <protection hidden="1"/>
    </xf>
    <xf numFmtId="0" fontId="0" fillId="15" borderId="6" xfId="0" applyFill="1" applyBorder="1" applyAlignment="1" applyProtection="1">
      <alignment vertical="center"/>
      <protection hidden="1"/>
    </xf>
    <xf numFmtId="0" fontId="58" fillId="0" borderId="10" xfId="0" applyFont="1" applyBorder="1" applyProtection="1"/>
    <xf numFmtId="0" fontId="58" fillId="0" borderId="0" xfId="0" applyFont="1" applyBorder="1" applyProtection="1"/>
    <xf numFmtId="0" fontId="0" fillId="41" borderId="3" xfId="0" applyFill="1" applyBorder="1" applyProtection="1"/>
    <xf numFmtId="49" fontId="0" fillId="41" borderId="15" xfId="0" applyNumberFormat="1" applyFill="1" applyBorder="1" applyProtection="1"/>
    <xf numFmtId="0" fontId="0" fillId="41" borderId="11" xfId="0" applyFill="1" applyBorder="1" applyProtection="1"/>
    <xf numFmtId="49" fontId="2" fillId="41" borderId="18" xfId="0" applyNumberFormat="1" applyFont="1" applyFill="1" applyBorder="1" applyProtection="1"/>
    <xf numFmtId="49" fontId="0" fillId="41" borderId="18" xfId="0" applyNumberFormat="1" applyFill="1" applyBorder="1" applyProtection="1"/>
    <xf numFmtId="183" fontId="0" fillId="0" borderId="0" xfId="0" applyNumberFormat="1"/>
    <xf numFmtId="183" fontId="0" fillId="0" borderId="0" xfId="3" applyNumberFormat="1" applyFont="1" applyAlignment="1">
      <alignment horizontal="center"/>
    </xf>
    <xf numFmtId="183" fontId="0" fillId="0" borderId="0" xfId="0" applyNumberFormat="1" applyAlignment="1">
      <alignment horizontal="center"/>
    </xf>
    <xf numFmtId="0" fontId="66" fillId="0" borderId="0" xfId="0" applyFont="1" applyFill="1" applyBorder="1" applyAlignment="1">
      <alignment horizontal="left"/>
    </xf>
    <xf numFmtId="0" fontId="0" fillId="3" borderId="0" xfId="0" applyFont="1" applyFill="1" applyBorder="1" applyAlignment="1" applyProtection="1">
      <protection hidden="1"/>
    </xf>
    <xf numFmtId="0" fontId="0" fillId="42" borderId="0" xfId="0" applyFill="1"/>
    <xf numFmtId="0" fontId="0" fillId="26" borderId="0" xfId="0" applyFill="1"/>
    <xf numFmtId="9" fontId="67" fillId="0" borderId="6" xfId="0" applyNumberFormat="1" applyFont="1" applyFill="1" applyBorder="1" applyAlignment="1" applyProtection="1">
      <alignment vertical="center" wrapText="1"/>
      <protection locked="0"/>
    </xf>
    <xf numFmtId="0" fontId="0" fillId="41" borderId="3" xfId="0" applyFill="1" applyBorder="1" applyAlignment="1">
      <alignment horizontal="right"/>
    </xf>
    <xf numFmtId="0" fontId="0" fillId="41" borderId="11" xfId="0" applyFill="1" applyBorder="1"/>
    <xf numFmtId="0" fontId="0" fillId="41" borderId="9" xfId="0" applyFill="1" applyBorder="1"/>
    <xf numFmtId="44" fontId="0" fillId="41" borderId="2" xfId="0" applyNumberFormat="1" applyFill="1" applyBorder="1" applyAlignment="1">
      <alignment horizontal="center"/>
    </xf>
    <xf numFmtId="44" fontId="0" fillId="41" borderId="3" xfId="0" applyNumberFormat="1" applyFill="1" applyBorder="1" applyAlignment="1">
      <alignment horizontal="center"/>
    </xf>
    <xf numFmtId="44" fontId="0" fillId="41" borderId="0" xfId="0" applyNumberFormat="1" applyFill="1" applyBorder="1" applyAlignment="1">
      <alignment horizontal="center"/>
    </xf>
    <xf numFmtId="44" fontId="0" fillId="41" borderId="11" xfId="0" applyNumberFormat="1" applyFill="1" applyBorder="1" applyAlignment="1">
      <alignment horizontal="center"/>
    </xf>
    <xf numFmtId="49" fontId="0" fillId="41" borderId="1" xfId="0" applyNumberFormat="1" applyFill="1" applyBorder="1" applyProtection="1"/>
    <xf numFmtId="0" fontId="0" fillId="41" borderId="2" xfId="0" applyFill="1" applyBorder="1" applyProtection="1"/>
    <xf numFmtId="49" fontId="0" fillId="41" borderId="10" xfId="0" applyNumberFormat="1" applyFill="1" applyBorder="1" applyProtection="1"/>
    <xf numFmtId="0" fontId="0" fillId="41" borderId="0" xfId="0" applyFill="1" applyBorder="1" applyProtection="1"/>
    <xf numFmtId="44" fontId="0" fillId="41" borderId="11" xfId="3" applyFont="1" applyFill="1" applyBorder="1" applyProtection="1"/>
    <xf numFmtId="44" fontId="0" fillId="41" borderId="9" xfId="3" applyFont="1" applyFill="1" applyBorder="1" applyProtection="1"/>
    <xf numFmtId="9" fontId="13" fillId="5" borderId="6" xfId="1" applyFont="1" applyFill="1" applyBorder="1" applyAlignment="1" applyProtection="1">
      <alignment vertical="center" wrapText="1"/>
      <protection hidden="1"/>
    </xf>
    <xf numFmtId="9" fontId="13" fillId="14" borderId="6" xfId="1" applyFont="1" applyFill="1" applyBorder="1" applyAlignment="1" applyProtection="1">
      <alignment vertical="center" wrapText="1"/>
      <protection hidden="1"/>
    </xf>
    <xf numFmtId="0" fontId="4" fillId="15" borderId="4" xfId="0" applyFont="1" applyFill="1" applyBorder="1" applyAlignment="1" applyProtection="1">
      <alignment vertical="center"/>
      <protection hidden="1"/>
    </xf>
    <xf numFmtId="9" fontId="0" fillId="9" borderId="6" xfId="1" applyFont="1" applyFill="1" applyBorder="1" applyAlignment="1" applyProtection="1">
      <alignment horizontal="right" vertical="center"/>
      <protection locked="0"/>
    </xf>
    <xf numFmtId="9" fontId="0" fillId="0" borderId="6" xfId="1" applyFont="1" applyFill="1" applyBorder="1" applyAlignment="1" applyProtection="1">
      <alignment horizontal="right" vertical="center"/>
      <protection locked="0"/>
    </xf>
    <xf numFmtId="44" fontId="0" fillId="41" borderId="3" xfId="0" applyNumberFormat="1" applyFill="1" applyBorder="1"/>
    <xf numFmtId="44" fontId="0" fillId="41" borderId="9" xfId="0" applyNumberFormat="1" applyFill="1" applyBorder="1"/>
    <xf numFmtId="0" fontId="0" fillId="0" borderId="6" xfId="0" applyFont="1" applyFill="1" applyBorder="1" applyAlignment="1" applyProtection="1">
      <alignment horizontal="right" vertical="center"/>
      <protection locked="0"/>
    </xf>
    <xf numFmtId="9" fontId="67" fillId="0" borderId="6" xfId="0" applyNumberFormat="1" applyFont="1" applyFill="1" applyBorder="1" applyAlignment="1" applyProtection="1">
      <alignment vertical="center" wrapText="1"/>
      <protection locked="0"/>
    </xf>
    <xf numFmtId="2" fontId="0" fillId="0" borderId="0" xfId="0" applyNumberFormat="1"/>
    <xf numFmtId="0" fontId="0" fillId="4" borderId="5" xfId="0" applyFill="1" applyBorder="1" applyAlignment="1"/>
    <xf numFmtId="0" fontId="0" fillId="4" borderId="6" xfId="0" applyFill="1" applyBorder="1" applyAlignment="1"/>
    <xf numFmtId="14" fontId="0" fillId="3" borderId="0" xfId="0" applyNumberFormat="1" applyFill="1" applyBorder="1" applyAlignment="1">
      <alignment wrapText="1"/>
    </xf>
    <xf numFmtId="0" fontId="25" fillId="3" borderId="7" xfId="0" applyFont="1" applyFill="1" applyBorder="1" applyAlignment="1" applyProtection="1">
      <alignment horizontal="center" vertical="top" wrapText="1"/>
      <protection hidden="1"/>
    </xf>
    <xf numFmtId="0" fontId="25" fillId="3" borderId="8" xfId="0" applyFont="1" applyFill="1" applyBorder="1" applyAlignment="1" applyProtection="1">
      <alignment horizontal="center" vertical="top" wrapText="1"/>
      <protection hidden="1"/>
    </xf>
    <xf numFmtId="0" fontId="25" fillId="3" borderId="9" xfId="0" applyFont="1" applyFill="1" applyBorder="1" applyAlignment="1" applyProtection="1">
      <alignment horizontal="center" vertical="top" wrapText="1"/>
      <protection hidden="1"/>
    </xf>
    <xf numFmtId="0" fontId="56" fillId="3" borderId="0" xfId="9" applyFont="1" applyFill="1" applyAlignment="1" applyProtection="1">
      <alignment horizontal="center"/>
      <protection locked="0"/>
    </xf>
    <xf numFmtId="0" fontId="14" fillId="3" borderId="0" xfId="0" applyFont="1" applyFill="1" applyAlignment="1" applyProtection="1">
      <alignment horizontal="center" wrapText="1"/>
      <protection hidden="1"/>
    </xf>
    <xf numFmtId="0" fontId="5" fillId="14" borderId="4" xfId="0" applyFont="1" applyFill="1" applyBorder="1" applyAlignment="1" applyProtection="1">
      <alignment horizontal="left"/>
      <protection hidden="1"/>
    </xf>
    <xf numFmtId="0" fontId="5" fillId="14" borderId="5" xfId="0" applyFont="1" applyFill="1" applyBorder="1" applyAlignment="1" applyProtection="1">
      <alignment horizontal="left"/>
      <protection hidden="1"/>
    </xf>
    <xf numFmtId="0" fontId="5" fillId="14" borderId="6" xfId="0" applyFont="1" applyFill="1" applyBorder="1" applyAlignment="1" applyProtection="1">
      <alignment horizontal="left"/>
      <protection hidden="1"/>
    </xf>
    <xf numFmtId="0" fontId="0" fillId="9" borderId="4" xfId="0" applyFont="1" applyFill="1" applyBorder="1" applyAlignment="1" applyProtection="1">
      <alignment horizontal="left" vertical="center" wrapText="1"/>
      <protection locked="0" hidden="1"/>
    </xf>
    <xf numFmtId="0" fontId="0" fillId="9" borderId="5" xfId="0" applyFont="1" applyFill="1" applyBorder="1" applyAlignment="1" applyProtection="1">
      <alignment horizontal="left" vertical="center" wrapText="1"/>
      <protection locked="0" hidden="1"/>
    </xf>
    <xf numFmtId="0" fontId="0" fillId="9" borderId="6" xfId="0" applyFont="1" applyFill="1" applyBorder="1" applyAlignment="1" applyProtection="1">
      <alignment horizontal="left" vertical="center" wrapText="1"/>
      <protection locked="0" hidden="1"/>
    </xf>
    <xf numFmtId="0" fontId="5" fillId="14" borderId="4" xfId="0" applyFont="1" applyFill="1" applyBorder="1" applyAlignment="1" applyProtection="1">
      <alignment horizontal="center" wrapText="1"/>
      <protection hidden="1"/>
    </xf>
    <xf numFmtId="0" fontId="5" fillId="14" borderId="5" xfId="0" applyFont="1" applyFill="1" applyBorder="1" applyAlignment="1" applyProtection="1">
      <alignment horizontal="center" wrapText="1"/>
      <protection hidden="1"/>
    </xf>
    <xf numFmtId="0" fontId="5" fillId="14" borderId="6" xfId="0" applyFont="1" applyFill="1" applyBorder="1" applyAlignment="1" applyProtection="1">
      <alignment horizontal="center" wrapText="1"/>
      <protection hidden="1"/>
    </xf>
    <xf numFmtId="0" fontId="7" fillId="14" borderId="4" xfId="0" applyFont="1" applyFill="1" applyBorder="1" applyAlignment="1" applyProtection="1">
      <alignment horizontal="left" wrapText="1"/>
      <protection hidden="1"/>
    </xf>
    <xf numFmtId="0" fontId="7" fillId="14" borderId="5" xfId="0" applyFont="1" applyFill="1" applyBorder="1" applyAlignment="1" applyProtection="1">
      <alignment horizontal="left" wrapText="1"/>
      <protection hidden="1"/>
    </xf>
    <xf numFmtId="0" fontId="7" fillId="14" borderId="6" xfId="0" applyFont="1" applyFill="1" applyBorder="1" applyAlignment="1" applyProtection="1">
      <alignment horizontal="left" wrapText="1"/>
      <protection hidden="1"/>
    </xf>
    <xf numFmtId="0" fontId="0" fillId="5" borderId="4" xfId="0" applyFill="1" applyBorder="1" applyAlignment="1" applyProtection="1">
      <alignment horizontal="center" vertical="center"/>
      <protection hidden="1"/>
    </xf>
    <xf numFmtId="0" fontId="0" fillId="5" borderId="5" xfId="0" applyFill="1" applyBorder="1" applyAlignment="1" applyProtection="1">
      <alignment horizontal="center" vertical="center"/>
      <protection hidden="1"/>
    </xf>
    <xf numFmtId="0" fontId="0" fillId="5" borderId="6" xfId="0" applyFill="1" applyBorder="1" applyAlignment="1" applyProtection="1">
      <alignment horizontal="center" vertical="center"/>
      <protection hidden="1"/>
    </xf>
    <xf numFmtId="0" fontId="9" fillId="15" borderId="4" xfId="0" applyFont="1" applyFill="1" applyBorder="1" applyAlignment="1" applyProtection="1">
      <alignment horizontal="left" vertical="center"/>
      <protection hidden="1"/>
    </xf>
    <xf numFmtId="0" fontId="9" fillId="15" borderId="5" xfId="0" applyFont="1" applyFill="1" applyBorder="1" applyAlignment="1" applyProtection="1">
      <alignment horizontal="left" vertical="center"/>
      <protection hidden="1"/>
    </xf>
    <xf numFmtId="0" fontId="9" fillId="15" borderId="6" xfId="0" applyFont="1" applyFill="1" applyBorder="1" applyAlignment="1" applyProtection="1">
      <alignment horizontal="left" vertical="center"/>
      <protection hidden="1"/>
    </xf>
    <xf numFmtId="0" fontId="5" fillId="10" borderId="4" xfId="0" applyFont="1" applyFill="1" applyBorder="1" applyAlignment="1" applyProtection="1">
      <alignment horizontal="left" vertical="center"/>
      <protection hidden="1"/>
    </xf>
    <xf numFmtId="0" fontId="5" fillId="10" borderId="5" xfId="0" applyFont="1" applyFill="1" applyBorder="1" applyAlignment="1" applyProtection="1">
      <alignment horizontal="left" vertical="center"/>
      <protection hidden="1"/>
    </xf>
    <xf numFmtId="0" fontId="5" fillId="10" borderId="6" xfId="0" applyFont="1" applyFill="1" applyBorder="1" applyAlignment="1" applyProtection="1">
      <alignment horizontal="left" vertical="center"/>
      <protection hidden="1"/>
    </xf>
    <xf numFmtId="0" fontId="5" fillId="5" borderId="4" xfId="0" applyFont="1" applyFill="1" applyBorder="1" applyAlignment="1" applyProtection="1">
      <alignment horizontal="left" vertical="center"/>
      <protection hidden="1"/>
    </xf>
    <xf numFmtId="0" fontId="5" fillId="5" borderId="5" xfId="0" applyFont="1" applyFill="1" applyBorder="1" applyAlignment="1" applyProtection="1">
      <alignment horizontal="left" vertical="center"/>
      <protection hidden="1"/>
    </xf>
    <xf numFmtId="0" fontId="5" fillId="5" borderId="6" xfId="0" applyFont="1" applyFill="1" applyBorder="1" applyAlignment="1" applyProtection="1">
      <alignment horizontal="left" vertical="center"/>
      <protection hidden="1"/>
    </xf>
    <xf numFmtId="0" fontId="0" fillId="15" borderId="4" xfId="0" applyFill="1" applyBorder="1" applyAlignment="1" applyProtection="1">
      <alignment horizontal="left" vertical="center" wrapText="1"/>
      <protection hidden="1"/>
    </xf>
    <xf numFmtId="0" fontId="0" fillId="15" borderId="5" xfId="0" applyFill="1" applyBorder="1" applyAlignment="1" applyProtection="1">
      <alignment horizontal="left" vertical="center" wrapText="1"/>
      <protection hidden="1"/>
    </xf>
    <xf numFmtId="0" fontId="0" fillId="15" borderId="6" xfId="0" applyFill="1" applyBorder="1" applyAlignment="1" applyProtection="1">
      <alignment horizontal="left" vertical="center" wrapText="1"/>
      <protection hidden="1"/>
    </xf>
    <xf numFmtId="0" fontId="2" fillId="15" borderId="4" xfId="0" applyFont="1" applyFill="1" applyBorder="1" applyAlignment="1" applyProtection="1">
      <alignment horizontal="left" vertical="center" wrapText="1"/>
      <protection hidden="1"/>
    </xf>
    <xf numFmtId="0" fontId="2" fillId="15" borderId="5" xfId="0" applyFont="1" applyFill="1" applyBorder="1" applyAlignment="1" applyProtection="1">
      <alignment horizontal="left" vertical="center" wrapText="1"/>
      <protection hidden="1"/>
    </xf>
    <xf numFmtId="0" fontId="2" fillId="15" borderId="6" xfId="0" applyFont="1" applyFill="1" applyBorder="1" applyAlignment="1" applyProtection="1">
      <alignment horizontal="left" vertical="center" wrapText="1"/>
      <protection hidden="1"/>
    </xf>
    <xf numFmtId="0" fontId="0" fillId="15" borderId="4" xfId="0" applyFill="1" applyBorder="1" applyAlignment="1" applyProtection="1">
      <alignment horizontal="left" vertical="center"/>
      <protection hidden="1"/>
    </xf>
    <xf numFmtId="0" fontId="0" fillId="15" borderId="5" xfId="0" applyFill="1" applyBorder="1" applyAlignment="1" applyProtection="1">
      <alignment horizontal="left" vertical="center"/>
      <protection hidden="1"/>
    </xf>
    <xf numFmtId="0" fontId="0" fillId="15" borderId="6" xfId="0" applyFill="1" applyBorder="1" applyAlignment="1" applyProtection="1">
      <alignment horizontal="left" vertical="center"/>
      <protection hidden="1"/>
    </xf>
    <xf numFmtId="0" fontId="9" fillId="25" borderId="4" xfId="0" applyFont="1" applyFill="1" applyBorder="1" applyAlignment="1" applyProtection="1">
      <alignment horizontal="left" vertical="center"/>
      <protection hidden="1"/>
    </xf>
    <xf numFmtId="0" fontId="0" fillId="25" borderId="5" xfId="0" applyFill="1" applyBorder="1" applyAlignment="1" applyProtection="1">
      <alignment horizontal="left" vertical="center"/>
      <protection hidden="1"/>
    </xf>
    <xf numFmtId="0" fontId="0" fillId="25" borderId="6" xfId="0" applyFill="1" applyBorder="1" applyAlignment="1" applyProtection="1">
      <alignment horizontal="left" vertical="center"/>
      <protection hidden="1"/>
    </xf>
    <xf numFmtId="0" fontId="9" fillId="4" borderId="4" xfId="0" applyFont="1" applyFill="1" applyBorder="1" applyAlignment="1" applyProtection="1">
      <alignment horizontal="center" vertical="center"/>
      <protection hidden="1"/>
    </xf>
    <xf numFmtId="0" fontId="9" fillId="4" borderId="5" xfId="0" applyFont="1" applyFill="1" applyBorder="1" applyAlignment="1" applyProtection="1">
      <alignment horizontal="center" vertical="center"/>
      <protection hidden="1"/>
    </xf>
    <xf numFmtId="0" fontId="9" fillId="4" borderId="6" xfId="0" applyFont="1" applyFill="1" applyBorder="1" applyAlignment="1" applyProtection="1">
      <alignment horizontal="center" vertical="center"/>
      <protection hidden="1"/>
    </xf>
    <xf numFmtId="0" fontId="20" fillId="15" borderId="1" xfId="0" applyFont="1" applyFill="1" applyBorder="1" applyAlignment="1" applyProtection="1">
      <alignment horizontal="left" vertical="center" wrapText="1"/>
      <protection hidden="1"/>
    </xf>
    <xf numFmtId="0" fontId="20" fillId="15" borderId="2" xfId="0" applyFont="1" applyFill="1" applyBorder="1" applyAlignment="1" applyProtection="1">
      <alignment horizontal="left" vertical="center" wrapText="1"/>
      <protection hidden="1"/>
    </xf>
    <xf numFmtId="0" fontId="20" fillId="15" borderId="3" xfId="0" applyFont="1" applyFill="1" applyBorder="1" applyAlignment="1" applyProtection="1">
      <alignment horizontal="left" vertical="center" wrapText="1"/>
      <protection hidden="1"/>
    </xf>
    <xf numFmtId="0" fontId="20" fillId="15" borderId="7" xfId="0" applyFont="1" applyFill="1" applyBorder="1" applyAlignment="1" applyProtection="1">
      <alignment horizontal="left" vertical="center" wrapText="1"/>
      <protection hidden="1"/>
    </xf>
    <xf numFmtId="0" fontId="20" fillId="15" borderId="8" xfId="0" applyFont="1" applyFill="1" applyBorder="1" applyAlignment="1" applyProtection="1">
      <alignment horizontal="left" vertical="center" wrapText="1"/>
      <protection hidden="1"/>
    </xf>
    <xf numFmtId="0" fontId="20" fillId="15" borderId="9" xfId="0" applyFont="1" applyFill="1" applyBorder="1" applyAlignment="1" applyProtection="1">
      <alignment horizontal="left" vertical="center" wrapText="1"/>
      <protection hidden="1"/>
    </xf>
    <xf numFmtId="0" fontId="0" fillId="14" borderId="4" xfId="0" applyFill="1" applyBorder="1" applyAlignment="1" applyProtection="1">
      <alignment horizontal="center" wrapText="1"/>
      <protection hidden="1"/>
    </xf>
    <xf numFmtId="0" fontId="0" fillId="14" borderId="5" xfId="0" applyFill="1" applyBorder="1" applyAlignment="1" applyProtection="1">
      <alignment horizontal="center" wrapText="1"/>
      <protection hidden="1"/>
    </xf>
    <xf numFmtId="0" fontId="0" fillId="14" borderId="6" xfId="0" applyFill="1" applyBorder="1" applyAlignment="1" applyProtection="1">
      <alignment horizontal="center" wrapText="1"/>
      <protection hidden="1"/>
    </xf>
    <xf numFmtId="0" fontId="11" fillId="9" borderId="1" xfId="0" applyFont="1" applyFill="1" applyBorder="1" applyAlignment="1" applyProtection="1">
      <alignment horizontal="center" vertical="center" wrapText="1"/>
      <protection locked="0"/>
    </xf>
    <xf numFmtId="0" fontId="11" fillId="9" borderId="2" xfId="0" applyFont="1" applyFill="1" applyBorder="1" applyAlignment="1" applyProtection="1">
      <alignment horizontal="center" vertical="center" wrapText="1"/>
      <protection locked="0"/>
    </xf>
    <xf numFmtId="0" fontId="11" fillId="9" borderId="3" xfId="0" applyFont="1" applyFill="1" applyBorder="1" applyAlignment="1" applyProtection="1">
      <alignment horizontal="center" vertical="center" wrapText="1"/>
      <protection locked="0"/>
    </xf>
    <xf numFmtId="0" fontId="11" fillId="9" borderId="7" xfId="0" applyFont="1" applyFill="1" applyBorder="1" applyAlignment="1" applyProtection="1">
      <alignment horizontal="center" vertical="center" wrapText="1"/>
      <protection locked="0"/>
    </xf>
    <xf numFmtId="0" fontId="11" fillId="9" borderId="8" xfId="0" applyFont="1" applyFill="1" applyBorder="1" applyAlignment="1" applyProtection="1">
      <alignment horizontal="center" vertical="center" wrapText="1"/>
      <protection locked="0"/>
    </xf>
    <xf numFmtId="0" fontId="11" fillId="9" borderId="9" xfId="0" applyFont="1" applyFill="1" applyBorder="1" applyAlignment="1" applyProtection="1">
      <alignment horizontal="center" vertical="center" wrapText="1"/>
      <protection locked="0"/>
    </xf>
    <xf numFmtId="0" fontId="9" fillId="26" borderId="4" xfId="0" applyFont="1" applyFill="1" applyBorder="1" applyAlignment="1" applyProtection="1">
      <alignment horizontal="left" vertical="center" wrapText="1"/>
      <protection hidden="1"/>
    </xf>
    <xf numFmtId="0" fontId="9" fillId="26" borderId="5" xfId="0" applyFont="1" applyFill="1" applyBorder="1" applyAlignment="1" applyProtection="1">
      <alignment horizontal="left" vertical="center" wrapText="1"/>
      <protection hidden="1"/>
    </xf>
    <xf numFmtId="0" fontId="9" fillId="26" borderId="6" xfId="0" applyFont="1" applyFill="1" applyBorder="1" applyAlignment="1" applyProtection="1">
      <alignment horizontal="left" vertical="center" wrapText="1"/>
      <protection hidden="1"/>
    </xf>
    <xf numFmtId="0" fontId="9" fillId="26" borderId="5" xfId="0" applyFont="1" applyFill="1" applyBorder="1" applyAlignment="1" applyProtection="1">
      <alignment horizontal="left" vertical="center"/>
      <protection hidden="1"/>
    </xf>
    <xf numFmtId="0" fontId="9" fillId="26" borderId="6" xfId="0" applyFont="1" applyFill="1" applyBorder="1" applyAlignment="1" applyProtection="1">
      <alignment horizontal="left" vertical="center"/>
      <protection hidden="1"/>
    </xf>
    <xf numFmtId="0" fontId="11" fillId="9" borderId="10" xfId="0" applyFont="1" applyFill="1" applyBorder="1" applyAlignment="1" applyProtection="1">
      <alignment horizontal="center" vertical="center" wrapText="1"/>
      <protection locked="0"/>
    </xf>
    <xf numFmtId="0" fontId="11" fillId="9" borderId="0" xfId="0" applyFont="1" applyFill="1" applyBorder="1" applyAlignment="1" applyProtection="1">
      <alignment horizontal="center" vertical="center" wrapText="1"/>
      <protection locked="0"/>
    </xf>
    <xf numFmtId="0" fontId="11" fillId="9" borderId="11"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11" fillId="0" borderId="2" xfId="0" applyFont="1" applyFill="1" applyBorder="1" applyAlignment="1" applyProtection="1">
      <alignment horizontal="center" vertical="center" wrapText="1"/>
      <protection locked="0"/>
    </xf>
    <xf numFmtId="0" fontId="11" fillId="0" borderId="3" xfId="0" applyFont="1" applyFill="1" applyBorder="1" applyAlignment="1" applyProtection="1">
      <alignment horizontal="center" vertical="center" wrapText="1"/>
      <protection locked="0"/>
    </xf>
    <xf numFmtId="0" fontId="11" fillId="0" borderId="10"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0" fontId="11" fillId="0" borderId="7" xfId="0" applyFont="1" applyFill="1" applyBorder="1" applyAlignment="1" applyProtection="1">
      <alignment horizontal="center" vertical="center" wrapText="1"/>
      <protection locked="0"/>
    </xf>
    <xf numFmtId="0" fontId="11" fillId="0" borderId="8" xfId="0" applyFont="1" applyFill="1" applyBorder="1" applyAlignment="1" applyProtection="1">
      <alignment horizontal="center" vertical="center" wrapText="1"/>
      <protection locked="0"/>
    </xf>
    <xf numFmtId="0" fontId="11" fillId="0" borderId="9" xfId="0" applyFont="1" applyFill="1" applyBorder="1" applyAlignment="1" applyProtection="1">
      <alignment horizontal="center" vertical="center" wrapText="1"/>
      <protection locked="0"/>
    </xf>
    <xf numFmtId="0" fontId="11" fillId="3" borderId="1" xfId="0" applyFont="1" applyFill="1" applyBorder="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0" fontId="11" fillId="3" borderId="3" xfId="0" applyFont="1" applyFill="1" applyBorder="1" applyAlignment="1" applyProtection="1">
      <alignment horizontal="center" vertical="center"/>
      <protection locked="0"/>
    </xf>
    <xf numFmtId="0" fontId="11" fillId="3" borderId="7" xfId="0" applyFont="1" applyFill="1" applyBorder="1" applyAlignment="1" applyProtection="1">
      <alignment horizontal="center" vertical="center"/>
      <protection locked="0"/>
    </xf>
    <xf numFmtId="0" fontId="11" fillId="3" borderId="8" xfId="0" applyFont="1" applyFill="1" applyBorder="1" applyAlignment="1" applyProtection="1">
      <alignment horizontal="center" vertical="center"/>
      <protection locked="0"/>
    </xf>
    <xf numFmtId="0" fontId="11" fillId="3" borderId="9" xfId="0" applyFont="1" applyFill="1" applyBorder="1" applyAlignment="1" applyProtection="1">
      <alignment horizontal="center" vertical="center"/>
      <protection locked="0"/>
    </xf>
    <xf numFmtId="0" fontId="5" fillId="15" borderId="4" xfId="0" applyFont="1" applyFill="1" applyBorder="1" applyAlignment="1" applyProtection="1">
      <alignment horizontal="left"/>
      <protection hidden="1"/>
    </xf>
    <xf numFmtId="0" fontId="5" fillId="15" borderId="5" xfId="0" applyFont="1" applyFill="1" applyBorder="1" applyAlignment="1" applyProtection="1">
      <alignment horizontal="left"/>
      <protection hidden="1"/>
    </xf>
    <xf numFmtId="0" fontId="5" fillId="15" borderId="6" xfId="0" applyFont="1" applyFill="1" applyBorder="1" applyAlignment="1" applyProtection="1">
      <alignment horizontal="left"/>
      <protection hidden="1"/>
    </xf>
    <xf numFmtId="0" fontId="0" fillId="3" borderId="4" xfId="0" applyFont="1" applyFill="1" applyBorder="1" applyAlignment="1" applyProtection="1">
      <alignment horizontal="left" vertical="center" wrapText="1"/>
      <protection locked="0"/>
    </xf>
    <xf numFmtId="0" fontId="0" fillId="3" borderId="5" xfId="0" applyFont="1" applyFill="1" applyBorder="1" applyAlignment="1" applyProtection="1">
      <alignment horizontal="left" vertical="center" wrapText="1"/>
      <protection locked="0"/>
    </xf>
    <xf numFmtId="0" fontId="0" fillId="3" borderId="6" xfId="0" applyFont="1" applyFill="1" applyBorder="1" applyAlignment="1" applyProtection="1">
      <alignment horizontal="left" vertical="center" wrapText="1"/>
      <protection locked="0"/>
    </xf>
    <xf numFmtId="0" fontId="0" fillId="0" borderId="4" xfId="0" applyFont="1" applyFill="1" applyBorder="1" applyAlignment="1" applyProtection="1">
      <alignment horizontal="left" vertical="center" wrapText="1"/>
      <protection locked="0"/>
    </xf>
    <xf numFmtId="0" fontId="0" fillId="0" borderId="5" xfId="0" applyFont="1" applyFill="1" applyBorder="1" applyAlignment="1" applyProtection="1">
      <alignment horizontal="left" vertical="center" wrapText="1"/>
      <protection locked="0"/>
    </xf>
    <xf numFmtId="0" fontId="0" fillId="0" borderId="6" xfId="0" applyFont="1" applyFill="1" applyBorder="1" applyAlignment="1" applyProtection="1">
      <alignment horizontal="left" vertical="center" wrapText="1"/>
      <protection locked="0"/>
    </xf>
    <xf numFmtId="0" fontId="5" fillId="16" borderId="7" xfId="0" applyFont="1" applyFill="1" applyBorder="1" applyAlignment="1" applyProtection="1">
      <alignment horizontal="left" vertical="center"/>
      <protection hidden="1"/>
    </xf>
    <xf numFmtId="0" fontId="5" fillId="16" borderId="8" xfId="0" applyFont="1" applyFill="1" applyBorder="1" applyAlignment="1" applyProtection="1">
      <alignment horizontal="left" vertical="center"/>
      <protection hidden="1"/>
    </xf>
    <xf numFmtId="0" fontId="5" fillId="16" borderId="9" xfId="0" applyFont="1" applyFill="1" applyBorder="1" applyAlignment="1" applyProtection="1">
      <alignment horizontal="left" vertical="center"/>
      <protection hidden="1"/>
    </xf>
    <xf numFmtId="0" fontId="5" fillId="10" borderId="4" xfId="0" applyFont="1" applyFill="1" applyBorder="1" applyAlignment="1" applyProtection="1">
      <alignment horizontal="left" vertical="center" wrapText="1"/>
      <protection hidden="1"/>
    </xf>
    <xf numFmtId="0" fontId="5" fillId="10" borderId="5" xfId="0" applyFont="1" applyFill="1" applyBorder="1" applyAlignment="1" applyProtection="1">
      <alignment horizontal="left" vertical="center" wrapText="1"/>
      <protection hidden="1"/>
    </xf>
    <xf numFmtId="0" fontId="5" fillId="10" borderId="6" xfId="0" applyFont="1" applyFill="1" applyBorder="1" applyAlignment="1" applyProtection="1">
      <alignment horizontal="left" vertical="center" wrapText="1"/>
      <protection hidden="1"/>
    </xf>
    <xf numFmtId="0" fontId="0" fillId="5" borderId="4" xfId="0" applyFont="1" applyFill="1" applyBorder="1" applyAlignment="1" applyProtection="1">
      <alignment horizontal="center" vertical="center"/>
      <protection hidden="1"/>
    </xf>
    <xf numFmtId="0" fontId="0" fillId="5" borderId="5" xfId="0" applyFont="1" applyFill="1" applyBorder="1" applyAlignment="1" applyProtection="1">
      <alignment horizontal="center" vertical="center"/>
      <protection hidden="1"/>
    </xf>
    <xf numFmtId="0" fontId="0" fillId="5" borderId="6" xfId="0" applyFont="1" applyFill="1" applyBorder="1" applyAlignment="1" applyProtection="1">
      <alignment horizontal="center" vertical="center"/>
      <protection hidden="1"/>
    </xf>
    <xf numFmtId="0" fontId="7" fillId="15" borderId="4" xfId="0" applyFont="1" applyFill="1" applyBorder="1" applyAlignment="1" applyProtection="1">
      <alignment horizontal="left" vertical="center" wrapText="1"/>
      <protection hidden="1"/>
    </xf>
    <xf numFmtId="0" fontId="7" fillId="15" borderId="5" xfId="0" applyFont="1" applyFill="1" applyBorder="1" applyAlignment="1" applyProtection="1">
      <alignment horizontal="left" vertical="center" wrapText="1"/>
      <protection hidden="1"/>
    </xf>
    <xf numFmtId="0" fontId="7" fillId="15" borderId="6" xfId="0" applyFont="1" applyFill="1" applyBorder="1" applyAlignment="1" applyProtection="1">
      <alignment horizontal="left" vertical="center" wrapText="1"/>
      <protection hidden="1"/>
    </xf>
    <xf numFmtId="0" fontId="0" fillId="15" borderId="4" xfId="0" applyFill="1" applyBorder="1" applyAlignment="1" applyProtection="1">
      <alignment horizontal="center" vertical="center"/>
      <protection hidden="1"/>
    </xf>
    <xf numFmtId="0" fontId="0" fillId="15" borderId="5" xfId="0" applyFill="1" applyBorder="1" applyAlignment="1" applyProtection="1">
      <alignment horizontal="center" vertical="center"/>
      <protection hidden="1"/>
    </xf>
    <xf numFmtId="0" fontId="0" fillId="15" borderId="6" xfId="0" applyFill="1" applyBorder="1" applyAlignment="1" applyProtection="1">
      <alignment horizontal="center" vertical="center"/>
      <protection hidden="1"/>
    </xf>
    <xf numFmtId="0" fontId="0" fillId="15" borderId="4" xfId="0" applyFont="1" applyFill="1" applyBorder="1" applyAlignment="1" applyProtection="1">
      <alignment horizontal="center" vertical="center"/>
      <protection hidden="1"/>
    </xf>
    <xf numFmtId="0" fontId="0" fillId="15" borderId="5" xfId="0" applyFont="1" applyFill="1" applyBorder="1" applyAlignment="1" applyProtection="1">
      <alignment horizontal="center" vertical="center"/>
      <protection hidden="1"/>
    </xf>
    <xf numFmtId="0" fontId="0" fillId="15" borderId="6" xfId="0" applyFont="1" applyFill="1" applyBorder="1" applyAlignment="1" applyProtection="1">
      <alignment horizontal="center" vertical="center"/>
      <protection hidden="1"/>
    </xf>
    <xf numFmtId="0" fontId="5" fillId="5" borderId="4" xfId="0" applyFont="1" applyFill="1" applyBorder="1" applyAlignment="1" applyProtection="1">
      <alignment horizontal="center" vertical="center"/>
      <protection hidden="1"/>
    </xf>
    <xf numFmtId="0" fontId="5" fillId="5" borderId="5" xfId="0" applyFont="1" applyFill="1" applyBorder="1" applyAlignment="1" applyProtection="1">
      <alignment horizontal="center" vertical="center"/>
      <protection hidden="1"/>
    </xf>
    <xf numFmtId="0" fontId="5" fillId="5" borderId="6" xfId="0" applyFont="1" applyFill="1" applyBorder="1" applyAlignment="1" applyProtection="1">
      <alignment horizontal="center" vertical="center"/>
      <protection hidden="1"/>
    </xf>
    <xf numFmtId="0" fontId="7" fillId="5" borderId="4" xfId="0" applyFont="1" applyFill="1" applyBorder="1" applyAlignment="1" applyProtection="1">
      <alignment horizontal="left" vertical="center" wrapText="1"/>
      <protection hidden="1"/>
    </xf>
    <xf numFmtId="0" fontId="7" fillId="5" borderId="5" xfId="0" applyFont="1" applyFill="1" applyBorder="1" applyAlignment="1" applyProtection="1">
      <alignment horizontal="left" vertical="center" wrapText="1"/>
      <protection hidden="1"/>
    </xf>
    <xf numFmtId="0" fontId="7" fillId="5" borderId="6" xfId="0" applyFont="1" applyFill="1" applyBorder="1" applyAlignment="1" applyProtection="1">
      <alignment horizontal="left" vertical="center" wrapText="1"/>
      <protection hidden="1"/>
    </xf>
    <xf numFmtId="0" fontId="0" fillId="15" borderId="4" xfId="0" applyFont="1" applyFill="1" applyBorder="1" applyAlignment="1" applyProtection="1">
      <alignment horizontal="left" vertical="center" wrapText="1"/>
      <protection hidden="1"/>
    </xf>
    <xf numFmtId="0" fontId="0" fillId="15" borderId="5" xfId="0" applyFont="1" applyFill="1" applyBorder="1" applyAlignment="1" applyProtection="1">
      <alignment horizontal="left" vertical="center" wrapText="1"/>
      <protection hidden="1"/>
    </xf>
    <xf numFmtId="0" fontId="0" fillId="15" borderId="6" xfId="0" applyFont="1" applyFill="1" applyBorder="1" applyAlignment="1" applyProtection="1">
      <alignment horizontal="left" vertical="center" wrapText="1"/>
      <protection hidden="1"/>
    </xf>
    <xf numFmtId="0" fontId="5" fillId="5" borderId="4" xfId="0" applyFont="1" applyFill="1" applyBorder="1" applyAlignment="1" applyProtection="1">
      <alignment horizontal="left"/>
      <protection hidden="1"/>
    </xf>
    <xf numFmtId="0" fontId="5" fillId="5" borderId="5" xfId="0" applyFont="1" applyFill="1" applyBorder="1" applyAlignment="1" applyProtection="1">
      <alignment horizontal="left"/>
      <protection hidden="1"/>
    </xf>
    <xf numFmtId="0" fontId="5" fillId="5" borderId="6" xfId="0" applyFont="1" applyFill="1" applyBorder="1" applyAlignment="1" applyProtection="1">
      <alignment horizontal="left"/>
      <protection hidden="1"/>
    </xf>
    <xf numFmtId="0" fontId="0" fillId="15" borderId="4" xfId="0" applyFont="1" applyFill="1" applyBorder="1" applyAlignment="1" applyProtection="1">
      <alignment horizontal="left" vertical="center"/>
      <protection hidden="1"/>
    </xf>
    <xf numFmtId="0" fontId="0" fillId="15" borderId="5" xfId="0" applyFont="1" applyFill="1" applyBorder="1" applyAlignment="1" applyProtection="1">
      <alignment horizontal="left" vertical="center"/>
      <protection hidden="1"/>
    </xf>
    <xf numFmtId="0" fontId="0" fillId="15" borderId="6" xfId="0" applyFont="1" applyFill="1" applyBorder="1" applyAlignment="1" applyProtection="1">
      <alignment horizontal="left" vertical="center"/>
      <protection hidden="1"/>
    </xf>
    <xf numFmtId="167" fontId="4" fillId="3" borderId="4" xfId="0" applyNumberFormat="1" applyFont="1" applyFill="1" applyBorder="1" applyAlignment="1" applyProtection="1">
      <alignment horizontal="right" vertical="center" wrapText="1"/>
      <protection locked="0"/>
    </xf>
    <xf numFmtId="0" fontId="0" fillId="0" borderId="5" xfId="0" applyBorder="1" applyAlignment="1" applyProtection="1">
      <alignment horizontal="right" vertical="center" wrapText="1"/>
      <protection locked="0"/>
    </xf>
    <xf numFmtId="0" fontId="0" fillId="0" borderId="6" xfId="0" applyBorder="1" applyAlignment="1" applyProtection="1">
      <alignment horizontal="right" vertical="center" wrapText="1"/>
      <protection locked="0"/>
    </xf>
    <xf numFmtId="0" fontId="2" fillId="5" borderId="4" xfId="0" applyFont="1" applyFill="1" applyBorder="1" applyAlignment="1" applyProtection="1">
      <alignment horizontal="center" vertical="center" wrapText="1"/>
      <protection hidden="1"/>
    </xf>
    <xf numFmtId="0" fontId="2" fillId="5" borderId="6" xfId="0" applyFont="1" applyFill="1" applyBorder="1" applyAlignment="1" applyProtection="1">
      <alignment horizontal="center" vertical="center" wrapText="1"/>
      <protection hidden="1"/>
    </xf>
    <xf numFmtId="2" fontId="4" fillId="15" borderId="4" xfId="0" applyNumberFormat="1" applyFont="1" applyFill="1" applyBorder="1" applyAlignment="1" applyProtection="1">
      <alignment horizontal="center" vertical="center"/>
      <protection hidden="1"/>
    </xf>
    <xf numFmtId="2" fontId="4" fillId="15" borderId="6" xfId="0" applyNumberFormat="1" applyFont="1" applyFill="1" applyBorder="1" applyAlignment="1" applyProtection="1">
      <alignment horizontal="center" vertical="center"/>
      <protection hidden="1"/>
    </xf>
    <xf numFmtId="0" fontId="2" fillId="5" borderId="4" xfId="0" applyFont="1" applyFill="1" applyBorder="1" applyAlignment="1" applyProtection="1">
      <alignment horizontal="center" vertical="center"/>
      <protection hidden="1"/>
    </xf>
    <xf numFmtId="0" fontId="2" fillId="5" borderId="6" xfId="0" applyFont="1" applyFill="1" applyBorder="1" applyAlignment="1" applyProtection="1">
      <alignment horizontal="center" vertical="center"/>
      <protection hidden="1"/>
    </xf>
    <xf numFmtId="2" fontId="4" fillId="15" borderId="4" xfId="0" quotePrefix="1" applyNumberFormat="1" applyFont="1" applyFill="1" applyBorder="1" applyAlignment="1" applyProtection="1">
      <alignment horizontal="center" vertical="center"/>
      <protection hidden="1"/>
    </xf>
    <xf numFmtId="2" fontId="4" fillId="15" borderId="6" xfId="0" quotePrefix="1" applyNumberFormat="1" applyFont="1" applyFill="1" applyBorder="1" applyAlignment="1" applyProtection="1">
      <alignment horizontal="center" vertical="center"/>
      <protection hidden="1"/>
    </xf>
    <xf numFmtId="0" fontId="0" fillId="10" borderId="5" xfId="0" applyFill="1" applyBorder="1" applyAlignment="1">
      <alignment horizontal="left" vertical="center" wrapText="1"/>
    </xf>
    <xf numFmtId="0" fontId="0" fillId="10" borderId="6" xfId="0" applyFill="1" applyBorder="1" applyAlignment="1">
      <alignment horizontal="left" vertical="center" wrapText="1"/>
    </xf>
    <xf numFmtId="0" fontId="4" fillId="15" borderId="4" xfId="0" applyFont="1" applyFill="1" applyBorder="1" applyAlignment="1" applyProtection="1">
      <alignment horizontal="left" vertical="center"/>
      <protection hidden="1"/>
    </xf>
    <xf numFmtId="0" fontId="4" fillId="15" borderId="5" xfId="0" applyFont="1" applyFill="1" applyBorder="1" applyAlignment="1" applyProtection="1">
      <alignment horizontal="left" vertical="center"/>
      <protection hidden="1"/>
    </xf>
    <xf numFmtId="0" fontId="4" fillId="15" borderId="6" xfId="0" applyFont="1" applyFill="1" applyBorder="1" applyAlignment="1" applyProtection="1">
      <alignment horizontal="left" vertical="center"/>
      <protection hidden="1"/>
    </xf>
    <xf numFmtId="0" fontId="9" fillId="5" borderId="62" xfId="0" applyFont="1" applyFill="1" applyBorder="1" applyAlignment="1" applyProtection="1">
      <alignment horizontal="left" vertical="center"/>
      <protection hidden="1"/>
    </xf>
    <xf numFmtId="0" fontId="9" fillId="5" borderId="63" xfId="0" applyFont="1" applyFill="1" applyBorder="1" applyAlignment="1" applyProtection="1">
      <alignment horizontal="left" vertical="center"/>
      <protection hidden="1"/>
    </xf>
    <xf numFmtId="0" fontId="9" fillId="5" borderId="64" xfId="0" applyFont="1" applyFill="1" applyBorder="1" applyAlignment="1" applyProtection="1">
      <alignment horizontal="left" vertical="center"/>
      <protection hidden="1"/>
    </xf>
    <xf numFmtId="0" fontId="2" fillId="5" borderId="1" xfId="0" applyFont="1" applyFill="1" applyBorder="1" applyAlignment="1" applyProtection="1">
      <alignment horizontal="center" vertical="center"/>
      <protection hidden="1"/>
    </xf>
    <xf numFmtId="0" fontId="2" fillId="5" borderId="3" xfId="0" applyFont="1" applyFill="1" applyBorder="1" applyAlignment="1" applyProtection="1">
      <alignment horizontal="center" vertical="center"/>
      <protection hidden="1"/>
    </xf>
    <xf numFmtId="0" fontId="2" fillId="15" borderId="4" xfId="0" applyFont="1" applyFill="1" applyBorder="1" applyAlignment="1" applyProtection="1">
      <alignment horizontal="left" vertical="center"/>
      <protection hidden="1"/>
    </xf>
    <xf numFmtId="0" fontId="2" fillId="15" borderId="5" xfId="0" applyFont="1" applyFill="1" applyBorder="1" applyAlignment="1" applyProtection="1">
      <alignment horizontal="left" vertical="center"/>
      <protection hidden="1"/>
    </xf>
    <xf numFmtId="0" fontId="2" fillId="15" borderId="6" xfId="0" applyFont="1" applyFill="1" applyBorder="1" applyAlignment="1" applyProtection="1">
      <alignment horizontal="left" vertical="center"/>
      <protection hidden="1"/>
    </xf>
    <xf numFmtId="0" fontId="62" fillId="15" borderId="4" xfId="0" applyFont="1" applyFill="1" applyBorder="1" applyAlignment="1">
      <alignment horizontal="left"/>
    </xf>
    <xf numFmtId="0" fontId="62" fillId="15" borderId="5" xfId="0" applyFont="1" applyFill="1" applyBorder="1" applyAlignment="1">
      <alignment horizontal="left"/>
    </xf>
    <xf numFmtId="0" fontId="62" fillId="15" borderId="6" xfId="0" applyFont="1" applyFill="1" applyBorder="1" applyAlignment="1">
      <alignment horizontal="left"/>
    </xf>
    <xf numFmtId="0" fontId="62" fillId="40" borderId="4" xfId="0" applyFont="1" applyFill="1" applyBorder="1" applyAlignment="1">
      <alignment horizontal="center" vertical="center" wrapText="1"/>
    </xf>
    <xf numFmtId="0" fontId="62" fillId="40" borderId="5" xfId="0" applyFont="1" applyFill="1" applyBorder="1" applyAlignment="1">
      <alignment horizontal="center" vertical="center" wrapText="1"/>
    </xf>
    <xf numFmtId="0" fontId="62" fillId="40" borderId="6" xfId="0" applyFont="1" applyFill="1" applyBorder="1" applyAlignment="1">
      <alignment horizontal="center" vertical="center" wrapText="1"/>
    </xf>
    <xf numFmtId="167" fontId="4" fillId="3" borderId="1" xfId="0" applyNumberFormat="1" applyFont="1" applyFill="1" applyBorder="1" applyAlignment="1" applyProtection="1">
      <alignment horizontal="right" vertical="center" wrapText="1"/>
      <protection locked="0"/>
    </xf>
    <xf numFmtId="0" fontId="0" fillId="0" borderId="2" xfId="0" applyBorder="1" applyAlignment="1" applyProtection="1">
      <alignment horizontal="right" vertical="center" wrapText="1"/>
      <protection locked="0"/>
    </xf>
    <xf numFmtId="0" fontId="0" fillId="0" borderId="3" xfId="0" applyBorder="1" applyAlignment="1" applyProtection="1">
      <alignment horizontal="right" vertical="center" wrapText="1"/>
      <protection locked="0"/>
    </xf>
    <xf numFmtId="0" fontId="4" fillId="15" borderId="1" xfId="0" applyFont="1" applyFill="1" applyBorder="1" applyAlignment="1" applyProtection="1">
      <alignment horizontal="left" vertical="center"/>
      <protection hidden="1"/>
    </xf>
    <xf numFmtId="0" fontId="4" fillId="15" borderId="2" xfId="0" applyFont="1" applyFill="1" applyBorder="1" applyAlignment="1" applyProtection="1">
      <alignment horizontal="left" vertical="center"/>
      <protection hidden="1"/>
    </xf>
    <xf numFmtId="0" fontId="4" fillId="15" borderId="3" xfId="0" applyFont="1" applyFill="1" applyBorder="1" applyAlignment="1" applyProtection="1">
      <alignment horizontal="left" vertical="center"/>
      <protection hidden="1"/>
    </xf>
    <xf numFmtId="0" fontId="5" fillId="16" borderId="4" xfId="0" applyFont="1" applyFill="1" applyBorder="1" applyAlignment="1" applyProtection="1">
      <alignment horizontal="left" vertical="center"/>
      <protection hidden="1"/>
    </xf>
    <xf numFmtId="0" fontId="5" fillId="16" borderId="5" xfId="0" applyFont="1" applyFill="1" applyBorder="1" applyAlignment="1" applyProtection="1">
      <alignment horizontal="left" vertical="center"/>
      <protection hidden="1"/>
    </xf>
    <xf numFmtId="0" fontId="5" fillId="16" borderId="6" xfId="0" applyFont="1" applyFill="1" applyBorder="1" applyAlignment="1" applyProtection="1">
      <alignment horizontal="left" vertical="center"/>
      <protection hidden="1"/>
    </xf>
    <xf numFmtId="0" fontId="5" fillId="16" borderId="7" xfId="0" applyFont="1" applyFill="1" applyBorder="1" applyAlignment="1" applyProtection="1">
      <alignment horizontal="left" vertical="center" wrapText="1"/>
      <protection hidden="1"/>
    </xf>
    <xf numFmtId="0" fontId="5" fillId="16" borderId="8" xfId="0" applyFont="1" applyFill="1" applyBorder="1" applyAlignment="1" applyProtection="1">
      <alignment horizontal="left" vertical="center" wrapText="1"/>
      <protection hidden="1"/>
    </xf>
    <xf numFmtId="0" fontId="5" fillId="16" borderId="9" xfId="0" applyFont="1" applyFill="1" applyBorder="1" applyAlignment="1" applyProtection="1">
      <alignment horizontal="left" vertical="center" wrapText="1"/>
      <protection hidden="1"/>
    </xf>
    <xf numFmtId="0" fontId="0" fillId="26" borderId="4" xfId="0" applyFill="1" applyBorder="1" applyAlignment="1" applyProtection="1">
      <alignment horizontal="left" vertical="center"/>
      <protection hidden="1"/>
    </xf>
    <xf numFmtId="0" fontId="0" fillId="26" borderId="5" xfId="0" applyFill="1" applyBorder="1" applyAlignment="1" applyProtection="1">
      <alignment horizontal="left" vertical="center"/>
      <protection hidden="1"/>
    </xf>
    <xf numFmtId="0" fontId="2" fillId="5" borderId="5" xfId="0" applyFont="1" applyFill="1" applyBorder="1" applyAlignment="1" applyProtection="1">
      <alignment horizontal="center" vertical="center"/>
      <protection hidden="1"/>
    </xf>
    <xf numFmtId="0" fontId="34" fillId="5" borderId="1" xfId="0" applyFont="1" applyFill="1" applyBorder="1" applyAlignment="1" applyProtection="1">
      <alignment horizontal="center" vertical="center"/>
      <protection hidden="1"/>
    </xf>
    <xf numFmtId="0" fontId="34" fillId="5" borderId="2" xfId="0" applyFont="1" applyFill="1" applyBorder="1" applyAlignment="1" applyProtection="1">
      <alignment horizontal="center" vertical="center"/>
      <protection hidden="1"/>
    </xf>
    <xf numFmtId="0" fontId="40" fillId="15" borderId="5" xfId="0" applyFont="1" applyFill="1" applyBorder="1" applyAlignment="1" applyProtection="1">
      <alignment horizontal="left" vertical="center"/>
      <protection hidden="1"/>
    </xf>
    <xf numFmtId="0" fontId="40" fillId="15" borderId="6" xfId="0" applyFont="1" applyFill="1" applyBorder="1" applyAlignment="1" applyProtection="1">
      <alignment horizontal="left" vertical="center"/>
      <protection hidden="1"/>
    </xf>
    <xf numFmtId="0" fontId="43" fillId="38" borderId="1" xfId="0" applyFont="1" applyFill="1" applyBorder="1" applyAlignment="1" applyProtection="1">
      <alignment horizontal="center" vertical="center"/>
      <protection hidden="1"/>
    </xf>
    <xf numFmtId="0" fontId="43" fillId="38" borderId="2" xfId="0" applyFont="1" applyFill="1" applyBorder="1" applyAlignment="1" applyProtection="1">
      <alignment horizontal="center" vertical="center"/>
      <protection hidden="1"/>
    </xf>
    <xf numFmtId="0" fontId="43" fillId="38" borderId="3" xfId="0" applyFont="1" applyFill="1" applyBorder="1" applyAlignment="1" applyProtection="1">
      <alignment horizontal="center" vertical="center"/>
      <protection hidden="1"/>
    </xf>
    <xf numFmtId="0" fontId="43" fillId="38" borderId="10" xfId="0" applyFont="1" applyFill="1" applyBorder="1" applyAlignment="1" applyProtection="1">
      <alignment horizontal="center" vertical="center"/>
      <protection hidden="1"/>
    </xf>
    <xf numFmtId="0" fontId="43" fillId="38" borderId="0" xfId="0" applyFont="1" applyFill="1" applyBorder="1" applyAlignment="1" applyProtection="1">
      <alignment horizontal="center" vertical="center"/>
      <protection hidden="1"/>
    </xf>
    <xf numFmtId="0" fontId="43" fillId="38" borderId="11" xfId="0" applyFont="1" applyFill="1" applyBorder="1" applyAlignment="1" applyProtection="1">
      <alignment horizontal="center" vertical="center"/>
      <protection hidden="1"/>
    </xf>
    <xf numFmtId="0" fontId="43" fillId="38" borderId="7" xfId="0" applyFont="1" applyFill="1" applyBorder="1" applyAlignment="1" applyProtection="1">
      <alignment horizontal="center" vertical="center"/>
      <protection hidden="1"/>
    </xf>
    <xf numFmtId="0" fontId="43" fillId="38" borderId="8" xfId="0" applyFont="1" applyFill="1" applyBorder="1" applyAlignment="1" applyProtection="1">
      <alignment horizontal="center" vertical="center"/>
      <protection hidden="1"/>
    </xf>
    <xf numFmtId="0" fontId="43" fillId="38" borderId="9" xfId="0" applyFont="1" applyFill="1" applyBorder="1" applyAlignment="1" applyProtection="1">
      <alignment horizontal="center" vertical="center"/>
      <protection hidden="1"/>
    </xf>
    <xf numFmtId="0" fontId="2" fillId="26" borderId="4" xfId="0" applyFont="1" applyFill="1" applyBorder="1" applyAlignment="1" applyProtection="1">
      <alignment horizontal="center" vertical="center" wrapText="1"/>
      <protection hidden="1"/>
    </xf>
    <xf numFmtId="0" fontId="2" fillId="26" borderId="5" xfId="0" applyFont="1" applyFill="1" applyBorder="1" applyAlignment="1" applyProtection="1">
      <alignment horizontal="center" vertical="center" wrapText="1"/>
      <protection hidden="1"/>
    </xf>
    <xf numFmtId="0" fontId="0" fillId="26" borderId="5" xfId="0" applyFill="1" applyBorder="1" applyAlignment="1">
      <alignment horizontal="center" vertical="center" wrapText="1"/>
    </xf>
    <xf numFmtId="0" fontId="0" fillId="26" borderId="6" xfId="0" applyFill="1" applyBorder="1" applyAlignment="1">
      <alignment horizontal="center" vertical="center" wrapText="1"/>
    </xf>
    <xf numFmtId="0" fontId="5" fillId="25" borderId="4" xfId="0" applyFont="1" applyFill="1" applyBorder="1" applyAlignment="1" applyProtection="1">
      <alignment horizontal="left" vertical="center" wrapText="1"/>
      <protection hidden="1"/>
    </xf>
    <xf numFmtId="0" fontId="5" fillId="25" borderId="5" xfId="0" applyFont="1" applyFill="1" applyBorder="1" applyAlignment="1" applyProtection="1">
      <alignment horizontal="left" vertical="center" wrapText="1"/>
      <protection hidden="1"/>
    </xf>
    <xf numFmtId="0" fontId="5" fillId="25" borderId="6" xfId="0" applyFont="1" applyFill="1" applyBorder="1" applyAlignment="1" applyProtection="1">
      <alignment horizontal="left" vertical="center" wrapText="1"/>
      <protection hidden="1"/>
    </xf>
    <xf numFmtId="0" fontId="2" fillId="25" borderId="4" xfId="0" applyFont="1" applyFill="1" applyBorder="1" applyAlignment="1" applyProtection="1">
      <alignment horizontal="center" vertical="center" wrapText="1"/>
      <protection hidden="1"/>
    </xf>
    <xf numFmtId="0" fontId="2" fillId="25" borderId="5" xfId="0" applyFont="1" applyFill="1" applyBorder="1" applyAlignment="1" applyProtection="1">
      <alignment horizontal="center" vertical="center" wrapText="1"/>
      <protection hidden="1"/>
    </xf>
    <xf numFmtId="0" fontId="2" fillId="25" borderId="6" xfId="0" applyFont="1" applyFill="1" applyBorder="1" applyAlignment="1" applyProtection="1">
      <alignment horizontal="center" vertical="center" wrapText="1"/>
      <protection hidden="1"/>
    </xf>
    <xf numFmtId="0" fontId="0" fillId="15" borderId="7" xfId="0" applyFill="1" applyBorder="1" applyAlignment="1" applyProtection="1">
      <alignment horizontal="left" vertical="center"/>
      <protection hidden="1"/>
    </xf>
    <xf numFmtId="0" fontId="0" fillId="15" borderId="8" xfId="0" applyFill="1" applyBorder="1" applyAlignment="1" applyProtection="1">
      <alignment horizontal="left" vertical="center"/>
      <protection hidden="1"/>
    </xf>
    <xf numFmtId="0" fontId="2" fillId="15" borderId="10" xfId="0" applyFont="1" applyFill="1" applyBorder="1" applyAlignment="1" applyProtection="1">
      <alignment horizontal="center" vertical="center"/>
      <protection hidden="1"/>
    </xf>
    <xf numFmtId="0" fontId="2" fillId="15" borderId="0" xfId="0" applyFont="1" applyFill="1" applyBorder="1" applyAlignment="1" applyProtection="1">
      <alignment horizontal="center" vertical="center"/>
      <protection hidden="1"/>
    </xf>
    <xf numFmtId="0" fontId="2" fillId="15" borderId="11" xfId="0" applyFont="1" applyFill="1" applyBorder="1" applyAlignment="1" applyProtection="1">
      <alignment horizontal="center" vertical="center"/>
      <protection hidden="1"/>
    </xf>
    <xf numFmtId="9" fontId="4" fillId="3" borderId="4" xfId="0" applyNumberFormat="1" applyFont="1" applyFill="1" applyBorder="1" applyAlignment="1" applyProtection="1">
      <alignment horizontal="right" vertical="center" wrapText="1"/>
      <protection locked="0"/>
    </xf>
    <xf numFmtId="9" fontId="4" fillId="3" borderId="5" xfId="0" applyNumberFormat="1" applyFont="1" applyFill="1" applyBorder="1" applyAlignment="1" applyProtection="1">
      <alignment horizontal="right" vertical="center" wrapText="1"/>
      <protection locked="0"/>
    </xf>
    <xf numFmtId="9" fontId="4" fillId="3" borderId="6" xfId="0" applyNumberFormat="1" applyFont="1" applyFill="1" applyBorder="1" applyAlignment="1" applyProtection="1">
      <alignment horizontal="right" vertical="center" wrapText="1"/>
      <protection locked="0"/>
    </xf>
    <xf numFmtId="10" fontId="2" fillId="15" borderId="4" xfId="1" applyNumberFormat="1" applyFont="1" applyFill="1" applyBorder="1" applyAlignment="1" applyProtection="1">
      <alignment horizontal="center" vertical="center"/>
      <protection hidden="1"/>
    </xf>
    <xf numFmtId="10" fontId="2" fillId="15" borderId="5" xfId="1" applyNumberFormat="1" applyFont="1" applyFill="1" applyBorder="1" applyAlignment="1" applyProtection="1">
      <alignment horizontal="center" vertical="center"/>
      <protection hidden="1"/>
    </xf>
    <xf numFmtId="10" fontId="2" fillId="15" borderId="6" xfId="1" applyNumberFormat="1" applyFont="1" applyFill="1" applyBorder="1" applyAlignment="1" applyProtection="1">
      <alignment horizontal="center" vertical="center"/>
      <protection hidden="1"/>
    </xf>
    <xf numFmtId="0" fontId="0" fillId="15" borderId="1" xfId="0" applyFont="1" applyFill="1" applyBorder="1" applyAlignment="1" applyProtection="1">
      <alignment horizontal="left" vertical="center"/>
      <protection hidden="1"/>
    </xf>
    <xf numFmtId="0" fontId="0" fillId="15" borderId="2" xfId="0" applyFont="1" applyFill="1" applyBorder="1" applyAlignment="1" applyProtection="1">
      <alignment horizontal="left" vertical="center"/>
      <protection hidden="1"/>
    </xf>
    <xf numFmtId="0" fontId="0" fillId="15" borderId="3" xfId="0" applyFont="1" applyFill="1" applyBorder="1" applyAlignment="1" applyProtection="1">
      <alignment horizontal="left" vertical="center"/>
      <protection hidden="1"/>
    </xf>
    <xf numFmtId="0" fontId="0" fillId="3" borderId="4" xfId="0" applyFont="1" applyFill="1" applyBorder="1" applyAlignment="1" applyProtection="1">
      <alignment horizontal="right" vertical="center" wrapText="1"/>
      <protection locked="0"/>
    </xf>
    <xf numFmtId="0" fontId="0" fillId="3" borderId="5" xfId="0" applyFont="1" applyFill="1" applyBorder="1" applyAlignment="1" applyProtection="1">
      <alignment horizontal="right" vertical="center" wrapText="1"/>
      <protection locked="0"/>
    </xf>
    <xf numFmtId="0" fontId="0" fillId="3" borderId="6" xfId="0" applyFont="1" applyFill="1" applyBorder="1" applyAlignment="1" applyProtection="1">
      <alignment horizontal="right" vertical="center" wrapText="1"/>
      <protection locked="0"/>
    </xf>
    <xf numFmtId="0" fontId="2" fillId="15" borderId="1" xfId="0" applyFont="1" applyFill="1" applyBorder="1" applyAlignment="1" applyProtection="1">
      <alignment horizontal="left" vertical="center"/>
      <protection hidden="1"/>
    </xf>
    <xf numFmtId="0" fontId="2" fillId="15" borderId="2" xfId="0" applyFont="1" applyFill="1" applyBorder="1" applyAlignment="1" applyProtection="1">
      <alignment horizontal="left" vertical="center"/>
      <protection hidden="1"/>
    </xf>
    <xf numFmtId="0" fontId="0" fillId="15" borderId="2" xfId="0" applyFill="1" applyBorder="1" applyAlignment="1" applyProtection="1">
      <alignment horizontal="left" vertical="center"/>
      <protection hidden="1"/>
    </xf>
    <xf numFmtId="0" fontId="0" fillId="15" borderId="3" xfId="0" applyFill="1" applyBorder="1" applyAlignment="1" applyProtection="1">
      <alignment horizontal="left" vertical="center"/>
      <protection hidden="1"/>
    </xf>
    <xf numFmtId="0" fontId="2" fillId="15" borderId="86" xfId="0" applyFont="1" applyFill="1" applyBorder="1" applyAlignment="1" applyProtection="1">
      <alignment horizontal="center"/>
      <protection hidden="1"/>
    </xf>
    <xf numFmtId="0" fontId="2" fillId="15" borderId="12" xfId="0" applyFont="1" applyFill="1" applyBorder="1" applyAlignment="1" applyProtection="1">
      <alignment horizontal="center"/>
      <protection hidden="1"/>
    </xf>
    <xf numFmtId="0" fontId="2" fillId="15" borderId="87" xfId="0" applyFont="1" applyFill="1" applyBorder="1" applyAlignment="1" applyProtection="1">
      <alignment horizontal="center"/>
      <protection hidden="1"/>
    </xf>
    <xf numFmtId="0" fontId="5" fillId="10" borderId="2" xfId="0" applyFont="1" applyFill="1" applyBorder="1" applyAlignment="1" applyProtection="1">
      <alignment horizontal="left" vertical="center" wrapText="1"/>
      <protection hidden="1"/>
    </xf>
    <xf numFmtId="0" fontId="0" fillId="10" borderId="2" xfId="0" applyFill="1" applyBorder="1" applyAlignment="1">
      <alignment horizontal="left" vertical="center" wrapText="1"/>
    </xf>
    <xf numFmtId="0" fontId="0" fillId="10" borderId="3" xfId="0" applyFill="1" applyBorder="1" applyAlignment="1">
      <alignment horizontal="left" vertical="center" wrapText="1"/>
    </xf>
    <xf numFmtId="0" fontId="5" fillId="16" borderId="4" xfId="0" applyFont="1" applyFill="1" applyBorder="1" applyAlignment="1" applyProtection="1">
      <alignment horizontal="left" vertical="center" wrapText="1"/>
      <protection hidden="1"/>
    </xf>
    <xf numFmtId="0" fontId="5" fillId="16" borderId="5" xfId="0" applyFont="1" applyFill="1" applyBorder="1" applyAlignment="1" applyProtection="1">
      <alignment horizontal="left" vertical="center" wrapText="1"/>
      <protection hidden="1"/>
    </xf>
    <xf numFmtId="0" fontId="0" fillId="16" borderId="5" xfId="0" applyFill="1" applyBorder="1" applyAlignment="1">
      <alignment horizontal="left" vertical="center" wrapText="1"/>
    </xf>
    <xf numFmtId="0" fontId="0" fillId="16" borderId="6" xfId="0" applyFill="1" applyBorder="1" applyAlignment="1">
      <alignment horizontal="left" vertical="center" wrapText="1"/>
    </xf>
    <xf numFmtId="0" fontId="2" fillId="0" borderId="4" xfId="0" applyFont="1" applyFill="1" applyBorder="1" applyAlignment="1" applyProtection="1">
      <alignment horizontal="center" vertical="center" wrapText="1"/>
      <protection hidden="1"/>
    </xf>
    <xf numFmtId="0" fontId="2" fillId="0" borderId="5" xfId="0" applyFont="1" applyFill="1" applyBorder="1" applyAlignment="1" applyProtection="1">
      <alignment horizontal="center" vertical="center" wrapText="1"/>
      <protection hidden="1"/>
    </xf>
    <xf numFmtId="0" fontId="2" fillId="0" borderId="6" xfId="0" applyFont="1" applyFill="1" applyBorder="1" applyAlignment="1" applyProtection="1">
      <alignment horizontal="center" vertical="center" wrapText="1"/>
      <protection hidden="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62" fillId="15" borderId="4" xfId="0" applyFont="1" applyFill="1" applyBorder="1" applyAlignment="1">
      <alignment horizontal="left" wrapText="1"/>
    </xf>
    <xf numFmtId="0" fontId="62" fillId="15" borderId="5" xfId="0" applyFont="1" applyFill="1" applyBorder="1" applyAlignment="1">
      <alignment horizontal="left" wrapText="1"/>
    </xf>
    <xf numFmtId="0" fontId="62" fillId="15" borderId="6" xfId="0" applyFont="1" applyFill="1" applyBorder="1" applyAlignment="1">
      <alignment horizontal="left" wrapText="1"/>
    </xf>
    <xf numFmtId="0" fontId="0" fillId="16" borderId="4" xfId="0" applyFill="1" applyBorder="1" applyAlignment="1" applyProtection="1">
      <alignment horizontal="center"/>
      <protection hidden="1"/>
    </xf>
    <xf numFmtId="0" fontId="0" fillId="16" borderId="5" xfId="0" applyFill="1" applyBorder="1" applyAlignment="1" applyProtection="1">
      <alignment horizontal="center"/>
      <protection hidden="1"/>
    </xf>
    <xf numFmtId="0" fontId="0" fillId="16" borderId="6" xfId="0" applyFill="1" applyBorder="1" applyAlignment="1" applyProtection="1">
      <alignment horizontal="center"/>
      <protection hidden="1"/>
    </xf>
    <xf numFmtId="0" fontId="5" fillId="16" borderId="0" xfId="0" applyFont="1" applyFill="1" applyBorder="1" applyAlignment="1" applyProtection="1">
      <alignment horizontal="left" vertical="center" wrapText="1"/>
      <protection hidden="1"/>
    </xf>
    <xf numFmtId="0" fontId="5" fillId="16" borderId="11" xfId="0" applyFont="1" applyFill="1" applyBorder="1" applyAlignment="1" applyProtection="1">
      <alignment horizontal="left" vertical="center" wrapText="1"/>
      <protection hidden="1"/>
    </xf>
    <xf numFmtId="0" fontId="0" fillId="16" borderId="8" xfId="0" applyFill="1" applyBorder="1" applyAlignment="1">
      <alignment horizontal="left" vertical="center" wrapText="1"/>
    </xf>
    <xf numFmtId="0" fontId="0" fillId="16" borderId="9" xfId="0" applyFill="1" applyBorder="1" applyAlignment="1">
      <alignment horizontal="left" vertical="center" wrapText="1"/>
    </xf>
    <xf numFmtId="0" fontId="0" fillId="15" borderId="9" xfId="0" applyFill="1" applyBorder="1" applyAlignment="1" applyProtection="1">
      <alignment horizontal="left" vertical="center"/>
      <protection hidden="1"/>
    </xf>
    <xf numFmtId="0" fontId="5" fillId="15" borderId="70" xfId="0" applyFont="1" applyFill="1" applyBorder="1" applyAlignment="1" applyProtection="1">
      <alignment horizontal="left"/>
      <protection hidden="1"/>
    </xf>
    <xf numFmtId="0" fontId="5" fillId="15" borderId="71" xfId="0" applyFont="1" applyFill="1" applyBorder="1" applyAlignment="1" applyProtection="1">
      <alignment horizontal="left"/>
      <protection hidden="1"/>
    </xf>
    <xf numFmtId="0" fontId="5" fillId="15" borderId="72" xfId="0" applyFont="1" applyFill="1" applyBorder="1" applyAlignment="1" applyProtection="1">
      <alignment horizontal="left"/>
      <protection hidden="1"/>
    </xf>
    <xf numFmtId="0" fontId="9" fillId="16" borderId="7" xfId="0" applyFont="1" applyFill="1" applyBorder="1" applyAlignment="1" applyProtection="1">
      <alignment horizontal="left" vertical="center"/>
      <protection hidden="1"/>
    </xf>
    <xf numFmtId="0" fontId="9" fillId="16" borderId="8" xfId="0" applyFont="1" applyFill="1" applyBorder="1" applyAlignment="1" applyProtection="1">
      <alignment horizontal="left" vertical="center"/>
      <protection hidden="1"/>
    </xf>
    <xf numFmtId="0" fontId="9" fillId="16" borderId="9" xfId="0" applyFont="1" applyFill="1" applyBorder="1" applyAlignment="1" applyProtection="1">
      <alignment horizontal="left" vertical="center"/>
      <protection hidden="1"/>
    </xf>
    <xf numFmtId="0" fontId="25" fillId="3" borderId="4" xfId="0" applyFont="1" applyFill="1" applyBorder="1" applyAlignment="1" applyProtection="1">
      <alignment horizontal="center" wrapText="1"/>
      <protection hidden="1"/>
    </xf>
    <xf numFmtId="0" fontId="25" fillId="3" borderId="5" xfId="0" applyFont="1" applyFill="1" applyBorder="1" applyAlignment="1" applyProtection="1">
      <alignment horizontal="center" wrapText="1"/>
      <protection hidden="1"/>
    </xf>
    <xf numFmtId="0" fontId="25" fillId="3" borderId="6" xfId="0" applyFont="1" applyFill="1" applyBorder="1" applyAlignment="1" applyProtection="1">
      <alignment horizontal="center" wrapText="1"/>
      <protection hidden="1"/>
    </xf>
    <xf numFmtId="0" fontId="5" fillId="15" borderId="4" xfId="0" applyFont="1" applyFill="1" applyBorder="1" applyAlignment="1" applyProtection="1">
      <alignment horizontal="left" vertical="center" wrapText="1"/>
      <protection hidden="1"/>
    </xf>
    <xf numFmtId="0" fontId="5" fillId="15" borderId="5" xfId="0" applyFont="1" applyFill="1" applyBorder="1" applyAlignment="1" applyProtection="1">
      <alignment horizontal="left" vertical="center"/>
      <protection hidden="1"/>
    </xf>
    <xf numFmtId="0" fontId="5" fillId="15" borderId="6" xfId="0" applyFont="1" applyFill="1" applyBorder="1" applyAlignment="1" applyProtection="1">
      <alignment horizontal="left" vertical="center"/>
      <protection hidden="1"/>
    </xf>
    <xf numFmtId="0" fontId="5" fillId="26" borderId="4" xfId="0" applyFont="1" applyFill="1" applyBorder="1" applyAlignment="1" applyProtection="1">
      <alignment horizontal="left" vertical="center" wrapText="1"/>
      <protection hidden="1"/>
    </xf>
    <xf numFmtId="0" fontId="5" fillId="26" borderId="5" xfId="0" applyFont="1" applyFill="1" applyBorder="1" applyAlignment="1" applyProtection="1">
      <alignment horizontal="left" vertical="center" wrapText="1"/>
      <protection hidden="1"/>
    </xf>
    <xf numFmtId="0" fontId="5" fillId="26" borderId="6" xfId="0" applyFont="1" applyFill="1" applyBorder="1" applyAlignment="1" applyProtection="1">
      <alignment horizontal="left" vertical="center" wrapText="1"/>
      <protection hidden="1"/>
    </xf>
    <xf numFmtId="0" fontId="62" fillId="15" borderId="1" xfId="0" applyFont="1" applyFill="1" applyBorder="1" applyAlignment="1">
      <alignment horizontal="left" wrapText="1"/>
    </xf>
    <xf numFmtId="0" fontId="62" fillId="15" borderId="2" xfId="0" applyFont="1" applyFill="1" applyBorder="1" applyAlignment="1">
      <alignment horizontal="left" wrapText="1"/>
    </xf>
    <xf numFmtId="0" fontId="62" fillId="15" borderId="3" xfId="0" applyFont="1" applyFill="1" applyBorder="1" applyAlignment="1">
      <alignment horizontal="left" wrapText="1"/>
    </xf>
    <xf numFmtId="0" fontId="63" fillId="15" borderId="20" xfId="0" applyFont="1" applyFill="1" applyBorder="1" applyAlignment="1">
      <alignment horizontal="center" vertical="center" wrapText="1"/>
    </xf>
    <xf numFmtId="0" fontId="0" fillId="3" borderId="4" xfId="0" applyFont="1" applyFill="1" applyBorder="1" applyAlignment="1" applyProtection="1">
      <alignment horizontal="center" vertical="center" wrapText="1"/>
      <protection locked="0"/>
    </xf>
    <xf numFmtId="0" fontId="0" fillId="3" borderId="93" xfId="0" applyFont="1" applyFill="1" applyBorder="1" applyAlignment="1" applyProtection="1">
      <alignment horizontal="center" vertical="center" wrapText="1"/>
      <protection locked="0"/>
    </xf>
    <xf numFmtId="0" fontId="63" fillId="5" borderId="20" xfId="0" applyFont="1" applyFill="1" applyBorder="1" applyAlignment="1">
      <alignment horizontal="center" vertical="center" wrapText="1"/>
    </xf>
    <xf numFmtId="0" fontId="62" fillId="15" borderId="86" xfId="0" applyFont="1" applyFill="1" applyBorder="1" applyAlignment="1">
      <alignment horizontal="center" wrapText="1"/>
    </xf>
    <xf numFmtId="0" fontId="62" fillId="15" borderId="12" xfId="0" applyFont="1" applyFill="1" applyBorder="1" applyAlignment="1">
      <alignment horizontal="center" wrapText="1"/>
    </xf>
    <xf numFmtId="0" fontId="62" fillId="15" borderId="87" xfId="0" applyFont="1" applyFill="1" applyBorder="1" applyAlignment="1">
      <alignment horizontal="center" wrapText="1"/>
    </xf>
    <xf numFmtId="0" fontId="0" fillId="3" borderId="1" xfId="0" applyFont="1" applyFill="1" applyBorder="1" applyAlignment="1" applyProtection="1">
      <alignment horizontal="right" vertical="center" wrapText="1"/>
      <protection locked="0"/>
    </xf>
    <xf numFmtId="0" fontId="0" fillId="3" borderId="2" xfId="0" applyFont="1" applyFill="1" applyBorder="1" applyAlignment="1" applyProtection="1">
      <alignment horizontal="right" vertical="center" wrapText="1"/>
      <protection locked="0"/>
    </xf>
    <xf numFmtId="0" fontId="0" fillId="3" borderId="3" xfId="0" applyFont="1" applyFill="1" applyBorder="1" applyAlignment="1" applyProtection="1">
      <alignment horizontal="right" vertical="center" wrapText="1"/>
      <protection locked="0"/>
    </xf>
    <xf numFmtId="0" fontId="40" fillId="26" borderId="5" xfId="0" applyFont="1" applyFill="1" applyBorder="1" applyAlignment="1" applyProtection="1">
      <alignment horizontal="center" vertical="center"/>
      <protection hidden="1"/>
    </xf>
    <xf numFmtId="0" fontId="40" fillId="26" borderId="6" xfId="0" applyFont="1" applyFill="1" applyBorder="1" applyAlignment="1" applyProtection="1">
      <alignment horizontal="center" vertical="center"/>
      <protection hidden="1"/>
    </xf>
    <xf numFmtId="0" fontId="65" fillId="39" borderId="4" xfId="0" applyFont="1" applyFill="1" applyBorder="1" applyAlignment="1">
      <alignment horizontal="center" vertical="center"/>
    </xf>
    <xf numFmtId="0" fontId="65" fillId="39" borderId="5" xfId="0" applyFont="1" applyFill="1" applyBorder="1" applyAlignment="1">
      <alignment horizontal="center" vertical="center"/>
    </xf>
    <xf numFmtId="0" fontId="65" fillId="39" borderId="6" xfId="0" applyFont="1" applyFill="1" applyBorder="1" applyAlignment="1">
      <alignment horizontal="center" vertical="center"/>
    </xf>
    <xf numFmtId="0" fontId="9" fillId="26" borderId="4" xfId="0" applyFont="1" applyFill="1" applyBorder="1" applyAlignment="1" applyProtection="1">
      <alignment horizontal="left" vertical="top" wrapText="1"/>
      <protection hidden="1"/>
    </xf>
    <xf numFmtId="0" fontId="9" fillId="26" borderId="5" xfId="0" applyFont="1" applyFill="1" applyBorder="1" applyAlignment="1" applyProtection="1">
      <alignment horizontal="left" vertical="top"/>
      <protection hidden="1"/>
    </xf>
    <xf numFmtId="0" fontId="9" fillId="26" borderId="6" xfId="0" applyFont="1" applyFill="1" applyBorder="1" applyAlignment="1" applyProtection="1">
      <alignment horizontal="left" vertical="top"/>
      <protection hidden="1"/>
    </xf>
    <xf numFmtId="0" fontId="5" fillId="15" borderId="4" xfId="0" applyFont="1" applyFill="1" applyBorder="1" applyAlignment="1" applyProtection="1">
      <alignment horizontal="center" vertical="center"/>
      <protection hidden="1"/>
    </xf>
    <xf numFmtId="0" fontId="5" fillId="15" borderId="5" xfId="0" applyFont="1" applyFill="1" applyBorder="1" applyAlignment="1" applyProtection="1">
      <alignment horizontal="center" vertical="center"/>
      <protection hidden="1"/>
    </xf>
    <xf numFmtId="0" fontId="5" fillId="15" borderId="6" xfId="0" applyFont="1" applyFill="1" applyBorder="1" applyAlignment="1" applyProtection="1">
      <alignment horizontal="center" vertical="center"/>
      <protection hidden="1"/>
    </xf>
    <xf numFmtId="49" fontId="4" fillId="3" borderId="4" xfId="0" applyNumberFormat="1" applyFont="1" applyFill="1" applyBorder="1" applyAlignment="1" applyProtection="1">
      <alignment horizontal="right" vertical="center"/>
      <protection locked="0"/>
    </xf>
    <xf numFmtId="49" fontId="4" fillId="3" borderId="5" xfId="0" applyNumberFormat="1" applyFont="1" applyFill="1" applyBorder="1" applyAlignment="1" applyProtection="1">
      <alignment horizontal="right" vertical="center"/>
      <protection locked="0"/>
    </xf>
    <xf numFmtId="49" fontId="4" fillId="3" borderId="6" xfId="0" applyNumberFormat="1" applyFont="1" applyFill="1" applyBorder="1" applyAlignment="1" applyProtection="1">
      <alignment horizontal="right" vertical="center"/>
      <protection locked="0"/>
    </xf>
    <xf numFmtId="0" fontId="5" fillId="16" borderId="6" xfId="0" applyFont="1" applyFill="1" applyBorder="1" applyAlignment="1" applyProtection="1">
      <alignment horizontal="left" vertical="center" wrapText="1"/>
      <protection hidden="1"/>
    </xf>
    <xf numFmtId="170" fontId="0" fillId="3" borderId="7" xfId="0" applyNumberFormat="1" applyFont="1" applyFill="1" applyBorder="1" applyAlignment="1" applyProtection="1">
      <alignment horizontal="right" vertical="center" wrapText="1"/>
      <protection locked="0"/>
    </xf>
    <xf numFmtId="170" fontId="0" fillId="3" borderId="8" xfId="0" applyNumberFormat="1" applyFont="1" applyFill="1" applyBorder="1" applyAlignment="1" applyProtection="1">
      <alignment horizontal="right" vertical="center" wrapText="1"/>
      <protection locked="0"/>
    </xf>
    <xf numFmtId="170" fontId="0" fillId="3" borderId="9" xfId="0" applyNumberFormat="1" applyFont="1" applyFill="1" applyBorder="1" applyAlignment="1" applyProtection="1">
      <alignment horizontal="right" vertical="center" wrapText="1"/>
      <protection locked="0"/>
    </xf>
    <xf numFmtId="166" fontId="0" fillId="3" borderId="4" xfId="0" applyNumberFormat="1" applyFont="1" applyFill="1" applyBorder="1" applyAlignment="1" applyProtection="1">
      <alignment horizontal="right" vertical="center" wrapText="1"/>
      <protection locked="0"/>
    </xf>
    <xf numFmtId="166" fontId="0" fillId="3" borderId="5" xfId="0" applyNumberFormat="1" applyFont="1" applyFill="1" applyBorder="1" applyAlignment="1" applyProtection="1">
      <alignment horizontal="right" vertical="center" wrapText="1"/>
      <protection locked="0"/>
    </xf>
    <xf numFmtId="166" fontId="0" fillId="3" borderId="6" xfId="0" applyNumberFormat="1" applyFont="1" applyFill="1" applyBorder="1" applyAlignment="1" applyProtection="1">
      <alignment horizontal="right" vertical="center" wrapText="1"/>
      <protection locked="0"/>
    </xf>
    <xf numFmtId="166" fontId="4" fillId="3" borderId="4" xfId="0" applyNumberFormat="1" applyFont="1" applyFill="1" applyBorder="1" applyAlignment="1" applyProtection="1">
      <alignment horizontal="right" vertical="center" wrapText="1"/>
      <protection locked="0"/>
    </xf>
    <xf numFmtId="166" fontId="4" fillId="3" borderId="5" xfId="0" applyNumberFormat="1" applyFont="1" applyFill="1" applyBorder="1" applyAlignment="1" applyProtection="1">
      <alignment horizontal="right" vertical="center" wrapText="1"/>
      <protection locked="0"/>
    </xf>
    <xf numFmtId="166" fontId="4" fillId="3" borderId="6" xfId="0" applyNumberFormat="1" applyFont="1" applyFill="1" applyBorder="1" applyAlignment="1" applyProtection="1">
      <alignment horizontal="right" vertical="center" wrapText="1"/>
      <protection locked="0"/>
    </xf>
    <xf numFmtId="0" fontId="0" fillId="16" borderId="5" xfId="0" applyFill="1" applyBorder="1" applyAlignment="1">
      <alignment horizontal="left" vertical="center"/>
    </xf>
    <xf numFmtId="0" fontId="0" fillId="16" borderId="6" xfId="0" applyFill="1" applyBorder="1" applyAlignment="1">
      <alignment horizontal="left" vertical="center"/>
    </xf>
    <xf numFmtId="0" fontId="2" fillId="16" borderId="4" xfId="0" applyFont="1" applyFill="1" applyBorder="1" applyAlignment="1" applyProtection="1">
      <alignment horizontal="left" vertical="center"/>
      <protection hidden="1"/>
    </xf>
    <xf numFmtId="0" fontId="2" fillId="16" borderId="5" xfId="0" applyFont="1" applyFill="1" applyBorder="1" applyAlignment="1" applyProtection="1">
      <alignment horizontal="left" vertical="center"/>
      <protection hidden="1"/>
    </xf>
    <xf numFmtId="0" fontId="2" fillId="15" borderId="4" xfId="0" applyFont="1" applyFill="1" applyBorder="1" applyAlignment="1" applyProtection="1">
      <alignment horizontal="center" vertical="center"/>
      <protection hidden="1"/>
    </xf>
    <xf numFmtId="0" fontId="2" fillId="15" borderId="5" xfId="0" applyFont="1" applyFill="1" applyBorder="1" applyAlignment="1" applyProtection="1">
      <alignment horizontal="center" vertical="center"/>
      <protection hidden="1"/>
    </xf>
    <xf numFmtId="0" fontId="0" fillId="15" borderId="5" xfId="0" applyFill="1" applyBorder="1" applyAlignment="1">
      <alignment horizontal="center" vertical="center"/>
    </xf>
    <xf numFmtId="0" fontId="0" fillId="15" borderId="6" xfId="0" applyFill="1" applyBorder="1" applyAlignment="1">
      <alignment horizontal="center" vertical="center"/>
    </xf>
    <xf numFmtId="167" fontId="4" fillId="3" borderId="5" xfId="0" applyNumberFormat="1" applyFont="1" applyFill="1" applyBorder="1" applyAlignment="1" applyProtection="1">
      <alignment horizontal="right" vertical="center" wrapText="1"/>
      <protection locked="0"/>
    </xf>
    <xf numFmtId="167" fontId="4" fillId="3" borderId="6" xfId="0" applyNumberFormat="1" applyFont="1" applyFill="1" applyBorder="1" applyAlignment="1" applyProtection="1">
      <alignment horizontal="right" vertical="center" wrapText="1"/>
      <protection locked="0"/>
    </xf>
    <xf numFmtId="14" fontId="11" fillId="3" borderId="1" xfId="0" applyNumberFormat="1" applyFont="1" applyFill="1" applyBorder="1" applyAlignment="1" applyProtection="1">
      <alignment horizontal="center" vertical="center"/>
      <protection locked="0"/>
    </xf>
    <xf numFmtId="14" fontId="11" fillId="3" borderId="2" xfId="0" applyNumberFormat="1" applyFont="1" applyFill="1" applyBorder="1" applyAlignment="1" applyProtection="1">
      <alignment horizontal="center" vertical="center"/>
      <protection locked="0"/>
    </xf>
    <xf numFmtId="14" fontId="11" fillId="3" borderId="3" xfId="0" applyNumberFormat="1" applyFont="1" applyFill="1" applyBorder="1" applyAlignment="1" applyProtection="1">
      <alignment horizontal="center" vertical="center"/>
      <protection locked="0"/>
    </xf>
    <xf numFmtId="14" fontId="11" fillId="3" borderId="10" xfId="0" applyNumberFormat="1" applyFont="1" applyFill="1" applyBorder="1" applyAlignment="1" applyProtection="1">
      <alignment horizontal="center" vertical="center"/>
      <protection locked="0"/>
    </xf>
    <xf numFmtId="14" fontId="11" fillId="3" borderId="0" xfId="0" applyNumberFormat="1" applyFont="1" applyFill="1" applyBorder="1" applyAlignment="1" applyProtection="1">
      <alignment horizontal="center" vertical="center"/>
      <protection locked="0"/>
    </xf>
    <xf numFmtId="14" fontId="11" fillId="3" borderId="11" xfId="0" applyNumberFormat="1" applyFont="1" applyFill="1" applyBorder="1" applyAlignment="1" applyProtection="1">
      <alignment horizontal="center" vertical="center"/>
      <protection locked="0"/>
    </xf>
    <xf numFmtId="14" fontId="11" fillId="3" borderId="7" xfId="0" applyNumberFormat="1" applyFont="1" applyFill="1" applyBorder="1" applyAlignment="1" applyProtection="1">
      <alignment horizontal="center" vertical="center"/>
      <protection locked="0"/>
    </xf>
    <xf numFmtId="14" fontId="11" fillId="3" borderId="8" xfId="0" applyNumberFormat="1" applyFont="1" applyFill="1" applyBorder="1" applyAlignment="1" applyProtection="1">
      <alignment horizontal="center" vertical="center"/>
      <protection locked="0"/>
    </xf>
    <xf numFmtId="14" fontId="11" fillId="3" borderId="9" xfId="0" applyNumberFormat="1" applyFont="1" applyFill="1" applyBorder="1" applyAlignment="1" applyProtection="1">
      <alignment horizontal="center" vertical="center"/>
      <protection locked="0"/>
    </xf>
    <xf numFmtId="14" fontId="11" fillId="9" borderId="1" xfId="0" applyNumberFormat="1" applyFont="1" applyFill="1" applyBorder="1" applyAlignment="1" applyProtection="1">
      <alignment horizontal="center" vertical="center" wrapText="1"/>
      <protection locked="0"/>
    </xf>
    <xf numFmtId="14" fontId="11" fillId="9" borderId="2" xfId="0" applyNumberFormat="1" applyFont="1" applyFill="1" applyBorder="1" applyAlignment="1" applyProtection="1">
      <alignment horizontal="center" vertical="center" wrapText="1"/>
      <protection locked="0"/>
    </xf>
    <xf numFmtId="14" fontId="11" fillId="9" borderId="3" xfId="0" applyNumberFormat="1" applyFont="1" applyFill="1" applyBorder="1" applyAlignment="1" applyProtection="1">
      <alignment horizontal="center" vertical="center" wrapText="1"/>
      <protection locked="0"/>
    </xf>
    <xf numFmtId="14" fontId="11" fillId="9" borderId="10" xfId="0" applyNumberFormat="1" applyFont="1" applyFill="1" applyBorder="1" applyAlignment="1" applyProtection="1">
      <alignment horizontal="center" vertical="center" wrapText="1"/>
      <protection locked="0"/>
    </xf>
    <xf numFmtId="14" fontId="11" fillId="9" borderId="0" xfId="0" applyNumberFormat="1" applyFont="1" applyFill="1" applyBorder="1" applyAlignment="1" applyProtection="1">
      <alignment horizontal="center" vertical="center" wrapText="1"/>
      <protection locked="0"/>
    </xf>
    <xf numFmtId="14" fontId="11" fillId="9" borderId="11" xfId="0" applyNumberFormat="1" applyFont="1" applyFill="1" applyBorder="1" applyAlignment="1" applyProtection="1">
      <alignment horizontal="center" vertical="center" wrapText="1"/>
      <protection locked="0"/>
    </xf>
    <xf numFmtId="14" fontId="11" fillId="9" borderId="7" xfId="0" applyNumberFormat="1" applyFont="1" applyFill="1" applyBorder="1" applyAlignment="1" applyProtection="1">
      <alignment horizontal="center" vertical="center" wrapText="1"/>
      <protection locked="0"/>
    </xf>
    <xf numFmtId="14" fontId="11" fillId="9" borderId="8" xfId="0" applyNumberFormat="1" applyFont="1" applyFill="1" applyBorder="1" applyAlignment="1" applyProtection="1">
      <alignment horizontal="center" vertical="center" wrapText="1"/>
      <protection locked="0"/>
    </xf>
    <xf numFmtId="14" fontId="11" fillId="9" borderId="9" xfId="0" applyNumberFormat="1" applyFont="1" applyFill="1" applyBorder="1" applyAlignment="1" applyProtection="1">
      <alignment horizontal="center" vertical="center" wrapText="1"/>
      <protection locked="0"/>
    </xf>
    <xf numFmtId="0" fontId="0" fillId="26" borderId="4" xfId="0" applyFill="1" applyBorder="1" applyAlignment="1" applyProtection="1">
      <alignment horizontal="left" vertical="center" wrapText="1"/>
      <protection hidden="1"/>
    </xf>
    <xf numFmtId="0" fontId="0" fillId="26" borderId="6" xfId="0" applyFill="1" applyBorder="1" applyAlignment="1" applyProtection="1">
      <alignment horizontal="left" vertical="center"/>
      <protection hidden="1"/>
    </xf>
    <xf numFmtId="0" fontId="43" fillId="16" borderId="4" xfId="0" applyFont="1" applyFill="1" applyBorder="1" applyAlignment="1" applyProtection="1">
      <alignment horizontal="center"/>
    </xf>
    <xf numFmtId="0" fontId="43" fillId="16" borderId="5" xfId="0" applyFont="1" applyFill="1" applyBorder="1" applyAlignment="1" applyProtection="1">
      <alignment horizontal="center"/>
    </xf>
    <xf numFmtId="0" fontId="43" fillId="16" borderId="6" xfId="0" applyFont="1" applyFill="1" applyBorder="1" applyAlignment="1" applyProtection="1">
      <alignment horizontal="center"/>
    </xf>
    <xf numFmtId="0" fontId="0" fillId="16" borderId="1" xfId="0" applyFill="1" applyBorder="1" applyAlignment="1" applyProtection="1">
      <alignment horizontal="center"/>
      <protection hidden="1"/>
    </xf>
    <xf numFmtId="0" fontId="0" fillId="16" borderId="2"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25" fillId="0" borderId="4" xfId="0" applyFont="1" applyBorder="1" applyAlignment="1" applyProtection="1">
      <alignment horizontal="center" wrapText="1"/>
      <protection hidden="1"/>
    </xf>
    <xf numFmtId="0" fontId="25" fillId="0" borderId="5" xfId="0" applyFont="1" applyBorder="1" applyAlignment="1" applyProtection="1">
      <alignment horizontal="center" wrapText="1"/>
      <protection hidden="1"/>
    </xf>
    <xf numFmtId="0" fontId="25" fillId="0" borderId="6" xfId="0" applyFont="1" applyBorder="1" applyAlignment="1" applyProtection="1">
      <alignment horizontal="center" wrapText="1"/>
      <protection hidden="1"/>
    </xf>
    <xf numFmtId="0" fontId="35" fillId="5" borderId="4" xfId="0" applyFont="1" applyFill="1" applyBorder="1" applyAlignment="1" applyProtection="1">
      <alignment horizontal="center" vertical="center"/>
      <protection hidden="1"/>
    </xf>
    <xf numFmtId="0" fontId="35" fillId="5" borderId="5" xfId="0" applyFont="1" applyFill="1" applyBorder="1" applyAlignment="1" applyProtection="1">
      <alignment horizontal="center" vertical="center"/>
      <protection hidden="1"/>
    </xf>
    <xf numFmtId="0" fontId="35" fillId="5" borderId="6" xfId="0" applyFont="1" applyFill="1" applyBorder="1" applyAlignment="1" applyProtection="1">
      <alignment horizontal="center" vertical="center"/>
      <protection hidden="1"/>
    </xf>
    <xf numFmtId="0" fontId="9" fillId="16" borderId="4" xfId="0" applyFont="1" applyFill="1" applyBorder="1" applyAlignment="1" applyProtection="1">
      <alignment horizontal="left" vertical="center"/>
      <protection hidden="1"/>
    </xf>
    <xf numFmtId="0" fontId="9" fillId="16" borderId="5" xfId="0" applyFont="1" applyFill="1" applyBorder="1" applyAlignment="1" applyProtection="1">
      <alignment horizontal="left" vertical="center"/>
      <protection hidden="1"/>
    </xf>
    <xf numFmtId="0" fontId="9" fillId="16" borderId="6" xfId="0" applyFont="1" applyFill="1" applyBorder="1" applyAlignment="1" applyProtection="1">
      <alignment horizontal="left" vertical="center"/>
      <protection hidden="1"/>
    </xf>
    <xf numFmtId="0" fontId="9" fillId="16" borderId="19" xfId="0" applyFont="1" applyFill="1" applyBorder="1" applyAlignment="1" applyProtection="1">
      <alignment horizontal="left" vertical="center"/>
      <protection hidden="1"/>
    </xf>
    <xf numFmtId="0" fontId="9" fillId="16" borderId="20" xfId="0" applyFont="1" applyFill="1" applyBorder="1" applyAlignment="1" applyProtection="1">
      <alignment horizontal="left" vertical="center"/>
      <protection hidden="1"/>
    </xf>
    <xf numFmtId="0" fontId="9" fillId="16" borderId="21" xfId="0" applyFont="1" applyFill="1" applyBorder="1" applyAlignment="1" applyProtection="1">
      <alignment horizontal="left" vertical="center"/>
      <protection hidden="1"/>
    </xf>
    <xf numFmtId="0" fontId="9" fillId="16" borderId="14" xfId="0" applyFont="1" applyFill="1" applyBorder="1" applyAlignment="1" applyProtection="1">
      <alignment horizontal="left" vertical="center"/>
      <protection hidden="1"/>
    </xf>
    <xf numFmtId="0" fontId="0" fillId="15" borderId="23" xfId="0" applyFill="1" applyBorder="1" applyAlignment="1" applyProtection="1">
      <alignment horizontal="left" vertical="center"/>
      <protection hidden="1"/>
    </xf>
    <xf numFmtId="0" fontId="0" fillId="15" borderId="24" xfId="0" applyFill="1" applyBorder="1" applyAlignment="1" applyProtection="1">
      <alignment horizontal="left" vertical="center"/>
      <protection hidden="1"/>
    </xf>
    <xf numFmtId="0" fontId="0" fillId="15" borderId="25" xfId="0" applyFill="1" applyBorder="1" applyAlignment="1" applyProtection="1">
      <alignment horizontal="left" vertical="center"/>
      <protection hidden="1"/>
    </xf>
    <xf numFmtId="0" fontId="9" fillId="16" borderId="23" xfId="0" applyFont="1" applyFill="1" applyBorder="1" applyAlignment="1" applyProtection="1">
      <alignment horizontal="left" vertical="center"/>
      <protection hidden="1"/>
    </xf>
    <xf numFmtId="0" fontId="9" fillId="16" borderId="24" xfId="0" applyFont="1" applyFill="1" applyBorder="1" applyAlignment="1" applyProtection="1">
      <alignment horizontal="left" vertical="center"/>
      <protection hidden="1"/>
    </xf>
    <xf numFmtId="0" fontId="9" fillId="16" borderId="25" xfId="0" applyFont="1" applyFill="1" applyBorder="1" applyAlignment="1" applyProtection="1">
      <alignment horizontal="left" vertical="center"/>
      <protection hidden="1"/>
    </xf>
    <xf numFmtId="0" fontId="2" fillId="15" borderId="23" xfId="0" applyFont="1" applyFill="1" applyBorder="1" applyAlignment="1" applyProtection="1">
      <alignment horizontal="center" vertical="center"/>
      <protection hidden="1"/>
    </xf>
    <xf numFmtId="0" fontId="2" fillId="15" borderId="24" xfId="0" applyFont="1" applyFill="1" applyBorder="1" applyAlignment="1" applyProtection="1">
      <alignment horizontal="center" vertical="center"/>
      <protection hidden="1"/>
    </xf>
    <xf numFmtId="0" fontId="2" fillId="15" borderId="25" xfId="0" applyFont="1" applyFill="1" applyBorder="1" applyAlignment="1" applyProtection="1">
      <alignment horizontal="center" vertical="center"/>
      <protection hidden="1"/>
    </xf>
    <xf numFmtId="0" fontId="9" fillId="16" borderId="23" xfId="0" applyFont="1" applyFill="1" applyBorder="1" applyAlignment="1" applyProtection="1">
      <alignment horizontal="left" vertical="center" wrapText="1"/>
      <protection hidden="1"/>
    </xf>
    <xf numFmtId="0" fontId="9" fillId="16" borderId="24" xfId="0" applyFont="1" applyFill="1" applyBorder="1" applyAlignment="1" applyProtection="1">
      <alignment horizontal="left" vertical="center" wrapText="1"/>
      <protection hidden="1"/>
    </xf>
    <xf numFmtId="0" fontId="9" fillId="16" borderId="25" xfId="0" applyFont="1" applyFill="1" applyBorder="1" applyAlignment="1" applyProtection="1">
      <alignment horizontal="left" vertical="center" wrapText="1"/>
      <protection hidden="1"/>
    </xf>
    <xf numFmtId="0" fontId="9" fillId="33" borderId="82" xfId="0" applyFont="1" applyFill="1" applyBorder="1" applyAlignment="1" applyProtection="1">
      <alignment horizontal="left" vertical="center"/>
      <protection hidden="1"/>
    </xf>
    <xf numFmtId="0" fontId="9" fillId="33" borderId="83" xfId="0" applyFont="1" applyFill="1" applyBorder="1" applyAlignment="1" applyProtection="1">
      <alignment horizontal="left" vertical="center"/>
      <protection hidden="1"/>
    </xf>
    <xf numFmtId="0" fontId="9" fillId="33" borderId="84" xfId="0" applyFont="1" applyFill="1" applyBorder="1" applyAlignment="1" applyProtection="1">
      <alignment horizontal="left" vertical="center"/>
      <protection hidden="1"/>
    </xf>
    <xf numFmtId="0" fontId="4" fillId="15" borderId="4" xfId="0" applyFont="1" applyFill="1" applyBorder="1" applyAlignment="1" applyProtection="1">
      <alignment horizontal="left" vertical="center" wrapText="1"/>
      <protection hidden="1"/>
    </xf>
    <xf numFmtId="0" fontId="4" fillId="15" borderId="5" xfId="0" applyFont="1" applyFill="1" applyBorder="1" applyAlignment="1" applyProtection="1">
      <alignment horizontal="left" vertical="center" wrapText="1"/>
      <protection hidden="1"/>
    </xf>
    <xf numFmtId="0" fontId="4" fillId="15" borderId="6" xfId="0" applyFont="1" applyFill="1" applyBorder="1" applyAlignment="1" applyProtection="1">
      <alignment horizontal="left" vertical="center" wrapText="1"/>
      <protection hidden="1"/>
    </xf>
    <xf numFmtId="0" fontId="0" fillId="15" borderId="1" xfId="0" applyFill="1" applyBorder="1" applyAlignment="1" applyProtection="1">
      <alignment horizontal="left" vertical="center"/>
      <protection hidden="1"/>
    </xf>
    <xf numFmtId="0" fontId="13" fillId="15" borderId="4" xfId="0" applyFont="1" applyFill="1" applyBorder="1" applyAlignment="1" applyProtection="1">
      <alignment horizontal="left" vertical="center"/>
      <protection hidden="1"/>
    </xf>
    <xf numFmtId="0" fontId="13" fillId="15" borderId="5" xfId="0" applyFont="1" applyFill="1" applyBorder="1" applyAlignment="1" applyProtection="1">
      <alignment horizontal="left" vertical="center"/>
      <protection hidden="1"/>
    </xf>
    <xf numFmtId="0" fontId="13" fillId="15" borderId="6" xfId="0" applyFont="1" applyFill="1" applyBorder="1" applyAlignment="1" applyProtection="1">
      <alignment horizontal="left" vertical="center"/>
      <protection hidden="1"/>
    </xf>
    <xf numFmtId="0" fontId="9" fillId="16" borderId="82" xfId="0" applyFont="1" applyFill="1" applyBorder="1" applyAlignment="1" applyProtection="1">
      <alignment horizontal="left" vertical="center"/>
      <protection hidden="1"/>
    </xf>
    <xf numFmtId="0" fontId="9" fillId="16" borderId="83" xfId="0" applyFont="1" applyFill="1" applyBorder="1" applyAlignment="1" applyProtection="1">
      <alignment horizontal="left" vertical="center"/>
      <protection hidden="1"/>
    </xf>
    <xf numFmtId="0" fontId="9" fillId="16" borderId="84" xfId="0" applyFont="1" applyFill="1" applyBorder="1" applyAlignment="1" applyProtection="1">
      <alignment horizontal="left" vertical="center"/>
      <protection hidden="1"/>
    </xf>
    <xf numFmtId="0" fontId="9" fillId="16" borderId="17" xfId="0" applyFont="1" applyFill="1" applyBorder="1" applyAlignment="1" applyProtection="1">
      <alignment horizontal="left" vertical="center"/>
      <protection hidden="1"/>
    </xf>
    <xf numFmtId="0" fontId="4" fillId="15" borderId="7" xfId="0" applyFont="1" applyFill="1" applyBorder="1" applyAlignment="1" applyProtection="1">
      <alignment horizontal="left" vertical="center"/>
      <protection hidden="1"/>
    </xf>
    <xf numFmtId="0" fontId="4" fillId="15" borderId="8" xfId="0" applyFont="1" applyFill="1" applyBorder="1" applyAlignment="1" applyProtection="1">
      <alignment horizontal="left" vertical="center"/>
      <protection hidden="1"/>
    </xf>
    <xf numFmtId="0" fontId="9" fillId="33" borderId="23" xfId="0" applyFont="1" applyFill="1" applyBorder="1" applyAlignment="1" applyProtection="1">
      <alignment horizontal="left" vertical="center"/>
      <protection hidden="1"/>
    </xf>
    <xf numFmtId="0" fontId="9" fillId="33" borderId="24" xfId="0" applyFont="1" applyFill="1" applyBorder="1" applyAlignment="1" applyProtection="1">
      <alignment horizontal="left" vertical="center"/>
      <protection hidden="1"/>
    </xf>
    <xf numFmtId="0" fontId="9" fillId="33" borderId="25" xfId="0" applyFont="1" applyFill="1" applyBorder="1" applyAlignment="1" applyProtection="1">
      <alignment horizontal="left" vertical="center"/>
      <protection hidden="1"/>
    </xf>
    <xf numFmtId="0" fontId="4" fillId="15" borderId="9" xfId="0" applyFont="1" applyFill="1" applyBorder="1" applyAlignment="1" applyProtection="1">
      <alignment horizontal="left" vertical="center"/>
      <protection hidden="1"/>
    </xf>
    <xf numFmtId="0" fontId="0" fillId="15" borderId="4" xfId="0" applyFill="1" applyBorder="1" applyAlignment="1" applyProtection="1">
      <alignment horizontal="left"/>
      <protection hidden="1"/>
    </xf>
    <xf numFmtId="0" fontId="0" fillId="15" borderId="5" xfId="0" applyFill="1" applyBorder="1" applyAlignment="1" applyProtection="1">
      <alignment horizontal="left"/>
      <protection hidden="1"/>
    </xf>
    <xf numFmtId="0" fontId="0" fillId="15" borderId="6" xfId="0" applyFill="1" applyBorder="1" applyAlignment="1" applyProtection="1">
      <alignment horizontal="left"/>
      <protection hidden="1"/>
    </xf>
    <xf numFmtId="0" fontId="9" fillId="33" borderId="17" xfId="0" applyFont="1" applyFill="1" applyBorder="1" applyAlignment="1" applyProtection="1">
      <alignment horizontal="left" vertical="center"/>
      <protection hidden="1"/>
    </xf>
    <xf numFmtId="0" fontId="9" fillId="33" borderId="53" xfId="0" applyFont="1" applyFill="1" applyBorder="1" applyAlignment="1" applyProtection="1">
      <alignment horizontal="left" vertical="center"/>
      <protection hidden="1"/>
    </xf>
    <xf numFmtId="0" fontId="9" fillId="33" borderId="22" xfId="0" applyFont="1" applyFill="1" applyBorder="1" applyAlignment="1" applyProtection="1">
      <alignment horizontal="left" vertical="center"/>
      <protection hidden="1"/>
    </xf>
    <xf numFmtId="0" fontId="9" fillId="33" borderId="54" xfId="0" applyFont="1" applyFill="1" applyBorder="1" applyAlignment="1" applyProtection="1">
      <alignment horizontal="left" vertical="center"/>
      <protection hidden="1"/>
    </xf>
    <xf numFmtId="0" fontId="4" fillId="14" borderId="4" xfId="0" applyFont="1" applyFill="1" applyBorder="1" applyAlignment="1" applyProtection="1">
      <alignment horizontal="left" vertical="center"/>
      <protection hidden="1"/>
    </xf>
    <xf numFmtId="0" fontId="4" fillId="14" borderId="5" xfId="0" applyFont="1" applyFill="1" applyBorder="1" applyAlignment="1" applyProtection="1">
      <alignment horizontal="left" vertical="center"/>
      <protection hidden="1"/>
    </xf>
    <xf numFmtId="0" fontId="4" fillId="14" borderId="6" xfId="0" applyFont="1" applyFill="1" applyBorder="1" applyAlignment="1" applyProtection="1">
      <alignment horizontal="left" vertical="center"/>
      <protection hidden="1"/>
    </xf>
    <xf numFmtId="0" fontId="13" fillId="14" borderId="4" xfId="0" applyFont="1" applyFill="1" applyBorder="1" applyAlignment="1" applyProtection="1">
      <alignment horizontal="left" vertical="center"/>
      <protection hidden="1"/>
    </xf>
    <xf numFmtId="0" fontId="13" fillId="14" borderId="5" xfId="0" applyFont="1" applyFill="1" applyBorder="1" applyAlignment="1" applyProtection="1">
      <alignment horizontal="left" vertical="center"/>
      <protection hidden="1"/>
    </xf>
    <xf numFmtId="0" fontId="13" fillId="14" borderId="6" xfId="0" applyFont="1" applyFill="1" applyBorder="1" applyAlignment="1" applyProtection="1">
      <alignment horizontal="left" vertical="center"/>
      <protection hidden="1"/>
    </xf>
    <xf numFmtId="4" fontId="0" fillId="15" borderId="4" xfId="0" applyNumberFormat="1" applyFill="1" applyBorder="1" applyAlignment="1" applyProtection="1">
      <alignment horizontal="left" vertical="center"/>
      <protection hidden="1"/>
    </xf>
    <xf numFmtId="4" fontId="0" fillId="15" borderId="5" xfId="0" applyNumberFormat="1" applyFill="1" applyBorder="1" applyAlignment="1" applyProtection="1">
      <alignment horizontal="left" vertical="center"/>
      <protection hidden="1"/>
    </xf>
    <xf numFmtId="4" fontId="0" fillId="15" borderId="6" xfId="0" applyNumberFormat="1" applyFill="1" applyBorder="1" applyAlignment="1" applyProtection="1">
      <alignment horizontal="left" vertical="center"/>
      <protection hidden="1"/>
    </xf>
    <xf numFmtId="4" fontId="2" fillId="14" borderId="4" xfId="0" applyNumberFormat="1" applyFont="1" applyFill="1" applyBorder="1" applyAlignment="1" applyProtection="1">
      <alignment horizontal="left" vertical="center"/>
      <protection hidden="1"/>
    </xf>
    <xf numFmtId="4" fontId="2" fillId="14" borderId="5" xfId="0" applyNumberFormat="1" applyFont="1" applyFill="1" applyBorder="1" applyAlignment="1" applyProtection="1">
      <alignment horizontal="left" vertical="center"/>
      <protection hidden="1"/>
    </xf>
    <xf numFmtId="4" fontId="2" fillId="14" borderId="6" xfId="0" applyNumberFormat="1" applyFont="1" applyFill="1" applyBorder="1" applyAlignment="1" applyProtection="1">
      <alignment horizontal="left" vertical="center"/>
      <protection hidden="1"/>
    </xf>
    <xf numFmtId="0" fontId="11" fillId="0" borderId="1"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8" xfId="0"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0" fontId="11" fillId="0" borderId="15" xfId="0" applyFont="1" applyBorder="1" applyAlignment="1" applyProtection="1">
      <alignment horizontal="center" vertical="center" wrapText="1"/>
      <protection locked="0"/>
    </xf>
    <xf numFmtId="0" fontId="11" fillId="0" borderId="16" xfId="0" applyFont="1" applyBorder="1" applyAlignment="1" applyProtection="1">
      <alignment horizontal="center" vertical="center" wrapText="1"/>
      <protection locked="0"/>
    </xf>
    <xf numFmtId="0" fontId="0" fillId="4" borderId="4" xfId="0" applyFill="1" applyBorder="1" applyAlignment="1" applyProtection="1">
      <alignment horizontal="center" vertical="center"/>
      <protection hidden="1"/>
    </xf>
    <xf numFmtId="0" fontId="0" fillId="4" borderId="5" xfId="0" applyFill="1" applyBorder="1" applyAlignment="1" applyProtection="1">
      <alignment horizontal="center" vertical="center"/>
      <protection hidden="1"/>
    </xf>
    <xf numFmtId="0" fontId="0" fillId="4" borderId="6" xfId="0" applyFill="1" applyBorder="1" applyAlignment="1" applyProtection="1">
      <alignment horizontal="center" vertical="center"/>
      <protection hidden="1"/>
    </xf>
    <xf numFmtId="0" fontId="5" fillId="15" borderId="4" xfId="0" applyFont="1" applyFill="1" applyBorder="1" applyAlignment="1" applyProtection="1">
      <alignment horizontal="left" vertical="center"/>
      <protection hidden="1"/>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39" fillId="0" borderId="57" xfId="0" applyFont="1" applyBorder="1" applyAlignment="1" applyProtection="1">
      <alignment horizontal="right" vertical="center"/>
      <protection locked="0"/>
    </xf>
    <xf numFmtId="0" fontId="39" fillId="0" borderId="58" xfId="0" applyFont="1" applyBorder="1" applyAlignment="1" applyProtection="1">
      <alignment horizontal="right" vertical="center"/>
      <protection locked="0"/>
    </xf>
    <xf numFmtId="0" fontId="11" fillId="0" borderId="1"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14" fontId="11" fillId="0" borderId="18" xfId="0" applyNumberFormat="1" applyFont="1" applyBorder="1" applyAlignment="1" applyProtection="1">
      <alignment horizontal="center" vertical="center"/>
      <protection locked="0"/>
    </xf>
    <xf numFmtId="14" fontId="11" fillId="0" borderId="16" xfId="0" applyNumberFormat="1" applyFont="1" applyBorder="1" applyAlignment="1" applyProtection="1">
      <alignment horizontal="center" vertical="center"/>
      <protection locked="0"/>
    </xf>
    <xf numFmtId="0" fontId="29" fillId="15" borderId="4" xfId="0" applyFont="1" applyFill="1" applyBorder="1" applyAlignment="1" applyProtection="1">
      <alignment horizontal="center" vertical="center"/>
      <protection hidden="1"/>
    </xf>
    <xf numFmtId="0" fontId="29" fillId="15" borderId="5" xfId="0" applyFont="1" applyFill="1" applyBorder="1" applyAlignment="1" applyProtection="1">
      <alignment horizontal="center" vertical="center"/>
      <protection hidden="1"/>
    </xf>
    <xf numFmtId="0" fontId="29" fillId="15" borderId="6" xfId="0" applyFont="1" applyFill="1" applyBorder="1" applyAlignment="1" applyProtection="1">
      <alignment horizontal="center" vertical="center"/>
      <protection hidden="1"/>
    </xf>
    <xf numFmtId="0" fontId="11" fillId="0" borderId="0" xfId="0" applyFont="1" applyAlignment="1" applyProtection="1">
      <alignment horizontal="left" vertical="top" wrapText="1"/>
      <protection hidden="1"/>
    </xf>
    <xf numFmtId="0" fontId="11" fillId="0" borderId="11" xfId="0" applyFont="1" applyBorder="1" applyAlignment="1" applyProtection="1">
      <alignment horizontal="left" vertical="top" wrapText="1"/>
      <protection hidden="1"/>
    </xf>
    <xf numFmtId="0" fontId="0" fillId="0" borderId="55" xfId="0" applyBorder="1" applyAlignment="1" applyProtection="1">
      <alignment horizontal="left" vertical="top" wrapText="1"/>
      <protection hidden="1"/>
    </xf>
    <xf numFmtId="0" fontId="0" fillId="0" borderId="56" xfId="0" applyBorder="1" applyAlignment="1" applyProtection="1">
      <alignment horizontal="left" vertical="top" wrapText="1"/>
      <protection hidden="1"/>
    </xf>
    <xf numFmtId="0" fontId="20" fillId="3" borderId="0" xfId="0" applyFont="1" applyFill="1" applyBorder="1" applyAlignment="1">
      <alignment horizontal="left" vertical="center" wrapText="1"/>
    </xf>
    <xf numFmtId="0" fontId="0" fillId="17" borderId="49" xfId="0" applyFill="1" applyBorder="1" applyAlignment="1">
      <alignment horizontal="center"/>
    </xf>
    <xf numFmtId="0" fontId="0" fillId="17" borderId="50" xfId="0" applyFill="1" applyBorder="1" applyAlignment="1">
      <alignment horizontal="center"/>
    </xf>
    <xf numFmtId="0" fontId="20" fillId="8" borderId="0" xfId="0" applyFont="1" applyFill="1" applyBorder="1" applyAlignment="1">
      <alignment horizontal="right" vertical="center"/>
    </xf>
    <xf numFmtId="0" fontId="0" fillId="6" borderId="52" xfId="0" applyFill="1" applyBorder="1" applyAlignment="1">
      <alignment horizontal="center"/>
    </xf>
    <xf numFmtId="14" fontId="0" fillId="6" borderId="52" xfId="0" quotePrefix="1" applyNumberFormat="1" applyFill="1" applyBorder="1" applyAlignment="1">
      <alignment horizontal="center"/>
    </xf>
    <xf numFmtId="0" fontId="22" fillId="3" borderId="0" xfId="0" applyFont="1" applyFill="1" applyBorder="1" applyAlignment="1">
      <alignment horizontal="center" vertical="center"/>
    </xf>
    <xf numFmtId="0" fontId="5" fillId="3" borderId="8" xfId="0" applyFont="1" applyFill="1" applyBorder="1" applyAlignment="1">
      <alignment horizontal="center"/>
    </xf>
    <xf numFmtId="0" fontId="0" fillId="9" borderId="1" xfId="0" applyFill="1" applyBorder="1" applyAlignment="1">
      <alignment horizontal="center" vertical="center" wrapText="1"/>
    </xf>
    <xf numFmtId="0" fontId="0" fillId="9" borderId="2" xfId="0" applyFill="1" applyBorder="1" applyAlignment="1">
      <alignment horizontal="center" vertical="center" wrapText="1"/>
    </xf>
    <xf numFmtId="0" fontId="0" fillId="9" borderId="3" xfId="0" applyFill="1" applyBorder="1" applyAlignment="1">
      <alignment horizontal="center" vertical="center" wrapText="1"/>
    </xf>
    <xf numFmtId="0" fontId="0" fillId="9" borderId="7" xfId="0" applyFill="1" applyBorder="1" applyAlignment="1">
      <alignment horizontal="center" vertical="center" wrapText="1"/>
    </xf>
    <xf numFmtId="0" fontId="0" fillId="9" borderId="8" xfId="0" applyFill="1" applyBorder="1" applyAlignment="1">
      <alignment horizontal="center" vertical="center" wrapText="1"/>
    </xf>
    <xf numFmtId="0" fontId="0" fillId="9" borderId="9" xfId="0" applyFill="1" applyBorder="1" applyAlignment="1">
      <alignment horizontal="center" vertical="center" wrapText="1"/>
    </xf>
    <xf numFmtId="0" fontId="20" fillId="3" borderId="0" xfId="0" applyFont="1" applyFill="1" applyAlignment="1">
      <alignment horizontal="left" vertical="center" wrapText="1"/>
    </xf>
    <xf numFmtId="0" fontId="0" fillId="3" borderId="0" xfId="0" applyFill="1" applyBorder="1" applyAlignment="1">
      <alignment horizontal="center" vertical="center" wrapText="1"/>
    </xf>
    <xf numFmtId="0" fontId="2" fillId="8" borderId="46" xfId="0" applyFont="1" applyFill="1" applyBorder="1" applyAlignment="1">
      <alignment horizontal="center" vertical="center"/>
    </xf>
    <xf numFmtId="0" fontId="2" fillId="8" borderId="47" xfId="0" applyFont="1" applyFill="1" applyBorder="1" applyAlignment="1">
      <alignment horizontal="center" vertical="center"/>
    </xf>
    <xf numFmtId="0" fontId="2" fillId="11" borderId="49" xfId="0" applyFont="1" applyFill="1" applyBorder="1" applyAlignment="1">
      <alignment horizontal="center" vertical="center"/>
    </xf>
    <xf numFmtId="0" fontId="2" fillId="11" borderId="50" xfId="0" applyFont="1" applyFill="1" applyBorder="1" applyAlignment="1">
      <alignment horizontal="center" vertical="center"/>
    </xf>
    <xf numFmtId="0" fontId="2" fillId="7" borderId="46" xfId="0" applyFont="1" applyFill="1" applyBorder="1" applyAlignment="1">
      <alignment horizontal="center" vertical="center"/>
    </xf>
    <xf numFmtId="0" fontId="2" fillId="7" borderId="47" xfId="0" applyFont="1" applyFill="1" applyBorder="1" applyAlignment="1">
      <alignment horizontal="center" vertical="center"/>
    </xf>
    <xf numFmtId="0" fontId="16" fillId="3" borderId="0" xfId="0" applyFont="1" applyFill="1" applyAlignment="1">
      <alignment horizontal="left"/>
    </xf>
    <xf numFmtId="0" fontId="14" fillId="3" borderId="1" xfId="0" applyFont="1" applyFill="1" applyBorder="1" applyAlignment="1">
      <alignment horizontal="left"/>
    </xf>
    <xf numFmtId="0" fontId="14" fillId="3" borderId="2" xfId="0" applyFont="1" applyFill="1" applyBorder="1" applyAlignment="1">
      <alignment horizontal="left"/>
    </xf>
    <xf numFmtId="0" fontId="14" fillId="3" borderId="10" xfId="0" applyFont="1" applyFill="1" applyBorder="1" applyAlignment="1">
      <alignment horizontal="left" vertical="center"/>
    </xf>
    <xf numFmtId="0" fontId="14" fillId="3" borderId="0" xfId="0" applyFont="1" applyFill="1" applyBorder="1" applyAlignment="1">
      <alignment horizontal="left" vertical="center"/>
    </xf>
    <xf numFmtId="0" fontId="14" fillId="3" borderId="7" xfId="0" applyFont="1" applyFill="1" applyBorder="1" applyAlignment="1">
      <alignment horizontal="left"/>
    </xf>
    <xf numFmtId="0" fontId="14" fillId="3" borderId="8" xfId="0" applyFont="1" applyFill="1" applyBorder="1" applyAlignment="1">
      <alignment horizontal="left"/>
    </xf>
    <xf numFmtId="0" fontId="22" fillId="6" borderId="41" xfId="0" applyFont="1" applyFill="1" applyBorder="1" applyAlignment="1">
      <alignment horizontal="center" vertical="center"/>
    </xf>
    <xf numFmtId="0" fontId="22" fillId="6" borderId="42" xfId="0" applyFont="1" applyFill="1" applyBorder="1" applyAlignment="1">
      <alignment horizontal="center" vertical="center"/>
    </xf>
    <xf numFmtId="0" fontId="22" fillId="6" borderId="43" xfId="0" applyFont="1" applyFill="1" applyBorder="1" applyAlignment="1">
      <alignment horizontal="center" vertical="center"/>
    </xf>
    <xf numFmtId="0" fontId="25" fillId="3" borderId="31" xfId="0" applyFont="1" applyFill="1" applyBorder="1" applyAlignment="1">
      <alignment horizontal="center" vertical="center" wrapText="1"/>
    </xf>
    <xf numFmtId="0" fontId="25" fillId="3" borderId="32" xfId="0" applyFont="1" applyFill="1" applyBorder="1" applyAlignment="1">
      <alignment horizontal="center" vertical="center" wrapText="1"/>
    </xf>
    <xf numFmtId="0" fontId="25" fillId="3" borderId="33" xfId="0" applyFont="1" applyFill="1" applyBorder="1" applyAlignment="1">
      <alignment horizontal="center" vertical="center" wrapText="1"/>
    </xf>
    <xf numFmtId="0" fontId="25" fillId="3" borderId="34" xfId="0" applyFont="1" applyFill="1" applyBorder="1" applyAlignment="1">
      <alignment horizontal="center" vertical="center" wrapText="1"/>
    </xf>
    <xf numFmtId="0" fontId="25" fillId="3" borderId="0" xfId="0" applyFont="1" applyFill="1" applyBorder="1" applyAlignment="1">
      <alignment horizontal="center" vertical="center" wrapText="1"/>
    </xf>
    <xf numFmtId="0" fontId="25" fillId="3" borderId="35" xfId="0" applyFont="1" applyFill="1" applyBorder="1" applyAlignment="1">
      <alignment horizontal="center" vertical="center" wrapText="1"/>
    </xf>
    <xf numFmtId="0" fontId="25" fillId="3" borderId="36"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25" fillId="3" borderId="37" xfId="0" applyFont="1" applyFill="1" applyBorder="1" applyAlignment="1">
      <alignment horizontal="center" vertical="center" wrapText="1"/>
    </xf>
    <xf numFmtId="0" fontId="0" fillId="7" borderId="0" xfId="0" applyFill="1" applyBorder="1" applyAlignment="1">
      <alignment horizontal="right"/>
    </xf>
    <xf numFmtId="0" fontId="28" fillId="7" borderId="0" xfId="0" applyFont="1" applyFill="1" applyBorder="1" applyAlignment="1">
      <alignment horizontal="right"/>
    </xf>
    <xf numFmtId="0" fontId="0" fillId="10" borderId="0" xfId="0" applyFill="1" applyBorder="1" applyAlignment="1">
      <alignment horizontal="right"/>
    </xf>
    <xf numFmtId="0" fontId="28" fillId="10" borderId="0" xfId="0" applyFont="1" applyFill="1" applyBorder="1" applyAlignment="1">
      <alignment horizontal="right"/>
    </xf>
    <xf numFmtId="0" fontId="16" fillId="0" borderId="0" xfId="0" applyFont="1" applyAlignment="1">
      <alignment horizontal="left"/>
    </xf>
    <xf numFmtId="0" fontId="0" fillId="14" borderId="4" xfId="0" applyFill="1" applyBorder="1" applyAlignment="1" applyProtection="1">
      <alignment horizontal="center" vertical="center"/>
      <protection hidden="1"/>
    </xf>
    <xf numFmtId="0" fontId="0" fillId="14" borderId="5" xfId="0" applyFill="1" applyBorder="1" applyAlignment="1" applyProtection="1">
      <alignment horizontal="center" vertical="center"/>
      <protection hidden="1"/>
    </xf>
    <xf numFmtId="0" fontId="0" fillId="14" borderId="6" xfId="0" applyFill="1" applyBorder="1" applyAlignment="1" applyProtection="1">
      <alignment horizontal="center" vertical="center"/>
      <protection hidden="1"/>
    </xf>
    <xf numFmtId="14" fontId="11" fillId="9" borderId="1" xfId="0" applyNumberFormat="1" applyFont="1" applyFill="1" applyBorder="1" applyAlignment="1" applyProtection="1">
      <alignment horizontal="center" vertical="center"/>
      <protection locked="0"/>
    </xf>
    <xf numFmtId="14" fontId="11" fillId="9" borderId="2" xfId="0" applyNumberFormat="1" applyFont="1" applyFill="1" applyBorder="1" applyAlignment="1" applyProtection="1">
      <alignment horizontal="center" vertical="center"/>
      <protection locked="0"/>
    </xf>
    <xf numFmtId="14" fontId="11" fillId="9" borderId="3" xfId="0" applyNumberFormat="1" applyFont="1" applyFill="1" applyBorder="1" applyAlignment="1" applyProtection="1">
      <alignment horizontal="center" vertical="center"/>
      <protection locked="0"/>
    </xf>
    <xf numFmtId="14" fontId="11" fillId="9" borderId="10" xfId="0" applyNumberFormat="1" applyFont="1" applyFill="1" applyBorder="1" applyAlignment="1" applyProtection="1">
      <alignment horizontal="center" vertical="center"/>
      <protection locked="0"/>
    </xf>
    <xf numFmtId="14" fontId="11" fillId="9" borderId="0" xfId="0" applyNumberFormat="1" applyFont="1" applyFill="1" applyBorder="1" applyAlignment="1" applyProtection="1">
      <alignment horizontal="center" vertical="center"/>
      <protection locked="0"/>
    </xf>
    <xf numFmtId="14" fontId="11" fillId="9" borderId="11" xfId="0" applyNumberFormat="1" applyFont="1" applyFill="1" applyBorder="1" applyAlignment="1" applyProtection="1">
      <alignment horizontal="center" vertical="center"/>
      <protection locked="0"/>
    </xf>
    <xf numFmtId="14" fontId="11" fillId="9" borderId="7" xfId="0" applyNumberFormat="1" applyFont="1" applyFill="1" applyBorder="1" applyAlignment="1" applyProtection="1">
      <alignment horizontal="center" vertical="center"/>
      <protection locked="0"/>
    </xf>
    <xf numFmtId="14" fontId="11" fillId="9" borderId="8" xfId="0" applyNumberFormat="1" applyFont="1" applyFill="1" applyBorder="1" applyAlignment="1" applyProtection="1">
      <alignment horizontal="center" vertical="center"/>
      <protection locked="0"/>
    </xf>
    <xf numFmtId="14" fontId="11" fillId="9" borderId="9" xfId="0" applyNumberFormat="1" applyFont="1" applyFill="1" applyBorder="1" applyAlignment="1" applyProtection="1">
      <alignment horizontal="center" vertical="center"/>
      <protection locked="0"/>
    </xf>
    <xf numFmtId="0" fontId="0" fillId="14" borderId="4" xfId="0" applyFont="1" applyFill="1" applyBorder="1" applyAlignment="1" applyProtection="1">
      <alignment horizontal="center" vertical="center"/>
      <protection hidden="1"/>
    </xf>
    <xf numFmtId="0" fontId="0" fillId="14" borderId="5" xfId="0" applyFont="1" applyFill="1" applyBorder="1" applyAlignment="1" applyProtection="1">
      <alignment horizontal="center" vertical="center"/>
      <protection hidden="1"/>
    </xf>
    <xf numFmtId="0" fontId="11" fillId="9" borderId="1" xfId="0" applyFont="1" applyFill="1" applyBorder="1" applyAlignment="1" applyProtection="1">
      <alignment horizontal="center" vertical="center"/>
      <protection locked="0"/>
    </xf>
    <xf numFmtId="0" fontId="11" fillId="9" borderId="2" xfId="0" applyFont="1" applyFill="1" applyBorder="1" applyAlignment="1" applyProtection="1">
      <alignment horizontal="center" vertical="center"/>
      <protection locked="0"/>
    </xf>
    <xf numFmtId="0" fontId="11" fillId="9" borderId="3" xfId="0" applyFont="1" applyFill="1" applyBorder="1" applyAlignment="1" applyProtection="1">
      <alignment horizontal="center" vertical="center"/>
      <protection locked="0"/>
    </xf>
    <xf numFmtId="0" fontId="11" fillId="9" borderId="7" xfId="0" applyFont="1" applyFill="1" applyBorder="1" applyAlignment="1" applyProtection="1">
      <alignment horizontal="center" vertical="center"/>
      <protection locked="0"/>
    </xf>
    <xf numFmtId="0" fontId="11" fillId="9" borderId="8" xfId="0" applyFont="1" applyFill="1" applyBorder="1" applyAlignment="1" applyProtection="1">
      <alignment horizontal="center" vertical="center"/>
      <protection locked="0"/>
    </xf>
    <xf numFmtId="0" fontId="11" fillId="9" borderId="9" xfId="0" applyFont="1" applyFill="1" applyBorder="1" applyAlignment="1" applyProtection="1">
      <alignment horizontal="center" vertical="center"/>
      <protection locked="0"/>
    </xf>
    <xf numFmtId="0" fontId="5" fillId="14" borderId="4" xfId="0" applyFont="1" applyFill="1" applyBorder="1" applyAlignment="1" applyProtection="1">
      <alignment horizontal="center" vertical="center"/>
      <protection hidden="1"/>
    </xf>
    <xf numFmtId="0" fontId="5" fillId="14" borderId="5" xfId="0" applyFont="1" applyFill="1" applyBorder="1" applyAlignment="1" applyProtection="1">
      <alignment horizontal="center" vertical="center"/>
      <protection hidden="1"/>
    </xf>
    <xf numFmtId="0" fontId="5" fillId="14" borderId="6" xfId="0" applyFont="1" applyFill="1" applyBorder="1" applyAlignment="1" applyProtection="1">
      <alignment horizontal="center" vertical="center"/>
      <protection hidden="1"/>
    </xf>
    <xf numFmtId="0" fontId="5" fillId="14" borderId="4" xfId="0" applyFont="1" applyFill="1" applyBorder="1" applyAlignment="1" applyProtection="1">
      <alignment horizontal="left" vertical="center"/>
      <protection hidden="1"/>
    </xf>
    <xf numFmtId="0" fontId="5" fillId="14" borderId="5" xfId="0" applyFont="1" applyFill="1" applyBorder="1" applyAlignment="1" applyProtection="1">
      <alignment horizontal="left" vertical="center"/>
      <protection hidden="1"/>
    </xf>
    <xf numFmtId="0" fontId="5" fillId="14" borderId="6" xfId="0" applyFont="1" applyFill="1" applyBorder="1" applyAlignment="1" applyProtection="1">
      <alignment horizontal="left" vertical="center"/>
      <protection hidden="1"/>
    </xf>
    <xf numFmtId="0" fontId="0" fillId="9" borderId="4" xfId="0" applyFill="1" applyBorder="1" applyAlignment="1" applyProtection="1">
      <alignment horizontal="left" vertical="center" wrapText="1"/>
      <protection locked="0"/>
    </xf>
    <xf numFmtId="0" fontId="0" fillId="9" borderId="5" xfId="0" applyFill="1" applyBorder="1" applyAlignment="1" applyProtection="1">
      <alignment horizontal="left" vertical="center" wrapText="1"/>
      <protection locked="0"/>
    </xf>
    <xf numFmtId="0" fontId="0" fillId="9" borderId="6" xfId="0" applyFill="1" applyBorder="1" applyAlignment="1" applyProtection="1">
      <alignment horizontal="left" vertical="center" wrapText="1"/>
      <protection locked="0"/>
    </xf>
    <xf numFmtId="0" fontId="0" fillId="3" borderId="4" xfId="0" applyFill="1" applyBorder="1" applyAlignment="1" applyProtection="1">
      <alignment horizontal="left" vertical="center" wrapText="1"/>
      <protection locked="0"/>
    </xf>
    <xf numFmtId="0" fontId="0" fillId="3" borderId="5" xfId="0" applyFill="1" applyBorder="1" applyAlignment="1" applyProtection="1">
      <alignment horizontal="left" vertical="center" wrapText="1"/>
      <protection locked="0"/>
    </xf>
    <xf numFmtId="0" fontId="0" fillId="3" borderId="6" xfId="0" applyFill="1" applyBorder="1" applyAlignment="1" applyProtection="1">
      <alignment horizontal="left" vertical="center" wrapText="1"/>
      <protection locked="0"/>
    </xf>
    <xf numFmtId="0" fontId="7" fillId="5" borderId="4" xfId="0" applyFont="1" applyFill="1" applyBorder="1" applyAlignment="1" applyProtection="1">
      <alignment horizontal="left" wrapText="1"/>
      <protection hidden="1"/>
    </xf>
    <xf numFmtId="0" fontId="7" fillId="5" borderId="5" xfId="0" applyFont="1" applyFill="1" applyBorder="1" applyAlignment="1" applyProtection="1">
      <alignment horizontal="left" wrapText="1"/>
      <protection hidden="1"/>
    </xf>
    <xf numFmtId="0" fontId="7" fillId="5" borderId="6" xfId="0" applyFont="1" applyFill="1" applyBorder="1" applyAlignment="1" applyProtection="1">
      <alignment horizontal="left" wrapText="1"/>
      <protection hidden="1"/>
    </xf>
    <xf numFmtId="0" fontId="11" fillId="3" borderId="1" xfId="0" applyFont="1" applyFill="1" applyBorder="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locked="0"/>
    </xf>
    <xf numFmtId="0" fontId="11" fillId="3" borderId="10" xfId="0" applyFont="1" applyFill="1" applyBorder="1" applyAlignment="1" applyProtection="1">
      <alignment horizontal="center" vertical="center" wrapText="1"/>
      <protection locked="0"/>
    </xf>
    <xf numFmtId="0" fontId="11" fillId="3" borderId="0"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left" vertical="center" wrapText="1"/>
      <protection hidden="1"/>
    </xf>
    <xf numFmtId="0" fontId="5" fillId="5" borderId="5" xfId="0" applyFont="1" applyFill="1" applyBorder="1" applyAlignment="1" applyProtection="1">
      <alignment horizontal="left" vertical="center" wrapText="1"/>
      <protection hidden="1"/>
    </xf>
    <xf numFmtId="0" fontId="11" fillId="5" borderId="6" xfId="0" applyFont="1" applyFill="1" applyBorder="1" applyAlignment="1" applyProtection="1">
      <alignment horizontal="left" vertical="center" wrapText="1"/>
      <protection hidden="1"/>
    </xf>
    <xf numFmtId="0" fontId="2" fillId="5" borderId="4" xfId="0" applyFont="1" applyFill="1" applyBorder="1" applyAlignment="1" applyProtection="1">
      <alignment horizontal="left" vertical="center"/>
      <protection hidden="1"/>
    </xf>
    <xf numFmtId="0" fontId="2" fillId="5" borderId="5" xfId="0" applyFont="1" applyFill="1" applyBorder="1" applyAlignment="1" applyProtection="1">
      <alignment horizontal="left" vertical="center"/>
      <protection hidden="1"/>
    </xf>
    <xf numFmtId="0" fontId="0" fillId="5" borderId="6" xfId="0" applyFill="1" applyBorder="1" applyAlignment="1" applyProtection="1">
      <alignment horizontal="left" vertical="center"/>
      <protection hidden="1"/>
    </xf>
    <xf numFmtId="0" fontId="11" fillId="5" borderId="6" xfId="0" applyFont="1" applyFill="1" applyBorder="1" applyAlignment="1" applyProtection="1">
      <alignment horizontal="left" vertical="center"/>
      <protection hidden="1"/>
    </xf>
    <xf numFmtId="0" fontId="9" fillId="4" borderId="1" xfId="0" applyFont="1" applyFill="1" applyBorder="1" applyAlignment="1" applyProtection="1">
      <alignment horizontal="center" vertical="center"/>
      <protection hidden="1"/>
    </xf>
    <xf numFmtId="0" fontId="9" fillId="4" borderId="2" xfId="0" applyFont="1" applyFill="1" applyBorder="1" applyAlignment="1" applyProtection="1">
      <alignment horizontal="center" vertical="center"/>
      <protection hidden="1"/>
    </xf>
    <xf numFmtId="0" fontId="9" fillId="4" borderId="3" xfId="0" applyFont="1" applyFill="1" applyBorder="1" applyAlignment="1" applyProtection="1">
      <alignment horizontal="center" vertical="center"/>
      <protection hidden="1"/>
    </xf>
    <xf numFmtId="0" fontId="7" fillId="15" borderId="4" xfId="0" applyFont="1" applyFill="1" applyBorder="1" applyAlignment="1" applyProtection="1">
      <alignment horizontal="left" wrapText="1"/>
      <protection hidden="1"/>
    </xf>
    <xf numFmtId="0" fontId="7" fillId="15" borderId="5" xfId="0" applyFont="1" applyFill="1" applyBorder="1" applyAlignment="1" applyProtection="1">
      <alignment horizontal="left" wrapText="1"/>
      <protection hidden="1"/>
    </xf>
    <xf numFmtId="0" fontId="7" fillId="15" borderId="6" xfId="0" applyFont="1" applyFill="1" applyBorder="1" applyAlignment="1" applyProtection="1">
      <alignment horizontal="left" wrapText="1"/>
      <protection hidden="1"/>
    </xf>
    <xf numFmtId="0" fontId="0" fillId="16" borderId="5" xfId="0" applyFill="1" applyBorder="1" applyAlignment="1" applyProtection="1">
      <alignment horizontal="left" vertical="center"/>
      <protection hidden="1"/>
    </xf>
    <xf numFmtId="0" fontId="0" fillId="16" borderId="6" xfId="0" applyFill="1" applyBorder="1" applyAlignment="1" applyProtection="1">
      <alignment horizontal="left" vertical="center"/>
      <protection hidden="1"/>
    </xf>
    <xf numFmtId="0" fontId="0" fillId="16" borderId="8" xfId="0" applyFill="1" applyBorder="1" applyAlignment="1" applyProtection="1">
      <alignment horizontal="left" vertical="center"/>
      <protection hidden="1"/>
    </xf>
    <xf numFmtId="0" fontId="0" fillId="16" borderId="9" xfId="0" applyFill="1" applyBorder="1" applyAlignment="1" applyProtection="1">
      <alignment horizontal="left" vertical="center"/>
      <protection hidden="1"/>
    </xf>
    <xf numFmtId="0" fontId="9" fillId="5" borderId="70" xfId="0" applyFont="1" applyFill="1" applyBorder="1" applyAlignment="1" applyProtection="1">
      <alignment horizontal="left" vertical="center"/>
      <protection hidden="1"/>
    </xf>
    <xf numFmtId="0" fontId="9" fillId="5" borderId="71" xfId="0" applyFont="1" applyFill="1" applyBorder="1" applyAlignment="1" applyProtection="1">
      <alignment horizontal="left" vertical="center"/>
      <protection hidden="1"/>
    </xf>
    <xf numFmtId="0" fontId="9" fillId="5" borderId="76" xfId="0" applyFont="1" applyFill="1" applyBorder="1" applyAlignment="1" applyProtection="1">
      <alignment horizontal="left" vertical="center"/>
      <protection hidden="1"/>
    </xf>
    <xf numFmtId="0" fontId="0" fillId="0" borderId="1" xfId="0" applyFont="1" applyFill="1" applyBorder="1" applyAlignment="1" applyProtection="1">
      <alignment horizontal="right" vertical="center" wrapText="1"/>
      <protection locked="0"/>
    </xf>
    <xf numFmtId="0" fontId="0" fillId="0" borderId="2" xfId="0" applyFont="1" applyFill="1" applyBorder="1" applyAlignment="1" applyProtection="1">
      <alignment horizontal="right" vertical="center" wrapText="1"/>
      <protection locked="0"/>
    </xf>
    <xf numFmtId="0" fontId="0" fillId="0" borderId="3" xfId="0" applyFont="1" applyFill="1" applyBorder="1" applyAlignment="1" applyProtection="1">
      <alignment horizontal="right" vertical="center" wrapText="1"/>
      <protection locked="0"/>
    </xf>
    <xf numFmtId="0" fontId="0" fillId="3" borderId="4" xfId="0" applyFont="1" applyFill="1" applyBorder="1" applyAlignment="1" applyProtection="1">
      <alignment horizontal="right" vertical="center"/>
      <protection locked="0"/>
    </xf>
    <xf numFmtId="0" fontId="0" fillId="3" borderId="5" xfId="0" applyFont="1" applyFill="1" applyBorder="1" applyAlignment="1" applyProtection="1">
      <alignment horizontal="right" vertical="center"/>
      <protection locked="0"/>
    </xf>
    <xf numFmtId="0" fontId="0" fillId="3" borderId="6" xfId="0" applyFont="1" applyFill="1" applyBorder="1" applyAlignment="1" applyProtection="1">
      <alignment horizontal="right" vertical="center"/>
      <protection locked="0"/>
    </xf>
    <xf numFmtId="0" fontId="35" fillId="5" borderId="1" xfId="0" applyFont="1" applyFill="1" applyBorder="1" applyAlignment="1" applyProtection="1">
      <alignment horizontal="center" vertical="center"/>
      <protection hidden="1"/>
    </xf>
    <xf numFmtId="0" fontId="35" fillId="5" borderId="2" xfId="0" applyFont="1" applyFill="1" applyBorder="1" applyAlignment="1" applyProtection="1">
      <alignment horizontal="center" vertical="center"/>
      <protection hidden="1"/>
    </xf>
    <xf numFmtId="0" fontId="5" fillId="15" borderId="17" xfId="0" applyFont="1" applyFill="1" applyBorder="1" applyAlignment="1" applyProtection="1">
      <alignment horizontal="left"/>
      <protection hidden="1"/>
    </xf>
    <xf numFmtId="0" fontId="11" fillId="3" borderId="17" xfId="0" applyFont="1" applyFill="1" applyBorder="1" applyAlignment="1" applyProtection="1">
      <alignment horizontal="right"/>
      <protection locked="0"/>
    </xf>
    <xf numFmtId="49" fontId="4" fillId="0" borderId="4" xfId="0" applyNumberFormat="1" applyFont="1" applyFill="1" applyBorder="1" applyAlignment="1" applyProtection="1">
      <alignment horizontal="right" vertical="center" wrapText="1"/>
      <protection locked="0"/>
    </xf>
    <xf numFmtId="49" fontId="4" fillId="0" borderId="5" xfId="0" applyNumberFormat="1" applyFont="1" applyFill="1" applyBorder="1" applyAlignment="1" applyProtection="1">
      <alignment horizontal="right" vertical="center" wrapText="1"/>
      <protection locked="0"/>
    </xf>
    <xf numFmtId="49" fontId="4" fillId="0" borderId="6" xfId="0" applyNumberFormat="1" applyFont="1" applyFill="1" applyBorder="1" applyAlignment="1" applyProtection="1">
      <alignment horizontal="right" vertical="center" wrapText="1"/>
      <protection locked="0"/>
    </xf>
    <xf numFmtId="0" fontId="0" fillId="0" borderId="4" xfId="0" applyFont="1" applyFill="1" applyBorder="1" applyAlignment="1" applyProtection="1">
      <alignment horizontal="right" vertical="center" wrapText="1"/>
      <protection locked="0"/>
    </xf>
    <xf numFmtId="0" fontId="0" fillId="0" borderId="5" xfId="0" applyFont="1" applyFill="1" applyBorder="1" applyAlignment="1" applyProtection="1">
      <alignment horizontal="right" vertical="center" wrapText="1"/>
      <protection locked="0"/>
    </xf>
    <xf numFmtId="0" fontId="0" fillId="0" borderId="6" xfId="0" applyFont="1" applyFill="1" applyBorder="1" applyAlignment="1" applyProtection="1">
      <alignment horizontal="right" vertical="center" wrapText="1"/>
      <protection locked="0"/>
    </xf>
    <xf numFmtId="0" fontId="0" fillId="5" borderId="5" xfId="0" applyFill="1" applyBorder="1" applyAlignment="1" applyProtection="1">
      <alignment horizontal="left" vertical="center" wrapText="1"/>
      <protection hidden="1"/>
    </xf>
    <xf numFmtId="0" fontId="0" fillId="5" borderId="6" xfId="0" applyFill="1" applyBorder="1" applyAlignment="1" applyProtection="1">
      <alignment horizontal="left" vertical="center" wrapText="1"/>
      <protection hidden="1"/>
    </xf>
    <xf numFmtId="0" fontId="0" fillId="15" borderId="4" xfId="0" applyFill="1" applyBorder="1" applyAlignment="1" applyProtection="1">
      <alignment vertical="center"/>
      <protection hidden="1"/>
    </xf>
    <xf numFmtId="0" fontId="0" fillId="15" borderId="5" xfId="0" applyFill="1" applyBorder="1" applyAlignment="1" applyProtection="1">
      <alignment vertical="center"/>
      <protection hidden="1"/>
    </xf>
    <xf numFmtId="0" fontId="0" fillId="15" borderId="6" xfId="0" applyFill="1" applyBorder="1" applyAlignment="1" applyProtection="1">
      <alignment vertical="center"/>
      <protection hidden="1"/>
    </xf>
    <xf numFmtId="0" fontId="0" fillId="15" borderId="4" xfId="0" applyFont="1" applyFill="1" applyBorder="1" applyAlignment="1" applyProtection="1">
      <alignment vertical="center"/>
      <protection hidden="1"/>
    </xf>
    <xf numFmtId="0" fontId="0" fillId="15" borderId="5" xfId="0" applyFont="1" applyFill="1" applyBorder="1" applyAlignment="1" applyProtection="1">
      <alignment vertical="center"/>
      <protection hidden="1"/>
    </xf>
    <xf numFmtId="0" fontId="2" fillId="5" borderId="5" xfId="0" applyFont="1" applyFill="1" applyBorder="1" applyAlignment="1" applyProtection="1">
      <alignment horizontal="left" vertical="center" wrapText="1"/>
      <protection hidden="1"/>
    </xf>
    <xf numFmtId="0" fontId="40" fillId="15" borderId="2" xfId="0" applyFont="1" applyFill="1" applyBorder="1" applyAlignment="1" applyProtection="1">
      <alignment horizontal="center" vertical="center"/>
      <protection hidden="1"/>
    </xf>
    <xf numFmtId="0" fontId="40" fillId="15" borderId="3" xfId="0" applyFont="1" applyFill="1" applyBorder="1" applyAlignment="1" applyProtection="1">
      <alignment horizontal="center" vertical="center"/>
      <protection hidden="1"/>
    </xf>
    <xf numFmtId="0" fontId="4" fillId="15" borderId="4" xfId="0" applyFont="1" applyFill="1" applyBorder="1" applyAlignment="1" applyProtection="1">
      <alignment vertical="center"/>
      <protection hidden="1"/>
    </xf>
    <xf numFmtId="0" fontId="4" fillId="15" borderId="5" xfId="0" applyFont="1" applyFill="1" applyBorder="1" applyAlignment="1" applyProtection="1">
      <alignment vertical="center"/>
      <protection hidden="1"/>
    </xf>
    <xf numFmtId="0" fontId="4" fillId="15" borderId="6" xfId="0" applyFont="1" applyFill="1" applyBorder="1" applyAlignment="1" applyProtection="1">
      <alignment vertical="center"/>
      <protection hidden="1"/>
    </xf>
    <xf numFmtId="0" fontId="2" fillId="5" borderId="6" xfId="0" applyFont="1" applyFill="1" applyBorder="1" applyAlignment="1" applyProtection="1">
      <alignment horizontal="left" vertical="center"/>
      <protection hidden="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0" fillId="3" borderId="0" xfId="0" applyFill="1" applyAlignment="1">
      <alignment horizontal="center" vertical="top"/>
    </xf>
    <xf numFmtId="0" fontId="2" fillId="15" borderId="65" xfId="0" applyFont="1" applyFill="1" applyBorder="1" applyAlignment="1">
      <alignment horizontal="center" vertical="center"/>
    </xf>
    <xf numFmtId="0" fontId="2" fillId="15" borderId="66" xfId="0" applyFont="1" applyFill="1" applyBorder="1" applyAlignment="1">
      <alignment horizontal="center" vertical="center"/>
    </xf>
    <xf numFmtId="0" fontId="2" fillId="15" borderId="67" xfId="0" applyFont="1" applyFill="1" applyBorder="1" applyAlignment="1">
      <alignment horizontal="center" vertical="center"/>
    </xf>
    <xf numFmtId="0" fontId="2" fillId="15" borderId="68" xfId="0" applyFont="1" applyFill="1" applyBorder="1" applyAlignment="1">
      <alignment horizontal="center" vertical="center"/>
    </xf>
    <xf numFmtId="0" fontId="2" fillId="15" borderId="18" xfId="0" applyFont="1" applyFill="1" applyBorder="1" applyAlignment="1">
      <alignment horizontal="center" vertical="center"/>
    </xf>
    <xf numFmtId="0" fontId="2" fillId="15" borderId="15" xfId="0" applyFont="1" applyFill="1" applyBorder="1" applyAlignment="1">
      <alignment horizontal="center" vertical="center"/>
    </xf>
    <xf numFmtId="0" fontId="2" fillId="15" borderId="18" xfId="0" applyFont="1" applyFill="1" applyBorder="1" applyAlignment="1">
      <alignment horizontal="center" vertical="center" wrapText="1"/>
    </xf>
    <xf numFmtId="0" fontId="2" fillId="15" borderId="15" xfId="0" applyFont="1" applyFill="1" applyBorder="1" applyAlignment="1">
      <alignment horizontal="center" vertical="center" wrapText="1"/>
    </xf>
    <xf numFmtId="0" fontId="0" fillId="15" borderId="15" xfId="0" applyFill="1" applyBorder="1" applyAlignment="1">
      <alignment horizontal="center" vertical="center"/>
    </xf>
    <xf numFmtId="0" fontId="2" fillId="15" borderId="16" xfId="0" applyFont="1" applyFill="1" applyBorder="1" applyAlignment="1">
      <alignment horizontal="center" vertical="center"/>
    </xf>
    <xf numFmtId="0" fontId="17" fillId="5" borderId="4" xfId="0" applyFont="1" applyFill="1" applyBorder="1" applyAlignment="1">
      <alignment horizontal="left"/>
    </xf>
    <xf numFmtId="0" fontId="17" fillId="5" borderId="5" xfId="0" applyFont="1" applyFill="1" applyBorder="1" applyAlignment="1">
      <alignment horizontal="left"/>
    </xf>
    <xf numFmtId="0" fontId="17" fillId="5" borderId="6" xfId="0" applyFont="1" applyFill="1" applyBorder="1" applyAlignment="1">
      <alignment horizontal="left"/>
    </xf>
  </cellXfs>
  <cellStyles count="30">
    <cellStyle name="Lien hypertexte" xfId="9" builtinId="8"/>
    <cellStyle name="Milliers" xfId="2" builtinId="3"/>
    <cellStyle name="Milliers 2" xfId="6" xr:uid="{00000000-0005-0000-0000-000002000000}"/>
    <cellStyle name="Milliers 3" xfId="12" xr:uid="{48DE84CE-7D06-45A1-B9EF-08BE9E18FC39}"/>
    <cellStyle name="Milliers 3 2" xfId="28" xr:uid="{81E33720-690B-43DE-A997-107767D92517}"/>
    <cellStyle name="Milliers 3 3" xfId="20" xr:uid="{C7A9690A-37E9-4241-B499-E08A60DF9817}"/>
    <cellStyle name="Monétaire" xfId="3" builtinId="4"/>
    <cellStyle name="Monétaire 2" xfId="7" xr:uid="{00000000-0005-0000-0000-000004000000}"/>
    <cellStyle name="Monétaire 2 2" xfId="10" xr:uid="{00000000-0005-0000-0000-000005000000}"/>
    <cellStyle name="Monétaire 2 2 2" xfId="26" xr:uid="{B2431E7A-236A-4292-882E-7E526BE38948}"/>
    <cellStyle name="Monétaire 2 2 3" xfId="18" xr:uid="{E25D51FD-5FEF-4036-801A-CE8D575E14EC}"/>
    <cellStyle name="Monétaire 2 3" xfId="24" xr:uid="{4F35608D-F5DF-4065-987F-064CA20286B1}"/>
    <cellStyle name="Monétaire 2 4" xfId="16" xr:uid="{31DC824D-513C-4071-BC64-6773C77F3A81}"/>
    <cellStyle name="Monétaire 3" xfId="4" xr:uid="{00000000-0005-0000-0000-000006000000}"/>
    <cellStyle name="Monétaire 3 2" xfId="8" xr:uid="{00000000-0005-0000-0000-000007000000}"/>
    <cellStyle name="Monétaire 3 2 2" xfId="25" xr:uid="{6E1EE943-8BEF-4A2E-99FE-D096AAF02E95}"/>
    <cellStyle name="Monétaire 3 2 3" xfId="17" xr:uid="{EFCB8155-B2AA-4EE0-9456-E55CAD4C7BD5}"/>
    <cellStyle name="Monétaire 3 3" xfId="13" xr:uid="{52953004-13C6-42BF-9CBF-6087091BCD0F}"/>
    <cellStyle name="Monétaire 3 3 2" xfId="29" xr:uid="{7A65ED53-99D9-4E6A-B928-5AF3DD5311F9}"/>
    <cellStyle name="Monétaire 3 3 3" xfId="21" xr:uid="{2C4DFEFA-5B0A-401A-B31A-B38CA5408AD3}"/>
    <cellStyle name="Monétaire 3 4" xfId="23" xr:uid="{C3FA31F0-00A9-4EC2-AD93-35D091987F7D}"/>
    <cellStyle name="Monétaire 3 5" xfId="15" xr:uid="{49F94E7D-6A2E-4EB4-B35C-76E13C75D4BE}"/>
    <cellStyle name="Monétaire 4" xfId="11" xr:uid="{A01D78DD-5E17-493C-B396-1D670EFE8BD4}"/>
    <cellStyle name="Monétaire 4 2" xfId="27" xr:uid="{593DC375-E936-4E33-81C6-433A0E0C19C8}"/>
    <cellStyle name="Monétaire 4 3" xfId="19" xr:uid="{3896AD19-609D-4816-92BB-11467344BDCC}"/>
    <cellStyle name="Monétaire 5" xfId="22" xr:uid="{07001EAC-374C-4A8F-9B47-AAEB70BC8C5C}"/>
    <cellStyle name="Monétaire 6" xfId="14" xr:uid="{E8837F8A-7088-4213-B775-C904487CAE23}"/>
    <cellStyle name="Normal" xfId="0" builtinId="0"/>
    <cellStyle name="Pourcentage" xfId="1" builtinId="5"/>
    <cellStyle name="Pourcentage 2" xfId="5" xr:uid="{00000000-0005-0000-0000-00000A000000}"/>
  </cellStyles>
  <dxfs count="75">
    <dxf>
      <font>
        <b/>
        <i val="0"/>
        <color rgb="FFFF0000"/>
      </font>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4.9989318521683403E-2"/>
        </patternFill>
      </fill>
    </dxf>
    <dxf>
      <font>
        <b/>
        <i val="0"/>
        <color rgb="FFFF0000"/>
      </font>
    </dxf>
    <dxf>
      <font>
        <b/>
        <i val="0"/>
        <color rgb="FFFF0000"/>
      </font>
    </dxf>
    <dxf>
      <font>
        <b/>
        <i val="0"/>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4.9989318521683403E-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rgb="FFFFFF99"/>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rgb="FFFF0000"/>
      </font>
    </dxf>
    <dxf>
      <font>
        <b/>
        <i val="0"/>
        <color rgb="FFFF0000"/>
      </font>
    </dxf>
    <dxf>
      <font>
        <b/>
        <i val="0"/>
        <color rgb="FFFF0000"/>
      </font>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4.9989318521683403E-2"/>
        </patternFill>
      </fill>
    </dxf>
    <dxf>
      <font>
        <b/>
        <i val="0"/>
        <color rgb="FFFF0000"/>
      </font>
    </dxf>
    <dxf>
      <font>
        <b/>
        <i val="0"/>
        <color rgb="FFFF0000"/>
      </font>
    </dxf>
    <dxf>
      <font>
        <b/>
        <i val="0"/>
        <color rgb="FFFF0000"/>
      </font>
    </dxf>
    <dxf>
      <font>
        <b/>
        <i val="0"/>
        <color rgb="FFFF0000"/>
      </font>
    </dxf>
    <dxf>
      <fill>
        <patternFill>
          <bgColor theme="0" tint="-4.9989318521683403E-2"/>
        </patternFill>
      </fill>
    </dxf>
    <dxf>
      <fill>
        <patternFill>
          <bgColor rgb="FFFFFF99"/>
        </patternFill>
      </fill>
    </dxf>
    <dxf>
      <font>
        <b/>
        <i val="0"/>
        <color rgb="FFEA2E08"/>
      </font>
    </dxf>
    <dxf>
      <font>
        <color theme="1"/>
      </font>
    </dxf>
    <dxf>
      <fill>
        <patternFill>
          <bgColor theme="0" tint="-0.14996795556505021"/>
        </patternFill>
      </fill>
    </dxf>
    <dxf>
      <fill>
        <patternFill>
          <bgColor theme="0" tint="-0.14996795556505021"/>
        </patternFill>
      </fill>
    </dxf>
    <dxf>
      <fill>
        <patternFill>
          <bgColor theme="0" tint="-0.14996795556505021"/>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lor auto="1"/>
      </font>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color rgb="FFFF0000"/>
      </font>
    </dxf>
    <dxf>
      <font>
        <b/>
        <i val="0"/>
        <color rgb="FFFF0000"/>
      </font>
    </dxf>
    <dxf>
      <fill>
        <patternFill>
          <bgColor rgb="FFFFFF99"/>
        </patternFill>
      </fill>
    </dxf>
    <dxf>
      <font>
        <b/>
        <i val="0"/>
        <color rgb="FFFF0000"/>
      </font>
    </dxf>
    <dxf>
      <font>
        <b/>
        <i val="0"/>
        <color rgb="FFFF0000"/>
      </font>
    </dxf>
    <dxf>
      <font>
        <b/>
        <i val="0"/>
        <color rgb="FFFF0000"/>
      </font>
    </dxf>
    <dxf>
      <font>
        <b/>
        <i val="0"/>
        <color rgb="FFFF0000"/>
      </font>
    </dxf>
  </dxfs>
  <tableStyles count="0" defaultTableStyle="TableStyleMedium2" defaultPivotStyle="PivotStyleLight16"/>
  <colors>
    <mruColors>
      <color rgb="FFFFFF99"/>
      <color rgb="FFFFFF00"/>
      <color rgb="FF00FF00"/>
      <color rgb="FFA2B749"/>
      <color rgb="FFFF00FF"/>
      <color rgb="FFCCCCFF"/>
      <color rgb="FFC08E00"/>
      <color rgb="FFCC9900"/>
      <color rgb="FFAC7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6/relationships/vbaProject" Target="vbaProject.bin"/><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5.tiff"/><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tiff"/><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3</xdr:col>
      <xdr:colOff>31021</xdr:colOff>
      <xdr:row>6</xdr:row>
      <xdr:rowOff>15240</xdr:rowOff>
    </xdr:from>
    <xdr:to>
      <xdr:col>13</xdr:col>
      <xdr:colOff>842684</xdr:colOff>
      <xdr:row>13</xdr:row>
      <xdr:rowOff>166077</xdr:rowOff>
    </xdr:to>
    <xdr:pic>
      <xdr:nvPicPr>
        <xdr:cNvPr id="6" name="Imag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350639" y="1169446"/>
          <a:ext cx="9328133" cy="1484337"/>
        </a:xfrm>
        <a:prstGeom prst="rect">
          <a:avLst/>
        </a:prstGeom>
      </xdr:spPr>
    </xdr:pic>
    <xdr:clientData/>
  </xdr:twoCellAnchor>
  <xdr:twoCellAnchor editAs="oneCell">
    <xdr:from>
      <xdr:col>12</xdr:col>
      <xdr:colOff>386942</xdr:colOff>
      <xdr:row>14</xdr:row>
      <xdr:rowOff>833045</xdr:rowOff>
    </xdr:from>
    <xdr:to>
      <xdr:col>13</xdr:col>
      <xdr:colOff>808729</xdr:colOff>
      <xdr:row>14</xdr:row>
      <xdr:rowOff>1388947</xdr:rowOff>
    </xdr:to>
    <xdr:pic>
      <xdr:nvPicPr>
        <xdr:cNvPr id="2" name="Image 1">
          <a:extLst>
            <a:ext uri="{FF2B5EF4-FFF2-40B4-BE49-F238E27FC236}">
              <a16:creationId xmlns:a16="http://schemas.microsoft.com/office/drawing/2014/main" id="{20D4B3F9-8549-4FFE-B23F-0B720B11B78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39471" y="3354369"/>
          <a:ext cx="1284640" cy="55590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17</xdr:col>
      <xdr:colOff>609750</xdr:colOff>
      <xdr:row>0</xdr:row>
      <xdr:rowOff>841786</xdr:rowOff>
    </xdr:from>
    <xdr:to>
      <xdr:col>25</xdr:col>
      <xdr:colOff>727555</xdr:colOff>
      <xdr:row>26</xdr:row>
      <xdr:rowOff>172433</xdr:rowOff>
    </xdr:to>
    <xdr:pic>
      <xdr:nvPicPr>
        <xdr:cNvPr id="2" name="Image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72809" y="841786"/>
          <a:ext cx="6572393" cy="4928795"/>
        </a:xfrm>
        <a:prstGeom prst="rect">
          <a:avLst/>
        </a:prstGeom>
        <a:noFill/>
        <a:ln w="63500">
          <a:solidFill>
            <a:schemeClr val="bg1">
              <a:lumMod val="85000"/>
            </a:schemeClr>
          </a:solidFill>
        </a:ln>
        <a:effectLst>
          <a:softEdge rad="31750"/>
        </a:effectLst>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19</xdr:col>
          <xdr:colOff>771525</xdr:colOff>
          <xdr:row>8</xdr:row>
          <xdr:rowOff>19050</xdr:rowOff>
        </xdr:from>
        <xdr:to>
          <xdr:col>24</xdr:col>
          <xdr:colOff>57150</xdr:colOff>
          <xdr:row>9</xdr:row>
          <xdr:rowOff>161925</xdr:rowOff>
        </xdr:to>
        <xdr:sp macro="" textlink="">
          <xdr:nvSpPr>
            <xdr:cNvPr id="31745" name="Button 1" hidden="1">
              <a:extLst>
                <a:ext uri="{63B3BB69-23CF-44E3-9099-C40C66FF867C}">
                  <a14:compatExt spid="_x0000_s31745"/>
                </a:ext>
                <a:ext uri="{FF2B5EF4-FFF2-40B4-BE49-F238E27FC236}">
                  <a16:creationId xmlns:a16="http://schemas.microsoft.com/office/drawing/2014/main" id="{00000000-0008-0000-0B00-000001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Ajuster le fichier et préparer la diffusion - </a:t>
              </a:r>
              <a:r>
                <a:rPr lang="fr-CA" sz="1100" b="1" i="0" u="none" strike="noStrike" baseline="0">
                  <a:solidFill>
                    <a:srgbClr val="000000"/>
                  </a:solidFill>
                  <a:latin typeface="Calibri"/>
                  <a:ea typeface="Calibri"/>
                  <a:cs typeface="Calibri"/>
                </a:rPr>
                <a:t>Volet II</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762000</xdr:colOff>
          <xdr:row>10</xdr:row>
          <xdr:rowOff>95250</xdr:rowOff>
        </xdr:from>
        <xdr:to>
          <xdr:col>24</xdr:col>
          <xdr:colOff>57150</xdr:colOff>
          <xdr:row>11</xdr:row>
          <xdr:rowOff>171450</xdr:rowOff>
        </xdr:to>
        <xdr:sp macro="" textlink="">
          <xdr:nvSpPr>
            <xdr:cNvPr id="31746" name="Button 2" hidden="1">
              <a:extLst>
                <a:ext uri="{63B3BB69-23CF-44E3-9099-C40C66FF867C}">
                  <a14:compatExt spid="_x0000_s31746"/>
                </a:ext>
                <a:ext uri="{FF2B5EF4-FFF2-40B4-BE49-F238E27FC236}">
                  <a16:creationId xmlns:a16="http://schemas.microsoft.com/office/drawing/2014/main" id="{00000000-0008-0000-0B00-000002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Masquer les onglets de service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762000</xdr:colOff>
          <xdr:row>12</xdr:row>
          <xdr:rowOff>95250</xdr:rowOff>
        </xdr:from>
        <xdr:to>
          <xdr:col>24</xdr:col>
          <xdr:colOff>57150</xdr:colOff>
          <xdr:row>14</xdr:row>
          <xdr:rowOff>19050</xdr:rowOff>
        </xdr:to>
        <xdr:sp macro="" textlink="">
          <xdr:nvSpPr>
            <xdr:cNvPr id="31747" name="Button 3" hidden="1">
              <a:extLst>
                <a:ext uri="{63B3BB69-23CF-44E3-9099-C40C66FF867C}">
                  <a14:compatExt spid="_x0000_s31747"/>
                </a:ext>
                <a:ext uri="{FF2B5EF4-FFF2-40B4-BE49-F238E27FC236}">
                  <a16:creationId xmlns:a16="http://schemas.microsoft.com/office/drawing/2014/main" id="{00000000-0008-0000-0B00-000003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Protéger les onglets par mot de passe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762000</xdr:colOff>
          <xdr:row>14</xdr:row>
          <xdr:rowOff>133350</xdr:rowOff>
        </xdr:from>
        <xdr:to>
          <xdr:col>24</xdr:col>
          <xdr:colOff>47625</xdr:colOff>
          <xdr:row>16</xdr:row>
          <xdr:rowOff>57150</xdr:rowOff>
        </xdr:to>
        <xdr:sp macro="" textlink="">
          <xdr:nvSpPr>
            <xdr:cNvPr id="31748" name="Button 4" hidden="1">
              <a:extLst>
                <a:ext uri="{63B3BB69-23CF-44E3-9099-C40C66FF867C}">
                  <a14:compatExt spid="_x0000_s31748"/>
                </a:ext>
                <a:ext uri="{FF2B5EF4-FFF2-40B4-BE49-F238E27FC236}">
                  <a16:creationId xmlns:a16="http://schemas.microsoft.com/office/drawing/2014/main" id="{00000000-0008-0000-0B00-000004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Retirer la protection des onglets par mot de passe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752475</xdr:colOff>
          <xdr:row>17</xdr:row>
          <xdr:rowOff>9525</xdr:rowOff>
        </xdr:from>
        <xdr:to>
          <xdr:col>24</xdr:col>
          <xdr:colOff>57150</xdr:colOff>
          <xdr:row>18</xdr:row>
          <xdr:rowOff>104775</xdr:rowOff>
        </xdr:to>
        <xdr:sp macro="" textlink="">
          <xdr:nvSpPr>
            <xdr:cNvPr id="31749" name="Button 5" hidden="1">
              <a:extLst>
                <a:ext uri="{63B3BB69-23CF-44E3-9099-C40C66FF867C}">
                  <a14:compatExt spid="_x0000_s31749"/>
                </a:ext>
                <a:ext uri="{FF2B5EF4-FFF2-40B4-BE49-F238E27FC236}">
                  <a16:creationId xmlns:a16="http://schemas.microsoft.com/office/drawing/2014/main" id="{00000000-0008-0000-0B00-000005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Afficher les onglets de service</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xdr:col>
      <xdr:colOff>31021</xdr:colOff>
      <xdr:row>6</xdr:row>
      <xdr:rowOff>15240</xdr:rowOff>
    </xdr:from>
    <xdr:to>
      <xdr:col>13</xdr:col>
      <xdr:colOff>844589</xdr:colOff>
      <xdr:row>13</xdr:row>
      <xdr:rowOff>169887</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397703" y="1099969"/>
          <a:ext cx="9507428" cy="1405896"/>
        </a:xfrm>
        <a:prstGeom prst="rect">
          <a:avLst/>
        </a:prstGeom>
      </xdr:spPr>
    </xdr:pic>
    <xdr:clientData/>
  </xdr:twoCellAnchor>
  <xdr:twoCellAnchor editAs="oneCell">
    <xdr:from>
      <xdr:col>12</xdr:col>
      <xdr:colOff>403412</xdr:colOff>
      <xdr:row>14</xdr:row>
      <xdr:rowOff>896471</xdr:rowOff>
    </xdr:from>
    <xdr:to>
      <xdr:col>13</xdr:col>
      <xdr:colOff>802110</xdr:colOff>
      <xdr:row>14</xdr:row>
      <xdr:rowOff>1468661</xdr:rowOff>
    </xdr:to>
    <xdr:pic>
      <xdr:nvPicPr>
        <xdr:cNvPr id="5" name="Imag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stretch>
          <a:fillRect/>
        </a:stretch>
      </xdr:blipFill>
      <xdr:spPr>
        <a:xfrm>
          <a:off x="10387853" y="3574677"/>
          <a:ext cx="1250345" cy="576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609600</xdr:colOff>
          <xdr:row>1</xdr:row>
          <xdr:rowOff>133350</xdr:rowOff>
        </xdr:from>
        <xdr:to>
          <xdr:col>11</xdr:col>
          <xdr:colOff>514350</xdr:colOff>
          <xdr:row>1</xdr:row>
          <xdr:rowOff>819150</xdr:rowOff>
        </xdr:to>
        <xdr:sp macro="" textlink="">
          <xdr:nvSpPr>
            <xdr:cNvPr id="1051" name="Button 27"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Réinitialiser le formulaire pour le contexte </a:t>
              </a:r>
              <a:r>
                <a:rPr lang="fr-CA" sz="1200" b="1" i="0" u="none" strike="noStrike" baseline="0">
                  <a:solidFill>
                    <a:srgbClr val="000000"/>
                  </a:solidFill>
                  <a:latin typeface="Calibri"/>
                  <a:ea typeface="Calibri"/>
                  <a:cs typeface="Calibri"/>
                </a:rPr>
                <a:t>« Planification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600075</xdr:colOff>
          <xdr:row>1</xdr:row>
          <xdr:rowOff>904875</xdr:rowOff>
        </xdr:from>
        <xdr:to>
          <xdr:col>11</xdr:col>
          <xdr:colOff>514350</xdr:colOff>
          <xdr:row>1</xdr:row>
          <xdr:rowOff>1581150</xdr:rowOff>
        </xdr:to>
        <xdr:sp macro="" textlink="">
          <xdr:nvSpPr>
            <xdr:cNvPr id="1052" name="Button 28"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Réinitialiser le formulaire pour le contexte  </a:t>
              </a:r>
              <a:r>
                <a:rPr lang="fr-CA" sz="1200" b="1" i="0" u="none" strike="noStrike" baseline="0">
                  <a:solidFill>
                    <a:srgbClr val="000000"/>
                  </a:solidFill>
                  <a:latin typeface="Calibri"/>
                  <a:ea typeface="Calibri"/>
                  <a:cs typeface="Calibri"/>
                </a:rPr>
                <a:t>« BGAD »</a:t>
              </a:r>
            </a:p>
          </xdr:txBody>
        </xdr:sp>
        <xdr:clientData fPrintsWithSheet="0"/>
      </xdr:twoCellAnchor>
    </mc:Choice>
    <mc:Fallback/>
  </mc:AlternateContent>
  <xdr:twoCellAnchor editAs="oneCell">
    <xdr:from>
      <xdr:col>0</xdr:col>
      <xdr:colOff>10795</xdr:colOff>
      <xdr:row>1</xdr:row>
      <xdr:rowOff>21590</xdr:rowOff>
    </xdr:from>
    <xdr:to>
      <xdr:col>9</xdr:col>
      <xdr:colOff>0</xdr:colOff>
      <xdr:row>1</xdr:row>
      <xdr:rowOff>1291890</xdr:rowOff>
    </xdr:to>
    <xdr:pic>
      <xdr:nvPicPr>
        <xdr:cNvPr id="8" name="Image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stretch>
          <a:fillRect/>
        </a:stretch>
      </xdr:blipFill>
      <xdr:spPr>
        <a:xfrm>
          <a:off x="10795" y="116840"/>
          <a:ext cx="9196070" cy="12703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628650</xdr:colOff>
          <xdr:row>1</xdr:row>
          <xdr:rowOff>2505075</xdr:rowOff>
        </xdr:from>
        <xdr:to>
          <xdr:col>11</xdr:col>
          <xdr:colOff>523875</xdr:colOff>
          <xdr:row>3</xdr:row>
          <xdr:rowOff>180975</xdr:rowOff>
        </xdr:to>
        <xdr:sp macro="" textlink="">
          <xdr:nvSpPr>
            <xdr:cNvPr id="1054" name="CheckBox1" hidden="1">
              <a:extLst>
                <a:ext uri="{63B3BB69-23CF-44E3-9099-C40C66FF867C}">
                  <a14:compatExt spid="_x0000_s1054"/>
                </a:ext>
                <a:ext uri="{FF2B5EF4-FFF2-40B4-BE49-F238E27FC236}">
                  <a16:creationId xmlns:a16="http://schemas.microsoft.com/office/drawing/2014/main" id="{00000000-0008-0000-0200-00001E040000}"/>
                </a:ext>
              </a:extLst>
            </xdr:cNvPr>
            <xdr:cNvSpPr/>
          </xdr:nvSpPr>
          <xdr:spPr bwMode="auto">
            <a:xfrm>
              <a:off x="0" y="0"/>
              <a:ext cx="0" cy="0"/>
            </a:xfrm>
            <a:prstGeom prst="rect">
              <a:avLst/>
            </a:prstGeom>
            <a:noFill/>
            <a:ln>
              <a:noFill/>
            </a:ln>
            <a:effectLst>
              <a:outerShdw dist="35921" dir="2700000" algn="ctr" rotWithShape="0">
                <a:srgbClr val="000000"/>
              </a:outerShdw>
            </a:effectLst>
            <a:extLst>
              <a:ext uri="{91240B29-F687-4F45-9708-019B960494DF}">
                <a14:hiddenLine w="1">
                  <a:no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609600</xdr:colOff>
          <xdr:row>1</xdr:row>
          <xdr:rowOff>1704975</xdr:rowOff>
        </xdr:from>
        <xdr:to>
          <xdr:col>11</xdr:col>
          <xdr:colOff>485775</xdr:colOff>
          <xdr:row>1</xdr:row>
          <xdr:rowOff>2343150</xdr:rowOff>
        </xdr:to>
        <xdr:sp macro="" textlink="">
          <xdr:nvSpPr>
            <xdr:cNvPr id="1092" name="Button 68" hidden="1">
              <a:extLst>
                <a:ext uri="{63B3BB69-23CF-44E3-9099-C40C66FF867C}">
                  <a14:compatExt spid="_x0000_s1092"/>
                </a:ext>
                <a:ext uri="{FF2B5EF4-FFF2-40B4-BE49-F238E27FC236}">
                  <a16:creationId xmlns:a16="http://schemas.microsoft.com/office/drawing/2014/main" id="{00000000-0008-0000-0200-000044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Réinitialiser les valeurs pour le contexte « </a:t>
              </a:r>
              <a:r>
                <a:rPr lang="fr-CA" sz="1200" b="1" i="0" u="none" strike="noStrike" baseline="0">
                  <a:solidFill>
                    <a:srgbClr val="000000"/>
                  </a:solidFill>
                  <a:latin typeface="Calibri"/>
                  <a:ea typeface="Calibri"/>
                  <a:cs typeface="Calibri"/>
                </a:rPr>
                <a:t>Ministère </a:t>
              </a:r>
              <a:r>
                <a:rPr lang="fr-CA" sz="1100" b="0" i="0" u="none" strike="noStrike" baseline="0">
                  <a:solidFill>
                    <a:srgbClr val="000000"/>
                  </a:solidFill>
                  <a:latin typeface="Calibri"/>
                  <a:ea typeface="Calibri"/>
                  <a:cs typeface="Calibri"/>
                </a:rPr>
                <a:t>»</a:t>
              </a:r>
            </a:p>
          </xdr:txBody>
        </xdr:sp>
        <xdr:clientData fPrintsWithSheet="0"/>
      </xdr:twoCellAnchor>
    </mc:Choice>
    <mc:Fallback/>
  </mc:AlternateContent>
  <xdr:twoCellAnchor editAs="oneCell">
    <xdr:from>
      <xdr:col>8</xdr:col>
      <xdr:colOff>38099</xdr:colOff>
      <xdr:row>1</xdr:row>
      <xdr:rowOff>2125885</xdr:rowOff>
    </xdr:from>
    <xdr:to>
      <xdr:col>8</xdr:col>
      <xdr:colOff>1197130</xdr:colOff>
      <xdr:row>1</xdr:row>
      <xdr:rowOff>2647950</xdr:rowOff>
    </xdr:to>
    <xdr:pic>
      <xdr:nvPicPr>
        <xdr:cNvPr id="3" name="Image 2">
          <a:extLst>
            <a:ext uri="{FF2B5EF4-FFF2-40B4-BE49-F238E27FC236}">
              <a16:creationId xmlns:a16="http://schemas.microsoft.com/office/drawing/2014/main" id="{9A55CBAC-69ED-4AB9-8AAC-07E42C1841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43849" y="2221135"/>
          <a:ext cx="1159031" cy="5182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552450</xdr:colOff>
          <xdr:row>1</xdr:row>
          <xdr:rowOff>400050</xdr:rowOff>
        </xdr:from>
        <xdr:to>
          <xdr:col>9</xdr:col>
          <xdr:colOff>171450</xdr:colOff>
          <xdr:row>1</xdr:row>
          <xdr:rowOff>1047750</xdr:rowOff>
        </xdr:to>
        <xdr:sp macro="" textlink="">
          <xdr:nvSpPr>
            <xdr:cNvPr id="37889" name="Button 1" hidden="1">
              <a:extLst>
                <a:ext uri="{63B3BB69-23CF-44E3-9099-C40C66FF867C}">
                  <a14:compatExt spid="_x0000_s37889"/>
                </a:ext>
                <a:ext uri="{FF2B5EF4-FFF2-40B4-BE49-F238E27FC236}">
                  <a16:creationId xmlns:a16="http://schemas.microsoft.com/office/drawing/2014/main" id="{00000000-0008-0000-0400-000001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Réinitialiser le formulaire</a:t>
              </a:r>
            </a:p>
          </xdr:txBody>
        </xdr:sp>
        <xdr:clientData fPrintsWithSheet="0"/>
      </xdr:twoCellAnchor>
    </mc:Choice>
    <mc:Fallback/>
  </mc:AlternateContent>
  <xdr:twoCellAnchor editAs="oneCell">
    <xdr:from>
      <xdr:col>0</xdr:col>
      <xdr:colOff>30480</xdr:colOff>
      <xdr:row>1</xdr:row>
      <xdr:rowOff>15241</xdr:rowOff>
    </xdr:from>
    <xdr:to>
      <xdr:col>7</xdr:col>
      <xdr:colOff>58</xdr:colOff>
      <xdr:row>1</xdr:row>
      <xdr:rowOff>1356092</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30480" y="100966"/>
          <a:ext cx="9189778" cy="133704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571500</xdr:colOff>
          <xdr:row>1</xdr:row>
          <xdr:rowOff>1276350</xdr:rowOff>
        </xdr:from>
        <xdr:to>
          <xdr:col>9</xdr:col>
          <xdr:colOff>228600</xdr:colOff>
          <xdr:row>1</xdr:row>
          <xdr:rowOff>1914525</xdr:rowOff>
        </xdr:to>
        <xdr:sp macro="" textlink="">
          <xdr:nvSpPr>
            <xdr:cNvPr id="37890" name="CheckBox1" hidden="1">
              <a:extLst>
                <a:ext uri="{63B3BB69-23CF-44E3-9099-C40C66FF867C}">
                  <a14:compatExt spid="_x0000_s37890"/>
                </a:ext>
                <a:ext uri="{FF2B5EF4-FFF2-40B4-BE49-F238E27FC236}">
                  <a16:creationId xmlns:a16="http://schemas.microsoft.com/office/drawing/2014/main" id="{00000000-0008-0000-0400-000002940000}"/>
                </a:ext>
              </a:extLst>
            </xdr:cNvPr>
            <xdr:cNvSpPr/>
          </xdr:nvSpPr>
          <xdr:spPr bwMode="auto">
            <a:xfrm>
              <a:off x="0" y="0"/>
              <a:ext cx="0" cy="0"/>
            </a:xfrm>
            <a:prstGeom prst="rect">
              <a:avLst/>
            </a:prstGeom>
            <a:noFill/>
            <a:ln>
              <a:noFill/>
            </a:ln>
            <a:effectLst>
              <a:outerShdw dist="35921" dir="2700000" algn="ctr" rotWithShape="0">
                <a:srgbClr val="000000"/>
              </a:outerShdw>
            </a:effectLst>
            <a:extLst>
              <a:ext uri="{91240B29-F687-4F45-9708-019B960494DF}">
                <a14:hiddenLine w="1">
                  <a:no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628650</xdr:colOff>
          <xdr:row>1</xdr:row>
          <xdr:rowOff>2152650</xdr:rowOff>
        </xdr:from>
        <xdr:to>
          <xdr:col>9</xdr:col>
          <xdr:colOff>266700</xdr:colOff>
          <xdr:row>3</xdr:row>
          <xdr:rowOff>180975</xdr:rowOff>
        </xdr:to>
        <xdr:sp macro="" textlink="">
          <xdr:nvSpPr>
            <xdr:cNvPr id="37891" name="Button 3" hidden="1">
              <a:extLst>
                <a:ext uri="{63B3BB69-23CF-44E3-9099-C40C66FF867C}">
                  <a14:compatExt spid="_x0000_s37891"/>
                </a:ext>
                <a:ext uri="{FF2B5EF4-FFF2-40B4-BE49-F238E27FC236}">
                  <a16:creationId xmlns:a16="http://schemas.microsoft.com/office/drawing/2014/main" id="{00000000-0008-0000-0400-000003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A" sz="1000" b="0" i="0" u="none" strike="noStrike" baseline="0">
                  <a:solidFill>
                    <a:srgbClr val="C0C0C0"/>
                  </a:solidFill>
                  <a:latin typeface="Calibri"/>
                  <a:ea typeface="Calibri"/>
                  <a:cs typeface="Calibri"/>
                </a:rPr>
                <a:t>Exporter et réinitialiser le formulaire (format .csv)</a:t>
              </a:r>
            </a:p>
          </xdr:txBody>
        </xdr:sp>
        <xdr:clientData fPrintsWithSheet="0"/>
      </xdr:twoCellAnchor>
    </mc:Choice>
    <mc:Fallback/>
  </mc:AlternateContent>
  <xdr:oneCellAnchor>
    <xdr:from>
      <xdr:col>10</xdr:col>
      <xdr:colOff>381000</xdr:colOff>
      <xdr:row>1</xdr:row>
      <xdr:rowOff>1276350</xdr:rowOff>
    </xdr:from>
    <xdr:ext cx="184731" cy="264560"/>
    <xdr:sp macro="" textlink="">
      <xdr:nvSpPr>
        <xdr:cNvPr id="4" name="ZoneTexte 3">
          <a:extLst>
            <a:ext uri="{FF2B5EF4-FFF2-40B4-BE49-F238E27FC236}">
              <a16:creationId xmlns:a16="http://schemas.microsoft.com/office/drawing/2014/main" id="{00000000-0008-0000-0400-000004000000}"/>
            </a:ext>
          </a:extLst>
        </xdr:cNvPr>
        <xdr:cNvSpPr txBox="1"/>
      </xdr:nvSpPr>
      <xdr:spPr>
        <a:xfrm>
          <a:off x="1191577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CA" sz="1100"/>
        </a:p>
      </xdr:txBody>
    </xdr:sp>
    <xdr:clientData/>
  </xdr:oneCellAnchor>
  <xdr:twoCellAnchor editAs="oneCell">
    <xdr:from>
      <xdr:col>6</xdr:col>
      <xdr:colOff>1952625</xdr:colOff>
      <xdr:row>1</xdr:row>
      <xdr:rowOff>1933575</xdr:rowOff>
    </xdr:from>
    <xdr:to>
      <xdr:col>6</xdr:col>
      <xdr:colOff>3104036</xdr:colOff>
      <xdr:row>1</xdr:row>
      <xdr:rowOff>2457545</xdr:rowOff>
    </xdr:to>
    <xdr:pic>
      <xdr:nvPicPr>
        <xdr:cNvPr id="5" name="Image 4">
          <a:extLst>
            <a:ext uri="{FF2B5EF4-FFF2-40B4-BE49-F238E27FC236}">
              <a16:creationId xmlns:a16="http://schemas.microsoft.com/office/drawing/2014/main" id="{84B74090-C697-402C-B1C7-6F61F07B2D9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91500" y="2028825"/>
          <a:ext cx="1159031" cy="516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223732</xdr:colOff>
      <xdr:row>12</xdr:row>
      <xdr:rowOff>0</xdr:rowOff>
    </xdr:from>
    <xdr:to>
      <xdr:col>3</xdr:col>
      <xdr:colOff>385732</xdr:colOff>
      <xdr:row>28</xdr:row>
      <xdr:rowOff>180720</xdr:rowOff>
    </xdr:to>
    <xdr:sp macro="" textlink="">
      <xdr:nvSpPr>
        <xdr:cNvPr id="2" name="Rectangle 1">
          <a:extLst>
            <a:ext uri="{FF2B5EF4-FFF2-40B4-BE49-F238E27FC236}">
              <a16:creationId xmlns:a16="http://schemas.microsoft.com/office/drawing/2014/main" id="{00000000-0008-0000-0500-000002000000}"/>
            </a:ext>
          </a:extLst>
        </xdr:cNvPr>
        <xdr:cNvSpPr/>
      </xdr:nvSpPr>
      <xdr:spPr>
        <a:xfrm>
          <a:off x="1214332" y="2743200"/>
          <a:ext cx="162000" cy="3945000"/>
        </a:xfrm>
        <a:prstGeom prst="rect">
          <a:avLst/>
        </a:prstGeom>
        <a:pattFill prst="pct75">
          <a:fgClr>
            <a:srgbClr val="92D050"/>
          </a:fgClr>
          <a:bgClr>
            <a:schemeClr val="bg1"/>
          </a:bgClr>
        </a:pattFill>
        <a:ln w="6350">
          <a:solidFill>
            <a:schemeClr val="accent4">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5</xdr:col>
      <xdr:colOff>215265</xdr:colOff>
      <xdr:row>12</xdr:row>
      <xdr:rowOff>0</xdr:rowOff>
    </xdr:from>
    <xdr:to>
      <xdr:col>5</xdr:col>
      <xdr:colOff>377265</xdr:colOff>
      <xdr:row>28</xdr:row>
      <xdr:rowOff>180720</xdr:rowOff>
    </xdr:to>
    <xdr:sp macro="" textlink="">
      <xdr:nvSpPr>
        <xdr:cNvPr id="3" name="Rectangle 2">
          <a:extLst>
            <a:ext uri="{FF2B5EF4-FFF2-40B4-BE49-F238E27FC236}">
              <a16:creationId xmlns:a16="http://schemas.microsoft.com/office/drawing/2014/main" id="{00000000-0008-0000-0500-000003000000}"/>
            </a:ext>
          </a:extLst>
        </xdr:cNvPr>
        <xdr:cNvSpPr/>
      </xdr:nvSpPr>
      <xdr:spPr>
        <a:xfrm>
          <a:off x="2051685" y="2743200"/>
          <a:ext cx="162000" cy="3945000"/>
        </a:xfrm>
        <a:prstGeom prst="rect">
          <a:avLst/>
        </a:prstGeom>
        <a:pattFill prst="pct75">
          <a:fgClr>
            <a:srgbClr val="92D050"/>
          </a:fgClr>
          <a:bgClr>
            <a:schemeClr val="bg1"/>
          </a:bgClr>
        </a:pattFill>
        <a:ln w="6350">
          <a:solidFill>
            <a:schemeClr val="accent4">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7</xdr:col>
      <xdr:colOff>223732</xdr:colOff>
      <xdr:row>12</xdr:row>
      <xdr:rowOff>0</xdr:rowOff>
    </xdr:from>
    <xdr:to>
      <xdr:col>7</xdr:col>
      <xdr:colOff>385732</xdr:colOff>
      <xdr:row>28</xdr:row>
      <xdr:rowOff>180720</xdr:rowOff>
    </xdr:to>
    <xdr:sp macro="" textlink="">
      <xdr:nvSpPr>
        <xdr:cNvPr id="4" name="Rectangle 3">
          <a:extLst>
            <a:ext uri="{FF2B5EF4-FFF2-40B4-BE49-F238E27FC236}">
              <a16:creationId xmlns:a16="http://schemas.microsoft.com/office/drawing/2014/main" id="{00000000-0008-0000-0500-000004000000}"/>
            </a:ext>
          </a:extLst>
        </xdr:cNvPr>
        <xdr:cNvSpPr/>
      </xdr:nvSpPr>
      <xdr:spPr>
        <a:xfrm>
          <a:off x="2905972" y="2743200"/>
          <a:ext cx="162000" cy="3945000"/>
        </a:xfrm>
        <a:prstGeom prst="rect">
          <a:avLst/>
        </a:prstGeom>
        <a:pattFill prst="pct75">
          <a:fgClr>
            <a:srgbClr val="92D050"/>
          </a:fgClr>
          <a:bgClr>
            <a:schemeClr val="bg1"/>
          </a:bgClr>
        </a:pattFill>
        <a:ln w="6350">
          <a:solidFill>
            <a:schemeClr val="accent4">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31</xdr:col>
      <xdr:colOff>1</xdr:colOff>
      <xdr:row>23</xdr:row>
      <xdr:rowOff>171450</xdr:rowOff>
    </xdr:from>
    <xdr:to>
      <xdr:col>47</xdr:col>
      <xdr:colOff>85725</xdr:colOff>
      <xdr:row>35</xdr:row>
      <xdr:rowOff>18103</xdr:rowOff>
    </xdr:to>
    <xdr:cxnSp macro="">
      <xdr:nvCxnSpPr>
        <xdr:cNvPr id="5" name="Connecteur en arc 4">
          <a:extLst>
            <a:ext uri="{FF2B5EF4-FFF2-40B4-BE49-F238E27FC236}">
              <a16:creationId xmlns:a16="http://schemas.microsoft.com/office/drawing/2014/main" id="{00000000-0008-0000-0500-000005000000}"/>
            </a:ext>
          </a:extLst>
        </xdr:cNvPr>
        <xdr:cNvCxnSpPr/>
      </xdr:nvCxnSpPr>
      <xdr:spPr>
        <a:xfrm flipV="1">
          <a:off x="12473941" y="5764530"/>
          <a:ext cx="5053964" cy="2269813"/>
        </a:xfrm>
        <a:prstGeom prst="curvedConnector3">
          <a:avLst>
            <a:gd name="adj1" fmla="val 103196"/>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68037</xdr:colOff>
      <xdr:row>24</xdr:row>
      <xdr:rowOff>149679</xdr:rowOff>
    </xdr:from>
    <xdr:to>
      <xdr:col>26</xdr:col>
      <xdr:colOff>6</xdr:colOff>
      <xdr:row>35</xdr:row>
      <xdr:rowOff>63066</xdr:rowOff>
    </xdr:to>
    <xdr:cxnSp macro="">
      <xdr:nvCxnSpPr>
        <xdr:cNvPr id="6" name="Connecteur en arc 5">
          <a:extLst>
            <a:ext uri="{FF2B5EF4-FFF2-40B4-BE49-F238E27FC236}">
              <a16:creationId xmlns:a16="http://schemas.microsoft.com/office/drawing/2014/main" id="{00000000-0008-0000-0500-000006000000}"/>
            </a:ext>
          </a:extLst>
        </xdr:cNvPr>
        <xdr:cNvCxnSpPr/>
      </xdr:nvCxnSpPr>
      <xdr:spPr>
        <a:xfrm rot="10800000">
          <a:off x="6735537" y="5878286"/>
          <a:ext cx="3837219" cy="2117744"/>
        </a:xfrm>
        <a:prstGeom prst="curvedConnector3">
          <a:avLst>
            <a:gd name="adj1" fmla="val 50000"/>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25400</xdr:colOff>
      <xdr:row>12</xdr:row>
      <xdr:rowOff>0</xdr:rowOff>
    </xdr:from>
    <xdr:to>
      <xdr:col>26</xdr:col>
      <xdr:colOff>302262</xdr:colOff>
      <xdr:row>28</xdr:row>
      <xdr:rowOff>189187</xdr:rowOff>
    </xdr:to>
    <xdr:sp macro="" textlink="">
      <xdr:nvSpPr>
        <xdr:cNvPr id="7" name="Rectangle 6">
          <a:extLst>
            <a:ext uri="{FF2B5EF4-FFF2-40B4-BE49-F238E27FC236}">
              <a16:creationId xmlns:a16="http://schemas.microsoft.com/office/drawing/2014/main" id="{00000000-0008-0000-0500-000007000000}"/>
            </a:ext>
          </a:extLst>
        </xdr:cNvPr>
        <xdr:cNvSpPr/>
      </xdr:nvSpPr>
      <xdr:spPr>
        <a:xfrm>
          <a:off x="10647680" y="2743200"/>
          <a:ext cx="276862" cy="3953467"/>
        </a:xfrm>
        <a:prstGeom prst="rect">
          <a:avLst/>
        </a:prstGeom>
        <a:pattFill prst="pct75">
          <a:fgClr>
            <a:srgbClr val="92D050"/>
          </a:fgClr>
          <a:bgClr>
            <a:schemeClr val="bg1"/>
          </a:bgClr>
        </a:pattFill>
        <a:ln w="6350">
          <a:solidFill>
            <a:schemeClr val="accent4">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30</xdr:col>
      <xdr:colOff>33866</xdr:colOff>
      <xdr:row>12</xdr:row>
      <xdr:rowOff>0</xdr:rowOff>
    </xdr:from>
    <xdr:to>
      <xdr:col>31</xdr:col>
      <xdr:colOff>149862</xdr:colOff>
      <xdr:row>28</xdr:row>
      <xdr:rowOff>189187</xdr:rowOff>
    </xdr:to>
    <xdr:sp macro="" textlink="">
      <xdr:nvSpPr>
        <xdr:cNvPr id="8" name="Rectangle 7">
          <a:extLst>
            <a:ext uri="{FF2B5EF4-FFF2-40B4-BE49-F238E27FC236}">
              <a16:creationId xmlns:a16="http://schemas.microsoft.com/office/drawing/2014/main" id="{00000000-0008-0000-0500-000008000000}"/>
            </a:ext>
          </a:extLst>
        </xdr:cNvPr>
        <xdr:cNvSpPr/>
      </xdr:nvSpPr>
      <xdr:spPr>
        <a:xfrm>
          <a:off x="12347786" y="2743200"/>
          <a:ext cx="276016" cy="3953467"/>
        </a:xfrm>
        <a:prstGeom prst="rect">
          <a:avLst/>
        </a:prstGeom>
        <a:pattFill prst="pct75">
          <a:fgClr>
            <a:srgbClr val="92D050"/>
          </a:fgClr>
          <a:bgClr>
            <a:schemeClr val="bg1"/>
          </a:bgClr>
        </a:pattFill>
        <a:ln w="6350">
          <a:solidFill>
            <a:schemeClr val="accent4">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25400</xdr:colOff>
      <xdr:row>12</xdr:row>
      <xdr:rowOff>0</xdr:rowOff>
    </xdr:from>
    <xdr:to>
      <xdr:col>26</xdr:col>
      <xdr:colOff>302262</xdr:colOff>
      <xdr:row>28</xdr:row>
      <xdr:rowOff>189187</xdr:rowOff>
    </xdr:to>
    <xdr:sp macro="" textlink="">
      <xdr:nvSpPr>
        <xdr:cNvPr id="2" name="Rectangle 1">
          <a:extLst>
            <a:ext uri="{FF2B5EF4-FFF2-40B4-BE49-F238E27FC236}">
              <a16:creationId xmlns:a16="http://schemas.microsoft.com/office/drawing/2014/main" id="{00000000-0008-0000-0600-000002000000}"/>
            </a:ext>
          </a:extLst>
        </xdr:cNvPr>
        <xdr:cNvSpPr/>
      </xdr:nvSpPr>
      <xdr:spPr>
        <a:xfrm>
          <a:off x="9276080" y="2461260"/>
          <a:ext cx="276862" cy="3420067"/>
        </a:xfrm>
        <a:prstGeom prst="rect">
          <a:avLst/>
        </a:prstGeom>
        <a:pattFill prst="pct75">
          <a:fgClr>
            <a:schemeClr val="accent4">
              <a:lumMod val="50000"/>
            </a:schemeClr>
          </a:fgClr>
          <a:bgClr>
            <a:schemeClr val="bg1"/>
          </a:bgClr>
        </a:pattFill>
        <a:ln w="6350">
          <a:solidFill>
            <a:schemeClr val="accent4">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30</xdr:col>
      <xdr:colOff>33866</xdr:colOff>
      <xdr:row>12</xdr:row>
      <xdr:rowOff>0</xdr:rowOff>
    </xdr:from>
    <xdr:to>
      <xdr:col>31</xdr:col>
      <xdr:colOff>149862</xdr:colOff>
      <xdr:row>28</xdr:row>
      <xdr:rowOff>189187</xdr:rowOff>
    </xdr:to>
    <xdr:sp macro="" textlink="">
      <xdr:nvSpPr>
        <xdr:cNvPr id="3" name="Rectangle 2">
          <a:extLst>
            <a:ext uri="{FF2B5EF4-FFF2-40B4-BE49-F238E27FC236}">
              <a16:creationId xmlns:a16="http://schemas.microsoft.com/office/drawing/2014/main" id="{00000000-0008-0000-0600-000003000000}"/>
            </a:ext>
          </a:extLst>
        </xdr:cNvPr>
        <xdr:cNvSpPr/>
      </xdr:nvSpPr>
      <xdr:spPr>
        <a:xfrm>
          <a:off x="10976186" y="2461260"/>
          <a:ext cx="276016" cy="3420067"/>
        </a:xfrm>
        <a:prstGeom prst="rect">
          <a:avLst/>
        </a:prstGeom>
        <a:pattFill prst="pct75">
          <a:fgClr>
            <a:schemeClr val="accent4">
              <a:lumMod val="50000"/>
            </a:schemeClr>
          </a:fgClr>
          <a:bgClr>
            <a:schemeClr val="bg1"/>
          </a:bgClr>
        </a:pattFill>
        <a:ln w="6350">
          <a:solidFill>
            <a:schemeClr val="accent4">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17</xdr:col>
      <xdr:colOff>84667</xdr:colOff>
      <xdr:row>16</xdr:row>
      <xdr:rowOff>97971</xdr:rowOff>
    </xdr:from>
    <xdr:to>
      <xdr:col>21</xdr:col>
      <xdr:colOff>65315</xdr:colOff>
      <xdr:row>16</xdr:row>
      <xdr:rowOff>99485</xdr:rowOff>
    </xdr:to>
    <xdr:cxnSp macro="">
      <xdr:nvCxnSpPr>
        <xdr:cNvPr id="4" name="Connecteur en arc 3">
          <a:extLst>
            <a:ext uri="{FF2B5EF4-FFF2-40B4-BE49-F238E27FC236}">
              <a16:creationId xmlns:a16="http://schemas.microsoft.com/office/drawing/2014/main" id="{00000000-0008-0000-0600-000004000000}"/>
            </a:ext>
          </a:extLst>
        </xdr:cNvPr>
        <xdr:cNvCxnSpPr/>
      </xdr:nvCxnSpPr>
      <xdr:spPr>
        <a:xfrm flipV="1">
          <a:off x="5433907" y="3488871"/>
          <a:ext cx="2487628" cy="1514"/>
        </a:xfrm>
        <a:prstGeom prst="curvedConnector3">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84667</xdr:colOff>
      <xdr:row>37</xdr:row>
      <xdr:rowOff>97971</xdr:rowOff>
    </xdr:from>
    <xdr:to>
      <xdr:col>21</xdr:col>
      <xdr:colOff>65315</xdr:colOff>
      <xdr:row>37</xdr:row>
      <xdr:rowOff>99485</xdr:rowOff>
    </xdr:to>
    <xdr:cxnSp macro="">
      <xdr:nvCxnSpPr>
        <xdr:cNvPr id="5" name="Connecteur en arc 4">
          <a:extLst>
            <a:ext uri="{FF2B5EF4-FFF2-40B4-BE49-F238E27FC236}">
              <a16:creationId xmlns:a16="http://schemas.microsoft.com/office/drawing/2014/main" id="{00000000-0008-0000-0600-000005000000}"/>
            </a:ext>
          </a:extLst>
        </xdr:cNvPr>
        <xdr:cNvCxnSpPr/>
      </xdr:nvCxnSpPr>
      <xdr:spPr>
        <a:xfrm flipV="1">
          <a:off x="5433907" y="7748451"/>
          <a:ext cx="2487628" cy="1514"/>
        </a:xfrm>
        <a:prstGeom prst="curvedConnector3">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116417</xdr:colOff>
      <xdr:row>34</xdr:row>
      <xdr:rowOff>42334</xdr:rowOff>
    </xdr:from>
    <xdr:to>
      <xdr:col>25</xdr:col>
      <xdr:colOff>0</xdr:colOff>
      <xdr:row>35</xdr:row>
      <xdr:rowOff>158750</xdr:rowOff>
    </xdr:to>
    <xdr:sp macro="" textlink="">
      <xdr:nvSpPr>
        <xdr:cNvPr id="6" name="Ellipse 5">
          <a:extLst>
            <a:ext uri="{FF2B5EF4-FFF2-40B4-BE49-F238E27FC236}">
              <a16:creationId xmlns:a16="http://schemas.microsoft.com/office/drawing/2014/main" id="{00000000-0008-0000-0600-000006000000}"/>
            </a:ext>
          </a:extLst>
        </xdr:cNvPr>
        <xdr:cNvSpPr/>
      </xdr:nvSpPr>
      <xdr:spPr>
        <a:xfrm>
          <a:off x="8521277" y="6991774"/>
          <a:ext cx="477943" cy="345016"/>
        </a:xfrm>
        <a:prstGeom prst="ellipse">
          <a:avLst/>
        </a:prstGeom>
        <a:solidFill>
          <a:schemeClr val="accent4">
            <a:lumMod val="5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29</xdr:col>
      <xdr:colOff>124810</xdr:colOff>
      <xdr:row>36</xdr:row>
      <xdr:rowOff>111673</xdr:rowOff>
    </xdr:from>
    <xdr:to>
      <xdr:col>31</xdr:col>
      <xdr:colOff>195975</xdr:colOff>
      <xdr:row>37</xdr:row>
      <xdr:rowOff>228090</xdr:rowOff>
    </xdr:to>
    <xdr:sp macro="" textlink="">
      <xdr:nvSpPr>
        <xdr:cNvPr id="7" name="Ellipse 6">
          <a:extLst>
            <a:ext uri="{FF2B5EF4-FFF2-40B4-BE49-F238E27FC236}">
              <a16:creationId xmlns:a16="http://schemas.microsoft.com/office/drawing/2014/main" id="{00000000-0008-0000-0600-000007000000}"/>
            </a:ext>
          </a:extLst>
        </xdr:cNvPr>
        <xdr:cNvSpPr/>
      </xdr:nvSpPr>
      <xdr:spPr>
        <a:xfrm>
          <a:off x="10815670" y="7525933"/>
          <a:ext cx="482645" cy="352637"/>
        </a:xfrm>
        <a:prstGeom prst="ellipse">
          <a:avLst/>
        </a:prstGeom>
        <a:solidFill>
          <a:schemeClr val="accent4">
            <a:lumMod val="5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33</xdr:col>
      <xdr:colOff>85251</xdr:colOff>
      <xdr:row>34</xdr:row>
      <xdr:rowOff>16643</xdr:rowOff>
    </xdr:from>
    <xdr:to>
      <xdr:col>35</xdr:col>
      <xdr:colOff>117367</xdr:colOff>
      <xdr:row>35</xdr:row>
      <xdr:rowOff>133059</xdr:rowOff>
    </xdr:to>
    <xdr:sp macro="" textlink="">
      <xdr:nvSpPr>
        <xdr:cNvPr id="8" name="Ellipse 7">
          <a:extLst>
            <a:ext uri="{FF2B5EF4-FFF2-40B4-BE49-F238E27FC236}">
              <a16:creationId xmlns:a16="http://schemas.microsoft.com/office/drawing/2014/main" id="{00000000-0008-0000-0600-000008000000}"/>
            </a:ext>
          </a:extLst>
        </xdr:cNvPr>
        <xdr:cNvSpPr/>
      </xdr:nvSpPr>
      <xdr:spPr>
        <a:xfrm>
          <a:off x="11621931" y="6966083"/>
          <a:ext cx="496936" cy="345016"/>
        </a:xfrm>
        <a:prstGeom prst="ellipse">
          <a:avLst/>
        </a:prstGeom>
        <a:solidFill>
          <a:schemeClr val="accent4">
            <a:lumMod val="5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33</xdr:col>
      <xdr:colOff>72258</xdr:colOff>
      <xdr:row>38</xdr:row>
      <xdr:rowOff>151086</xdr:rowOff>
    </xdr:from>
    <xdr:to>
      <xdr:col>35</xdr:col>
      <xdr:colOff>101455</xdr:colOff>
      <xdr:row>40</xdr:row>
      <xdr:rowOff>90505</xdr:rowOff>
    </xdr:to>
    <xdr:sp macro="" textlink="">
      <xdr:nvSpPr>
        <xdr:cNvPr id="9" name="Ellipse 8">
          <a:extLst>
            <a:ext uri="{FF2B5EF4-FFF2-40B4-BE49-F238E27FC236}">
              <a16:creationId xmlns:a16="http://schemas.microsoft.com/office/drawing/2014/main" id="{00000000-0008-0000-0600-000009000000}"/>
            </a:ext>
          </a:extLst>
        </xdr:cNvPr>
        <xdr:cNvSpPr/>
      </xdr:nvSpPr>
      <xdr:spPr>
        <a:xfrm>
          <a:off x="11608938" y="8037786"/>
          <a:ext cx="494017" cy="358519"/>
        </a:xfrm>
        <a:prstGeom prst="ellipse">
          <a:avLst/>
        </a:prstGeom>
        <a:solidFill>
          <a:schemeClr val="accent4">
            <a:lumMod val="5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29</xdr:col>
      <xdr:colOff>118241</xdr:colOff>
      <xdr:row>41</xdr:row>
      <xdr:rowOff>177362</xdr:rowOff>
    </xdr:from>
    <xdr:to>
      <xdr:col>31</xdr:col>
      <xdr:colOff>193420</xdr:colOff>
      <xdr:row>43</xdr:row>
      <xdr:rowOff>156195</xdr:rowOff>
    </xdr:to>
    <xdr:sp macro="" textlink="">
      <xdr:nvSpPr>
        <xdr:cNvPr id="10" name="Ellipse 9">
          <a:extLst>
            <a:ext uri="{FF2B5EF4-FFF2-40B4-BE49-F238E27FC236}">
              <a16:creationId xmlns:a16="http://schemas.microsoft.com/office/drawing/2014/main" id="{00000000-0008-0000-0600-00000A000000}"/>
            </a:ext>
          </a:extLst>
        </xdr:cNvPr>
        <xdr:cNvSpPr/>
      </xdr:nvSpPr>
      <xdr:spPr>
        <a:xfrm>
          <a:off x="10809101" y="8666042"/>
          <a:ext cx="486659" cy="344593"/>
        </a:xfrm>
        <a:prstGeom prst="ellipse">
          <a:avLst/>
        </a:prstGeom>
        <a:solidFill>
          <a:schemeClr val="accent4">
            <a:lumMod val="5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24</xdr:col>
      <xdr:colOff>118241</xdr:colOff>
      <xdr:row>38</xdr:row>
      <xdr:rowOff>190500</xdr:rowOff>
    </xdr:from>
    <xdr:to>
      <xdr:col>25</xdr:col>
      <xdr:colOff>5839</xdr:colOff>
      <xdr:row>40</xdr:row>
      <xdr:rowOff>129919</xdr:rowOff>
    </xdr:to>
    <xdr:sp macro="" textlink="">
      <xdr:nvSpPr>
        <xdr:cNvPr id="11" name="Ellipse 10">
          <a:extLst>
            <a:ext uri="{FF2B5EF4-FFF2-40B4-BE49-F238E27FC236}">
              <a16:creationId xmlns:a16="http://schemas.microsoft.com/office/drawing/2014/main" id="{00000000-0008-0000-0600-00000B000000}"/>
            </a:ext>
          </a:extLst>
        </xdr:cNvPr>
        <xdr:cNvSpPr/>
      </xdr:nvSpPr>
      <xdr:spPr>
        <a:xfrm>
          <a:off x="8523101" y="8077200"/>
          <a:ext cx="481958" cy="358519"/>
        </a:xfrm>
        <a:prstGeom prst="ellipse">
          <a:avLst/>
        </a:prstGeom>
        <a:solidFill>
          <a:schemeClr val="accent4">
            <a:lumMod val="5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26</xdr:col>
      <xdr:colOff>243052</xdr:colOff>
      <xdr:row>34</xdr:row>
      <xdr:rowOff>98534</xdr:rowOff>
    </xdr:from>
    <xdr:to>
      <xdr:col>27</xdr:col>
      <xdr:colOff>136854</xdr:colOff>
      <xdr:row>35</xdr:row>
      <xdr:rowOff>218965</xdr:rowOff>
    </xdr:to>
    <xdr:sp macro="" textlink="">
      <xdr:nvSpPr>
        <xdr:cNvPr id="12" name="Ellipse 11">
          <a:extLst>
            <a:ext uri="{FF2B5EF4-FFF2-40B4-BE49-F238E27FC236}">
              <a16:creationId xmlns:a16="http://schemas.microsoft.com/office/drawing/2014/main" id="{00000000-0008-0000-0600-00000C000000}"/>
            </a:ext>
          </a:extLst>
        </xdr:cNvPr>
        <xdr:cNvSpPr/>
      </xdr:nvSpPr>
      <xdr:spPr>
        <a:xfrm>
          <a:off x="9493732" y="7047974"/>
          <a:ext cx="488162" cy="349031"/>
        </a:xfrm>
        <a:prstGeom prst="ellipse">
          <a:avLst/>
        </a:prstGeom>
        <a:solidFill>
          <a:schemeClr val="accent4">
            <a:lumMod val="5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26</xdr:col>
      <xdr:colOff>223346</xdr:colOff>
      <xdr:row>44</xdr:row>
      <xdr:rowOff>131379</xdr:rowOff>
    </xdr:from>
    <xdr:to>
      <xdr:col>27</xdr:col>
      <xdr:colOff>110944</xdr:colOff>
      <xdr:row>46</xdr:row>
      <xdr:rowOff>110212</xdr:rowOff>
    </xdr:to>
    <xdr:sp macro="" textlink="">
      <xdr:nvSpPr>
        <xdr:cNvPr id="13" name="Ellipse 12">
          <a:extLst>
            <a:ext uri="{FF2B5EF4-FFF2-40B4-BE49-F238E27FC236}">
              <a16:creationId xmlns:a16="http://schemas.microsoft.com/office/drawing/2014/main" id="{00000000-0008-0000-0600-00000D000000}"/>
            </a:ext>
          </a:extLst>
        </xdr:cNvPr>
        <xdr:cNvSpPr/>
      </xdr:nvSpPr>
      <xdr:spPr>
        <a:xfrm>
          <a:off x="9474026" y="9168699"/>
          <a:ext cx="481958" cy="344593"/>
        </a:xfrm>
        <a:prstGeom prst="ellipse">
          <a:avLst/>
        </a:prstGeom>
        <a:solidFill>
          <a:schemeClr val="accent4">
            <a:lumMod val="5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29</xdr:col>
      <xdr:colOff>111673</xdr:colOff>
      <xdr:row>47</xdr:row>
      <xdr:rowOff>170794</xdr:rowOff>
    </xdr:from>
    <xdr:to>
      <xdr:col>31</xdr:col>
      <xdr:colOff>168238</xdr:colOff>
      <xdr:row>49</xdr:row>
      <xdr:rowOff>155831</xdr:rowOff>
    </xdr:to>
    <xdr:sp macro="" textlink="">
      <xdr:nvSpPr>
        <xdr:cNvPr id="14" name="Ellipse 13">
          <a:extLst>
            <a:ext uri="{FF2B5EF4-FFF2-40B4-BE49-F238E27FC236}">
              <a16:creationId xmlns:a16="http://schemas.microsoft.com/office/drawing/2014/main" id="{00000000-0008-0000-0600-00000E000000}"/>
            </a:ext>
          </a:extLst>
        </xdr:cNvPr>
        <xdr:cNvSpPr/>
      </xdr:nvSpPr>
      <xdr:spPr>
        <a:xfrm>
          <a:off x="10802533" y="9756754"/>
          <a:ext cx="468045" cy="350797"/>
        </a:xfrm>
        <a:prstGeom prst="ellipse">
          <a:avLst/>
        </a:prstGeom>
        <a:solidFill>
          <a:schemeClr val="accent4">
            <a:lumMod val="5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33</xdr:col>
      <xdr:colOff>65689</xdr:colOff>
      <xdr:row>44</xdr:row>
      <xdr:rowOff>118242</xdr:rowOff>
    </xdr:from>
    <xdr:to>
      <xdr:col>35</xdr:col>
      <xdr:colOff>79193</xdr:colOff>
      <xdr:row>46</xdr:row>
      <xdr:rowOff>97075</xdr:rowOff>
    </xdr:to>
    <xdr:sp macro="" textlink="">
      <xdr:nvSpPr>
        <xdr:cNvPr id="15" name="Ellipse 14">
          <a:extLst>
            <a:ext uri="{FF2B5EF4-FFF2-40B4-BE49-F238E27FC236}">
              <a16:creationId xmlns:a16="http://schemas.microsoft.com/office/drawing/2014/main" id="{00000000-0008-0000-0600-00000F000000}"/>
            </a:ext>
          </a:extLst>
        </xdr:cNvPr>
        <xdr:cNvSpPr/>
      </xdr:nvSpPr>
      <xdr:spPr>
        <a:xfrm>
          <a:off x="11602369" y="9155562"/>
          <a:ext cx="478324" cy="344593"/>
        </a:xfrm>
        <a:prstGeom prst="ellipse">
          <a:avLst/>
        </a:prstGeom>
        <a:solidFill>
          <a:schemeClr val="accent4">
            <a:lumMod val="5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26</xdr:col>
      <xdr:colOff>226050</xdr:colOff>
      <xdr:row>40</xdr:row>
      <xdr:rowOff>6568</xdr:rowOff>
    </xdr:from>
    <xdr:to>
      <xdr:col>27</xdr:col>
      <xdr:colOff>119852</xdr:colOff>
      <xdr:row>41</xdr:row>
      <xdr:rowOff>172982</xdr:rowOff>
    </xdr:to>
    <xdr:sp macro="" textlink="">
      <xdr:nvSpPr>
        <xdr:cNvPr id="16" name="Ellipse 15">
          <a:extLst>
            <a:ext uri="{FF2B5EF4-FFF2-40B4-BE49-F238E27FC236}">
              <a16:creationId xmlns:a16="http://schemas.microsoft.com/office/drawing/2014/main" id="{00000000-0008-0000-0600-000010000000}"/>
            </a:ext>
          </a:extLst>
        </xdr:cNvPr>
        <xdr:cNvSpPr/>
      </xdr:nvSpPr>
      <xdr:spPr>
        <a:xfrm>
          <a:off x="9476730" y="8312368"/>
          <a:ext cx="488162" cy="349294"/>
        </a:xfrm>
        <a:prstGeom prst="ellipse">
          <a:avLst/>
        </a:prstGeom>
        <a:solidFill>
          <a:schemeClr val="accent4">
            <a:lumMod val="5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24</xdr:col>
      <xdr:colOff>190502</xdr:colOff>
      <xdr:row>47</xdr:row>
      <xdr:rowOff>0</xdr:rowOff>
    </xdr:from>
    <xdr:to>
      <xdr:col>25</xdr:col>
      <xdr:colOff>79667</xdr:colOff>
      <xdr:row>48</xdr:row>
      <xdr:rowOff>166414</xdr:rowOff>
    </xdr:to>
    <xdr:sp macro="" textlink="">
      <xdr:nvSpPr>
        <xdr:cNvPr id="17" name="Ellipse 16">
          <a:extLst>
            <a:ext uri="{FF2B5EF4-FFF2-40B4-BE49-F238E27FC236}">
              <a16:creationId xmlns:a16="http://schemas.microsoft.com/office/drawing/2014/main" id="{00000000-0008-0000-0600-000011000000}"/>
            </a:ext>
          </a:extLst>
        </xdr:cNvPr>
        <xdr:cNvSpPr/>
      </xdr:nvSpPr>
      <xdr:spPr>
        <a:xfrm>
          <a:off x="8595362" y="9585960"/>
          <a:ext cx="483525" cy="349294"/>
        </a:xfrm>
        <a:prstGeom prst="ellipse">
          <a:avLst/>
        </a:prstGeom>
        <a:solidFill>
          <a:schemeClr val="accent4">
            <a:lumMod val="5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25</xdr:col>
      <xdr:colOff>139880</xdr:colOff>
      <xdr:row>33</xdr:row>
      <xdr:rowOff>6568</xdr:rowOff>
    </xdr:from>
    <xdr:to>
      <xdr:col>26</xdr:col>
      <xdr:colOff>153019</xdr:colOff>
      <xdr:row>49</xdr:row>
      <xdr:rowOff>190500</xdr:rowOff>
    </xdr:to>
    <xdr:sp macro="" textlink="">
      <xdr:nvSpPr>
        <xdr:cNvPr id="18" name="Rectangle 17">
          <a:extLst>
            <a:ext uri="{FF2B5EF4-FFF2-40B4-BE49-F238E27FC236}">
              <a16:creationId xmlns:a16="http://schemas.microsoft.com/office/drawing/2014/main" id="{00000000-0008-0000-0600-000012000000}"/>
            </a:ext>
          </a:extLst>
        </xdr:cNvPr>
        <xdr:cNvSpPr/>
      </xdr:nvSpPr>
      <xdr:spPr>
        <a:xfrm>
          <a:off x="9139100" y="6727408"/>
          <a:ext cx="264599" cy="3414812"/>
        </a:xfrm>
        <a:prstGeom prst="rect">
          <a:avLst/>
        </a:prstGeom>
        <a:pattFill prst="pct75">
          <a:fgClr>
            <a:schemeClr val="accent4">
              <a:lumMod val="50000"/>
            </a:schemeClr>
          </a:fgClr>
          <a:bgClr>
            <a:schemeClr val="bg1"/>
          </a:bgClr>
        </a:pattFill>
        <a:ln>
          <a:solidFill>
            <a:schemeClr val="accent4">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31</xdr:col>
      <xdr:colOff>209589</xdr:colOff>
      <xdr:row>33</xdr:row>
      <xdr:rowOff>1313</xdr:rowOff>
    </xdr:from>
    <xdr:to>
      <xdr:col>33</xdr:col>
      <xdr:colOff>38796</xdr:colOff>
      <xdr:row>49</xdr:row>
      <xdr:rowOff>185245</xdr:rowOff>
    </xdr:to>
    <xdr:sp macro="" textlink="">
      <xdr:nvSpPr>
        <xdr:cNvPr id="19" name="Rectangle 18">
          <a:extLst>
            <a:ext uri="{FF2B5EF4-FFF2-40B4-BE49-F238E27FC236}">
              <a16:creationId xmlns:a16="http://schemas.microsoft.com/office/drawing/2014/main" id="{00000000-0008-0000-0600-000013000000}"/>
            </a:ext>
          </a:extLst>
        </xdr:cNvPr>
        <xdr:cNvSpPr/>
      </xdr:nvSpPr>
      <xdr:spPr>
        <a:xfrm>
          <a:off x="11311929" y="6722153"/>
          <a:ext cx="263547" cy="3414812"/>
        </a:xfrm>
        <a:prstGeom prst="rect">
          <a:avLst/>
        </a:prstGeom>
        <a:pattFill prst="pct75">
          <a:fgClr>
            <a:schemeClr val="accent4">
              <a:lumMod val="50000"/>
            </a:schemeClr>
          </a:fgClr>
          <a:bgClr>
            <a:schemeClr val="bg1"/>
          </a:bgClr>
        </a:pattFill>
        <a:ln>
          <a:solidFill>
            <a:schemeClr val="accent4">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19050</xdr:colOff>
          <xdr:row>1</xdr:row>
          <xdr:rowOff>95250</xdr:rowOff>
        </xdr:from>
        <xdr:to>
          <xdr:col>11</xdr:col>
          <xdr:colOff>704850</xdr:colOff>
          <xdr:row>1</xdr:row>
          <xdr:rowOff>733425</xdr:rowOff>
        </xdr:to>
        <xdr:sp macro="" textlink="">
          <xdr:nvSpPr>
            <xdr:cNvPr id="32769" name="Button 1" descr="Réinitialiser les valeurs pour le contexte « Planification »" hidden="1">
              <a:extLst>
                <a:ext uri="{63B3BB69-23CF-44E3-9099-C40C66FF867C}">
                  <a14:compatExt spid="_x0000_s32769"/>
                </a:ext>
                <a:ext uri="{FF2B5EF4-FFF2-40B4-BE49-F238E27FC236}">
                  <a16:creationId xmlns:a16="http://schemas.microsoft.com/office/drawing/2014/main" id="{00000000-0008-0000-0800-0000018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Réinitialiser les valeurs pour le contexte « </a:t>
              </a:r>
              <a:r>
                <a:rPr lang="fr-CA" sz="1200" b="1" i="0" u="none" strike="noStrike" baseline="0">
                  <a:solidFill>
                    <a:srgbClr val="000000"/>
                  </a:solidFill>
                  <a:latin typeface="Calibri"/>
                  <a:ea typeface="Calibri"/>
                  <a:cs typeface="Calibri"/>
                </a:rPr>
                <a:t>Planification </a:t>
              </a:r>
              <a:r>
                <a:rPr lang="fr-CA"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38100</xdr:colOff>
          <xdr:row>1</xdr:row>
          <xdr:rowOff>904875</xdr:rowOff>
        </xdr:from>
        <xdr:to>
          <xdr:col>11</xdr:col>
          <xdr:colOff>714375</xdr:colOff>
          <xdr:row>1</xdr:row>
          <xdr:rowOff>1581150</xdr:rowOff>
        </xdr:to>
        <xdr:sp macro="" textlink="">
          <xdr:nvSpPr>
            <xdr:cNvPr id="32770" name="Button 2" hidden="1">
              <a:extLst>
                <a:ext uri="{63B3BB69-23CF-44E3-9099-C40C66FF867C}">
                  <a14:compatExt spid="_x0000_s32770"/>
                </a:ext>
                <a:ext uri="{FF2B5EF4-FFF2-40B4-BE49-F238E27FC236}">
                  <a16:creationId xmlns:a16="http://schemas.microsoft.com/office/drawing/2014/main" id="{00000000-0008-0000-0800-0000028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Réinitialiser les valeurs pour le contexte « </a:t>
              </a:r>
              <a:r>
                <a:rPr lang="fr-CA" sz="1200" b="1" i="0" u="none" strike="noStrike" baseline="0">
                  <a:solidFill>
                    <a:srgbClr val="000000"/>
                  </a:solidFill>
                  <a:latin typeface="Calibri"/>
                  <a:ea typeface="Calibri"/>
                  <a:cs typeface="Calibri"/>
                </a:rPr>
                <a:t>BGAD </a:t>
              </a:r>
              <a:r>
                <a:rPr lang="fr-CA"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xdr:row>
          <xdr:rowOff>1733550</xdr:rowOff>
        </xdr:from>
        <xdr:to>
          <xdr:col>11</xdr:col>
          <xdr:colOff>704850</xdr:colOff>
          <xdr:row>1</xdr:row>
          <xdr:rowOff>2400300</xdr:rowOff>
        </xdr:to>
        <xdr:sp macro="" textlink="">
          <xdr:nvSpPr>
            <xdr:cNvPr id="32771" name="Button 3" hidden="1">
              <a:extLst>
                <a:ext uri="{63B3BB69-23CF-44E3-9099-C40C66FF867C}">
                  <a14:compatExt spid="_x0000_s32771"/>
                </a:ext>
                <a:ext uri="{FF2B5EF4-FFF2-40B4-BE49-F238E27FC236}">
                  <a16:creationId xmlns:a16="http://schemas.microsoft.com/office/drawing/2014/main" id="{00000000-0008-0000-0800-0000038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Réinitialiser les valeurs pour le contexte « </a:t>
              </a:r>
              <a:r>
                <a:rPr lang="fr-CA" sz="1200" b="1" i="0" u="none" strike="noStrike" baseline="0">
                  <a:solidFill>
                    <a:srgbClr val="000000"/>
                  </a:solidFill>
                  <a:latin typeface="Calibri"/>
                  <a:ea typeface="Calibri"/>
                  <a:cs typeface="Calibri"/>
                </a:rPr>
                <a:t>Ministère </a:t>
              </a:r>
              <a:r>
                <a:rPr lang="fr-CA" sz="1100" b="0" i="0" u="none" strike="noStrike" baseline="0">
                  <a:solidFill>
                    <a:srgbClr val="000000"/>
                  </a:solidFill>
                  <a:latin typeface="Calibri"/>
                  <a:ea typeface="Calibri"/>
                  <a:cs typeface="Calibri"/>
                </a:rPr>
                <a:t>»</a:t>
              </a:r>
            </a:p>
          </xdr:txBody>
        </xdr:sp>
        <xdr:clientData fPrintsWithSheet="0"/>
      </xdr:twoCellAnchor>
    </mc:Choice>
    <mc:Fallback/>
  </mc:AlternateContent>
  <xdr:twoCellAnchor editAs="oneCell">
    <xdr:from>
      <xdr:col>0</xdr:col>
      <xdr:colOff>7620</xdr:colOff>
      <xdr:row>1</xdr:row>
      <xdr:rowOff>22860</xdr:rowOff>
    </xdr:from>
    <xdr:to>
      <xdr:col>8</xdr:col>
      <xdr:colOff>1095375</xdr:colOff>
      <xdr:row>1</xdr:row>
      <xdr:rowOff>1279727</xdr:rowOff>
    </xdr:to>
    <xdr:pic>
      <xdr:nvPicPr>
        <xdr:cNvPr id="7" name="Image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1"/>
        <a:stretch>
          <a:fillRect/>
        </a:stretch>
      </xdr:blipFill>
      <xdr:spPr>
        <a:xfrm>
          <a:off x="7620" y="108585"/>
          <a:ext cx="9279255" cy="125686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26</xdr:col>
          <xdr:colOff>57150</xdr:colOff>
          <xdr:row>1</xdr:row>
          <xdr:rowOff>142875</xdr:rowOff>
        </xdr:from>
        <xdr:to>
          <xdr:col>27</xdr:col>
          <xdr:colOff>752475</xdr:colOff>
          <xdr:row>1</xdr:row>
          <xdr:rowOff>819150</xdr:rowOff>
        </xdr:to>
        <xdr:sp macro="" textlink="">
          <xdr:nvSpPr>
            <xdr:cNvPr id="32780" name="CheckBox3" hidden="1">
              <a:extLst>
                <a:ext uri="{63B3BB69-23CF-44E3-9099-C40C66FF867C}">
                  <a14:compatExt spid="_x0000_s32780"/>
                </a:ext>
                <a:ext uri="{FF2B5EF4-FFF2-40B4-BE49-F238E27FC236}">
                  <a16:creationId xmlns:a16="http://schemas.microsoft.com/office/drawing/2014/main" id="{00000000-0008-0000-0800-00000C800000}"/>
                </a:ext>
              </a:extLst>
            </xdr:cNvPr>
            <xdr:cNvSpPr/>
          </xdr:nvSpPr>
          <xdr:spPr bwMode="auto">
            <a:xfrm>
              <a:off x="0" y="0"/>
              <a:ext cx="0" cy="0"/>
            </a:xfrm>
            <a:prstGeom prst="rect">
              <a:avLst/>
            </a:prstGeom>
            <a:noFill/>
            <a:ln>
              <a:noFill/>
            </a:ln>
            <a:effectLst>
              <a:outerShdw dist="35921" dir="2700000" algn="ctr" rotWithShape="0">
                <a:srgbClr val="000000"/>
              </a:outerShdw>
            </a:effectLst>
            <a:extLst>
              <a:ext uri="{91240B29-F687-4F45-9708-019B960494DF}">
                <a14:hiddenLine w="1">
                  <a:noFill/>
                  <a:miter lim="800000"/>
                  <a:headEnd/>
                  <a:tailEnd/>
                </a14:hiddenLine>
              </a:ext>
              <a:ext uri="{53640926-AAD7-44D8-BBD7-CCE9431645EC}">
                <a14:shadowObscured val="1"/>
              </a:ext>
            </a:extLst>
          </xdr:spPr>
        </xdr:sp>
        <xdr:clientData/>
      </xdr:twoCellAnchor>
    </mc:Choice>
    <mc:Fallback/>
  </mc:AlternateContent>
  <xdr:twoCellAnchor editAs="oneCell">
    <xdr:from>
      <xdr:col>7</xdr:col>
      <xdr:colOff>885825</xdr:colOff>
      <xdr:row>1</xdr:row>
      <xdr:rowOff>2219325</xdr:rowOff>
    </xdr:from>
    <xdr:to>
      <xdr:col>8</xdr:col>
      <xdr:colOff>1088420</xdr:colOff>
      <xdr:row>1</xdr:row>
      <xdr:rowOff>2802945</xdr:rowOff>
    </xdr:to>
    <xdr:pic>
      <xdr:nvPicPr>
        <xdr:cNvPr id="4" name="Imag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a:stretch>
          <a:fillRect/>
        </a:stretch>
      </xdr:blipFill>
      <xdr:spPr>
        <a:xfrm>
          <a:off x="7496175" y="2305050"/>
          <a:ext cx="1250345" cy="576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19050</xdr:colOff>
          <xdr:row>1</xdr:row>
          <xdr:rowOff>95250</xdr:rowOff>
        </xdr:from>
        <xdr:to>
          <xdr:col>11</xdr:col>
          <xdr:colOff>704850</xdr:colOff>
          <xdr:row>1</xdr:row>
          <xdr:rowOff>733425</xdr:rowOff>
        </xdr:to>
        <xdr:sp macro="" textlink="">
          <xdr:nvSpPr>
            <xdr:cNvPr id="2060" name="Button 12" descr="Réinitialiser les valeurs pour le contexte « Planification »" hidden="1">
              <a:extLst>
                <a:ext uri="{63B3BB69-23CF-44E3-9099-C40C66FF867C}">
                  <a14:compatExt spid="_x0000_s2060"/>
                </a:ext>
                <a:ext uri="{FF2B5EF4-FFF2-40B4-BE49-F238E27FC236}">
                  <a16:creationId xmlns:a16="http://schemas.microsoft.com/office/drawing/2014/main" id="{00000000-0008-0000-0900-00000C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Réinitialiser les valeurs pour le contexte « </a:t>
              </a:r>
              <a:r>
                <a:rPr lang="fr-CA" sz="1200" b="1" i="0" u="none" strike="noStrike" baseline="0">
                  <a:solidFill>
                    <a:srgbClr val="000000"/>
                  </a:solidFill>
                  <a:latin typeface="Calibri"/>
                  <a:ea typeface="Calibri"/>
                  <a:cs typeface="Calibri"/>
                </a:rPr>
                <a:t>Planification </a:t>
              </a:r>
              <a:r>
                <a:rPr lang="fr-CA"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38100</xdr:colOff>
          <xdr:row>1</xdr:row>
          <xdr:rowOff>904875</xdr:rowOff>
        </xdr:from>
        <xdr:to>
          <xdr:col>11</xdr:col>
          <xdr:colOff>714375</xdr:colOff>
          <xdr:row>1</xdr:row>
          <xdr:rowOff>1581150</xdr:rowOff>
        </xdr:to>
        <xdr:sp macro="" textlink="">
          <xdr:nvSpPr>
            <xdr:cNvPr id="2061" name="Button 13" hidden="1">
              <a:extLst>
                <a:ext uri="{63B3BB69-23CF-44E3-9099-C40C66FF867C}">
                  <a14:compatExt spid="_x0000_s2061"/>
                </a:ext>
                <a:ext uri="{FF2B5EF4-FFF2-40B4-BE49-F238E27FC236}">
                  <a16:creationId xmlns:a16="http://schemas.microsoft.com/office/drawing/2014/main" id="{00000000-0008-0000-0900-00000D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Réinitialiser les valeurs pour le contexte « </a:t>
              </a:r>
              <a:r>
                <a:rPr lang="fr-CA" sz="1200" b="1" i="0" u="none" strike="noStrike" baseline="0">
                  <a:solidFill>
                    <a:srgbClr val="000000"/>
                  </a:solidFill>
                  <a:latin typeface="Calibri"/>
                  <a:ea typeface="Calibri"/>
                  <a:cs typeface="Calibri"/>
                </a:rPr>
                <a:t>BGAD </a:t>
              </a:r>
              <a:r>
                <a:rPr lang="fr-CA"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xdr:row>
          <xdr:rowOff>1733550</xdr:rowOff>
        </xdr:from>
        <xdr:to>
          <xdr:col>11</xdr:col>
          <xdr:colOff>733425</xdr:colOff>
          <xdr:row>1</xdr:row>
          <xdr:rowOff>2371725</xdr:rowOff>
        </xdr:to>
        <xdr:sp macro="" textlink="">
          <xdr:nvSpPr>
            <xdr:cNvPr id="2063" name="Button 15" hidden="1">
              <a:extLst>
                <a:ext uri="{63B3BB69-23CF-44E3-9099-C40C66FF867C}">
                  <a14:compatExt spid="_x0000_s2063"/>
                </a:ext>
                <a:ext uri="{FF2B5EF4-FFF2-40B4-BE49-F238E27FC236}">
                  <a16:creationId xmlns:a16="http://schemas.microsoft.com/office/drawing/2014/main" id="{00000000-0008-0000-0900-00000F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Réinitialiser les valeurs pour le contexte « </a:t>
              </a:r>
              <a:r>
                <a:rPr lang="fr-CA" sz="1200" b="1" i="0" u="none" strike="noStrike" baseline="0">
                  <a:solidFill>
                    <a:srgbClr val="000000"/>
                  </a:solidFill>
                  <a:latin typeface="Calibri"/>
                  <a:ea typeface="Calibri"/>
                  <a:cs typeface="Calibri"/>
                </a:rPr>
                <a:t>Ministère </a:t>
              </a:r>
              <a:r>
                <a:rPr lang="fr-CA" sz="1100" b="0" i="0" u="none" strike="noStrike" baseline="0">
                  <a:solidFill>
                    <a:srgbClr val="000000"/>
                  </a:solidFill>
                  <a:latin typeface="Calibri"/>
                  <a:ea typeface="Calibri"/>
                  <a:cs typeface="Calibri"/>
                </a:rPr>
                <a:t>»</a:t>
              </a:r>
            </a:p>
          </xdr:txBody>
        </xdr:sp>
        <xdr:clientData fPrintsWithSheet="0"/>
      </xdr:twoCellAnchor>
    </mc:Choice>
    <mc:Fallback/>
  </mc:AlternateContent>
  <xdr:twoCellAnchor editAs="oneCell">
    <xdr:from>
      <xdr:col>0</xdr:col>
      <xdr:colOff>29839</xdr:colOff>
      <xdr:row>1</xdr:row>
      <xdr:rowOff>21590</xdr:rowOff>
    </xdr:from>
    <xdr:to>
      <xdr:col>8</xdr:col>
      <xdr:colOff>1085850</xdr:colOff>
      <xdr:row>1</xdr:row>
      <xdr:rowOff>1279593</xdr:rowOff>
    </xdr:to>
    <xdr:pic>
      <xdr:nvPicPr>
        <xdr:cNvPr id="7" name="Imag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a:stretch>
          <a:fillRect/>
        </a:stretch>
      </xdr:blipFill>
      <xdr:spPr>
        <a:xfrm>
          <a:off x="29839" y="107315"/>
          <a:ext cx="9076061" cy="125800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26</xdr:col>
          <xdr:colOff>57150</xdr:colOff>
          <xdr:row>1</xdr:row>
          <xdr:rowOff>142875</xdr:rowOff>
        </xdr:from>
        <xdr:to>
          <xdr:col>27</xdr:col>
          <xdr:colOff>752475</xdr:colOff>
          <xdr:row>1</xdr:row>
          <xdr:rowOff>762000</xdr:rowOff>
        </xdr:to>
        <xdr:sp macro="" textlink="">
          <xdr:nvSpPr>
            <xdr:cNvPr id="2088" name="CheckBox2" hidden="1">
              <a:extLst>
                <a:ext uri="{63B3BB69-23CF-44E3-9099-C40C66FF867C}">
                  <a14:compatExt spid="_x0000_s2088"/>
                </a:ext>
                <a:ext uri="{FF2B5EF4-FFF2-40B4-BE49-F238E27FC236}">
                  <a16:creationId xmlns:a16="http://schemas.microsoft.com/office/drawing/2014/main" id="{00000000-0008-0000-0900-000028080000}"/>
                </a:ext>
              </a:extLst>
            </xdr:cNvPr>
            <xdr:cNvSpPr/>
          </xdr:nvSpPr>
          <xdr:spPr bwMode="auto">
            <a:xfrm>
              <a:off x="0" y="0"/>
              <a:ext cx="0" cy="0"/>
            </a:xfrm>
            <a:prstGeom prst="rect">
              <a:avLst/>
            </a:prstGeom>
            <a:noFill/>
            <a:ln>
              <a:noFill/>
            </a:ln>
            <a:effectLst>
              <a:outerShdw dist="35921" dir="2700000" algn="ctr" rotWithShape="0">
                <a:srgbClr val="000000"/>
              </a:outerShdw>
            </a:effectLst>
            <a:extLst>
              <a:ext uri="{91240B29-F687-4F45-9708-019B960494DF}">
                <a14:hiddenLine w="1">
                  <a:noFill/>
                  <a:miter lim="800000"/>
                  <a:headEnd/>
                  <a:tailEnd/>
                </a14:hiddenLine>
              </a:ext>
              <a:ext uri="{53640926-AAD7-44D8-BBD7-CCE9431645EC}">
                <a14:shadowObscured val="1"/>
              </a:ext>
            </a:extLst>
          </xdr:spPr>
        </xdr:sp>
        <xdr:clientData/>
      </xdr:twoCellAnchor>
    </mc:Choice>
    <mc:Fallback/>
  </mc:AlternateContent>
  <xdr:twoCellAnchor editAs="oneCell">
    <xdr:from>
      <xdr:col>7</xdr:col>
      <xdr:colOff>895350</xdr:colOff>
      <xdr:row>1</xdr:row>
      <xdr:rowOff>2238375</xdr:rowOff>
    </xdr:from>
    <xdr:to>
      <xdr:col>8</xdr:col>
      <xdr:colOff>1084610</xdr:colOff>
      <xdr:row>1</xdr:row>
      <xdr:rowOff>2802945</xdr:rowOff>
    </xdr:to>
    <xdr:pic>
      <xdr:nvPicPr>
        <xdr:cNvPr id="4" name="Imag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tretch>
          <a:fillRect/>
        </a:stretch>
      </xdr:blipFill>
      <xdr:spPr>
        <a:xfrm>
          <a:off x="7505700" y="2324100"/>
          <a:ext cx="1250345" cy="576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17</xdr:col>
      <xdr:colOff>590324</xdr:colOff>
      <xdr:row>0</xdr:row>
      <xdr:rowOff>768749</xdr:rowOff>
    </xdr:from>
    <xdr:to>
      <xdr:col>26</xdr:col>
      <xdr:colOff>17369</xdr:colOff>
      <xdr:row>28</xdr:row>
      <xdr:rowOff>75304</xdr:rowOff>
    </xdr:to>
    <xdr:pic>
      <xdr:nvPicPr>
        <xdr:cNvPr id="8" name="Imag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17449" y="768749"/>
          <a:ext cx="6360293" cy="5105637"/>
        </a:xfrm>
        <a:prstGeom prst="rect">
          <a:avLst/>
        </a:prstGeom>
        <a:noFill/>
        <a:ln w="63500">
          <a:solidFill>
            <a:schemeClr val="bg1">
              <a:lumMod val="85000"/>
            </a:schemeClr>
          </a:solidFill>
        </a:ln>
        <a:effectLst>
          <a:softEdge rad="31750"/>
        </a:effectLst>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20</xdr:col>
          <xdr:colOff>19050</xdr:colOff>
          <xdr:row>8</xdr:row>
          <xdr:rowOff>28575</xdr:rowOff>
        </xdr:from>
        <xdr:to>
          <xdr:col>23</xdr:col>
          <xdr:colOff>590550</xdr:colOff>
          <xdr:row>9</xdr:row>
          <xdr:rowOff>171450</xdr:rowOff>
        </xdr:to>
        <xdr:sp macro="" textlink="">
          <xdr:nvSpPr>
            <xdr:cNvPr id="16385" name="Button 1" hidden="1">
              <a:extLst>
                <a:ext uri="{63B3BB69-23CF-44E3-9099-C40C66FF867C}">
                  <a14:compatExt spid="_x0000_s16385"/>
                </a:ext>
                <a:ext uri="{FF2B5EF4-FFF2-40B4-BE49-F238E27FC236}">
                  <a16:creationId xmlns:a16="http://schemas.microsoft.com/office/drawing/2014/main" id="{00000000-0008-0000-0A00-0000014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Ajuster le fichier et préparer la diffusion - </a:t>
              </a:r>
              <a:r>
                <a:rPr lang="fr-CA" sz="1100" b="1" i="0" u="none" strike="noStrike" baseline="0">
                  <a:solidFill>
                    <a:srgbClr val="000000"/>
                  </a:solidFill>
                  <a:latin typeface="Calibri"/>
                  <a:ea typeface="Calibri"/>
                  <a:cs typeface="Calibri"/>
                </a:rPr>
                <a:t>Volet I</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771525</xdr:colOff>
          <xdr:row>10</xdr:row>
          <xdr:rowOff>85725</xdr:rowOff>
        </xdr:from>
        <xdr:to>
          <xdr:col>23</xdr:col>
          <xdr:colOff>619125</xdr:colOff>
          <xdr:row>11</xdr:row>
          <xdr:rowOff>171450</xdr:rowOff>
        </xdr:to>
        <xdr:sp macro="" textlink="">
          <xdr:nvSpPr>
            <xdr:cNvPr id="16386" name="Button 2" hidden="1">
              <a:extLst>
                <a:ext uri="{63B3BB69-23CF-44E3-9099-C40C66FF867C}">
                  <a14:compatExt spid="_x0000_s16386"/>
                </a:ext>
                <a:ext uri="{FF2B5EF4-FFF2-40B4-BE49-F238E27FC236}">
                  <a16:creationId xmlns:a16="http://schemas.microsoft.com/office/drawing/2014/main" id="{00000000-0008-0000-0A00-0000024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Masquer les onglets de service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771525</xdr:colOff>
          <xdr:row>12</xdr:row>
          <xdr:rowOff>95250</xdr:rowOff>
        </xdr:from>
        <xdr:to>
          <xdr:col>23</xdr:col>
          <xdr:colOff>619125</xdr:colOff>
          <xdr:row>14</xdr:row>
          <xdr:rowOff>9525</xdr:rowOff>
        </xdr:to>
        <xdr:sp macro="" textlink="">
          <xdr:nvSpPr>
            <xdr:cNvPr id="16387" name="Button 3" hidden="1">
              <a:extLst>
                <a:ext uri="{63B3BB69-23CF-44E3-9099-C40C66FF867C}">
                  <a14:compatExt spid="_x0000_s16387"/>
                </a:ext>
                <a:ext uri="{FF2B5EF4-FFF2-40B4-BE49-F238E27FC236}">
                  <a16:creationId xmlns:a16="http://schemas.microsoft.com/office/drawing/2014/main" id="{00000000-0008-0000-0A00-0000034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Protéger les onglets par mot de passe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762000</xdr:colOff>
          <xdr:row>14</xdr:row>
          <xdr:rowOff>123825</xdr:rowOff>
        </xdr:from>
        <xdr:to>
          <xdr:col>23</xdr:col>
          <xdr:colOff>600075</xdr:colOff>
          <xdr:row>16</xdr:row>
          <xdr:rowOff>57150</xdr:rowOff>
        </xdr:to>
        <xdr:sp macro="" textlink="">
          <xdr:nvSpPr>
            <xdr:cNvPr id="16388" name="Button 4" hidden="1">
              <a:extLst>
                <a:ext uri="{63B3BB69-23CF-44E3-9099-C40C66FF867C}">
                  <a14:compatExt spid="_x0000_s16388"/>
                </a:ext>
                <a:ext uri="{FF2B5EF4-FFF2-40B4-BE49-F238E27FC236}">
                  <a16:creationId xmlns:a16="http://schemas.microsoft.com/office/drawing/2014/main" id="{00000000-0008-0000-0A00-0000044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Retirer la protection des onglets par mot de passe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752475</xdr:colOff>
          <xdr:row>17</xdr:row>
          <xdr:rowOff>0</xdr:rowOff>
        </xdr:from>
        <xdr:to>
          <xdr:col>23</xdr:col>
          <xdr:colOff>609600</xdr:colOff>
          <xdr:row>18</xdr:row>
          <xdr:rowOff>95250</xdr:rowOff>
        </xdr:to>
        <xdr:sp macro="" textlink="">
          <xdr:nvSpPr>
            <xdr:cNvPr id="16389" name="Button 5" hidden="1">
              <a:extLst>
                <a:ext uri="{63B3BB69-23CF-44E3-9099-C40C66FF867C}">
                  <a14:compatExt spid="_x0000_s16389"/>
                </a:ext>
                <a:ext uri="{FF2B5EF4-FFF2-40B4-BE49-F238E27FC236}">
                  <a16:creationId xmlns:a16="http://schemas.microsoft.com/office/drawing/2014/main" id="{00000000-0008-0000-0A00-0000054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CA" sz="1100" b="0" i="0" u="none" strike="noStrike" baseline="0">
                  <a:solidFill>
                    <a:srgbClr val="000000"/>
                  </a:solidFill>
                  <a:latin typeface="Calibri"/>
                  <a:ea typeface="Calibri"/>
                  <a:cs typeface="Calibri"/>
                </a:rPr>
                <a:t>Afficher les onglets de service</a:t>
              </a:r>
            </a:p>
          </xdr:txBody>
        </xdr:sp>
        <xdr:clientData fPrintsWithSheet="0"/>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upport.office.com/fr-fr/article/activer-ou-d%C3%A9sactiver-les-macros-dans-les-fichiers-office-12b036fd-d140-4e74-b45e-16fed1a7e5c6" TargetMode="Externa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5.vml"/><Relationship Id="rId7" Type="http://schemas.openxmlformats.org/officeDocument/2006/relationships/ctrlProp" Target="../ctrlProps/ctrlProp10.xml"/><Relationship Id="rId2" Type="http://schemas.openxmlformats.org/officeDocument/2006/relationships/drawing" Target="../drawings/drawing8.xml"/><Relationship Id="rId1" Type="http://schemas.openxmlformats.org/officeDocument/2006/relationships/printerSettings" Target="../printerSettings/printerSettings10.bin"/><Relationship Id="rId6" Type="http://schemas.openxmlformats.org/officeDocument/2006/relationships/ctrlProp" Target="../ctrlProps/ctrlProp9.xml"/><Relationship Id="rId5" Type="http://schemas.openxmlformats.org/officeDocument/2006/relationships/image" Target="../media/image9.emf"/><Relationship Id="rId4" Type="http://schemas.openxmlformats.org/officeDocument/2006/relationships/control" Target="../activeX/activeX4.xml"/><Relationship Id="rId9"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6.xml"/><Relationship Id="rId3" Type="http://schemas.openxmlformats.org/officeDocument/2006/relationships/vmlDrawing" Target="../drawings/vmlDrawing6.vml"/><Relationship Id="rId7" Type="http://schemas.openxmlformats.org/officeDocument/2006/relationships/ctrlProp" Target="../ctrlProps/ctrlProp15.xml"/><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7.vml"/><Relationship Id="rId7" Type="http://schemas.openxmlformats.org/officeDocument/2006/relationships/ctrlProp" Target="../ctrlProps/ctrlProp20.xml"/><Relationship Id="rId2" Type="http://schemas.openxmlformats.org/officeDocument/2006/relationships/drawing" Target="../drawings/drawing10.xml"/><Relationship Id="rId1" Type="http://schemas.openxmlformats.org/officeDocument/2006/relationships/printerSettings" Target="../printerSettings/printerSettings12.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upport.office.com/fr-fr/article/activer-ou-d%C3%A9sactiver-les-macros-dans-les-fichiers-office-12b036fd-d140-4e74-b45e-16fed1a7e5c6"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vmlDrawing" Target="../drawings/vmlDrawing1.vml"/><Relationship Id="rId7" Type="http://schemas.openxmlformats.org/officeDocument/2006/relationships/ctrlProp" Target="../ctrlProps/ctrlProp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xml"/><Relationship Id="rId5" Type="http://schemas.openxmlformats.org/officeDocument/2006/relationships/image" Target="../media/image4.emf"/><Relationship Id="rId4" Type="http://schemas.openxmlformats.org/officeDocument/2006/relationships/control" Target="../activeX/activeX1.xml"/><Relationship Id="rId9"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4.xml"/><Relationship Id="rId5" Type="http://schemas.openxmlformats.org/officeDocument/2006/relationships/image" Target="../media/image6.emf"/><Relationship Id="rId4" Type="http://schemas.openxmlformats.org/officeDocument/2006/relationships/control" Target="../activeX/activeX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4.vml"/><Relationship Id="rId7" Type="http://schemas.openxmlformats.org/officeDocument/2006/relationships/ctrlProp" Target="../ctrlProps/ctrlProp7.xml"/><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ctrlProp" Target="../ctrlProps/ctrlProp6.xml"/><Relationship Id="rId5" Type="http://schemas.openxmlformats.org/officeDocument/2006/relationships/image" Target="../media/image7.emf"/><Relationship Id="rId4" Type="http://schemas.openxmlformats.org/officeDocument/2006/relationships/control" Target="../activeX/activeX3.xml"/><Relationship Id="rId9"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4">
    <pageSetUpPr fitToPage="1"/>
  </sheetPr>
  <dimension ref="D6:N22"/>
  <sheetViews>
    <sheetView tabSelected="1" topLeftCell="A4" zoomScale="85" zoomScaleNormal="85" workbookViewId="0">
      <selection activeCell="D22" sqref="D22:N22"/>
    </sheetView>
  </sheetViews>
  <sheetFormatPr baseColWidth="10" defaultColWidth="11.5703125" defaultRowHeight="15" x14ac:dyDescent="0.25"/>
  <cols>
    <col min="1" max="3" width="11.5703125" style="8"/>
    <col min="4" max="14" width="12.7109375" style="8" customWidth="1"/>
    <col min="15" max="16384" width="11.5703125" style="8"/>
  </cols>
  <sheetData>
    <row r="6" spans="4:14" ht="15.75" thickBot="1" x14ac:dyDescent="0.3"/>
    <row r="7" spans="4:14" x14ac:dyDescent="0.25">
      <c r="D7" s="257"/>
      <c r="E7" s="258"/>
      <c r="F7" s="258"/>
      <c r="G7" s="258"/>
      <c r="H7" s="258"/>
      <c r="I7" s="258"/>
      <c r="J7" s="258"/>
      <c r="K7" s="258"/>
      <c r="L7" s="258"/>
      <c r="M7" s="258"/>
      <c r="N7" s="259"/>
    </row>
    <row r="8" spans="4:14" x14ac:dyDescent="0.25">
      <c r="D8" s="260"/>
      <c r="E8" s="17"/>
      <c r="F8" s="17"/>
      <c r="G8" s="17"/>
      <c r="H8" s="17"/>
      <c r="I8" s="17"/>
      <c r="J8" s="17"/>
      <c r="K8" s="17"/>
      <c r="L8" s="17"/>
      <c r="M8" s="17"/>
      <c r="N8" s="261"/>
    </row>
    <row r="9" spans="4:14" x14ac:dyDescent="0.25">
      <c r="D9" s="260"/>
      <c r="E9" s="17"/>
      <c r="F9" s="17"/>
      <c r="G9" s="17"/>
      <c r="H9" s="17"/>
      <c r="I9" s="17"/>
      <c r="J9" s="17"/>
      <c r="K9" s="17"/>
      <c r="L9" s="17"/>
      <c r="M9" s="17"/>
      <c r="N9" s="261"/>
    </row>
    <row r="10" spans="4:14" x14ac:dyDescent="0.25">
      <c r="D10" s="260"/>
      <c r="E10" s="17"/>
      <c r="F10" s="17"/>
      <c r="G10" s="17"/>
      <c r="H10" s="17"/>
      <c r="I10" s="17"/>
      <c r="J10" s="17"/>
      <c r="K10" s="17"/>
      <c r="L10" s="17"/>
      <c r="M10" s="17"/>
      <c r="N10" s="261"/>
    </row>
    <row r="11" spans="4:14" x14ac:dyDescent="0.25">
      <c r="D11" s="260"/>
      <c r="E11" s="17"/>
      <c r="F11" s="17"/>
      <c r="G11" s="17"/>
      <c r="H11" s="17"/>
      <c r="I11" s="17"/>
      <c r="J11" s="17"/>
      <c r="K11" s="17"/>
      <c r="L11" s="17"/>
      <c r="M11" s="17"/>
      <c r="N11" s="261"/>
    </row>
    <row r="12" spans="4:14" x14ac:dyDescent="0.25">
      <c r="D12" s="260"/>
      <c r="E12" s="17"/>
      <c r="F12" s="17"/>
      <c r="G12" s="17"/>
      <c r="H12" s="17"/>
      <c r="I12" s="17"/>
      <c r="J12" s="17"/>
      <c r="K12" s="17"/>
      <c r="L12" s="17"/>
      <c r="M12" s="17"/>
      <c r="N12" s="261"/>
    </row>
    <row r="13" spans="4:14" x14ac:dyDescent="0.25">
      <c r="D13" s="260"/>
      <c r="E13" s="17"/>
      <c r="F13" s="17"/>
      <c r="G13" s="17"/>
      <c r="H13" s="17"/>
      <c r="I13" s="17"/>
      <c r="J13" s="17"/>
      <c r="K13" s="17"/>
      <c r="L13" s="17"/>
      <c r="M13" s="17"/>
      <c r="N13" s="261"/>
    </row>
    <row r="14" spans="4:14" x14ac:dyDescent="0.25">
      <c r="D14" s="260"/>
      <c r="E14" s="17"/>
      <c r="F14" s="17"/>
      <c r="G14" s="17"/>
      <c r="H14" s="17"/>
      <c r="I14" s="17"/>
      <c r="J14" s="17"/>
      <c r="K14" s="17"/>
      <c r="L14" s="17"/>
      <c r="M14" s="17"/>
      <c r="N14" s="261"/>
    </row>
    <row r="15" spans="4:14" ht="115.9" customHeight="1" thickBot="1" x14ac:dyDescent="0.3">
      <c r="D15" s="794" t="s">
        <v>1338</v>
      </c>
      <c r="E15" s="795"/>
      <c r="F15" s="795"/>
      <c r="G15" s="795"/>
      <c r="H15" s="795"/>
      <c r="I15" s="795"/>
      <c r="J15" s="795"/>
      <c r="K15" s="795"/>
      <c r="L15" s="795"/>
      <c r="M15" s="795"/>
      <c r="N15" s="796"/>
    </row>
    <row r="18" spans="4:14" ht="18" customHeight="1" x14ac:dyDescent="0.25">
      <c r="D18" s="798" t="s">
        <v>701</v>
      </c>
      <c r="E18" s="798"/>
      <c r="F18" s="798"/>
      <c r="G18" s="798"/>
      <c r="H18" s="798"/>
      <c r="I18" s="798"/>
      <c r="J18" s="798"/>
      <c r="K18" s="798"/>
      <c r="L18" s="798"/>
      <c r="M18" s="798"/>
      <c r="N18" s="798"/>
    </row>
    <row r="19" spans="4:14" ht="18" customHeight="1" x14ac:dyDescent="0.25">
      <c r="D19" s="798"/>
      <c r="E19" s="798"/>
      <c r="F19" s="798"/>
      <c r="G19" s="798"/>
      <c r="H19" s="798"/>
      <c r="I19" s="798"/>
      <c r="J19" s="798"/>
      <c r="K19" s="798"/>
      <c r="L19" s="798"/>
      <c r="M19" s="798"/>
      <c r="N19" s="798"/>
    </row>
    <row r="21" spans="4:14" ht="14.45" customHeight="1" x14ac:dyDescent="0.25"/>
    <row r="22" spans="4:14" x14ac:dyDescent="0.25">
      <c r="D22" s="797" t="s">
        <v>702</v>
      </c>
      <c r="E22" s="797"/>
      <c r="F22" s="797"/>
      <c r="G22" s="797"/>
      <c r="H22" s="797"/>
      <c r="I22" s="797"/>
      <c r="J22" s="797"/>
      <c r="K22" s="797"/>
      <c r="L22" s="797"/>
      <c r="M22" s="797"/>
      <c r="N22" s="797"/>
    </row>
  </sheetData>
  <sheetProtection algorithmName="SHA-512" hashValue="6a/IGlEGpLM/1EkgGQNMYE8Vge3KCoKn3YuDk3FRXhKbMauoDAhW0F/rNebeYgWsfztA86L5urOJor3h0Td57A==" saltValue="3y0ZWxrSHgZVOiXiNW0MDw==" spinCount="100000" sheet="1" objects="1" scenarios="1" formatRows="0" selectLockedCells="1" autoFilter="0"/>
  <mergeCells count="3">
    <mergeCell ref="D15:N15"/>
    <mergeCell ref="D22:N22"/>
    <mergeCell ref="D18:N19"/>
  </mergeCells>
  <hyperlinks>
    <hyperlink ref="D22" r:id="rId1" xr:uid="{00000000-0004-0000-0000-000000000000}"/>
  </hyperlinks>
  <printOptions horizontalCentered="1"/>
  <pageMargins left="0.70866141732283472" right="0.70866141732283472" top="0.74803149606299213" bottom="0.74803149606299213" header="0.31496062992125984" footer="0.31496062992125984"/>
  <pageSetup scale="40" orientation="portrait" r:id="rId2"/>
  <headerFooter>
    <oddHeader>&amp;CVersion 3 : 2025-09-09</oddHeader>
  </headerFooter>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7"/>
  <dimension ref="A1:CY188"/>
  <sheetViews>
    <sheetView topLeftCell="A6" zoomScaleNormal="100" workbookViewId="0">
      <selection activeCell="G24" sqref="G24"/>
    </sheetView>
  </sheetViews>
  <sheetFormatPr baseColWidth="10" defaultColWidth="11.5703125" defaultRowHeight="15" x14ac:dyDescent="0.25"/>
  <cols>
    <col min="1" max="4" width="12.85546875" style="8" customWidth="1"/>
    <col min="5" max="5" width="12.85546875" style="9" customWidth="1"/>
    <col min="6" max="6" width="24.5703125" style="14" customWidth="1"/>
    <col min="7" max="7" width="15.7109375" style="14" customWidth="1"/>
    <col min="8" max="8" width="15.7109375" style="8" customWidth="1"/>
    <col min="9" max="9" width="16.7109375" style="8" customWidth="1"/>
    <col min="10" max="99" width="11.5703125" style="8" customWidth="1"/>
    <col min="100" max="101" width="11.5703125" style="8" hidden="1" customWidth="1"/>
    <col min="102" max="102" width="11.5703125" style="9" hidden="1" customWidth="1"/>
    <col min="103" max="103" width="11.5703125" style="8" hidden="1" customWidth="1"/>
    <col min="104" max="16384" width="11.5703125" style="8"/>
  </cols>
  <sheetData>
    <row r="1" spans="1:103" ht="7.15" customHeight="1" thickBot="1" x14ac:dyDescent="0.3">
      <c r="A1" s="1025"/>
      <c r="B1" s="1026"/>
      <c r="C1" s="1026"/>
      <c r="D1" s="1026"/>
      <c r="E1" s="1026"/>
      <c r="F1" s="1026"/>
      <c r="G1" s="1026"/>
      <c r="H1" s="1026"/>
      <c r="I1" s="1027"/>
    </row>
    <row r="2" spans="1:103" s="10" customFormat="1" ht="226.15" customHeight="1" thickBot="1" x14ac:dyDescent="0.4">
      <c r="A2" s="1039" t="s">
        <v>1360</v>
      </c>
      <c r="B2" s="1040"/>
      <c r="C2" s="1040"/>
      <c r="D2" s="1040"/>
      <c r="E2" s="1040"/>
      <c r="F2" s="1040"/>
      <c r="G2" s="1040"/>
      <c r="H2" s="1040"/>
      <c r="I2" s="1041"/>
      <c r="CX2" s="11"/>
    </row>
    <row r="3" spans="1:103" ht="19.899999999999999" customHeight="1" thickBot="1" x14ac:dyDescent="0.3">
      <c r="A3" s="1331" t="s">
        <v>713</v>
      </c>
      <c r="B3" s="1332"/>
      <c r="C3" s="1332"/>
      <c r="D3" s="1332"/>
      <c r="E3" s="1332"/>
      <c r="F3" s="1332"/>
      <c r="G3" s="1332"/>
      <c r="H3" s="937" t="s">
        <v>1361</v>
      </c>
      <c r="I3" s="938"/>
    </row>
    <row r="4" spans="1:103" ht="16.5" thickBot="1" x14ac:dyDescent="0.3">
      <c r="A4" s="1333" t="s">
        <v>412</v>
      </c>
      <c r="B4" s="1333"/>
      <c r="C4" s="1333"/>
      <c r="D4" s="1333"/>
      <c r="E4" s="1333"/>
      <c r="F4" s="1333"/>
      <c r="G4" s="1334" t="s">
        <v>291</v>
      </c>
      <c r="H4" s="1334"/>
      <c r="I4" s="1334"/>
      <c r="CV4" s="8" t="s">
        <v>1</v>
      </c>
      <c r="CW4" s="12" t="s">
        <v>328</v>
      </c>
      <c r="CX4" s="9" t="s">
        <v>329</v>
      </c>
      <c r="CY4" s="8" t="s">
        <v>330</v>
      </c>
    </row>
    <row r="5" spans="1:103" ht="19.899999999999999" customHeight="1" thickBot="1" x14ac:dyDescent="0.3">
      <c r="A5" s="885" t="s">
        <v>0</v>
      </c>
      <c r="B5" s="886"/>
      <c r="C5" s="886"/>
      <c r="D5" s="886"/>
      <c r="E5" s="886"/>
      <c r="F5" s="886"/>
      <c r="G5" s="886"/>
      <c r="H5" s="886"/>
      <c r="I5" s="887"/>
      <c r="K5" s="13"/>
      <c r="L5" s="13"/>
      <c r="CW5" s="12"/>
    </row>
    <row r="6" spans="1:103" ht="15.6" customHeight="1" thickBot="1" x14ac:dyDescent="0.3">
      <c r="A6" s="829" t="s">
        <v>715</v>
      </c>
      <c r="B6" s="830"/>
      <c r="C6" s="830"/>
      <c r="D6" s="830"/>
      <c r="E6" s="830"/>
      <c r="F6" s="831"/>
      <c r="G6" s="1335"/>
      <c r="H6" s="1336"/>
      <c r="I6" s="1337"/>
      <c r="CW6" s="12"/>
      <c r="CY6" s="8" t="s">
        <v>331</v>
      </c>
    </row>
    <row r="7" spans="1:103" s="13" customFormat="1" ht="15.75" thickBot="1" x14ac:dyDescent="0.3">
      <c r="A7" s="829" t="s">
        <v>157</v>
      </c>
      <c r="B7" s="830"/>
      <c r="C7" s="830"/>
      <c r="D7" s="830"/>
      <c r="E7" s="830"/>
      <c r="F7" s="831"/>
      <c r="G7" s="1338"/>
      <c r="H7" s="1339"/>
      <c r="I7" s="1340"/>
      <c r="CV7" s="14" t="s">
        <v>9</v>
      </c>
      <c r="CW7" s="12">
        <v>151</v>
      </c>
      <c r="CX7" s="15">
        <v>0</v>
      </c>
      <c r="CY7" s="8"/>
    </row>
    <row r="8" spans="1:103" ht="15.75" thickBot="1" x14ac:dyDescent="0.3">
      <c r="A8" s="829" t="s">
        <v>158</v>
      </c>
      <c r="B8" s="830"/>
      <c r="C8" s="830"/>
      <c r="D8" s="830"/>
      <c r="E8" s="830"/>
      <c r="F8" s="831"/>
      <c r="G8" s="1325"/>
      <c r="H8" s="1326"/>
      <c r="I8" s="1327"/>
      <c r="CV8" s="8" t="s">
        <v>8</v>
      </c>
      <c r="CW8" s="12">
        <v>152</v>
      </c>
      <c r="CX8" s="15">
        <v>0</v>
      </c>
    </row>
    <row r="9" spans="1:103" ht="15.75" thickBot="1" x14ac:dyDescent="0.3">
      <c r="A9" s="829" t="s">
        <v>159</v>
      </c>
      <c r="B9" s="830"/>
      <c r="C9" s="830"/>
      <c r="D9" s="830"/>
      <c r="E9" s="830"/>
      <c r="F9" s="830"/>
      <c r="G9" s="1328"/>
      <c r="H9" s="1329"/>
      <c r="I9" s="1330"/>
      <c r="CV9" s="8" t="s">
        <v>10</v>
      </c>
      <c r="CW9" s="12">
        <v>153</v>
      </c>
      <c r="CX9" s="15">
        <v>0</v>
      </c>
    </row>
    <row r="10" spans="1:103" ht="31.9" customHeight="1" thickBot="1" x14ac:dyDescent="0.3">
      <c r="A10" s="909" t="s">
        <v>1116</v>
      </c>
      <c r="B10" s="916"/>
      <c r="C10" s="916"/>
      <c r="D10" s="916"/>
      <c r="E10" s="916"/>
      <c r="F10" s="917"/>
      <c r="G10" s="428"/>
      <c r="H10" s="429"/>
      <c r="I10" s="427"/>
      <c r="CV10" s="8" t="s">
        <v>16</v>
      </c>
      <c r="CW10" s="12">
        <v>184</v>
      </c>
      <c r="CX10" s="15">
        <v>200</v>
      </c>
    </row>
    <row r="11" spans="1:103" ht="15.75" thickBot="1" x14ac:dyDescent="0.3">
      <c r="A11" s="829" t="s">
        <v>335</v>
      </c>
      <c r="B11" s="830"/>
      <c r="C11" s="830"/>
      <c r="D11" s="830"/>
      <c r="E11" s="830"/>
      <c r="F11" s="831"/>
      <c r="G11" s="176"/>
      <c r="H11" s="177"/>
      <c r="I11" s="175"/>
      <c r="CV11" s="8" t="s">
        <v>11</v>
      </c>
      <c r="CW11" s="12">
        <v>154</v>
      </c>
      <c r="CX11" s="15">
        <v>0</v>
      </c>
    </row>
    <row r="12" spans="1:103" ht="15.6" customHeight="1" thickBot="1" x14ac:dyDescent="0.3">
      <c r="A12" s="1152" t="s">
        <v>161</v>
      </c>
      <c r="B12" s="1005"/>
      <c r="C12" s="1005"/>
      <c r="D12" s="1005"/>
      <c r="E12" s="1349" t="str">
        <f>IFERROR(VLOOKUP($I$11,Codes_DICA_RATF_RechercheV,3,FALSE),Menus!$C$336)</f>
        <v>RATF_Utilisateur</v>
      </c>
      <c r="F12" s="1350"/>
      <c r="G12" s="199"/>
      <c r="H12" s="200"/>
      <c r="I12" s="178"/>
      <c r="CW12" s="12"/>
      <c r="CX12" s="15"/>
    </row>
    <row r="13" spans="1:103" ht="19.899999999999999" customHeight="1" thickBot="1" x14ac:dyDescent="0.3">
      <c r="A13" s="1322" t="s">
        <v>413</v>
      </c>
      <c r="B13" s="1323"/>
      <c r="C13" s="1323"/>
      <c r="D13" s="1323"/>
      <c r="E13" s="1323"/>
      <c r="F13" s="1324"/>
      <c r="G13" s="412" t="s">
        <v>402</v>
      </c>
      <c r="H13" s="413" t="s">
        <v>403</v>
      </c>
      <c r="I13" s="414" t="s">
        <v>404</v>
      </c>
      <c r="M13" s="142"/>
      <c r="CW13" s="12"/>
      <c r="CX13" s="15"/>
    </row>
    <row r="14" spans="1:103" ht="19.899999999999999" customHeight="1" thickBot="1" x14ac:dyDescent="0.3">
      <c r="A14" s="885" t="s">
        <v>332</v>
      </c>
      <c r="B14" s="886"/>
      <c r="C14" s="886"/>
      <c r="D14" s="886"/>
      <c r="E14" s="886"/>
      <c r="F14" s="886"/>
      <c r="G14" s="886"/>
      <c r="H14" s="1320"/>
      <c r="I14" s="1321"/>
      <c r="CV14" s="8" t="s">
        <v>12</v>
      </c>
      <c r="CW14" s="12">
        <v>155</v>
      </c>
      <c r="CX14" s="15">
        <v>0</v>
      </c>
    </row>
    <row r="15" spans="1:103" ht="19.899999999999999" customHeight="1" thickBot="1" x14ac:dyDescent="0.3">
      <c r="A15" s="1343" t="s">
        <v>339</v>
      </c>
      <c r="B15" s="1344"/>
      <c r="C15" s="1344"/>
      <c r="D15" s="1344"/>
      <c r="E15" s="1344"/>
      <c r="F15" s="1345"/>
      <c r="G15" s="20"/>
      <c r="H15" s="20"/>
      <c r="I15" s="100"/>
      <c r="CW15" s="12"/>
      <c r="CX15" s="15"/>
    </row>
    <row r="16" spans="1:103" ht="15.6" customHeight="1" thickBot="1" x14ac:dyDescent="0.3">
      <c r="A16" s="1343" t="s">
        <v>671</v>
      </c>
      <c r="B16" s="1344"/>
      <c r="C16" s="1344"/>
      <c r="D16" s="1344"/>
      <c r="E16" s="1344"/>
      <c r="F16" s="1345"/>
      <c r="G16" s="20"/>
      <c r="H16" s="20"/>
      <c r="I16" s="100"/>
      <c r="CV16" s="8" t="s">
        <v>13</v>
      </c>
      <c r="CW16" s="12">
        <v>157</v>
      </c>
      <c r="CX16" s="15">
        <v>0</v>
      </c>
    </row>
    <row r="17" spans="1:102" ht="15.6" customHeight="1" thickBot="1" x14ac:dyDescent="0.3">
      <c r="A17" s="1343" t="s">
        <v>1305</v>
      </c>
      <c r="B17" s="1344"/>
      <c r="C17" s="1344"/>
      <c r="D17" s="1344"/>
      <c r="E17" s="1344"/>
      <c r="F17" s="1345"/>
      <c r="G17" s="20"/>
      <c r="H17" s="20"/>
      <c r="I17" s="100"/>
      <c r="CW17" s="12"/>
      <c r="CX17" s="15"/>
    </row>
    <row r="18" spans="1:102" ht="15.6" customHeight="1" thickBot="1" x14ac:dyDescent="0.3">
      <c r="A18" s="1343" t="s">
        <v>1365</v>
      </c>
      <c r="B18" s="1344"/>
      <c r="C18" s="1344"/>
      <c r="D18" s="1344"/>
      <c r="E18" s="1344"/>
      <c r="F18" s="1345"/>
      <c r="G18" s="20"/>
      <c r="H18" s="20"/>
      <c r="I18" s="100"/>
      <c r="CW18" s="12"/>
      <c r="CX18" s="15"/>
    </row>
    <row r="19" spans="1:102" ht="15.6" customHeight="1" thickBot="1" x14ac:dyDescent="0.3">
      <c r="A19" s="1351" t="s">
        <v>1356</v>
      </c>
      <c r="B19" s="1352"/>
      <c r="C19" s="1352"/>
      <c r="D19" s="1352"/>
      <c r="E19" s="1352"/>
      <c r="F19" s="1353"/>
      <c r="G19" s="767"/>
      <c r="H19" s="785"/>
      <c r="I19" s="784"/>
      <c r="CW19" s="12"/>
      <c r="CX19" s="15"/>
    </row>
    <row r="20" spans="1:102" ht="15.6" customHeight="1" thickBot="1" x14ac:dyDescent="0.3">
      <c r="A20" s="1351" t="s">
        <v>1357</v>
      </c>
      <c r="B20" s="1352"/>
      <c r="C20" s="1352"/>
      <c r="D20" s="1352"/>
      <c r="E20" s="1352"/>
      <c r="F20" s="1353"/>
      <c r="G20" s="767"/>
      <c r="H20" s="785"/>
      <c r="I20" s="784"/>
      <c r="CW20" s="12"/>
      <c r="CX20" s="15"/>
    </row>
    <row r="21" spans="1:102" ht="15.6" hidden="1" customHeight="1" thickBot="1" x14ac:dyDescent="0.3">
      <c r="A21" s="1308" t="s">
        <v>340</v>
      </c>
      <c r="B21" s="1309"/>
      <c r="C21" s="1309"/>
      <c r="D21" s="1309"/>
      <c r="E21" s="1309"/>
      <c r="F21" s="1310"/>
      <c r="G21" s="781"/>
      <c r="H21" s="781"/>
      <c r="I21" s="782"/>
      <c r="CW21" s="12"/>
      <c r="CX21" s="15"/>
    </row>
    <row r="22" spans="1:102" ht="15.6" customHeight="1" thickBot="1" x14ac:dyDescent="0.3">
      <c r="A22" s="1346" t="s">
        <v>1035</v>
      </c>
      <c r="B22" s="1347"/>
      <c r="C22" s="1347"/>
      <c r="D22" s="1347"/>
      <c r="E22" s="1347"/>
      <c r="F22" s="1345"/>
      <c r="G22" s="188"/>
      <c r="H22" s="188"/>
      <c r="I22" s="189"/>
      <c r="CV22" s="8" t="s">
        <v>14</v>
      </c>
      <c r="CW22" s="12">
        <v>181</v>
      </c>
      <c r="CX22" s="15">
        <v>80</v>
      </c>
    </row>
    <row r="23" spans="1:102" ht="19.899999999999999" customHeight="1" thickBot="1" x14ac:dyDescent="0.3">
      <c r="A23" s="954" t="s">
        <v>1103</v>
      </c>
      <c r="B23" s="955"/>
      <c r="C23" s="955"/>
      <c r="D23" s="955"/>
      <c r="E23" s="955"/>
      <c r="F23" s="955"/>
      <c r="G23" s="955"/>
      <c r="H23" s="1318"/>
      <c r="I23" s="1319"/>
      <c r="CV23" s="8" t="s">
        <v>15</v>
      </c>
      <c r="CW23" s="12">
        <v>182</v>
      </c>
      <c r="CX23" s="15">
        <v>0</v>
      </c>
    </row>
    <row r="24" spans="1:102" ht="15.75" thickBot="1" x14ac:dyDescent="0.3">
      <c r="A24" s="931" t="s">
        <v>1345</v>
      </c>
      <c r="B24" s="932"/>
      <c r="C24" s="932"/>
      <c r="D24" s="932"/>
      <c r="E24" s="932"/>
      <c r="F24" s="933"/>
      <c r="G24" s="405"/>
      <c r="H24" s="405"/>
      <c r="I24" s="393"/>
      <c r="R24" s="462"/>
      <c r="CW24" s="12"/>
      <c r="CX24" s="15"/>
    </row>
    <row r="25" spans="1:102" ht="15.6" customHeight="1" thickBot="1" x14ac:dyDescent="0.3">
      <c r="A25" s="915" t="s">
        <v>1005</v>
      </c>
      <c r="B25" s="916"/>
      <c r="C25" s="916"/>
      <c r="D25" s="916"/>
      <c r="E25" s="916"/>
      <c r="F25" s="917"/>
      <c r="G25" s="19"/>
      <c r="H25" s="19"/>
      <c r="I25" s="101"/>
      <c r="CV25" s="8" t="s">
        <v>17</v>
      </c>
      <c r="CW25" s="12">
        <v>185</v>
      </c>
      <c r="CX25" s="15">
        <v>80</v>
      </c>
    </row>
    <row r="26" spans="1:102" ht="15.6" customHeight="1" thickBot="1" x14ac:dyDescent="0.3">
      <c r="A26" s="1308" t="s">
        <v>1099</v>
      </c>
      <c r="B26" s="1309"/>
      <c r="C26" s="1309"/>
      <c r="D26" s="1309"/>
      <c r="E26" s="1309"/>
      <c r="F26" s="1310"/>
      <c r="G26" s="196">
        <f>IFERROR(IF($G$25&gt;1,0,IF(SUM($G$25,$G$28,$G$35,$G$39)&gt;1,0,IF(AND(EXACT(UPPER($G$17),UPPER(Menus!$A$3)),EXACT(UPPER($G$16),UPPER(Menus!$A$2)),EXACT(UPPER($G$15),UPPER(Menus!$A$2)),EXACT(UPPER($G$18),UPPER(Menus!$A$2))),VLOOKUP(CONCATENATE($I$10,"-",VLOOKUP($G$24,Transport_Usines_Long,2,FALSE)),Transport_Tableau_CP_CR,6,FALSE)*$G$25,IF(AND(EXACT(UPPER($G$16),UPPER(Menus!$A$2)),EXACT(UPPER($G$15),UPPER(Menus!$A$2)),EXACT(UPPER($G$17),UPPER(Menus!$A$3)),EXACT(UPPER($G$18),UPPER(Menus!$A$2))),VLOOKUP(CONCATENATE($I$10,"-",VLOOKUP($G$24,Transport_Usines_Long,2,FALSE)),Transport_Tableau_CP_CR,6,FALSE)*$G$25*$G$19,0)))),0)</f>
        <v>0</v>
      </c>
      <c r="H26" s="196">
        <f>IFERROR(IF($H$25&gt;1,0,IF(SUM($H$25,$H$28,$H$35,$H$39)&gt;1,0,IF(AND(EXACT(UPPER($H$17),UPPER(Menus!$A$3)),EXACT(UPPER($H$16),UPPER(Menus!$A$2)),EXACT(UPPER($H$15),UPPER(Menus!$A$2)),EXACT(UPPER($H$18),UPPER(Menus!$A$2))),VLOOKUP(CONCATENATE($I$10,"-",VLOOKUP($H$24,Transport_Usines_Long,2,FALSE)),Transport_Tableau_CP_CR,6,FALSE)*$H$25,IF(AND(EXACT(UPPER($H$16),UPPER(Menus!$A$2)),EXACT(UPPER($H$15),UPPER(Menus!$A$2)),EXACT(UPPER($H$17),UPPER(Menus!$A$3)),EXACT(UPPER($H$18),UPPER(Menus!$A$2))),VLOOKUP(CONCATENATE($I$10,"-",VLOOKUP($H$24,Transport_Usines_Long,2,FALSE)),Transport_Tableau_CP_CR,6,FALSE)*$H$25*$H$19,0)))),0)</f>
        <v>0</v>
      </c>
      <c r="I26" s="105">
        <f>IFERROR(IF($I$25&gt;1,0,IF(SUM($I$25,$I$28,$I$35,$I$39)&gt;1,0,IF(AND(EXACT(UPPER($I$17),UPPER(Menus!$A$3)),EXACT(UPPER($I$16),UPPER(Menus!$A$2)),EXACT(UPPER($I$15),UPPER(Menus!$A$2)),EXACT(UPPER($I$18),UPPER(Menus!$A$2))),VLOOKUP(CONCATENATE($I$10,"-",VLOOKUP($I$24,Transport_Usines_Long,2,FALSE)),Transport_Tableau_CP_CR,6,FALSE)*$I$25,IF(AND(EXACT(UPPER($I$16),UPPER(Menus!$A$2)),EXACT(UPPER($I$15),UPPER(Menus!$A$2)),EXACT(UPPER($I$17),UPPER(Menus!$A$3)),EXACT(UPPER($I$18),UPPER(Menus!$A$2))),VLOOKUP(CONCATENATE($I$10,"-",VLOOKUP($I$24,Transport_Usines_Long,2,FALSE)),Transport_Tableau_CP_CR,6,FALSE)*$I$25*$I$19,0)))),0)</f>
        <v>0</v>
      </c>
      <c r="J26" s="395"/>
      <c r="K26" s="395"/>
      <c r="L26" s="395"/>
      <c r="CV26" s="8" t="s">
        <v>18</v>
      </c>
      <c r="CW26" s="12">
        <v>186</v>
      </c>
      <c r="CX26" s="15">
        <v>80</v>
      </c>
    </row>
    <row r="27" spans="1:102" ht="15.75" thickBot="1" x14ac:dyDescent="0.3">
      <c r="A27" s="931" t="s">
        <v>1346</v>
      </c>
      <c r="B27" s="932"/>
      <c r="C27" s="932"/>
      <c r="D27" s="932"/>
      <c r="E27" s="932"/>
      <c r="F27" s="933"/>
      <c r="G27" s="405"/>
      <c r="H27" s="405"/>
      <c r="I27" s="393"/>
      <c r="CW27" s="12"/>
      <c r="CX27" s="15"/>
    </row>
    <row r="28" spans="1:102" ht="15.6" customHeight="1" thickBot="1" x14ac:dyDescent="0.3">
      <c r="A28" s="915" t="s">
        <v>1005</v>
      </c>
      <c r="B28" s="916"/>
      <c r="C28" s="916"/>
      <c r="D28" s="916"/>
      <c r="E28" s="916"/>
      <c r="F28" s="917"/>
      <c r="G28" s="19"/>
      <c r="H28" s="19"/>
      <c r="I28" s="101"/>
      <c r="J28" s="395"/>
      <c r="K28" s="169"/>
      <c r="CV28" s="8" t="s">
        <v>17</v>
      </c>
      <c r="CW28" s="12">
        <v>185</v>
      </c>
      <c r="CX28" s="15">
        <v>80</v>
      </c>
    </row>
    <row r="29" spans="1:102" ht="15.6" customHeight="1" thickBot="1" x14ac:dyDescent="0.3">
      <c r="A29" s="1308" t="s">
        <v>1098</v>
      </c>
      <c r="B29" s="1309"/>
      <c r="C29" s="1309"/>
      <c r="D29" s="1309"/>
      <c r="E29" s="1309"/>
      <c r="F29" s="1310"/>
      <c r="G29" s="196">
        <f>IFERROR(IF($G$28&gt;1,0,IF(SUM($G$25,$G$28,$G$35,$G$39)&gt;1,0,IF(AND(EXACT(UPPER($G$17),UPPER(Menus!$A$3)),EXACT(UPPER($G$16),UPPER(Menus!$A$2)),EXACT(UPPER($G$15),UPPER(Menus!$A$2)),EXACT(UPPER($G$18),UPPER(Menus!$A$2))),VLOOKUP(CONCATENATE($I$10,"-",VLOOKUP($G$27,Transport_Usines_Long,2,FALSE)),Transport_Tableau_CP_CR,6,FALSE)*$G$28,IF(AND(EXACT(UPPER($G$16),UPPER(Menus!$A$2)),EXACT(UPPER($G$15),UPPER(Menus!$A$2)),EXACT(UPPER($G$17),UPPER(Menus!$A$3)),EXACT(UPPER($G$18),UPPER(Menus!$A$2))),VLOOKUP(CONCATENATE($I$10,"-",VLOOKUP($G$27,Transport_Usines_Long,2,FALSE)),Transport_Tableau_CP_CR,6,FALSE)*$G$28*$G$19,0)))),0)</f>
        <v>0</v>
      </c>
      <c r="H29" s="196">
        <f>IFERROR(IF($H$28&gt;1,0,IF(SUM($H$25,$H$28,$H$35,$H$39)&gt;1,0,IF(AND(EXACT(UPPER($H$17),UPPER(Menus!$A$3)),EXACT(UPPER($H$16),UPPER(Menus!$A$2)),EXACT(UPPER($H$15),UPPER(Menus!$A$2)),EXACT(UPPER($H$18),UPPER(Menus!$A$2))),VLOOKUP(CONCATENATE($I$10,"-",VLOOKUP($H$27,Transport_Usines_Long,2,FALSE)),Transport_Tableau_CP_CR,6,FALSE)*$H$28,IF(AND(EXACT(UPPER($H$16),UPPER(Menus!$A$2)),EXACT(UPPER($H$15),UPPER(Menus!$A$2)),EXACT(UPPER($H$17),UPPER(Menus!$A$3)),EXACT(UPPER($H$18),UPPER(Menus!$A$2))),VLOOKUP(CONCATENATE($I$10,"-",VLOOKUP($H$27,Transport_Usines_Long,2,FALSE)),Transport_Tableau_CP_CR,6,FALSE)*$H$28*$H$19,0)))),0)</f>
        <v>0</v>
      </c>
      <c r="I29" s="105">
        <f>IFERROR(IF($I$28&gt;1,0,IF(SUM($I$25,$I$28,$I$35,$I$39)&gt;1,0,IF(AND(EXACT(UPPER($I$17),UPPER(Menus!$A$3)),EXACT(UPPER($I$16),UPPER(Menus!$A$2)),EXACT(UPPER($I$15),UPPER(Menus!$A$2)),EXACT(UPPER($I$18),UPPER(Menus!$A$2))),VLOOKUP(CONCATENATE($I$10,"-",VLOOKUP($I$27,Transport_Usines_Long,2,FALSE)),Transport_Tableau_CP_CR,6,FALSE)*$I$28,IF(AND(EXACT(UPPER($I$16),UPPER(Menus!$A$2)),EXACT(UPPER($I$15),UPPER(Menus!$A$2)),EXACT(UPPER($I$17),UPPER(Menus!$A$3)),EXACT(UPPER($I$18),UPPER(Menus!$A$2))),VLOOKUP(CONCATENATE($I$10,"-",VLOOKUP($I$27,Transport_Usines_Long,2,FALSE)),Transport_Tableau_CP_CR,6,FALSE)*$I$28*$I$19,0)))),0)</f>
        <v>0</v>
      </c>
      <c r="J29" s="395"/>
      <c r="K29" s="395"/>
      <c r="L29" s="395"/>
      <c r="N29" s="458"/>
      <c r="CV29" s="8" t="s">
        <v>18</v>
      </c>
      <c r="CW29" s="12">
        <v>186</v>
      </c>
      <c r="CX29" s="15">
        <v>80</v>
      </c>
    </row>
    <row r="30" spans="1:102" ht="39.75" customHeight="1" thickBot="1" x14ac:dyDescent="0.3">
      <c r="A30" s="931" t="s">
        <v>1347</v>
      </c>
      <c r="B30" s="932"/>
      <c r="C30" s="932"/>
      <c r="D30" s="932"/>
      <c r="E30" s="932"/>
      <c r="F30" s="933"/>
      <c r="G30" s="748"/>
      <c r="H30" s="748"/>
      <c r="I30" s="393"/>
      <c r="K30" s="395"/>
      <c r="L30" s="395"/>
      <c r="N30" s="458"/>
      <c r="CW30" s="12"/>
      <c r="CX30" s="15"/>
    </row>
    <row r="31" spans="1:102" ht="15.6" customHeight="1" thickBot="1" x14ac:dyDescent="0.3">
      <c r="A31" s="915" t="s">
        <v>1005</v>
      </c>
      <c r="B31" s="916"/>
      <c r="C31" s="916"/>
      <c r="D31" s="916"/>
      <c r="E31" s="916"/>
      <c r="F31" s="917"/>
      <c r="G31" s="19"/>
      <c r="H31" s="19"/>
      <c r="I31" s="101"/>
      <c r="J31" s="395"/>
      <c r="K31" s="395"/>
      <c r="L31" s="395"/>
      <c r="M31" s="395"/>
      <c r="N31" s="458"/>
      <c r="CW31" s="12"/>
      <c r="CX31" s="15"/>
    </row>
    <row r="32" spans="1:102" ht="15.6" customHeight="1" thickBot="1" x14ac:dyDescent="0.3">
      <c r="A32" s="1308" t="s">
        <v>1098</v>
      </c>
      <c r="B32" s="1309"/>
      <c r="C32" s="1309"/>
      <c r="D32" s="1309"/>
      <c r="E32" s="1309"/>
      <c r="F32" s="1310"/>
      <c r="G32" s="196">
        <f>IFERROR(IF($G$31&gt;1,0,IF(AND(EXACT(UPPER($G$17),UPPER(Menus!$A$2)),EXACT(UPPER($G$15),UPPER(Menus!$A$2)),EXACT(UPPER($G$18),UPPER(Menus!$A$2))),VLOOKUP(CONCATENATE($I$10,"-",VLOOKUP($G$30,Transport_Usines_Peup_Long,2,FALSE)),Transport_Tableau_CP_CR_Peup,6,FALSE)*$G$31*$G$20,0)),0)</f>
        <v>0</v>
      </c>
      <c r="H32" s="196">
        <f>IFERROR(IF($H$31&gt;1,0,IF(AND(EXACT(UPPER($H$17),UPPER(Menus!$A$2)),EXACT(UPPER($H$15),UPPER(Menus!$A$2)),EXACT(UPPER($H$18),UPPER(Menus!$A$2))),VLOOKUP(CONCATENATE($I$10,"-",VLOOKUP($H$30,Transport_Usines_Peup_Long,2,FALSE)),Transport_Tableau_CP_CR_Peup,6,FALSE)*$H$31*$H$20,0)),0)</f>
        <v>0</v>
      </c>
      <c r="I32" s="105">
        <f>IFERROR(IF($I$31&gt;1,0,IF(AND(EXACT(UPPER($I$17),UPPER(Menus!$A$2)),EXACT(UPPER($I$15),UPPER(Menus!$A$2)),EXACT(UPPER($I$18),UPPER(Menus!$A$2))),VLOOKUP(CONCATENATE($I$10,"-",VLOOKUP($I$30,Transport_Usines_Peup_Long,2,FALSE)),Transport_Tableau_CP_CR_Peup,6,FALSE)*$I$31*$I$20,0)),0)</f>
        <v>0</v>
      </c>
      <c r="J32" s="395"/>
      <c r="K32" s="395"/>
      <c r="L32" s="395"/>
      <c r="N32" s="458"/>
      <c r="CW32" s="12"/>
      <c r="CX32" s="15"/>
    </row>
    <row r="33" spans="1:102" ht="19.899999999999999" customHeight="1" thickBot="1" x14ac:dyDescent="0.3">
      <c r="A33" s="954" t="str">
        <f>IFERROR("Calcul de l'aide en fonction d'une autre destination avec la formule ("&amp;Transport_Formule_CP&amp;")","Calcul de l'aide en fonction d'une autre destination avec la formule")</f>
        <v>Calcul de l'aide en fonction d'une autre destination avec la formule (2,23 * Distance aller - 322)</v>
      </c>
      <c r="B33" s="955"/>
      <c r="C33" s="955"/>
      <c r="D33" s="955"/>
      <c r="E33" s="955"/>
      <c r="F33" s="955"/>
      <c r="G33" s="955"/>
      <c r="H33" s="1318"/>
      <c r="I33" s="1319"/>
      <c r="CV33" s="8" t="s">
        <v>15</v>
      </c>
      <c r="CW33" s="12">
        <v>182</v>
      </c>
      <c r="CX33" s="15">
        <v>0</v>
      </c>
    </row>
    <row r="34" spans="1:102" ht="15.75" customHeight="1" thickBot="1" x14ac:dyDescent="0.3">
      <c r="A34" s="1149" t="s">
        <v>1348</v>
      </c>
      <c r="B34" s="1150"/>
      <c r="C34" s="1150"/>
      <c r="D34" s="1150"/>
      <c r="E34" s="1150"/>
      <c r="F34" s="1151"/>
      <c r="G34" s="427"/>
      <c r="H34" s="427"/>
      <c r="I34" s="393"/>
      <c r="K34" s="395"/>
      <c r="L34" s="395"/>
      <c r="CW34" s="12"/>
      <c r="CX34" s="15"/>
    </row>
    <row r="35" spans="1:102" ht="15.6" customHeight="1" thickBot="1" x14ac:dyDescent="0.3">
      <c r="A35" s="915" t="s">
        <v>930</v>
      </c>
      <c r="B35" s="916"/>
      <c r="C35" s="916"/>
      <c r="D35" s="916"/>
      <c r="E35" s="916"/>
      <c r="F35" s="917"/>
      <c r="G35" s="454"/>
      <c r="H35" s="454"/>
      <c r="I35" s="101"/>
      <c r="J35" s="395"/>
      <c r="K35" s="395"/>
      <c r="L35" s="395"/>
      <c r="CV35" s="8" t="s">
        <v>20</v>
      </c>
      <c r="CW35" s="12">
        <v>190</v>
      </c>
      <c r="CX35" s="15">
        <v>220</v>
      </c>
    </row>
    <row r="36" spans="1:102" ht="15.75" thickBot="1" x14ac:dyDescent="0.3">
      <c r="A36" s="915" t="s">
        <v>1030</v>
      </c>
      <c r="B36" s="916"/>
      <c r="C36" s="916"/>
      <c r="D36" s="916"/>
      <c r="E36" s="916"/>
      <c r="F36" s="917"/>
      <c r="G36" s="461"/>
      <c r="H36" s="443"/>
      <c r="I36" s="444"/>
      <c r="J36" s="395"/>
      <c r="K36" s="395"/>
      <c r="L36" s="395"/>
      <c r="CV36" s="8" t="s">
        <v>21</v>
      </c>
      <c r="CW36" s="12">
        <v>191</v>
      </c>
      <c r="CX36" s="15">
        <v>220</v>
      </c>
    </row>
    <row r="37" spans="1:102" ht="15.6" customHeight="1" thickBot="1" x14ac:dyDescent="0.3">
      <c r="A37" s="1308" t="s">
        <v>1100</v>
      </c>
      <c r="B37" s="1309"/>
      <c r="C37" s="1309"/>
      <c r="D37" s="1309"/>
      <c r="E37" s="1309"/>
      <c r="F37" s="1310"/>
      <c r="G37" s="196">
        <f>IFERROR(IF(ISBLANK($I$10)=FALSE,IF(ISBLANK($G$34)=TRUE,0,IF(SUM($G$25,$G$28,$G$35,$G$39)&gt;1,0,IF(AND(EXACT(UPPER($G$16),UPPER(Menus!$A$2)),EXACT(UPPER($G$17),UPPER(Menus!$A$3)),EXACT(UPPER($G$15),UPPER(Menus!$A$2)),EXACT(UPPER($G$18),UPPER(Menus!$A$2))),IF(('Majorations applicables'!$B$37*$G$36-'Majorations applicables'!$B$38)&lt;0,0,IF(('Majorations applicables'!$B$37*$G$36-'Majorations applicables'!$B$38)&lt;Transport_Plafond_HA,('Majorations applicables'!$B$37*$G$36-'Majorations applicables'!$B$38)*$G$35,Transport_Plafond_HA*$G$35)),IF(AND(EXACT(UPPER($G$16),UPPER(Menus!$A$2)),EXACT(UPPER($G$17),UPPER(Menus!$A$3)),EXACT(UPPER($G$15),UPPER(Menus!$A$2)),EXACT(UPPER($G$18),UPPER(Menus!$A$2))),IF(('Majorations applicables'!$B$37*$G$36-'Majorations applicables'!$B$38)&lt;0,0,IF(('Majorations applicables'!$B$37*$G$36-'Majorations applicables'!$B$38)&lt;Transport_Plafond_HA,('Majorations applicables'!$B$37*$G$36-'Majorations applicables'!$B$38)*$G$35,Transport_Plafond_HA*$G$35*$G$19)),0)))),0),0)</f>
        <v>0</v>
      </c>
      <c r="H37" s="196">
        <f>IFERROR(IF(ISBLANK($I$10)=FALSE,IF(ISBLANK($H$34)=TRUE,0,IF(SUM($H$25,$H$28,$H$35,$H$39)&gt;1,0,IF(AND(EXACT(UPPER($H$16),UPPER(Menus!$A$2)),EXACT(UPPER($H$17),UPPER(Menus!$A$3)),EXACT(UPPER($H$15),UPPER(Menus!$A$2)),EXACT(UPPER($H$18),UPPER(Menus!$A$2))),IF(('Majorations applicables'!$B$37*$H$36-'Majorations applicables'!$B$38)&lt;0,0,IF(('Majorations applicables'!$B$37*$H$36-'Majorations applicables'!$B$38)&lt;Transport_Plafond_HA,('Majorations applicables'!$B$37*$H$36-'Majorations applicables'!$B$38)*$H$35,Transport_Plafond_HA*$H$35)),IF(AND(EXACT(UPPER($H$16),UPPER(Menus!$A$2)),EXACT(UPPER($H$17),UPPER(Menus!$A$3)),EXACT(UPPER($H$15),UPPER(Menus!$A$2)),EXACT(UPPER($H$18),UPPER(Menus!$A$2))),IF(('Majorations applicables'!$B$37*$H$36-'Majorations applicables'!$B$38)&lt;0,0,IF(('Majorations applicables'!$B$37*$H$36-'Majorations applicables'!$B$38)&lt;Transport_Plafond_HA,('Majorations applicables'!$B$37*$H$36-'Majorations applicables'!$B$38)*$H$35,Transport_Plafond_HA*$H$35*$H$19)),0)))),0),0)</f>
        <v>0</v>
      </c>
      <c r="I37" s="105">
        <f>IFERROR(IF(ISBLANK($I$10)=FALSE,IF(ISBLANK($I$34)=TRUE,0,IF(SUM($I$25,$I$28,$I$35,$I$39)&gt;1,0,IF(AND(EXACT(UPPER($I$16),UPPER(Menus!$A$2)),EXACT(UPPER($I$17),UPPER(Menus!$A$3)),EXACT(UPPER($I$15),UPPER(Menus!$A$2)),EXACT(UPPER($I$18),UPPER(Menus!$A$2))),IF(('Majorations applicables'!$B$37*$I$36-'Majorations applicables'!$B$38)&lt;0,0,IF(('Majorations applicables'!$B$37*$I$36-'Majorations applicables'!$B$38)&lt;Transport_Plafond_HA,('Majorations applicables'!$B$37*$I$36-'Majorations applicables'!$B$38)*$I$35,Transport_Plafond_HA*$I$35)),IF(AND(EXACT(UPPER($I$16),UPPER(Menus!$A$2)),EXACT(UPPER($I$17),UPPER(Menus!$A$3)),EXACT(UPPER($I$15),UPPER(Menus!$A$2)),EXACT(UPPER($I$18),UPPER(Menus!$A$2))),IF(('Majorations applicables'!$B$37*$I$36-'Majorations applicables'!$B$38)&lt;0,0,IF(('Majorations applicables'!$B$37*$I$36-'Majorations applicables'!$B$38)&lt;Transport_Plafond_HA,('Majorations applicables'!$B$37*$I$36-'Majorations applicables'!$B$38)*$I$35,Transport_Plafond_HA*$I$35*$I$19)),0)))),0),0)</f>
        <v>0</v>
      </c>
      <c r="J37" s="395"/>
      <c r="CV37" s="8" t="s">
        <v>24</v>
      </c>
      <c r="CW37" s="12">
        <v>195</v>
      </c>
      <c r="CX37" s="15">
        <v>0</v>
      </c>
    </row>
    <row r="38" spans="1:102" ht="15.75" customHeight="1" thickBot="1" x14ac:dyDescent="0.3">
      <c r="A38" s="1149" t="s">
        <v>1349</v>
      </c>
      <c r="B38" s="1150"/>
      <c r="C38" s="1150"/>
      <c r="D38" s="1150"/>
      <c r="E38" s="1150"/>
      <c r="F38" s="1151"/>
      <c r="G38" s="427"/>
      <c r="H38" s="427"/>
      <c r="I38" s="393"/>
      <c r="CW38" s="12"/>
      <c r="CX38" s="15"/>
    </row>
    <row r="39" spans="1:102" ht="15.6" customHeight="1" thickBot="1" x14ac:dyDescent="0.3">
      <c r="A39" s="915" t="s">
        <v>930</v>
      </c>
      <c r="B39" s="916"/>
      <c r="C39" s="916"/>
      <c r="D39" s="916"/>
      <c r="E39" s="916"/>
      <c r="F39" s="917"/>
      <c r="G39" s="454"/>
      <c r="H39" s="454"/>
      <c r="I39" s="101"/>
      <c r="J39" s="395"/>
      <c r="K39" s="395"/>
      <c r="L39" s="395"/>
      <c r="CV39" s="8" t="s">
        <v>20</v>
      </c>
      <c r="CW39" s="12">
        <v>190</v>
      </c>
      <c r="CX39" s="15">
        <v>220</v>
      </c>
    </row>
    <row r="40" spans="1:102" ht="15.75" thickBot="1" x14ac:dyDescent="0.3">
      <c r="A40" s="915" t="s">
        <v>1030</v>
      </c>
      <c r="B40" s="916"/>
      <c r="C40" s="916"/>
      <c r="D40" s="916"/>
      <c r="E40" s="916"/>
      <c r="F40" s="917"/>
      <c r="G40" s="443"/>
      <c r="H40" s="443"/>
      <c r="I40" s="444"/>
      <c r="J40" s="395"/>
      <c r="K40" s="395"/>
      <c r="L40" s="395"/>
      <c r="CV40" s="8" t="s">
        <v>21</v>
      </c>
      <c r="CW40" s="12">
        <v>191</v>
      </c>
      <c r="CX40" s="15">
        <v>220</v>
      </c>
    </row>
    <row r="41" spans="1:102" ht="15.6" customHeight="1" thickBot="1" x14ac:dyDescent="0.3">
      <c r="A41" s="1308" t="s">
        <v>1101</v>
      </c>
      <c r="B41" s="1309"/>
      <c r="C41" s="1309"/>
      <c r="D41" s="1309"/>
      <c r="E41" s="1309"/>
      <c r="F41" s="1354"/>
      <c r="G41" s="196">
        <f>IFERROR(IF(ISBLANK($I$10)=FALSE,IF(ISBLANK($G$38)=TRUE,0,IF(SUM($G$25,$G$28,$G$35,$G$39)&gt;1,0,IF(AND(EXACT(UPPER($G$16),UPPER(Menus!$A$2)),EXACT(UPPER($G$17),UPPER(Menus!$A$3)),EXACT(UPPER($G$15),UPPER(Menus!$A$2)),EXACT(UPPER($G$18),UPPER(Menus!$A$2))),IF(('Majorations applicables'!$B$37*$G$40-'Majorations applicables'!$B$38)&lt;0,0,IF(('Majorations applicables'!$B$37*$G$40-'Majorations applicables'!$B$38)&lt;Transport_Plafond_HA,('Majorations applicables'!$B$37*$G$40-'Majorations applicables'!$B$38)*$G$39,Transport_Plafond_HA*$G$39)),IF(AND(EXACT(UPPER($G$16),UPPER(Menus!$A$2)),EXACT(UPPER($G$17),UPPER(Menus!$A$3)),EXACT(UPPER($G$15),UPPER(Menus!$A$2)),EXACT(UPPER($G$18),UPPER(Menus!$A$2))),IF(('Majorations applicables'!$B$37*$G$40-'Majorations applicables'!$B$38)&lt;0,0,IF(('Majorations applicables'!$B$37*$G$40-'Majorations applicables'!$B$38)&lt;Transport_Plafond_HA,('Majorations applicables'!$B$37*$G$40-'Majorations applicables'!$B$38)*$G$39,Transport_Plafond_HA*$G$39*$G$19)),0)))),0),0)</f>
        <v>0</v>
      </c>
      <c r="H41" s="196">
        <f>IFERROR(IF(ISBLANK($I$10)=FALSE,IF(ISBLANK($H$38)=TRUE,0,IF(SUM($H$25,$H$28,$H$35,$H$39)&gt;1,0,IF(AND(EXACT(UPPER($H$16),UPPER(Menus!$A$2)),EXACT(UPPER($H$17),UPPER(Menus!$A$3)),EXACT(UPPER($H$15),UPPER(Menus!$A$2)),EXACT(UPPER($H$18),UPPER(Menus!$A$2))),IF(('Majorations applicables'!$B$37*$H$40-'Majorations applicables'!$B$38)&lt;0,0,IF(('Majorations applicables'!$B$37*$H$40-'Majorations applicables'!$B$38)&lt;Transport_Plafond_HA,('Majorations applicables'!$B$37*$H$40-'Majorations applicables'!$B$38)*$H$39,Transport_Plafond_HA*$H$39)),IF(AND(EXACT(UPPER($H$16),UPPER(Menus!$A$2)),EXACT(UPPER($H$17),UPPER(Menus!$A$3)),EXACT(UPPER($H$15),UPPER(Menus!$A$2)),EXACT(UPPER($H$18),UPPER(Menus!$A$2))),IF(('Majorations applicables'!$B$37*$H$40-'Majorations applicables'!$B$38)&lt;0,0,IF(('Majorations applicables'!$B$37*$H$40-'Majorations applicables'!$B$38)&lt;Transport_Plafond_HA,('Majorations applicables'!$B$37*$H$40-'Majorations applicables'!$B$38)*$H$39,Transport_Plafond_HA*$H$39*$H$19)),0)))),0),0)</f>
        <v>0</v>
      </c>
      <c r="I41" s="105">
        <f>IFERROR(IF(ISBLANK($I$10)=FALSE,IF(ISBLANK($I$38)=TRUE,0,IF(SUM($I$25,$I$28,$I$35,$I$39)&gt;1,0,IF(AND(EXACT(UPPER($I$16),UPPER(Menus!$A$2)),EXACT(UPPER($I$17),UPPER(Menus!$A$3)),EXACT(UPPER($I$15),UPPER(Menus!$A$2)),EXACT(UPPER($I$18),UPPER(Menus!$A$2))),IF(('Majorations applicables'!$B$37*$I$40-'Majorations applicables'!$B$38)&lt;0,0,IF(('Majorations applicables'!$B$37*$I$40-'Majorations applicables'!$B$38)&lt;Transport_Plafond_HA,('Majorations applicables'!$B$37*$I$40-'Majorations applicables'!$B$38)*$I$39,Transport_Plafond_HA*$I$39)),IF(AND(EXACT(UPPER($I$16),UPPER(Menus!$A$2)),EXACT(UPPER($I$17),UPPER(Menus!$A$3)),EXACT(UPPER($I$15),UPPER(Menus!$A$2)),EXACT(UPPER($I$18),UPPER(Menus!$A$2))),IF(('Majorations applicables'!$B$37*$I$40-'Majorations applicables'!$B$38)&lt;0,0,IF(('Majorations applicables'!$B$37*$I$40-'Majorations applicables'!$B$38)&lt;Transport_Plafond_HA,('Majorations applicables'!$B$37*$I$40-'Majorations applicables'!$B$38)*$I$39,Transport_Plafond_HA*$I$39*$I$19)),0)))),0),0)</f>
        <v>0</v>
      </c>
      <c r="J41" s="395"/>
      <c r="CV41" s="8" t="s">
        <v>24</v>
      </c>
      <c r="CW41" s="12">
        <v>195</v>
      </c>
      <c r="CX41" s="15">
        <v>0</v>
      </c>
    </row>
    <row r="42" spans="1:102" ht="72.599999999999994" customHeight="1" thickBot="1" x14ac:dyDescent="0.3">
      <c r="A42" s="1305" t="s">
        <v>1045</v>
      </c>
      <c r="B42" s="1306"/>
      <c r="C42" s="1306"/>
      <c r="D42" s="1306"/>
      <c r="E42" s="1306"/>
      <c r="F42" s="1307"/>
      <c r="G42" s="197" cm="1">
        <f t="array" ref="G42">IFERROR(MIN(Transport_Plafond_HA,(ROUND(_xlfn.IFS(OR(MAX($G$19,$G$20)&gt;1,SUM($G$25,$G$28,$G$35,$G$39)&gt;1),0,AND(EXACT(UPPER($G$16),UPPER(Menus!$A$2)),EXACT(UPPER($G$15),UPPER(Menus!$A$2)),EXACT(UPPER($G$18),UPPER(Menus!$A$2)),EXACT(UPPER($G$17),UPPER(Menus!$A$3))),ROUND(SUM($G$26,$G$29,$G$37,$G$41)*MAX($G$19,$G$20),2),AND(EXACT(UPPER($G$16),UPPER(Menus!$A$2)),EXACT(UPPER($G$15),UPPER(Menus!$A$2)),EXACT(UPPER($G$18),UPPER(Menus!$A$2)),EXACT(UPPER($G$17),UPPER(Menus!$A$2))),ROUND($G$32*$G$31*MAX($G$19,$G$20),2)),0))),0)</f>
        <v>0</v>
      </c>
      <c r="H42" s="197" cm="1">
        <f t="array" ref="H42">IFERROR(MIN(Transport_Plafond_HA,(ROUND(_xlfn.IFS(OR(MAX($H$19,$H$20)&gt;1,SUM($H$25,$H$28,$H$35,$H$39)&gt;1),0,AND(EXACT(UPPER($H$16),UPPER(Menus!$A$2)),EXACT(UPPER($H$15),UPPER(Menus!$A$2)),EXACT(UPPER($H$18),UPPER(Menus!$A$2)),EXACT(UPPER($H$17),UPPER(Menus!$A$3))),ROUND(SUM($H$26,$H$29,$H$37,$H$41)*MAX($H$19,$H$20),2),AND(EXACT(UPPER($H$16),UPPER(Menus!$A$2)),EXACT(UPPER($H$15),UPPER(Menus!$A$2)),EXACT(UPPER($H$18),UPPER(Menus!$A$2)),EXACT(UPPER($H$17),UPPER(Menus!$A$2))),ROUND($H$32*$H$31*MAX($H$19,$H$20),2)),0))),0)</f>
        <v>0</v>
      </c>
      <c r="I42" s="106" cm="1">
        <f t="array" ref="I42">IFERROR(MIN(Transport_Plafond_HA,(ROUND(_xlfn.IFS(OR(MAX($I$19,$I$20)&gt;1,SUM($I$25,$I$28,$I$35,$I$39)&gt;1),0,AND(EXACT(UPPER($I$16),UPPER(Menus!$A$2)),EXACT(UPPER($I$15),UPPER(Menus!$A$2)),EXACT(UPPER($I$18),UPPER(Menus!$A$2)),EXACT(UPPER($I$17),UPPER(Menus!$A$3))),ROUND(SUM($I$26,$I$29,$I$37,$I$41)*MAX($I$19,$I$20),2),AND(EXACT(UPPER($I$16),UPPER(Menus!$A$2)),EXACT(UPPER($I$15),UPPER(Menus!$A$2)),EXACT(UPPER($I$18),UPPER(Menus!$A$2)),EXACT(UPPER($I$17),UPPER(Menus!$A$2))),ROUND($I$32*$I$31*MAX($I$19,$I$20),2)),0))),0)</f>
        <v>0</v>
      </c>
      <c r="J42" s="395"/>
      <c r="K42" s="395"/>
      <c r="L42" s="395"/>
      <c r="CV42" s="8" t="s">
        <v>25</v>
      </c>
      <c r="CW42" s="12">
        <v>240</v>
      </c>
      <c r="CX42" s="15">
        <v>0</v>
      </c>
    </row>
    <row r="43" spans="1:102" ht="19.899999999999999" customHeight="1" thickBot="1" x14ac:dyDescent="0.3">
      <c r="A43" s="954"/>
      <c r="B43" s="955"/>
      <c r="C43" s="955"/>
      <c r="D43" s="955"/>
      <c r="E43" s="955"/>
      <c r="F43" s="955"/>
      <c r="G43" s="955"/>
      <c r="H43" s="1318"/>
      <c r="I43" s="1319"/>
      <c r="J43" s="395"/>
      <c r="K43" s="395"/>
      <c r="L43" s="395"/>
      <c r="CV43" s="8" t="s">
        <v>26</v>
      </c>
      <c r="CW43" s="12">
        <v>241</v>
      </c>
      <c r="CX43" s="15">
        <v>60</v>
      </c>
    </row>
    <row r="44" spans="1:102" ht="15.6" customHeight="1" thickBot="1" x14ac:dyDescent="0.3">
      <c r="A44" s="915" t="s">
        <v>343</v>
      </c>
      <c r="B44" s="916"/>
      <c r="C44" s="916"/>
      <c r="D44" s="916"/>
      <c r="E44" s="916"/>
      <c r="F44" s="917"/>
      <c r="G44" s="3"/>
      <c r="H44" s="3"/>
      <c r="I44" s="102"/>
      <c r="J44" s="395"/>
      <c r="K44" s="395"/>
      <c r="L44" s="395"/>
      <c r="N44" s="396"/>
      <c r="CV44" s="8" t="s">
        <v>27</v>
      </c>
      <c r="CW44" s="12">
        <v>242</v>
      </c>
      <c r="CX44" s="15">
        <v>140</v>
      </c>
    </row>
    <row r="45" spans="1:102" ht="15.6" customHeight="1" thickBot="1" x14ac:dyDescent="0.3">
      <c r="A45" s="915" t="s">
        <v>416</v>
      </c>
      <c r="B45" s="916"/>
      <c r="C45" s="916"/>
      <c r="D45" s="916"/>
      <c r="E45" s="916"/>
      <c r="F45" s="831"/>
      <c r="G45" s="19"/>
      <c r="H45" s="19"/>
      <c r="I45" s="101"/>
      <c r="J45" s="395"/>
      <c r="K45" s="395"/>
      <c r="L45" s="395"/>
      <c r="CV45" s="8" t="s">
        <v>28</v>
      </c>
      <c r="CW45" s="12">
        <v>243</v>
      </c>
      <c r="CX45" s="15">
        <v>140</v>
      </c>
    </row>
    <row r="46" spans="1:102" ht="36.75" customHeight="1" thickBot="1" x14ac:dyDescent="0.3">
      <c r="A46" s="1305" t="s">
        <v>1042</v>
      </c>
      <c r="B46" s="1341"/>
      <c r="C46" s="1341"/>
      <c r="D46" s="1341"/>
      <c r="E46" s="1341"/>
      <c r="F46" s="1342"/>
      <c r="G46" s="196">
        <f>IFERROR(IF(AND(EXACT(UPPER($G$16),UPPER(Menus!$A$2)),EXACT(UPPER($G$15),UPPER(Menus!$A$2)),EXACT(UPPER($G$18),UPPER(Menus!$A$2)),EXACT(UPPER($G$44),UPPER(Menus!$A$2)),$G$45&gt;0,$G$45&lt;=1),ROUND('Majorations applicables'!$B$46*$G$45,2),0),0)</f>
        <v>0</v>
      </c>
      <c r="H46" s="196">
        <f>IFERROR(IF(OR(EXACT(UPPER($G$4),UPPER(Menus!$A$663)),EXACT(UPPER($G$4),UPPER(Menus!$A$664))),IF(AND(EXACT(UPPER($H$16),UPPER(Menus!$A$2)),EXACT(UPPER($H$15),UPPER(Menus!$A$2)),EXACT(UPPER($H$18),UPPER(Menus!$A$2)),EXACT(UPPER($H$44),UPPER(Menus!$A$2)),$H$45&gt;0,$H$45&lt;=1),ROUND('Majorations applicables'!$B$46*$H$45,2),0),0),0)</f>
        <v>0</v>
      </c>
      <c r="I46" s="105">
        <f>IFERROR(IF(EXACT(UPPER($G$4),UPPER(Menus!$A$664)),IF(AND(EXACT(UPPER($I$16),UPPER(Menus!$A$2)),EXACT(UPPER($I$15),UPPER(Menus!$A$2)),EXACT(UPPER($I$18),UPPER(Menus!$A$2)),EXACT(UPPER($I$44),UPPER(Menus!$A$2)),$I$45&gt;0,$I$45&lt;=1),ROUND('Majorations applicables'!$B$46*$I$45,2),0),0),0)</f>
        <v>0</v>
      </c>
      <c r="J46" s="395"/>
      <c r="K46" s="395"/>
      <c r="L46" s="395"/>
      <c r="CV46" s="8" t="s">
        <v>31</v>
      </c>
      <c r="CW46" s="12">
        <v>247</v>
      </c>
      <c r="CX46" s="15">
        <v>280</v>
      </c>
    </row>
    <row r="47" spans="1:102" ht="15.6" customHeight="1" thickBot="1" x14ac:dyDescent="0.3">
      <c r="A47" s="915" t="s">
        <v>344</v>
      </c>
      <c r="B47" s="916"/>
      <c r="C47" s="916"/>
      <c r="D47" s="410" t="str">
        <f>IF(EXACT(UPPER($G$44),UPPER(Menus!$A$2)),"Question","Sans_objet")</f>
        <v>Sans_objet</v>
      </c>
      <c r="E47" s="410" t="str">
        <f>IF(EXACT(UPPER($H$44),UPPER(Menus!$A$2)),"Question","Sans_objet")</f>
        <v>Sans_objet</v>
      </c>
      <c r="F47" s="411" t="str">
        <f>IF(EXACT(UPPER($I$44),UPPER(Menus!$A$2)),"Question","Sans_objet")</f>
        <v>Sans_objet</v>
      </c>
      <c r="G47" s="3"/>
      <c r="H47" s="3"/>
      <c r="I47" s="102"/>
      <c r="J47" s="395"/>
      <c r="K47" s="395"/>
      <c r="L47" s="395"/>
      <c r="CV47" s="8" t="s">
        <v>32</v>
      </c>
      <c r="CW47" s="12">
        <v>250</v>
      </c>
      <c r="CX47" s="15">
        <v>260</v>
      </c>
    </row>
    <row r="48" spans="1:102" ht="15.6" customHeight="1" thickBot="1" x14ac:dyDescent="0.3">
      <c r="A48" s="915" t="s">
        <v>415</v>
      </c>
      <c r="B48" s="830"/>
      <c r="C48" s="830"/>
      <c r="D48" s="830"/>
      <c r="E48" s="830"/>
      <c r="F48" s="831"/>
      <c r="G48" s="19"/>
      <c r="H48" s="19"/>
      <c r="I48" s="101"/>
      <c r="J48" s="395"/>
      <c r="K48" s="395"/>
      <c r="L48" s="395"/>
      <c r="CV48" s="8" t="s">
        <v>33</v>
      </c>
      <c r="CW48" s="12">
        <v>251</v>
      </c>
      <c r="CX48" s="15">
        <v>280</v>
      </c>
    </row>
    <row r="49" spans="1:103" ht="36.75" customHeight="1" thickBot="1" x14ac:dyDescent="0.3">
      <c r="A49" s="1305" t="s">
        <v>1041</v>
      </c>
      <c r="B49" s="1348"/>
      <c r="C49" s="1348"/>
      <c r="D49" s="1348"/>
      <c r="E49" s="1348"/>
      <c r="F49" s="1342"/>
      <c r="G49" s="196">
        <f>IFERROR(IF($G$48&lt;=$G$45,IF(AND(EXACT(UPPER($G$16),UPPER(Menus!$A$2)),EXACT(UPPER($G$15),UPPER(Menus!$A$2)),EXACT(UPPER($G$18),UPPER(Menus!$A$2)),EXACT(UPPER($G$44),UPPER(Menus!$A$2)),EXACT(UPPER($G$47),UPPER(Menus!$A$2)),$G$45&gt;0,$G$45&lt;=1),ROUND('Majorations applicables'!$B$47*$G$48,2),0),0),0)</f>
        <v>0</v>
      </c>
      <c r="H49" s="196">
        <f>IFERROR(IF(OR(EXACT(UPPER($G$4),UPPER(Menus!$A$663)),EXACT(UPPER($G$4),UPPER(Menus!$A$664))),IF($H$48&lt;=$H$45,IF(AND(EXACT(UPPER($H$16),UPPER(Menus!$A$2)),EXACT(UPPER($H$15),UPPER(Menus!$A$2)),EXACT(UPPER($H$18),UPPER(Menus!$A$2)),EXACT(UPPER($H$44),UPPER(Menus!$A$2)),EXACT(UPPER($H$47),UPPER(Menus!$A$2)),$H$45&gt;0,$H$45&lt;=1),ROUND('Majorations applicables'!$B$47*$H$48,2),0),0),0),0)</f>
        <v>0</v>
      </c>
      <c r="I49" s="105">
        <f>IFERROR(IF(EXACT(UPPER($G$4),UPPER(Menus!$A$664)),IF($I$48&lt;=$I$45,IF(AND(EXACT(UPPER($I$16),UPPER(Menus!$A$2)),EXACT(UPPER($I$15),UPPER(Menus!$A$2)),EXACT(UPPER($I$18),UPPER(Menus!$A$2)),EXACT(UPPER($I$44),UPPER(Menus!$A$2)),EXACT(UPPER($I$47),UPPER(Menus!$A$2)),$I$45&gt;0,$I$45&lt;=1),ROUND('Majorations applicables'!$B$47*$I$48,2),0),0),0),0)</f>
        <v>0</v>
      </c>
      <c r="J49" s="395"/>
      <c r="K49" s="395"/>
      <c r="L49" s="395"/>
      <c r="CV49" s="8" t="s">
        <v>35</v>
      </c>
      <c r="CW49" s="12">
        <v>255</v>
      </c>
      <c r="CX49" s="16">
        <v>120</v>
      </c>
    </row>
    <row r="50" spans="1:103" ht="16.5" thickBot="1" x14ac:dyDescent="0.3">
      <c r="A50" s="1305" t="s">
        <v>1105</v>
      </c>
      <c r="B50" s="1306"/>
      <c r="C50" s="1306"/>
      <c r="D50" s="1306"/>
      <c r="E50" s="1306"/>
      <c r="F50" s="1307"/>
      <c r="G50" s="197">
        <f>IFERROR(ROUND(SUM($G$46,$G$49),2),0)</f>
        <v>0</v>
      </c>
      <c r="H50" s="197">
        <f>IFERROR(ROUND(SUM($H$46,$H$49),2),0)</f>
        <v>0</v>
      </c>
      <c r="I50" s="106">
        <f>IFERROR(ROUND(SUM($I$46,$I$49),2),0)</f>
        <v>0</v>
      </c>
      <c r="J50" s="395"/>
      <c r="K50" s="395"/>
      <c r="L50" s="395"/>
      <c r="CV50" s="8" t="s">
        <v>36</v>
      </c>
      <c r="CW50" s="12">
        <v>256</v>
      </c>
      <c r="CX50" s="16">
        <v>200</v>
      </c>
    </row>
    <row r="51" spans="1:103" ht="16.5" thickBot="1" x14ac:dyDescent="0.3">
      <c r="A51" s="954" t="s">
        <v>1031</v>
      </c>
      <c r="B51" s="955"/>
      <c r="C51" s="955"/>
      <c r="D51" s="955"/>
      <c r="E51" s="955"/>
      <c r="F51" s="955"/>
      <c r="G51" s="955"/>
      <c r="H51" s="955"/>
      <c r="I51" s="956"/>
      <c r="K51" s="430"/>
      <c r="CV51" s="8" t="s">
        <v>37</v>
      </c>
      <c r="CW51" s="12">
        <v>257</v>
      </c>
      <c r="CX51" s="16">
        <v>280</v>
      </c>
    </row>
    <row r="52" spans="1:103" ht="15.6" customHeight="1" thickBot="1" x14ac:dyDescent="0.3">
      <c r="A52" s="820" t="s">
        <v>1104</v>
      </c>
      <c r="B52" s="821"/>
      <c r="C52" s="821"/>
      <c r="D52" s="821"/>
      <c r="E52" s="821"/>
      <c r="F52" s="1311"/>
      <c r="G52" s="198">
        <f>IFERROR(ROUND($G$22*$G$42,2),0)</f>
        <v>0</v>
      </c>
      <c r="H52" s="198">
        <f>IFERROR(ROUND($H$22*$H$42,2),0)</f>
        <v>0</v>
      </c>
      <c r="I52" s="107">
        <f>IFERROR(ROUND($I$22*$I$42,2),0)</f>
        <v>0</v>
      </c>
      <c r="J52" s="430"/>
      <c r="K52" s="430"/>
      <c r="L52" s="430"/>
      <c r="CV52" s="8" t="s">
        <v>38</v>
      </c>
      <c r="CW52" s="12">
        <v>258</v>
      </c>
      <c r="CX52" s="16">
        <v>280</v>
      </c>
    </row>
    <row r="53" spans="1:103" ht="15.6" customHeight="1" thickBot="1" x14ac:dyDescent="0.3">
      <c r="A53" s="820" t="s">
        <v>1115</v>
      </c>
      <c r="B53" s="821"/>
      <c r="C53" s="821"/>
      <c r="D53" s="821"/>
      <c r="E53" s="821"/>
      <c r="F53" s="1311"/>
      <c r="G53" s="198">
        <f>IFERROR(ROUND($G$22*$G$50,2),0)</f>
        <v>0</v>
      </c>
      <c r="H53" s="198">
        <f>IFERROR(ROUND($H$22*$H$50,2),0)</f>
        <v>0</v>
      </c>
      <c r="I53" s="107">
        <f>IFERROR(ROUND($I$22*$I$50,2),0)</f>
        <v>0</v>
      </c>
      <c r="J53" s="430"/>
      <c r="K53" s="430"/>
      <c r="L53" s="430"/>
      <c r="CV53" s="8" t="s">
        <v>39</v>
      </c>
      <c r="CW53" s="12">
        <v>259</v>
      </c>
      <c r="CX53" s="16">
        <v>280</v>
      </c>
    </row>
    <row r="54" spans="1:103" ht="15.6" customHeight="1" thickBot="1" x14ac:dyDescent="0.3">
      <c r="A54" s="820" t="s">
        <v>346</v>
      </c>
      <c r="B54" s="821"/>
      <c r="C54" s="821"/>
      <c r="D54" s="821"/>
      <c r="E54" s="821"/>
      <c r="F54" s="1311"/>
      <c r="G54" s="198">
        <f>IFERROR(ROUND(SUM($G$52:$G$53),2),0)</f>
        <v>0</v>
      </c>
      <c r="H54" s="198">
        <f>IFERROR(ROUND(SUM($H$52:$H$53),2),0)</f>
        <v>0</v>
      </c>
      <c r="I54" s="107">
        <f>IFERROR(ROUND(SUM($I$52:$I$53),2),0)</f>
        <v>0</v>
      </c>
      <c r="J54" s="430"/>
      <c r="K54" s="430"/>
      <c r="L54" s="430"/>
      <c r="CV54" s="8" t="s">
        <v>40</v>
      </c>
      <c r="CW54" s="12">
        <v>260</v>
      </c>
      <c r="CX54" s="16">
        <v>280</v>
      </c>
    </row>
    <row r="55" spans="1:103" ht="3" customHeight="1" thickBot="1" x14ac:dyDescent="0.3">
      <c r="A55" s="1312"/>
      <c r="B55" s="1313"/>
      <c r="C55" s="1313"/>
      <c r="D55" s="1313"/>
      <c r="E55" s="1313"/>
      <c r="F55" s="1313"/>
      <c r="G55" s="1313"/>
      <c r="H55" s="1313"/>
      <c r="I55" s="1314"/>
      <c r="CV55" s="8" t="s">
        <v>41</v>
      </c>
      <c r="CW55" s="12">
        <v>261</v>
      </c>
      <c r="CX55" s="16">
        <v>280</v>
      </c>
    </row>
    <row r="56" spans="1:103" ht="16.5" thickBot="1" x14ac:dyDescent="0.3">
      <c r="A56" s="1069" t="s">
        <v>411</v>
      </c>
      <c r="B56" s="1070"/>
      <c r="C56" s="1070"/>
      <c r="D56" s="1070"/>
      <c r="E56" s="1070"/>
      <c r="F56" s="1070"/>
      <c r="G56" s="1070"/>
      <c r="H56" s="1070"/>
      <c r="I56" s="1071"/>
      <c r="CV56" s="8" t="s">
        <v>42</v>
      </c>
      <c r="CW56" s="12">
        <v>262</v>
      </c>
      <c r="CX56" s="16">
        <v>280</v>
      </c>
    </row>
    <row r="57" spans="1:103" ht="16.5" thickBot="1" x14ac:dyDescent="0.3">
      <c r="A57" s="1197" t="s">
        <v>333</v>
      </c>
      <c r="B57" s="1043"/>
      <c r="C57" s="1043"/>
      <c r="D57" s="1043"/>
      <c r="E57" s="1043"/>
      <c r="F57" s="1043"/>
      <c r="G57" s="1043"/>
      <c r="H57" s="1043"/>
      <c r="I57" s="1044"/>
      <c r="CV57" s="8" t="s">
        <v>43</v>
      </c>
      <c r="CW57" s="12">
        <v>263</v>
      </c>
      <c r="CX57" s="16">
        <v>280</v>
      </c>
    </row>
    <row r="58" spans="1:103" ht="79.900000000000006" customHeight="1" thickBot="1" x14ac:dyDescent="0.3">
      <c r="A58" s="1293"/>
      <c r="B58" s="1294"/>
      <c r="C58" s="1294"/>
      <c r="D58" s="1294"/>
      <c r="E58" s="1294"/>
      <c r="F58" s="1294"/>
      <c r="G58" s="1294"/>
      <c r="H58" s="1294"/>
      <c r="I58" s="1295"/>
      <c r="CV58" s="8" t="s">
        <v>46</v>
      </c>
      <c r="CW58" s="12">
        <v>266</v>
      </c>
      <c r="CX58" s="16">
        <v>200</v>
      </c>
    </row>
    <row r="59" spans="1:103" ht="30" customHeight="1" thickBot="1" x14ac:dyDescent="0.3">
      <c r="A59" s="1315" t="s">
        <v>396</v>
      </c>
      <c r="B59" s="1316"/>
      <c r="C59" s="1316"/>
      <c r="D59" s="1316"/>
      <c r="E59" s="1316"/>
      <c r="F59" s="1316"/>
      <c r="G59" s="1316"/>
      <c r="H59" s="1316"/>
      <c r="I59" s="1317"/>
      <c r="CV59" s="17" t="s">
        <v>56</v>
      </c>
      <c r="CW59" s="12">
        <v>276</v>
      </c>
      <c r="CX59" s="15">
        <v>280</v>
      </c>
    </row>
    <row r="60" spans="1:103" ht="12" customHeight="1" x14ac:dyDescent="0.25">
      <c r="A60" s="1299"/>
      <c r="B60" s="1300"/>
      <c r="C60" s="1300"/>
      <c r="D60" s="1300"/>
      <c r="E60" s="1300"/>
      <c r="F60" s="1300"/>
      <c r="G60" s="1095">
        <f ca="1">TODAY()</f>
        <v>45909</v>
      </c>
      <c r="H60" s="1096"/>
      <c r="I60" s="1097"/>
      <c r="CV60" s="17" t="s">
        <v>57</v>
      </c>
      <c r="CW60" s="12">
        <v>277</v>
      </c>
      <c r="CX60" s="15">
        <v>280</v>
      </c>
      <c r="CY60" s="17"/>
    </row>
    <row r="61" spans="1:103" s="17" customFormat="1" ht="12" customHeight="1" x14ac:dyDescent="0.25">
      <c r="A61" s="1301"/>
      <c r="B61" s="1302"/>
      <c r="C61" s="1302"/>
      <c r="D61" s="1302"/>
      <c r="E61" s="1302"/>
      <c r="F61" s="1302"/>
      <c r="G61" s="1098"/>
      <c r="H61" s="1099"/>
      <c r="I61" s="1100"/>
      <c r="J61" s="8"/>
      <c r="CV61" s="17" t="s">
        <v>58</v>
      </c>
      <c r="CW61" s="12">
        <v>278</v>
      </c>
      <c r="CX61" s="15">
        <v>280</v>
      </c>
    </row>
    <row r="62" spans="1:103" s="17" customFormat="1" ht="12" customHeight="1" thickBot="1" x14ac:dyDescent="0.3">
      <c r="A62" s="1303"/>
      <c r="B62" s="1304"/>
      <c r="C62" s="1304"/>
      <c r="D62" s="1304"/>
      <c r="E62" s="1304"/>
      <c r="F62" s="1304"/>
      <c r="G62" s="1098"/>
      <c r="H62" s="1099"/>
      <c r="I62" s="1100"/>
      <c r="J62" s="8"/>
      <c r="CV62" s="17" t="s">
        <v>59</v>
      </c>
      <c r="CW62" s="12">
        <v>279</v>
      </c>
      <c r="CX62" s="15">
        <v>280</v>
      </c>
    </row>
    <row r="63" spans="1:103" s="17" customFormat="1" ht="15.6" customHeight="1" thickBot="1" x14ac:dyDescent="0.3">
      <c r="A63" s="900" t="s">
        <v>7</v>
      </c>
      <c r="B63" s="901"/>
      <c r="C63" s="901"/>
      <c r="D63" s="901"/>
      <c r="E63" s="901"/>
      <c r="F63" s="901"/>
      <c r="G63" s="1098"/>
      <c r="H63" s="1099"/>
      <c r="I63" s="1100"/>
      <c r="J63" s="8"/>
      <c r="CV63" s="17" t="s">
        <v>60</v>
      </c>
      <c r="CW63" s="12">
        <v>280</v>
      </c>
      <c r="CX63" s="15">
        <v>280</v>
      </c>
    </row>
    <row r="64" spans="1:103" s="17" customFormat="1" ht="15" customHeight="1" x14ac:dyDescent="0.25">
      <c r="A64" s="870"/>
      <c r="B64" s="871"/>
      <c r="C64" s="871"/>
      <c r="D64" s="871"/>
      <c r="E64" s="871"/>
      <c r="F64" s="872"/>
      <c r="G64" s="1098"/>
      <c r="H64" s="1099"/>
      <c r="I64" s="1100"/>
      <c r="J64" s="8"/>
      <c r="CV64" s="17" t="s">
        <v>61</v>
      </c>
      <c r="CW64" s="12">
        <v>281</v>
      </c>
      <c r="CX64" s="15">
        <v>280</v>
      </c>
    </row>
    <row r="65" spans="1:103" s="17" customFormat="1" ht="15" customHeight="1" thickBot="1" x14ac:dyDescent="0.3">
      <c r="A65" s="873"/>
      <c r="B65" s="874"/>
      <c r="C65" s="874"/>
      <c r="D65" s="874"/>
      <c r="E65" s="874"/>
      <c r="F65" s="875"/>
      <c r="G65" s="1101"/>
      <c r="H65" s="1102"/>
      <c r="I65" s="1103"/>
      <c r="J65" s="8"/>
      <c r="CV65" s="17" t="s">
        <v>62</v>
      </c>
      <c r="CW65" s="12">
        <v>282</v>
      </c>
      <c r="CX65" s="15">
        <v>280</v>
      </c>
    </row>
    <row r="66" spans="1:103" s="17" customFormat="1" ht="15.6" customHeight="1" thickBot="1" x14ac:dyDescent="0.3">
      <c r="A66" s="897" t="s">
        <v>334</v>
      </c>
      <c r="B66" s="898"/>
      <c r="C66" s="898"/>
      <c r="D66" s="898"/>
      <c r="E66" s="898"/>
      <c r="F66" s="899"/>
      <c r="G66" s="897" t="s">
        <v>345</v>
      </c>
      <c r="H66" s="898"/>
      <c r="I66" s="899"/>
      <c r="J66" s="8"/>
      <c r="CV66" s="17" t="s">
        <v>63</v>
      </c>
      <c r="CW66" s="12">
        <v>283</v>
      </c>
      <c r="CX66" s="15">
        <v>280</v>
      </c>
    </row>
    <row r="67" spans="1:103" s="17" customFormat="1" ht="15" customHeight="1" thickBot="1" x14ac:dyDescent="0.3">
      <c r="A67" s="1069" t="s">
        <v>410</v>
      </c>
      <c r="B67" s="1070"/>
      <c r="C67" s="1070"/>
      <c r="D67" s="1070"/>
      <c r="E67" s="1070"/>
      <c r="F67" s="1070"/>
      <c r="G67" s="1070"/>
      <c r="H67" s="1070"/>
      <c r="I67" s="1071"/>
      <c r="J67" s="8"/>
      <c r="CV67" s="17" t="s">
        <v>64</v>
      </c>
      <c r="CW67" s="12">
        <v>284</v>
      </c>
      <c r="CX67" s="15">
        <v>280</v>
      </c>
    </row>
    <row r="68" spans="1:103" s="17" customFormat="1" ht="15" customHeight="1" thickBot="1" x14ac:dyDescent="0.3">
      <c r="A68" s="820" t="s">
        <v>333</v>
      </c>
      <c r="B68" s="821"/>
      <c r="C68" s="821"/>
      <c r="D68" s="821"/>
      <c r="E68" s="821"/>
      <c r="F68" s="821"/>
      <c r="G68" s="821"/>
      <c r="H68" s="821"/>
      <c r="I68" s="822"/>
      <c r="J68" s="8"/>
      <c r="CV68" s="17" t="s">
        <v>65</v>
      </c>
      <c r="CW68" s="12">
        <v>285</v>
      </c>
      <c r="CX68" s="15">
        <v>280</v>
      </c>
    </row>
    <row r="69" spans="1:103" s="17" customFormat="1" ht="79.900000000000006" customHeight="1" thickBot="1" x14ac:dyDescent="0.3">
      <c r="A69" s="1293"/>
      <c r="B69" s="1294"/>
      <c r="C69" s="1294"/>
      <c r="D69" s="1294"/>
      <c r="E69" s="1294"/>
      <c r="F69" s="1294"/>
      <c r="G69" s="1294"/>
      <c r="H69" s="1294"/>
      <c r="I69" s="1295"/>
      <c r="J69" s="8"/>
      <c r="CV69" s="17" t="s">
        <v>66</v>
      </c>
      <c r="CW69" s="12">
        <v>286</v>
      </c>
      <c r="CX69" s="15">
        <v>280</v>
      </c>
    </row>
    <row r="70" spans="1:103" s="17" customFormat="1" ht="30" customHeight="1" thickBot="1" x14ac:dyDescent="0.3">
      <c r="A70" s="1296" t="s">
        <v>396</v>
      </c>
      <c r="B70" s="1297"/>
      <c r="C70" s="1297"/>
      <c r="D70" s="1297"/>
      <c r="E70" s="1297"/>
      <c r="F70" s="1297"/>
      <c r="G70" s="1297"/>
      <c r="H70" s="1297"/>
      <c r="I70" s="1298"/>
      <c r="J70" s="8"/>
      <c r="CV70" s="17" t="s">
        <v>67</v>
      </c>
      <c r="CW70" s="12">
        <v>287</v>
      </c>
      <c r="CX70" s="15">
        <v>280</v>
      </c>
    </row>
    <row r="71" spans="1:103" s="17" customFormat="1" ht="12" customHeight="1" x14ac:dyDescent="0.25">
      <c r="A71" s="1299"/>
      <c r="B71" s="1300"/>
      <c r="C71" s="1300"/>
      <c r="D71" s="1300"/>
      <c r="E71" s="1300"/>
      <c r="F71" s="1300"/>
      <c r="G71" s="1095">
        <f ca="1">TODAY()</f>
        <v>45909</v>
      </c>
      <c r="H71" s="1096"/>
      <c r="I71" s="1097"/>
      <c r="J71" s="8"/>
      <c r="CV71" s="17" t="s">
        <v>68</v>
      </c>
      <c r="CW71" s="12">
        <v>288</v>
      </c>
      <c r="CX71" s="15">
        <v>280</v>
      </c>
    </row>
    <row r="72" spans="1:103" s="17" customFormat="1" ht="12" customHeight="1" x14ac:dyDescent="0.25">
      <c r="A72" s="1301"/>
      <c r="B72" s="1302"/>
      <c r="C72" s="1302"/>
      <c r="D72" s="1302"/>
      <c r="E72" s="1302"/>
      <c r="F72" s="1302"/>
      <c r="G72" s="1098"/>
      <c r="H72" s="1099"/>
      <c r="I72" s="1100"/>
      <c r="J72" s="8"/>
      <c r="CV72" s="18" t="s">
        <v>69</v>
      </c>
      <c r="CW72" s="12">
        <v>289</v>
      </c>
      <c r="CX72" s="15">
        <v>280</v>
      </c>
    </row>
    <row r="73" spans="1:103" s="17" customFormat="1" ht="12" customHeight="1" thickBot="1" x14ac:dyDescent="0.3">
      <c r="A73" s="1303"/>
      <c r="B73" s="1304"/>
      <c r="C73" s="1304"/>
      <c r="D73" s="1304"/>
      <c r="E73" s="1304"/>
      <c r="F73" s="1304"/>
      <c r="G73" s="1098"/>
      <c r="H73" s="1099"/>
      <c r="I73" s="1100"/>
      <c r="J73" s="8"/>
      <c r="CV73" s="18" t="s">
        <v>70</v>
      </c>
      <c r="CW73" s="12">
        <v>290</v>
      </c>
      <c r="CX73" s="15">
        <v>280</v>
      </c>
    </row>
    <row r="74" spans="1:103" s="17" customFormat="1" ht="15" customHeight="1" thickBot="1" x14ac:dyDescent="0.3">
      <c r="A74" s="891" t="s">
        <v>7</v>
      </c>
      <c r="B74" s="892"/>
      <c r="C74" s="892"/>
      <c r="D74" s="892"/>
      <c r="E74" s="892"/>
      <c r="F74" s="892"/>
      <c r="G74" s="1098"/>
      <c r="H74" s="1099"/>
      <c r="I74" s="1100"/>
      <c r="J74" s="8"/>
      <c r="CV74" s="8"/>
      <c r="CW74" s="12">
        <v>291</v>
      </c>
      <c r="CX74" s="15">
        <v>280</v>
      </c>
    </row>
    <row r="75" spans="1:103" s="17" customFormat="1" ht="15" customHeight="1" x14ac:dyDescent="0.25">
      <c r="A75" s="870"/>
      <c r="B75" s="871"/>
      <c r="C75" s="871"/>
      <c r="D75" s="871"/>
      <c r="E75" s="871"/>
      <c r="F75" s="872"/>
      <c r="G75" s="1098"/>
      <c r="H75" s="1099"/>
      <c r="I75" s="1100"/>
      <c r="J75" s="8"/>
      <c r="CV75" s="8"/>
      <c r="CW75" s="12">
        <v>292</v>
      </c>
      <c r="CX75" s="15">
        <v>280</v>
      </c>
    </row>
    <row r="76" spans="1:103" s="17" customFormat="1" ht="15" customHeight="1" thickBot="1" x14ac:dyDescent="0.3">
      <c r="A76" s="873"/>
      <c r="B76" s="874"/>
      <c r="C76" s="874"/>
      <c r="D76" s="874"/>
      <c r="E76" s="874"/>
      <c r="F76" s="875"/>
      <c r="G76" s="1101"/>
      <c r="H76" s="1102"/>
      <c r="I76" s="1103"/>
      <c r="J76" s="8"/>
      <c r="CV76" s="8"/>
      <c r="CW76" s="12">
        <v>350</v>
      </c>
      <c r="CX76" s="15">
        <v>0</v>
      </c>
      <c r="CY76" s="18"/>
    </row>
    <row r="77" spans="1:103" s="17" customFormat="1" ht="15" customHeight="1" thickBot="1" x14ac:dyDescent="0.3">
      <c r="A77" s="811" t="s">
        <v>334</v>
      </c>
      <c r="B77" s="812"/>
      <c r="C77" s="812"/>
      <c r="D77" s="812"/>
      <c r="E77" s="812"/>
      <c r="F77" s="813"/>
      <c r="G77" s="811" t="s">
        <v>345</v>
      </c>
      <c r="H77" s="812"/>
      <c r="I77" s="813"/>
      <c r="J77" s="8"/>
      <c r="CV77" s="8"/>
      <c r="CW77" s="87">
        <v>351</v>
      </c>
      <c r="CX77" s="15">
        <v>0</v>
      </c>
    </row>
    <row r="78" spans="1:103" s="17" customFormat="1" ht="15" customHeight="1" thickBot="1" x14ac:dyDescent="0.3">
      <c r="A78" s="1284" t="s">
        <v>409</v>
      </c>
      <c r="B78" s="1285"/>
      <c r="C78" s="1285"/>
      <c r="D78" s="1285"/>
      <c r="E78" s="1285"/>
      <c r="F78" s="1285"/>
      <c r="G78" s="1285"/>
      <c r="H78" s="1285"/>
      <c r="I78" s="1286"/>
      <c r="J78" s="8"/>
      <c r="CV78" s="8"/>
      <c r="CW78" s="87">
        <v>352</v>
      </c>
      <c r="CX78" s="15">
        <v>40</v>
      </c>
      <c r="CY78" s="8"/>
    </row>
    <row r="79" spans="1:103" ht="16.5" thickBot="1" x14ac:dyDescent="0.3">
      <c r="A79" s="1287" t="s">
        <v>333</v>
      </c>
      <c r="B79" s="1288"/>
      <c r="C79" s="1288"/>
      <c r="D79" s="1288"/>
      <c r="E79" s="1288"/>
      <c r="F79" s="1288"/>
      <c r="G79" s="1288"/>
      <c r="H79" s="1288"/>
      <c r="I79" s="1289"/>
      <c r="CW79" s="12">
        <v>353</v>
      </c>
      <c r="CX79" s="15">
        <v>40</v>
      </c>
    </row>
    <row r="80" spans="1:103" ht="79.900000000000006" customHeight="1" thickBot="1" x14ac:dyDescent="0.3">
      <c r="A80" s="1290"/>
      <c r="B80" s="1291"/>
      <c r="C80" s="1291"/>
      <c r="D80" s="1291"/>
      <c r="E80" s="1291"/>
      <c r="F80" s="1291"/>
      <c r="G80" s="1291"/>
      <c r="H80" s="1291"/>
      <c r="I80" s="1292"/>
      <c r="CW80" s="12">
        <v>354</v>
      </c>
      <c r="CX80" s="15">
        <v>120</v>
      </c>
    </row>
    <row r="81" spans="1:102" ht="30" customHeight="1" thickBot="1" x14ac:dyDescent="0.3">
      <c r="A81" s="808" t="s">
        <v>396</v>
      </c>
      <c r="B81" s="809"/>
      <c r="C81" s="809"/>
      <c r="D81" s="809"/>
      <c r="E81" s="809"/>
      <c r="F81" s="809"/>
      <c r="G81" s="809"/>
      <c r="H81" s="809"/>
      <c r="I81" s="810"/>
      <c r="CW81" s="12">
        <v>355</v>
      </c>
      <c r="CX81" s="15">
        <v>180</v>
      </c>
    </row>
    <row r="82" spans="1:102" ht="12" customHeight="1" x14ac:dyDescent="0.25">
      <c r="A82" s="847"/>
      <c r="B82" s="848"/>
      <c r="C82" s="848"/>
      <c r="D82" s="848"/>
      <c r="E82" s="848"/>
      <c r="F82" s="848"/>
      <c r="G82" s="1267">
        <f ca="1">TODAY()</f>
        <v>45909</v>
      </c>
      <c r="H82" s="1268"/>
      <c r="I82" s="1269"/>
      <c r="CW82" s="12">
        <v>356</v>
      </c>
      <c r="CX82" s="15">
        <v>240</v>
      </c>
    </row>
    <row r="83" spans="1:102" ht="12" customHeight="1" x14ac:dyDescent="0.25">
      <c r="A83" s="858"/>
      <c r="B83" s="859"/>
      <c r="C83" s="859"/>
      <c r="D83" s="859"/>
      <c r="E83" s="859"/>
      <c r="F83" s="859"/>
      <c r="G83" s="1270"/>
      <c r="H83" s="1271"/>
      <c r="I83" s="1272"/>
      <c r="CW83" s="12">
        <v>357</v>
      </c>
      <c r="CX83" s="15">
        <v>240</v>
      </c>
    </row>
    <row r="84" spans="1:102" ht="12" customHeight="1" thickBot="1" x14ac:dyDescent="0.3">
      <c r="A84" s="850"/>
      <c r="B84" s="851"/>
      <c r="C84" s="851"/>
      <c r="D84" s="851"/>
      <c r="E84" s="851"/>
      <c r="F84" s="851"/>
      <c r="G84" s="1270"/>
      <c r="H84" s="1271"/>
      <c r="I84" s="1272"/>
      <c r="CW84" s="12">
        <v>450</v>
      </c>
      <c r="CX84" s="15">
        <v>60</v>
      </c>
    </row>
    <row r="85" spans="1:102" ht="15" customHeight="1" thickBot="1" x14ac:dyDescent="0.3">
      <c r="A85" s="1276" t="s">
        <v>7</v>
      </c>
      <c r="B85" s="1277"/>
      <c r="C85" s="1277"/>
      <c r="D85" s="1277"/>
      <c r="E85" s="1277"/>
      <c r="F85" s="1277"/>
      <c r="G85" s="1270"/>
      <c r="H85" s="1271"/>
      <c r="I85" s="1272"/>
      <c r="CW85" s="12">
        <v>451</v>
      </c>
      <c r="CX85" s="15">
        <v>0</v>
      </c>
    </row>
    <row r="86" spans="1:102" ht="15" customHeight="1" x14ac:dyDescent="0.25">
      <c r="A86" s="1278"/>
      <c r="B86" s="1279"/>
      <c r="C86" s="1279"/>
      <c r="D86" s="1279"/>
      <c r="E86" s="1279"/>
      <c r="F86" s="1280"/>
      <c r="G86" s="1270"/>
      <c r="H86" s="1271"/>
      <c r="I86" s="1272"/>
      <c r="CW86" s="12">
        <v>452</v>
      </c>
      <c r="CX86" s="15">
        <v>0</v>
      </c>
    </row>
    <row r="87" spans="1:102" ht="15" customHeight="1" thickBot="1" x14ac:dyDescent="0.3">
      <c r="A87" s="1281"/>
      <c r="B87" s="1282"/>
      <c r="C87" s="1282"/>
      <c r="D87" s="1282"/>
      <c r="E87" s="1282"/>
      <c r="F87" s="1283"/>
      <c r="G87" s="1273"/>
      <c r="H87" s="1274"/>
      <c r="I87" s="1275"/>
      <c r="CW87" s="12">
        <v>453</v>
      </c>
      <c r="CX87" s="15">
        <v>0</v>
      </c>
    </row>
    <row r="88" spans="1:102" ht="15" customHeight="1" thickBot="1" x14ac:dyDescent="0.3">
      <c r="A88" s="1264" t="s">
        <v>334</v>
      </c>
      <c r="B88" s="1265"/>
      <c r="C88" s="1265"/>
      <c r="D88" s="1265"/>
      <c r="E88" s="1265"/>
      <c r="F88" s="1266"/>
      <c r="G88" s="1264" t="s">
        <v>345</v>
      </c>
      <c r="H88" s="1265"/>
      <c r="I88" s="1266"/>
      <c r="CW88" s="12">
        <v>454</v>
      </c>
      <c r="CX88" s="15">
        <v>0</v>
      </c>
    </row>
    <row r="89" spans="1:102" x14ac:dyDescent="0.25">
      <c r="CW89" s="12">
        <v>455</v>
      </c>
      <c r="CX89" s="15">
        <v>0</v>
      </c>
    </row>
    <row r="90" spans="1:102" x14ac:dyDescent="0.25">
      <c r="CW90" s="12">
        <v>456</v>
      </c>
      <c r="CX90" s="15">
        <v>0</v>
      </c>
    </row>
    <row r="91" spans="1:102" x14ac:dyDescent="0.25">
      <c r="CW91" s="12">
        <v>457</v>
      </c>
      <c r="CX91" s="15">
        <v>0</v>
      </c>
    </row>
    <row r="92" spans="1:102" x14ac:dyDescent="0.25">
      <c r="CW92" s="12">
        <v>458</v>
      </c>
      <c r="CX92" s="15">
        <v>60</v>
      </c>
    </row>
    <row r="93" spans="1:102" x14ac:dyDescent="0.25">
      <c r="CW93" s="12">
        <v>459</v>
      </c>
      <c r="CX93" s="15">
        <v>60</v>
      </c>
    </row>
    <row r="94" spans="1:102" x14ac:dyDescent="0.25">
      <c r="CW94" s="12">
        <v>460</v>
      </c>
      <c r="CX94" s="15">
        <v>200</v>
      </c>
    </row>
    <row r="95" spans="1:102" x14ac:dyDescent="0.25">
      <c r="CW95" s="12">
        <v>461</v>
      </c>
      <c r="CX95" s="15">
        <v>240</v>
      </c>
    </row>
    <row r="96" spans="1:102" x14ac:dyDescent="0.25">
      <c r="CW96" s="12">
        <v>551</v>
      </c>
      <c r="CX96" s="15">
        <v>0</v>
      </c>
    </row>
    <row r="97" spans="101:102" x14ac:dyDescent="0.25">
      <c r="CW97" s="12">
        <v>650</v>
      </c>
      <c r="CX97" s="15">
        <v>0</v>
      </c>
    </row>
    <row r="98" spans="101:102" x14ac:dyDescent="0.25">
      <c r="CW98" s="12">
        <v>651</v>
      </c>
      <c r="CX98" s="15">
        <v>40</v>
      </c>
    </row>
    <row r="99" spans="101:102" x14ac:dyDescent="0.25">
      <c r="CW99" s="12">
        <v>652</v>
      </c>
      <c r="CX99" s="15">
        <v>200</v>
      </c>
    </row>
    <row r="100" spans="101:102" x14ac:dyDescent="0.25">
      <c r="CW100" s="12">
        <v>653</v>
      </c>
      <c r="CX100" s="15">
        <v>140</v>
      </c>
    </row>
    <row r="101" spans="101:102" x14ac:dyDescent="0.25">
      <c r="CW101" s="12">
        <v>654</v>
      </c>
      <c r="CX101" s="15">
        <v>200</v>
      </c>
    </row>
    <row r="102" spans="101:102" x14ac:dyDescent="0.25">
      <c r="CW102" s="12">
        <v>655</v>
      </c>
      <c r="CX102" s="15">
        <v>40</v>
      </c>
    </row>
    <row r="103" spans="101:102" x14ac:dyDescent="0.25">
      <c r="CW103" s="12">
        <v>656</v>
      </c>
      <c r="CX103" s="15">
        <v>140</v>
      </c>
    </row>
    <row r="104" spans="101:102" x14ac:dyDescent="0.25">
      <c r="CW104" s="12">
        <v>657</v>
      </c>
      <c r="CX104" s="15">
        <v>140</v>
      </c>
    </row>
    <row r="105" spans="101:102" x14ac:dyDescent="0.25">
      <c r="CW105" s="12">
        <v>658</v>
      </c>
      <c r="CX105" s="15">
        <v>220</v>
      </c>
    </row>
    <row r="106" spans="101:102" x14ac:dyDescent="0.25">
      <c r="CW106" s="12">
        <v>659</v>
      </c>
      <c r="CX106" s="15">
        <v>280</v>
      </c>
    </row>
    <row r="107" spans="101:102" x14ac:dyDescent="0.25">
      <c r="CW107" s="12">
        <v>660</v>
      </c>
      <c r="CX107" s="15">
        <v>160</v>
      </c>
    </row>
    <row r="108" spans="101:102" x14ac:dyDescent="0.25">
      <c r="CW108" s="12">
        <v>661</v>
      </c>
      <c r="CX108" s="15">
        <v>40</v>
      </c>
    </row>
    <row r="109" spans="101:102" x14ac:dyDescent="0.25">
      <c r="CW109" s="12">
        <v>662</v>
      </c>
      <c r="CX109" s="15">
        <v>0</v>
      </c>
    </row>
    <row r="110" spans="101:102" x14ac:dyDescent="0.25">
      <c r="CW110" s="12">
        <v>750</v>
      </c>
      <c r="CX110" s="15">
        <v>0</v>
      </c>
    </row>
    <row r="111" spans="101:102" x14ac:dyDescent="0.25">
      <c r="CW111" s="12">
        <v>751</v>
      </c>
      <c r="CX111" s="15">
        <v>40</v>
      </c>
    </row>
    <row r="112" spans="101:102" x14ac:dyDescent="0.25">
      <c r="CW112" s="12">
        <v>752</v>
      </c>
      <c r="CX112" s="15">
        <v>220</v>
      </c>
    </row>
    <row r="113" spans="101:102" x14ac:dyDescent="0.25">
      <c r="CW113" s="12">
        <v>753</v>
      </c>
      <c r="CX113" s="15">
        <v>280</v>
      </c>
    </row>
    <row r="114" spans="101:102" x14ac:dyDescent="0.25">
      <c r="CW114" s="12">
        <v>754</v>
      </c>
      <c r="CX114" s="15">
        <v>80</v>
      </c>
    </row>
    <row r="115" spans="101:102" x14ac:dyDescent="0.25">
      <c r="CW115" s="12">
        <v>755</v>
      </c>
      <c r="CX115" s="15">
        <v>60</v>
      </c>
    </row>
    <row r="116" spans="101:102" x14ac:dyDescent="0.25">
      <c r="CW116" s="12">
        <v>756</v>
      </c>
      <c r="CX116" s="15">
        <v>260</v>
      </c>
    </row>
    <row r="117" spans="101:102" x14ac:dyDescent="0.25">
      <c r="CW117" s="12">
        <v>757</v>
      </c>
      <c r="CX117" s="15">
        <v>260</v>
      </c>
    </row>
    <row r="118" spans="101:102" x14ac:dyDescent="0.25">
      <c r="CW118" s="12">
        <v>758</v>
      </c>
      <c r="CX118" s="15">
        <v>280</v>
      </c>
    </row>
    <row r="119" spans="101:102" x14ac:dyDescent="0.25">
      <c r="CW119" s="12">
        <v>850</v>
      </c>
      <c r="CX119" s="15">
        <v>0</v>
      </c>
    </row>
    <row r="120" spans="101:102" x14ac:dyDescent="0.25">
      <c r="CW120" s="12">
        <v>851</v>
      </c>
      <c r="CX120" s="15">
        <v>0</v>
      </c>
    </row>
    <row r="121" spans="101:102" x14ac:dyDescent="0.25">
      <c r="CW121" s="12">
        <v>852</v>
      </c>
      <c r="CX121" s="15">
        <v>0</v>
      </c>
    </row>
    <row r="122" spans="101:102" x14ac:dyDescent="0.25">
      <c r="CW122" s="12">
        <v>853</v>
      </c>
      <c r="CX122" s="15">
        <v>0</v>
      </c>
    </row>
    <row r="123" spans="101:102" x14ac:dyDescent="0.25">
      <c r="CW123" s="12">
        <v>854</v>
      </c>
      <c r="CX123" s="15">
        <v>0</v>
      </c>
    </row>
    <row r="124" spans="101:102" x14ac:dyDescent="0.25">
      <c r="CW124" s="12">
        <v>855</v>
      </c>
      <c r="CX124" s="15">
        <v>0</v>
      </c>
    </row>
    <row r="125" spans="101:102" x14ac:dyDescent="0.25">
      <c r="CW125" s="12">
        <v>856</v>
      </c>
      <c r="CX125" s="15">
        <v>60</v>
      </c>
    </row>
    <row r="126" spans="101:102" x14ac:dyDescent="0.25">
      <c r="CW126" s="12">
        <v>857</v>
      </c>
      <c r="CX126" s="15">
        <v>80</v>
      </c>
    </row>
    <row r="127" spans="101:102" x14ac:dyDescent="0.25">
      <c r="CW127" s="12">
        <v>858</v>
      </c>
      <c r="CX127" s="15">
        <v>100</v>
      </c>
    </row>
    <row r="128" spans="101:102" x14ac:dyDescent="0.25">
      <c r="CW128" s="12">
        <v>859</v>
      </c>
      <c r="CX128" s="15">
        <v>180</v>
      </c>
    </row>
    <row r="129" spans="101:102" x14ac:dyDescent="0.25">
      <c r="CW129" s="12">
        <v>860</v>
      </c>
      <c r="CX129" s="15">
        <v>260</v>
      </c>
    </row>
    <row r="130" spans="101:102" x14ac:dyDescent="0.25">
      <c r="CW130" s="12">
        <v>861</v>
      </c>
      <c r="CX130" s="15">
        <v>240</v>
      </c>
    </row>
    <row r="131" spans="101:102" x14ac:dyDescent="0.25">
      <c r="CW131" s="12">
        <v>862</v>
      </c>
      <c r="CX131" s="15">
        <v>280</v>
      </c>
    </row>
    <row r="132" spans="101:102" x14ac:dyDescent="0.25">
      <c r="CW132" s="12">
        <v>863</v>
      </c>
      <c r="CX132" s="15">
        <v>280</v>
      </c>
    </row>
    <row r="133" spans="101:102" x14ac:dyDescent="0.25">
      <c r="CW133" s="12">
        <v>864</v>
      </c>
      <c r="CX133" s="15">
        <v>280</v>
      </c>
    </row>
    <row r="134" spans="101:102" x14ac:dyDescent="0.25">
      <c r="CW134" s="12">
        <v>865</v>
      </c>
      <c r="CX134" s="15">
        <v>280</v>
      </c>
    </row>
    <row r="135" spans="101:102" x14ac:dyDescent="0.25">
      <c r="CW135" s="12">
        <v>866</v>
      </c>
      <c r="CX135" s="15">
        <v>280</v>
      </c>
    </row>
    <row r="136" spans="101:102" x14ac:dyDescent="0.25">
      <c r="CW136" s="12">
        <v>867</v>
      </c>
      <c r="CX136" s="15">
        <v>280</v>
      </c>
    </row>
    <row r="137" spans="101:102" x14ac:dyDescent="0.25">
      <c r="CW137" s="12">
        <v>868</v>
      </c>
      <c r="CX137" s="15">
        <v>280</v>
      </c>
    </row>
    <row r="138" spans="101:102" x14ac:dyDescent="0.25">
      <c r="CW138" s="12">
        <v>869</v>
      </c>
      <c r="CX138" s="15">
        <v>280</v>
      </c>
    </row>
    <row r="139" spans="101:102" x14ac:dyDescent="0.25">
      <c r="CW139" s="12">
        <v>870</v>
      </c>
      <c r="CX139" s="15">
        <v>280</v>
      </c>
    </row>
    <row r="140" spans="101:102" x14ac:dyDescent="0.25">
      <c r="CW140" s="12">
        <v>871</v>
      </c>
      <c r="CX140" s="15">
        <v>280</v>
      </c>
    </row>
    <row r="141" spans="101:102" x14ac:dyDescent="0.25">
      <c r="CW141" s="12">
        <v>872</v>
      </c>
      <c r="CX141" s="15">
        <v>280</v>
      </c>
    </row>
    <row r="142" spans="101:102" x14ac:dyDescent="0.25">
      <c r="CW142" s="12">
        <v>873</v>
      </c>
      <c r="CX142" s="15">
        <v>280</v>
      </c>
    </row>
    <row r="143" spans="101:102" x14ac:dyDescent="0.25">
      <c r="CW143" s="12">
        <v>874</v>
      </c>
      <c r="CX143" s="15">
        <v>280</v>
      </c>
    </row>
    <row r="144" spans="101:102" x14ac:dyDescent="0.25">
      <c r="CW144" s="12">
        <v>875</v>
      </c>
      <c r="CX144" s="15">
        <v>280</v>
      </c>
    </row>
    <row r="145" spans="101:102" x14ac:dyDescent="0.25">
      <c r="CW145" s="12">
        <v>876</v>
      </c>
      <c r="CX145" s="15">
        <v>280</v>
      </c>
    </row>
    <row r="146" spans="101:102" x14ac:dyDescent="0.25">
      <c r="CW146" s="12">
        <v>877</v>
      </c>
      <c r="CX146" s="15">
        <v>280</v>
      </c>
    </row>
    <row r="147" spans="101:102" x14ac:dyDescent="0.25">
      <c r="CW147" s="12">
        <v>878</v>
      </c>
      <c r="CX147" s="15">
        <v>280</v>
      </c>
    </row>
    <row r="148" spans="101:102" x14ac:dyDescent="0.25">
      <c r="CW148" s="12">
        <v>879</v>
      </c>
      <c r="CX148" s="15">
        <v>280</v>
      </c>
    </row>
    <row r="149" spans="101:102" x14ac:dyDescent="0.25">
      <c r="CW149" s="12">
        <v>880</v>
      </c>
      <c r="CX149" s="15">
        <v>280</v>
      </c>
    </row>
    <row r="150" spans="101:102" x14ac:dyDescent="0.25">
      <c r="CW150" s="12">
        <v>881</v>
      </c>
      <c r="CX150" s="15">
        <v>280</v>
      </c>
    </row>
    <row r="151" spans="101:102" x14ac:dyDescent="0.25">
      <c r="CW151" s="12">
        <v>882</v>
      </c>
      <c r="CX151" s="15">
        <v>280</v>
      </c>
    </row>
    <row r="152" spans="101:102" x14ac:dyDescent="0.25">
      <c r="CW152" s="12">
        <v>883</v>
      </c>
      <c r="CX152" s="15">
        <v>280</v>
      </c>
    </row>
    <row r="153" spans="101:102" x14ac:dyDescent="0.25">
      <c r="CW153" s="12">
        <v>884</v>
      </c>
      <c r="CX153" s="15">
        <v>280</v>
      </c>
    </row>
    <row r="154" spans="101:102" x14ac:dyDescent="0.25">
      <c r="CW154" s="12">
        <v>885</v>
      </c>
      <c r="CX154" s="15">
        <v>280</v>
      </c>
    </row>
    <row r="155" spans="101:102" x14ac:dyDescent="0.25">
      <c r="CW155" s="12">
        <v>886</v>
      </c>
      <c r="CX155" s="15">
        <v>280</v>
      </c>
    </row>
    <row r="156" spans="101:102" x14ac:dyDescent="0.25">
      <c r="CW156" s="12">
        <v>887</v>
      </c>
      <c r="CX156" s="15">
        <v>280</v>
      </c>
    </row>
    <row r="157" spans="101:102" x14ac:dyDescent="0.25">
      <c r="CW157" s="12">
        <v>888</v>
      </c>
      <c r="CX157" s="15">
        <v>280</v>
      </c>
    </row>
    <row r="158" spans="101:102" x14ac:dyDescent="0.25">
      <c r="CW158" s="12">
        <v>889</v>
      </c>
      <c r="CX158" s="15">
        <v>240</v>
      </c>
    </row>
    <row r="159" spans="101:102" x14ac:dyDescent="0.25">
      <c r="CW159" s="12">
        <v>890</v>
      </c>
      <c r="CX159" s="15">
        <v>280</v>
      </c>
    </row>
    <row r="160" spans="101:102" x14ac:dyDescent="0.25">
      <c r="CW160" s="12">
        <v>891</v>
      </c>
      <c r="CX160" s="15">
        <v>280</v>
      </c>
    </row>
    <row r="161" spans="101:102" x14ac:dyDescent="0.25">
      <c r="CW161" s="12">
        <v>892</v>
      </c>
      <c r="CX161" s="15">
        <v>280</v>
      </c>
    </row>
    <row r="162" spans="101:102" x14ac:dyDescent="0.25">
      <c r="CW162" s="12">
        <v>950</v>
      </c>
      <c r="CX162" s="15">
        <v>280</v>
      </c>
    </row>
    <row r="163" spans="101:102" x14ac:dyDescent="0.25">
      <c r="CW163" s="12">
        <v>951</v>
      </c>
      <c r="CX163" s="15">
        <v>280</v>
      </c>
    </row>
    <row r="164" spans="101:102" x14ac:dyDescent="0.25">
      <c r="CW164" s="12">
        <v>952</v>
      </c>
      <c r="CX164" s="15">
        <v>280</v>
      </c>
    </row>
    <row r="165" spans="101:102" x14ac:dyDescent="0.25">
      <c r="CW165" s="12">
        <v>953</v>
      </c>
      <c r="CX165" s="15">
        <v>280</v>
      </c>
    </row>
    <row r="166" spans="101:102" x14ac:dyDescent="0.25">
      <c r="CW166" s="12">
        <v>954</v>
      </c>
      <c r="CX166" s="15">
        <v>280</v>
      </c>
    </row>
    <row r="167" spans="101:102" x14ac:dyDescent="0.25">
      <c r="CW167" s="12">
        <v>955</v>
      </c>
      <c r="CX167" s="15">
        <v>280</v>
      </c>
    </row>
    <row r="168" spans="101:102" x14ac:dyDescent="0.25">
      <c r="CW168" s="12">
        <v>956</v>
      </c>
      <c r="CX168" s="15">
        <v>280</v>
      </c>
    </row>
    <row r="169" spans="101:102" x14ac:dyDescent="0.25">
      <c r="CW169" s="12">
        <v>957</v>
      </c>
      <c r="CX169" s="15">
        <v>280</v>
      </c>
    </row>
    <row r="170" spans="101:102" x14ac:dyDescent="0.25">
      <c r="CW170" s="12">
        <v>960</v>
      </c>
      <c r="CX170" s="15">
        <v>280</v>
      </c>
    </row>
    <row r="171" spans="101:102" x14ac:dyDescent="0.25">
      <c r="CW171" s="12">
        <v>961</v>
      </c>
      <c r="CX171" s="15">
        <v>280</v>
      </c>
    </row>
    <row r="172" spans="101:102" x14ac:dyDescent="0.25">
      <c r="CW172" s="12">
        <v>962</v>
      </c>
      <c r="CX172" s="15">
        <v>280</v>
      </c>
    </row>
    <row r="173" spans="101:102" x14ac:dyDescent="0.25">
      <c r="CW173" s="12">
        <v>963</v>
      </c>
      <c r="CX173" s="15">
        <v>280</v>
      </c>
    </row>
    <row r="174" spans="101:102" x14ac:dyDescent="0.25">
      <c r="CW174" s="12">
        <v>964</v>
      </c>
      <c r="CX174" s="15">
        <v>280</v>
      </c>
    </row>
    <row r="175" spans="101:102" x14ac:dyDescent="0.25">
      <c r="CW175" s="12">
        <v>965</v>
      </c>
      <c r="CX175" s="15">
        <v>280</v>
      </c>
    </row>
    <row r="176" spans="101:102" x14ac:dyDescent="0.25">
      <c r="CW176" s="12">
        <v>966</v>
      </c>
      <c r="CX176" s="15">
        <v>280</v>
      </c>
    </row>
    <row r="177" spans="101:102" x14ac:dyDescent="0.25">
      <c r="CW177" s="12">
        <v>967</v>
      </c>
      <c r="CX177" s="15">
        <v>280</v>
      </c>
    </row>
    <row r="178" spans="101:102" x14ac:dyDescent="0.25">
      <c r="CW178" s="12">
        <v>970</v>
      </c>
      <c r="CX178" s="15">
        <v>280</v>
      </c>
    </row>
    <row r="179" spans="101:102" x14ac:dyDescent="0.25">
      <c r="CW179" s="12">
        <v>980</v>
      </c>
      <c r="CX179" s="15">
        <v>280</v>
      </c>
    </row>
    <row r="180" spans="101:102" x14ac:dyDescent="0.25">
      <c r="CW180" s="12">
        <v>981</v>
      </c>
      <c r="CX180" s="15">
        <v>280</v>
      </c>
    </row>
    <row r="181" spans="101:102" x14ac:dyDescent="0.25">
      <c r="CW181" s="12">
        <v>982</v>
      </c>
      <c r="CX181" s="15">
        <v>280</v>
      </c>
    </row>
    <row r="182" spans="101:102" x14ac:dyDescent="0.25">
      <c r="CW182" s="12">
        <v>983</v>
      </c>
      <c r="CX182" s="15">
        <v>280</v>
      </c>
    </row>
    <row r="183" spans="101:102" x14ac:dyDescent="0.25">
      <c r="CW183" s="12">
        <v>984</v>
      </c>
      <c r="CX183" s="15">
        <v>280</v>
      </c>
    </row>
    <row r="184" spans="101:102" x14ac:dyDescent="0.25">
      <c r="CW184" s="12">
        <v>985</v>
      </c>
      <c r="CX184" s="15">
        <v>280</v>
      </c>
    </row>
    <row r="185" spans="101:102" x14ac:dyDescent="0.25">
      <c r="CW185" s="12">
        <v>986</v>
      </c>
      <c r="CX185" s="15">
        <v>280</v>
      </c>
    </row>
    <row r="186" spans="101:102" x14ac:dyDescent="0.25">
      <c r="CW186" s="12">
        <v>987</v>
      </c>
      <c r="CX186" s="15">
        <v>280</v>
      </c>
    </row>
    <row r="187" spans="101:102" x14ac:dyDescent="0.25">
      <c r="CW187" s="12">
        <v>990</v>
      </c>
      <c r="CX187" s="15">
        <v>280</v>
      </c>
    </row>
    <row r="188" spans="101:102" x14ac:dyDescent="0.25">
      <c r="CW188" s="12">
        <v>995</v>
      </c>
      <c r="CX188" s="15">
        <v>0</v>
      </c>
    </row>
  </sheetData>
  <sheetProtection algorithmName="SHA-512" hashValue="VlvMGCymMgEYXBO9cYskXSFUOhtye30OhIjfhXV9qWOUWqLeL8zv1Ma/tsXbdsoS842FfjE1PDMjfm5sXUqquw==" saltValue="6fTA7C5OAW85eMzSayL8jw==" spinCount="100000" sheet="1" objects="1" scenarios="1" formatRows="0" selectLockedCells="1" autoFilter="0"/>
  <mergeCells count="92">
    <mergeCell ref="G71:I76"/>
    <mergeCell ref="G82:I87"/>
    <mergeCell ref="A10:F10"/>
    <mergeCell ref="A42:F42"/>
    <mergeCell ref="A38:F38"/>
    <mergeCell ref="A39:F39"/>
    <mergeCell ref="A41:F41"/>
    <mergeCell ref="A18:F18"/>
    <mergeCell ref="A28:F28"/>
    <mergeCell ref="A29:F29"/>
    <mergeCell ref="A33:I33"/>
    <mergeCell ref="A34:F34"/>
    <mergeCell ref="A27:F27"/>
    <mergeCell ref="A35:F35"/>
    <mergeCell ref="A36:F36"/>
    <mergeCell ref="A45:F45"/>
    <mergeCell ref="H3:I3"/>
    <mergeCell ref="A43:I43"/>
    <mergeCell ref="G9:I9"/>
    <mergeCell ref="A9:F9"/>
    <mergeCell ref="A23:I23"/>
    <mergeCell ref="A37:F37"/>
    <mergeCell ref="A24:F24"/>
    <mergeCell ref="A25:F25"/>
    <mergeCell ref="A13:F13"/>
    <mergeCell ref="A12:D12"/>
    <mergeCell ref="E12:F12"/>
    <mergeCell ref="A3:G3"/>
    <mergeCell ref="A8:F8"/>
    <mergeCell ref="A17:F17"/>
    <mergeCell ref="A19:F19"/>
    <mergeCell ref="A20:F20"/>
    <mergeCell ref="A52:F52"/>
    <mergeCell ref="A47:C47"/>
    <mergeCell ref="A40:F40"/>
    <mergeCell ref="A48:F48"/>
    <mergeCell ref="A49:F49"/>
    <mergeCell ref="A51:I51"/>
    <mergeCell ref="A1:I1"/>
    <mergeCell ref="A16:F16"/>
    <mergeCell ref="A15:F15"/>
    <mergeCell ref="A21:F21"/>
    <mergeCell ref="A22:F22"/>
    <mergeCell ref="A6:F6"/>
    <mergeCell ref="A14:I14"/>
    <mergeCell ref="A7:F7"/>
    <mergeCell ref="A4:F4"/>
    <mergeCell ref="G6:I6"/>
    <mergeCell ref="G7:I7"/>
    <mergeCell ref="G8:I8"/>
    <mergeCell ref="G4:I4"/>
    <mergeCell ref="A5:I5"/>
    <mergeCell ref="A2:I2"/>
    <mergeCell ref="A11:F11"/>
    <mergeCell ref="A77:F77"/>
    <mergeCell ref="G77:I77"/>
    <mergeCell ref="A88:F88"/>
    <mergeCell ref="G88:I88"/>
    <mergeCell ref="A78:I78"/>
    <mergeCell ref="A79:I79"/>
    <mergeCell ref="A80:I80"/>
    <mergeCell ref="A81:I81"/>
    <mergeCell ref="A82:F84"/>
    <mergeCell ref="A85:F85"/>
    <mergeCell ref="A86:F87"/>
    <mergeCell ref="G66:I66"/>
    <mergeCell ref="A56:I56"/>
    <mergeCell ref="A64:F65"/>
    <mergeCell ref="A67:I67"/>
    <mergeCell ref="A68:I68"/>
    <mergeCell ref="A60:F62"/>
    <mergeCell ref="A63:F63"/>
    <mergeCell ref="A57:I57"/>
    <mergeCell ref="A58:I58"/>
    <mergeCell ref="A59:I59"/>
    <mergeCell ref="G60:I65"/>
    <mergeCell ref="A32:F32"/>
    <mergeCell ref="A30:F30"/>
    <mergeCell ref="A31:F31"/>
    <mergeCell ref="A75:F76"/>
    <mergeCell ref="A26:F26"/>
    <mergeCell ref="A50:F50"/>
    <mergeCell ref="A66:F66"/>
    <mergeCell ref="A69:I69"/>
    <mergeCell ref="A71:F73"/>
    <mergeCell ref="A74:F74"/>
    <mergeCell ref="A70:I70"/>
    <mergeCell ref="A46:F46"/>
    <mergeCell ref="A55:I55"/>
    <mergeCell ref="A53:F53"/>
    <mergeCell ref="A54:F54"/>
    <mergeCell ref="A44:F44"/>
  </mergeCells>
  <conditionalFormatting sqref="G4:I4">
    <cfRule type="expression" dxfId="26" priority="86">
      <formula>$G$4="Ministère"</formula>
    </cfRule>
  </conditionalFormatting>
  <conditionalFormatting sqref="H45">
    <cfRule type="expression" dxfId="25" priority="48">
      <formula>$H$45&gt;1</formula>
    </cfRule>
  </conditionalFormatting>
  <conditionalFormatting sqref="G48 G45">
    <cfRule type="expression" dxfId="24" priority="73">
      <formula>OR($G$48&gt;$G$45,$G$48&gt;1)</formula>
    </cfRule>
  </conditionalFormatting>
  <conditionalFormatting sqref="H48 H45">
    <cfRule type="expression" dxfId="23" priority="72">
      <formula>OR($H$48&gt;$H$45,$H$48&gt;1)</formula>
    </cfRule>
  </conditionalFormatting>
  <conditionalFormatting sqref="I48 I45">
    <cfRule type="expression" dxfId="22" priority="71">
      <formula>OR($I$48&gt;$I$45,$I$48&gt;1)</formula>
    </cfRule>
  </conditionalFormatting>
  <conditionalFormatting sqref="G25 G28 G35 G39">
    <cfRule type="expression" dxfId="21" priority="58">
      <formula>SUM($G$25,$G$28,$G$35,$G$39)&gt;1</formula>
    </cfRule>
  </conditionalFormatting>
  <conditionalFormatting sqref="H25 H28 H35 H39">
    <cfRule type="expression" dxfId="20" priority="56">
      <formula>SUM($H$25,$H$28,$H$35,$H$39)&gt;1</formula>
    </cfRule>
  </conditionalFormatting>
  <conditionalFormatting sqref="I25 I28 I35 I39">
    <cfRule type="expression" dxfId="19" priority="55">
      <formula>SUM($I$25,$I$28,$I$35,$I$39)&gt;1</formula>
    </cfRule>
  </conditionalFormatting>
  <conditionalFormatting sqref="G45">
    <cfRule type="expression" dxfId="18" priority="49">
      <formula>$G$45&gt;1</formula>
    </cfRule>
  </conditionalFormatting>
  <conditionalFormatting sqref="I45">
    <cfRule type="expression" dxfId="17" priority="47">
      <formula>$I$45&gt;1</formula>
    </cfRule>
  </conditionalFormatting>
  <conditionalFormatting sqref="G24:G25 G27:G28 G34:G36 G38:G40 G44:G45 G47:G48 A64:F65 G60 G15:G18 G22">
    <cfRule type="expression" dxfId="16" priority="44">
      <formula>$G$4="BGAD"</formula>
    </cfRule>
  </conditionalFormatting>
  <conditionalFormatting sqref="A69 A75:F76 A72:F73 A71:G71">
    <cfRule type="expression" dxfId="15" priority="41">
      <formula>$G$4="Planification"</formula>
    </cfRule>
    <cfRule type="expression" dxfId="14" priority="42">
      <formula>$G$4="Inscrire une valeur"</formula>
    </cfRule>
    <cfRule type="expression" dxfId="13" priority="43">
      <formula>$G$4=""</formula>
    </cfRule>
  </conditionalFormatting>
  <conditionalFormatting sqref="A58 A60:F62">
    <cfRule type="expression" dxfId="12" priority="40">
      <formula>$G$4="BGAD"</formula>
    </cfRule>
  </conditionalFormatting>
  <conditionalFormatting sqref="H24:H25 H27:H28 H34:H36 H38:H40 H44:H45 H47:H48 H22 H15:H20">
    <cfRule type="expression" dxfId="11" priority="45">
      <formula>$G$4=""</formula>
    </cfRule>
    <cfRule type="expression" dxfId="10" priority="46">
      <formula>$G$4="Inscrire une valeur"</formula>
    </cfRule>
    <cfRule type="expression" dxfId="9" priority="124">
      <formula>$G$4="Planification"</formula>
    </cfRule>
  </conditionalFormatting>
  <conditionalFormatting sqref="G31">
    <cfRule type="expression" dxfId="8" priority="34">
      <formula>SUM($G$25,$G$28,$G$35,$G$39)&gt;1</formula>
    </cfRule>
  </conditionalFormatting>
  <conditionalFormatting sqref="H31">
    <cfRule type="expression" dxfId="7" priority="33">
      <formula>SUM($H$25,$H$28,$H$35,$H$39)&gt;1</formula>
    </cfRule>
  </conditionalFormatting>
  <conditionalFormatting sqref="I31">
    <cfRule type="expression" dxfId="6" priority="32">
      <formula>SUM($I$25,$I$28,$I$35,$I$39)&gt;1</formula>
    </cfRule>
  </conditionalFormatting>
  <conditionalFormatting sqref="G30:G31">
    <cfRule type="expression" dxfId="5" priority="29">
      <formula>$G$4="BGAD"</formula>
    </cfRule>
  </conditionalFormatting>
  <conditionalFormatting sqref="H30:H31">
    <cfRule type="expression" dxfId="4" priority="30">
      <formula>$G$4=""</formula>
    </cfRule>
    <cfRule type="expression" dxfId="3" priority="31">
      <formula>$G$4="Inscrire une valeur"</formula>
    </cfRule>
    <cfRule type="expression" dxfId="2" priority="35">
      <formula>$G$4="Planification"</formula>
    </cfRule>
  </conditionalFormatting>
  <conditionalFormatting sqref="G19:G20">
    <cfRule type="expression" dxfId="1" priority="9">
      <formula>$G$4="BGAD"</formula>
    </cfRule>
  </conditionalFormatting>
  <conditionalFormatting sqref="G19:G20">
    <cfRule type="expression" dxfId="0" priority="8">
      <formula>$G$21&gt;1</formula>
    </cfRule>
  </conditionalFormatting>
  <dataValidations xWindow="1545" yWindow="797" count="26">
    <dataValidation type="list" allowBlank="1" showInputMessage="1" showErrorMessage="1" errorTitle="Validation « UA »" error="La valeur inscrite ne correspond aux valeur pré-établies." sqref="G6:I6" xr:uid="{00000000-0002-0000-0800-000000000000}">
      <formula1>UA</formula1>
    </dataValidation>
    <dataValidation allowBlank="1" showInputMessage="1" showErrorMessage="1" sqref="G53:I53" xr:uid="{00000000-0002-0000-0800-000001000000}"/>
    <dataValidation allowBlank="1" showInputMessage="1" showErrorMessage="1" error="Champ numérique positif_x000a_" sqref="G49:I49" xr:uid="{00000000-0002-0000-0800-000002000000}"/>
    <dataValidation type="list" allowBlank="1" showInputMessage="1" showErrorMessage="1" errorTitle="Validation « Zone de tarif. »" error="La valeur inscrite ne correspond pas aux valeur pré-établies" sqref="I10" xr:uid="{00000000-0002-0000-0800-000003000000}">
      <formula1>Zones_de_tarification</formula1>
    </dataValidation>
    <dataValidation type="custom" allowBlank="1" showInputMessage="1" showErrorMessage="1" errorTitle="Validation « Superficie »" error="La valeur inscrite doit être numérique, positive et avoir un maximum de deux décimales" sqref="G22:I22" xr:uid="{00000000-0002-0000-0800-000004000000}">
      <formula1>AND((ROUND(G22,2)=G22),G22&gt;=0,G22&lt;=5000)</formula1>
    </dataValidation>
    <dataValidation type="decimal" allowBlank="1" showInputMessage="1" showErrorMessage="1" error="Champ numérique positif_x000a_" sqref="G50:I50" xr:uid="{00000000-0002-0000-0800-000005000000}">
      <formula1>0</formula1>
      <formula2>9999</formula2>
    </dataValidation>
    <dataValidation type="custom" allowBlank="1" showErrorMessage="1" errorTitle="Validation « Proportion »" error="La valeur inscrite doit être numérique, positive et être un nombre entier _x000a_≥ 0 et ≤ 100" promptTitle="Information" prompt="Si toute l'aide est calculée selon la zone, inscrire 100%. _x000a__x000a_Si toute l'aide est calculée pour une autre destination, inscrire 0%." sqref="G21:I21 G28:I28 G25:I25" xr:uid="{00000000-0002-0000-0800-000006000000}">
      <formula1>AND((ROUND(G21,2)=G21),G21&gt;=0,G21&lt;=1)</formula1>
    </dataValidation>
    <dataValidation allowBlank="1" showInputMessage="1" showErrorMessage="1" promptTitle="Information" prompt="La date du jour est inscrite. Il est toutefois possible de modifier la valeur." sqref="G60 G71 G82" xr:uid="{00000000-0002-0000-0800-000007000000}"/>
    <dataValidation type="list" allowBlank="1" showInputMessage="1" showErrorMessage="1" errorTitle="Validation « Question »" error="La valeur inscrite ne correspond pas aux valeurs pré-établies" sqref="G44:I44 G15:I18" xr:uid="{00000000-0002-0000-0800-000008000000}">
      <formula1>Question</formula1>
    </dataValidation>
    <dataValidation type="list" errorStyle="information" allowBlank="1" showInputMessage="1" errorTitle="Validation «Code RATF»" error="Il est possible de saisir le code RATF de votre choix s'il ne se retrouve pas dans le menu déroulant." promptTitle="Code RATF" prompt="Il est possible de saisir le code RATF de votre choix s'il ne se retrouve pas dans le menu déroulant." sqref="I12" xr:uid="{00000000-0002-0000-0800-00000A000000}">
      <formula1>INDIRECT($E$12)</formula1>
    </dataValidation>
    <dataValidation type="list" errorStyle="information" allowBlank="1" showInputMessage="1" errorTitle="Validation «Code DICA»" error="Il est possible de saisir le code DICA de votre choix s'il ne se retrouve pas dans le menu déroulant." promptTitle="Code DICA" prompt="Il est possible de saisir le code DICA de votre choix s'il ne se retrouve pas dans le menu déroulant." sqref="I11" xr:uid="{00000000-0002-0000-0800-00000B000000}">
      <formula1>Codes_DICA</formula1>
    </dataValidation>
    <dataValidation type="list" allowBlank="1" showInputMessage="1" showErrorMessage="1" errorTitle="Validation « Contexte »" error="La valeur inscrite ne correspond pas aux valeurs pré-établies" sqref="G4:I4" xr:uid="{00000000-0002-0000-0800-00000C000000}">
      <formula1>Contexte_utilisation</formula1>
    </dataValidation>
    <dataValidation type="list" allowBlank="1" showInputMessage="1" showErrorMessage="1" errorTitle="Validation « Usine #2 »" error="La valeur inscrite ne correspond pas aux valeur pré-établies" sqref="G27:I27" xr:uid="{00000000-0002-0000-0800-00000D000000}">
      <formula1>Transport_Usines</formula1>
    </dataValidation>
    <dataValidation type="whole" allowBlank="1" showInputMessage="1" showErrorMessage="1" errorTitle="Validation « Distance »" error="La valeur inscrite doit être numérique, positive et être un nombre entier &gt; 0" sqref="H36:I36 G40:I40" xr:uid="{00000000-0002-0000-0800-00000F000000}">
      <formula1>1</formula1>
      <formula2>2500</formula2>
    </dataValidation>
    <dataValidation type="list" allowBlank="1" showInputMessage="1" showErrorMessage="1" errorTitle="Validation « Question »" error="La valeur inscrite ne correspond pas aux valeurs pré-établies." sqref="I47" xr:uid="{00000000-0002-0000-0800-000012000000}">
      <formula1>INDIRECT($F$47)</formula1>
    </dataValidation>
    <dataValidation type="list" allowBlank="1" showInputMessage="1" showErrorMessage="1" errorTitle="Validation « Question »" error="La valeur inscrite ne correspond pas aux valeurs pré-établies." sqref="G47" xr:uid="{00000000-0002-0000-0800-000013000000}">
      <formula1>INDIRECT($D$47)</formula1>
    </dataValidation>
    <dataValidation type="list" allowBlank="1" showInputMessage="1" showErrorMessage="1" errorTitle="Validation « Question »" error="La valeur inscrite ne correspond pas aux valeurs pré-établies." sqref="H47" xr:uid="{00000000-0002-0000-0800-000014000000}">
      <formula1>INDIRECT($E$47)</formula1>
    </dataValidation>
    <dataValidation type="custom" allowBlank="1" showErrorMessage="1" errorTitle="Validation « Proportion »" error="La valeur inscrite doit être numérique, positive et être un nombre entier _x000a_≥ 0 et ≤ 100" sqref="G45:I45 G48:I48" xr:uid="{00000000-0002-0000-0800-000015000000}">
      <formula1>AND((ROUND(G45,2)=G45),G45&gt;=0,G45&lt;=1)</formula1>
    </dataValidation>
    <dataValidation type="custom" allowBlank="1" showInputMessage="1" showErrorMessage="1" errorTitle="Validation « Proportion »" error="La valeur inscrite doit être numérique, positive et être un nombre entier _x000a_≥ 0 et ≤ 100" sqref="G39:I39 G35:I35" xr:uid="{00000000-0002-0000-0800-000017000000}">
      <formula1>AND((ROUND(G35,2)=G35),G35&gt;=0,G35&lt;=1)</formula1>
    </dataValidation>
    <dataValidation type="whole" allowBlank="1" showInputMessage="1" showErrorMessage="1" errorTitle="Validation « Distance »" error="La valeur inscrite doit être numérique, positive et être un nombre entier &gt; 0_x000a_" sqref="G36" xr:uid="{00000000-0002-0000-0800-00001A000000}">
      <formula1>1</formula1>
      <formula2>2500</formula2>
    </dataValidation>
    <dataValidation type="list" allowBlank="1" showInputMessage="1" showErrorMessage="1" errorTitle="Validation « Usine #1 »" error="La valeur inscrite ne correspond pas aux valeur pré-établies" sqref="G24:I24" xr:uid="{00000000-0002-0000-0800-00001F000000}">
      <formula1>Transport_Usines</formula1>
    </dataValidation>
    <dataValidation type="list" allowBlank="1" showInputMessage="1" showErrorMessage="1" errorTitle="Validation « Usine #2 »" error="La valeur inscrite ne correspond pas aux valeur pré-établies" sqref="G30:I30" xr:uid="{32B27F4F-27DB-4D85-8A1B-2596D0219004}">
      <formula1>Transport_Usines_Peup</formula1>
    </dataValidation>
    <dataValidation type="custom" allowBlank="1" showInputMessage="1" showErrorMessage="1" errorTitle="Validation « Pourcentage »" error="La valeur inscrite doit être numérique, positive et être un nombre entier _x000a_≥ 1 et ≤ 100" promptTitle="Information" prompt="Si tous les bois de trituration sont récupérés, inscrire 100%." sqref="G21:I21" xr:uid="{00000000-0002-0000-0800-000009000000}">
      <formula1>AND((ROUND(G21,2)=G21),G21&gt;0,G21&lt;=1)</formula1>
    </dataValidation>
    <dataValidation type="custom" allowBlank="1" showErrorMessage="1" errorTitle="Validation « Pourcentage »" error="La valeur inscrite doit être numérique, positive et être un nombre entier _x000a_≥ 1 et ≤ 100" promptTitle="Information" prompt="Si tous les bois de trituration sont récupérés, inscrire 100%." sqref="G20" xr:uid="{9140FD15-1773-4921-B09E-CD79CCCD1EF1}">
      <formula1>AND((ROUND(G20,2)=G20),G20&gt;=0,G20&lt;=1)</formula1>
    </dataValidation>
    <dataValidation type="custom" allowBlank="1" showErrorMessage="1" errorTitle="Validation « Pourcentage »" error="La valeur inscrite doit être numérique, positive et être un nombre entier _x000a_≥ 1 et ≤ 100" promptTitle="Information" sqref="G19" xr:uid="{B7AAF4F2-F1A4-4737-9D9C-AC4481775B43}">
      <formula1>AND((ROUND(G19,2)=G19),G19&gt;=0,G19&lt;=1)</formula1>
    </dataValidation>
    <dataValidation type="custom" allowBlank="1" showErrorMessage="1" errorTitle="Validation « Proportion »" error="La valeur inscrite doit être numérique, positive et être un nombre entier _x000a_≥ 0 et ≤ 100" promptTitle="Information" prompt="Si toute l'aide est calculée selon la zone, inscrire 100%. _x000a__x000a_Si toute l'aide est calculée pour une autre destination, inscrire 0%." sqref="G31 H31 I31" xr:uid="{6987EFD7-8F9B-43C0-927F-142F839076F8}">
      <formula1>AND(ROUND(G31,2)=G31,G31&gt;=0,G31&lt;=1,OR(G18&lt;&gt;"Oui",G31&gt;0))</formula1>
    </dataValidation>
  </dataValidations>
  <printOptions horizontalCentered="1"/>
  <pageMargins left="0.31496062992125984" right="0.31496062992125984" top="0.74803149606299213" bottom="0.74803149606299213" header="0.31496062992125984" footer="0.31496062992125984"/>
  <pageSetup paperSize="5" scale="69" fitToHeight="2" orientation="portrait" r:id="rId1"/>
  <headerFooter>
    <oddHeader>&amp;CVersion 3 : 2025-09-09</oddHeader>
    <oddFooter>&amp;L&amp;A&amp;C&amp;"-,Gras"&amp;KFF0000Ce document comporte &amp;N pages&amp;R&amp;P de &amp;N</oddFooter>
  </headerFooter>
  <rowBreaks count="1" manualBreakCount="1">
    <brk id="55" max="8" man="1"/>
  </rowBreaks>
  <drawing r:id="rId2"/>
  <legacyDrawing r:id="rId3"/>
  <controls>
    <mc:AlternateContent xmlns:mc="http://schemas.openxmlformats.org/markup-compatibility/2006">
      <mc:Choice Requires="x14">
        <control shapeId="2088" r:id="rId4" name="CheckBox2">
          <controlPr defaultSize="0" autoFill="0" autoLine="0" r:id="rId5">
            <anchor moveWithCells="1">
              <from>
                <xdr:col>26</xdr:col>
                <xdr:colOff>57150</xdr:colOff>
                <xdr:row>1</xdr:row>
                <xdr:rowOff>142875</xdr:rowOff>
              </from>
              <to>
                <xdr:col>27</xdr:col>
                <xdr:colOff>752475</xdr:colOff>
                <xdr:row>1</xdr:row>
                <xdr:rowOff>762000</xdr:rowOff>
              </to>
            </anchor>
          </controlPr>
        </control>
      </mc:Choice>
      <mc:Fallback>
        <control shapeId="2088" r:id="rId4" name="CheckBox2"/>
      </mc:Fallback>
    </mc:AlternateContent>
    <mc:AlternateContent xmlns:mc="http://schemas.openxmlformats.org/markup-compatibility/2006">
      <mc:Choice Requires="x14">
        <control shapeId="2060" r:id="rId6" name="Button 12">
          <controlPr defaultSize="0" print="0" autoFill="0" autoPict="0" altText="Réinitialiser les valeurs pour le contexte « Planification »">
            <anchor moveWithCells="1" sizeWithCells="1">
              <from>
                <xdr:col>10</xdr:col>
                <xdr:colOff>19050</xdr:colOff>
                <xdr:row>1</xdr:row>
                <xdr:rowOff>95250</xdr:rowOff>
              </from>
              <to>
                <xdr:col>11</xdr:col>
                <xdr:colOff>704850</xdr:colOff>
                <xdr:row>1</xdr:row>
                <xdr:rowOff>733425</xdr:rowOff>
              </to>
            </anchor>
          </controlPr>
        </control>
      </mc:Choice>
    </mc:AlternateContent>
    <mc:AlternateContent xmlns:mc="http://schemas.openxmlformats.org/markup-compatibility/2006">
      <mc:Choice Requires="x14">
        <control shapeId="2061" r:id="rId7" name="Button 13">
          <controlPr defaultSize="0" print="0" autoFill="0" autoPict="0">
            <anchor moveWithCells="1" sizeWithCells="1">
              <from>
                <xdr:col>10</xdr:col>
                <xdr:colOff>38100</xdr:colOff>
                <xdr:row>1</xdr:row>
                <xdr:rowOff>904875</xdr:rowOff>
              </from>
              <to>
                <xdr:col>11</xdr:col>
                <xdr:colOff>714375</xdr:colOff>
                <xdr:row>1</xdr:row>
                <xdr:rowOff>1581150</xdr:rowOff>
              </to>
            </anchor>
          </controlPr>
        </control>
      </mc:Choice>
    </mc:AlternateContent>
    <mc:AlternateContent xmlns:mc="http://schemas.openxmlformats.org/markup-compatibility/2006">
      <mc:Choice Requires="x14">
        <control shapeId="2063" r:id="rId8" name="Button 15">
          <controlPr defaultSize="0" print="0" autoFill="0" autoPict="0">
            <anchor moveWithCells="1">
              <from>
                <xdr:col>10</xdr:col>
                <xdr:colOff>28575</xdr:colOff>
                <xdr:row>1</xdr:row>
                <xdr:rowOff>1733550</xdr:rowOff>
              </from>
              <to>
                <xdr:col>11</xdr:col>
                <xdr:colOff>733425</xdr:colOff>
                <xdr:row>1</xdr:row>
                <xdr:rowOff>2371725</xdr:rowOff>
              </to>
            </anchor>
          </controlPr>
        </control>
      </mc:Choice>
    </mc:AlternateContent>
  </control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3">
    <pageSetUpPr fitToPage="1"/>
  </sheetPr>
  <dimension ref="A1:AG27"/>
  <sheetViews>
    <sheetView zoomScale="85" zoomScaleNormal="85" workbookViewId="0">
      <selection sqref="A1:Q1"/>
    </sheetView>
  </sheetViews>
  <sheetFormatPr baseColWidth="10" defaultColWidth="11.5703125" defaultRowHeight="15" x14ac:dyDescent="0.25"/>
  <cols>
    <col min="1" max="1" width="23.28515625" style="50" customWidth="1"/>
    <col min="2" max="2" width="21.42578125" style="50" bestFit="1" customWidth="1"/>
    <col min="3" max="11" width="11.7109375" style="50" customWidth="1"/>
    <col min="12" max="15" width="9.5703125" style="50" customWidth="1"/>
    <col min="16" max="17" width="9.7109375" style="50" customWidth="1"/>
    <col min="18" max="16384" width="11.5703125" style="50"/>
  </cols>
  <sheetData>
    <row r="1" spans="1:33" ht="85.15" customHeight="1" thickBot="1" x14ac:dyDescent="0.3">
      <c r="A1" s="1355" t="s">
        <v>1342</v>
      </c>
      <c r="B1" s="1356"/>
      <c r="C1" s="1356"/>
      <c r="D1" s="1356"/>
      <c r="E1" s="1356"/>
      <c r="F1" s="1356"/>
      <c r="G1" s="1356"/>
      <c r="H1" s="1356"/>
      <c r="I1" s="1356"/>
      <c r="J1" s="1356"/>
      <c r="K1" s="1356"/>
      <c r="L1" s="1356"/>
      <c r="M1" s="1356"/>
      <c r="N1" s="1356"/>
      <c r="O1" s="1356"/>
      <c r="P1" s="1356"/>
      <c r="Q1" s="1357"/>
      <c r="T1" s="1358" t="s">
        <v>1371</v>
      </c>
      <c r="U1" s="1358"/>
      <c r="V1" s="1358"/>
      <c r="W1" s="1358"/>
      <c r="X1" s="1358"/>
      <c r="Y1" s="1358"/>
      <c r="AA1" s="398"/>
      <c r="AG1" s="449">
        <f ca="1">TODAY()</f>
        <v>45909</v>
      </c>
    </row>
    <row r="2" spans="1:33" ht="3" customHeight="1" thickBot="1" x14ac:dyDescent="0.3">
      <c r="A2" s="452"/>
      <c r="B2" s="163"/>
      <c r="C2" s="163"/>
      <c r="D2" s="163"/>
      <c r="E2" s="163"/>
      <c r="F2" s="163"/>
      <c r="G2" s="163"/>
      <c r="H2" s="163"/>
      <c r="I2" s="163"/>
      <c r="J2" s="163"/>
      <c r="K2" s="163"/>
      <c r="L2" s="163"/>
      <c r="M2" s="163"/>
      <c r="N2" s="163"/>
      <c r="O2" s="163"/>
      <c r="P2" s="163"/>
      <c r="Q2" s="453"/>
    </row>
    <row r="3" spans="1:33" x14ac:dyDescent="0.25">
      <c r="A3" s="153" t="s">
        <v>1303</v>
      </c>
      <c r="B3" s="51" t="s">
        <v>352</v>
      </c>
      <c r="C3" s="51" t="s">
        <v>1336</v>
      </c>
      <c r="D3" s="437"/>
      <c r="E3" s="437"/>
      <c r="F3" s="437"/>
      <c r="G3" s="437"/>
      <c r="H3" s="437"/>
      <c r="I3" s="162"/>
      <c r="J3" s="51"/>
      <c r="K3" s="51"/>
      <c r="L3" s="51"/>
      <c r="M3" s="51"/>
      <c r="N3" s="51"/>
      <c r="O3" s="51"/>
      <c r="P3" s="51"/>
      <c r="Q3" s="144"/>
    </row>
    <row r="4" spans="1:33" x14ac:dyDescent="0.25">
      <c r="A4" s="145" t="str">
        <f>A3</f>
        <v>Version 1</v>
      </c>
      <c r="B4" s="51" t="s">
        <v>353</v>
      </c>
      <c r="C4" s="382" t="s">
        <v>1337</v>
      </c>
      <c r="D4" s="51"/>
      <c r="E4" s="51"/>
      <c r="F4" s="51"/>
      <c r="G4" s="51"/>
      <c r="H4" s="51"/>
      <c r="I4" s="51"/>
      <c r="J4" s="51"/>
      <c r="K4" s="51"/>
      <c r="L4" s="51"/>
      <c r="M4" s="51"/>
      <c r="N4" s="51"/>
      <c r="O4" s="51"/>
      <c r="P4" s="51"/>
      <c r="Q4" s="144"/>
    </row>
    <row r="5" spans="1:33" ht="15.75" thickBot="1" x14ac:dyDescent="0.3">
      <c r="A5" s="145" t="str">
        <f>A4</f>
        <v>Version 1</v>
      </c>
      <c r="B5" s="51" t="s">
        <v>354</v>
      </c>
      <c r="C5" s="51" t="s">
        <v>1344</v>
      </c>
      <c r="D5" s="51"/>
      <c r="E5" s="51"/>
      <c r="F5" s="51"/>
      <c r="G5" s="51"/>
      <c r="H5" s="51"/>
      <c r="I5" s="51"/>
      <c r="J5" s="51"/>
      <c r="K5" s="51"/>
      <c r="L5" s="51"/>
      <c r="M5" s="51"/>
      <c r="N5" s="51"/>
      <c r="O5" s="51"/>
      <c r="P5" s="51"/>
      <c r="Q5" s="144"/>
    </row>
    <row r="6" spans="1:33" ht="4.5" customHeight="1" thickBot="1" x14ac:dyDescent="0.3">
      <c r="A6" s="452"/>
      <c r="B6" s="163"/>
      <c r="C6" s="163"/>
      <c r="D6" s="163"/>
      <c r="E6" s="163"/>
      <c r="F6" s="163"/>
      <c r="G6" s="163"/>
      <c r="H6" s="163"/>
      <c r="I6" s="163"/>
      <c r="J6" s="163"/>
      <c r="K6" s="163"/>
      <c r="L6" s="163"/>
      <c r="M6" s="163"/>
      <c r="N6" s="163"/>
      <c r="O6" s="163"/>
      <c r="P6" s="163"/>
      <c r="Q6" s="453"/>
    </row>
    <row r="7" spans="1:33" x14ac:dyDescent="0.25">
      <c r="A7" s="153" t="s">
        <v>1362</v>
      </c>
      <c r="B7" s="51" t="s">
        <v>352</v>
      </c>
      <c r="C7" s="51" t="s">
        <v>1336</v>
      </c>
      <c r="D7" s="437"/>
      <c r="E7" s="437"/>
      <c r="F7" s="437"/>
      <c r="G7" s="437"/>
      <c r="H7" s="437"/>
      <c r="I7" s="162"/>
      <c r="J7" s="51"/>
      <c r="K7" s="51"/>
      <c r="L7" s="51"/>
      <c r="M7" s="51"/>
      <c r="N7" s="51"/>
      <c r="O7" s="51"/>
      <c r="P7" s="51"/>
      <c r="Q7" s="144"/>
    </row>
    <row r="8" spans="1:33" x14ac:dyDescent="0.25">
      <c r="A8" s="145" t="str">
        <f>A7</f>
        <v>Version 2</v>
      </c>
      <c r="B8" s="51" t="s">
        <v>353</v>
      </c>
      <c r="C8" s="382" t="s">
        <v>1337</v>
      </c>
      <c r="D8" s="51"/>
      <c r="E8" s="51"/>
      <c r="F8" s="51"/>
      <c r="G8" s="51"/>
      <c r="H8" s="51"/>
      <c r="I8" s="51"/>
      <c r="J8" s="51"/>
      <c r="K8" s="51"/>
      <c r="L8" s="51"/>
      <c r="M8" s="51"/>
      <c r="N8" s="51"/>
      <c r="O8" s="51"/>
      <c r="P8" s="51"/>
      <c r="Q8" s="144"/>
    </row>
    <row r="9" spans="1:33" ht="23.25" customHeight="1" thickBot="1" x14ac:dyDescent="0.3">
      <c r="A9" s="145" t="str">
        <f>A8</f>
        <v>Version 2</v>
      </c>
      <c r="B9" s="51" t="s">
        <v>354</v>
      </c>
      <c r="C9" s="51" t="s">
        <v>1363</v>
      </c>
      <c r="D9" s="51"/>
      <c r="E9" s="51"/>
      <c r="F9" s="51"/>
      <c r="G9" s="51"/>
      <c r="H9" s="51"/>
      <c r="I9" s="51"/>
      <c r="J9" s="51"/>
      <c r="K9" s="51"/>
      <c r="L9" s="51"/>
      <c r="M9" s="51"/>
      <c r="N9" s="51"/>
      <c r="O9" s="51"/>
      <c r="P9" s="51"/>
      <c r="Q9" s="144"/>
    </row>
    <row r="10" spans="1:33" ht="3" customHeight="1" thickBot="1" x14ac:dyDescent="0.3">
      <c r="A10" s="452"/>
      <c r="B10" s="163"/>
      <c r="C10" s="163"/>
      <c r="D10" s="163"/>
      <c r="E10" s="163"/>
      <c r="F10" s="163"/>
      <c r="G10" s="163"/>
      <c r="H10" s="163"/>
      <c r="I10" s="163"/>
      <c r="J10" s="163"/>
      <c r="K10" s="163"/>
      <c r="L10" s="163"/>
      <c r="M10" s="163"/>
      <c r="N10" s="163"/>
      <c r="O10" s="163"/>
      <c r="P10" s="163"/>
      <c r="Q10" s="453"/>
    </row>
    <row r="11" spans="1:33" ht="14.45" customHeight="1" x14ac:dyDescent="0.25">
      <c r="A11" s="153" t="s">
        <v>1369</v>
      </c>
      <c r="B11" s="51" t="s">
        <v>352</v>
      </c>
      <c r="C11" s="51" t="s">
        <v>1336</v>
      </c>
      <c r="D11" s="437"/>
      <c r="E11" s="437"/>
      <c r="F11" s="437"/>
      <c r="G11" s="437"/>
      <c r="H11" s="437"/>
      <c r="I11" s="162"/>
      <c r="J11" s="51"/>
      <c r="K11" s="51"/>
      <c r="L11" s="51"/>
      <c r="M11" s="51"/>
      <c r="N11" s="51"/>
      <c r="O11" s="51"/>
      <c r="P11" s="51"/>
      <c r="Q11" s="144"/>
    </row>
    <row r="12" spans="1:33" x14ac:dyDescent="0.25">
      <c r="A12" s="145" t="str">
        <f>A11</f>
        <v>Version 3</v>
      </c>
      <c r="B12" s="51" t="s">
        <v>353</v>
      </c>
      <c r="C12" s="382" t="s">
        <v>1337</v>
      </c>
      <c r="D12" s="51"/>
      <c r="E12" s="51"/>
      <c r="F12" s="51"/>
      <c r="G12" s="51"/>
      <c r="H12" s="51"/>
      <c r="I12" s="51"/>
      <c r="J12" s="51"/>
      <c r="K12" s="51"/>
      <c r="L12" s="51"/>
      <c r="M12" s="51"/>
      <c r="N12" s="51"/>
      <c r="O12" s="51"/>
      <c r="P12" s="51"/>
      <c r="Q12" s="144"/>
    </row>
    <row r="13" spans="1:33" ht="15.75" thickBot="1" x14ac:dyDescent="0.3">
      <c r="A13" s="145" t="str">
        <f>A12</f>
        <v>Version 3</v>
      </c>
      <c r="B13" s="51" t="s">
        <v>354</v>
      </c>
      <c r="C13" s="51" t="s">
        <v>1368</v>
      </c>
      <c r="D13" s="51"/>
      <c r="E13" s="51"/>
      <c r="F13" s="51"/>
      <c r="G13" s="51"/>
      <c r="H13" s="51"/>
      <c r="I13" s="51"/>
      <c r="J13" s="51"/>
      <c r="K13" s="51"/>
      <c r="L13" s="51"/>
      <c r="M13" s="51"/>
      <c r="N13" s="51"/>
      <c r="O13" s="51"/>
      <c r="P13" s="51"/>
      <c r="Q13" s="144"/>
    </row>
    <row r="14" spans="1:33" ht="6" customHeight="1" thickBot="1" x14ac:dyDescent="0.3">
      <c r="A14" s="452"/>
      <c r="B14" s="163"/>
      <c r="C14" s="163"/>
      <c r="D14" s="163"/>
      <c r="E14" s="163"/>
      <c r="F14" s="163"/>
      <c r="G14" s="163"/>
      <c r="H14" s="163"/>
      <c r="I14" s="163"/>
      <c r="J14" s="163"/>
      <c r="K14" s="163"/>
      <c r="L14" s="163"/>
      <c r="M14" s="163"/>
      <c r="N14" s="163"/>
      <c r="O14" s="163"/>
      <c r="P14" s="163"/>
      <c r="Q14" s="453"/>
    </row>
    <row r="15" spans="1:33" x14ac:dyDescent="0.25">
      <c r="A15" s="153"/>
      <c r="B15" s="51"/>
      <c r="C15" s="51"/>
      <c r="D15" s="51"/>
      <c r="E15" s="51"/>
      <c r="F15" s="51"/>
      <c r="G15" s="51"/>
      <c r="H15" s="51"/>
      <c r="I15" s="51"/>
      <c r="J15" s="51"/>
      <c r="K15" s="51"/>
      <c r="L15" s="51"/>
      <c r="M15" s="51"/>
      <c r="N15" s="51"/>
      <c r="O15" s="51"/>
      <c r="P15" s="51"/>
      <c r="Q15" s="144"/>
    </row>
    <row r="16" spans="1:33" x14ac:dyDescent="0.25">
      <c r="A16" s="153"/>
      <c r="B16" s="51"/>
      <c r="C16" s="51"/>
      <c r="D16" s="51"/>
      <c r="E16" s="51"/>
      <c r="F16" s="51"/>
      <c r="G16" s="51"/>
      <c r="H16" s="51"/>
      <c r="I16" s="51"/>
      <c r="J16" s="51"/>
      <c r="K16" s="51"/>
      <c r="L16" s="51"/>
      <c r="M16" s="51"/>
      <c r="N16" s="51"/>
      <c r="O16" s="51"/>
      <c r="P16" s="51"/>
      <c r="Q16" s="144"/>
    </row>
    <row r="17" spans="1:17" x14ac:dyDescent="0.25">
      <c r="A17" s="153"/>
      <c r="B17" s="51"/>
      <c r="C17" s="51"/>
      <c r="D17" s="51"/>
      <c r="E17" s="51"/>
      <c r="F17" s="51"/>
      <c r="G17" s="51"/>
      <c r="H17" s="51"/>
      <c r="I17" s="51"/>
      <c r="J17" s="51"/>
      <c r="K17" s="51"/>
      <c r="L17" s="51"/>
      <c r="M17" s="51"/>
      <c r="N17" s="51"/>
      <c r="O17" s="51"/>
      <c r="P17" s="51"/>
      <c r="Q17" s="144"/>
    </row>
    <row r="18" spans="1:17" x14ac:dyDescent="0.25">
      <c r="A18" s="153"/>
      <c r="B18" s="51"/>
      <c r="C18" s="51"/>
      <c r="D18" s="51"/>
      <c r="E18" s="51"/>
      <c r="F18" s="51"/>
      <c r="G18" s="51"/>
      <c r="H18" s="51"/>
      <c r="I18" s="51"/>
      <c r="J18" s="51"/>
      <c r="K18" s="51"/>
      <c r="L18" s="51"/>
      <c r="M18" s="51"/>
      <c r="N18" s="51"/>
      <c r="O18" s="51"/>
      <c r="P18" s="51"/>
      <c r="Q18" s="144"/>
    </row>
    <row r="19" spans="1:17" x14ac:dyDescent="0.25">
      <c r="A19" s="153"/>
      <c r="B19" s="51"/>
      <c r="C19" s="51"/>
      <c r="D19" s="51"/>
      <c r="E19" s="51"/>
      <c r="F19" s="51"/>
      <c r="G19" s="51"/>
      <c r="H19" s="51"/>
      <c r="I19" s="51"/>
      <c r="J19" s="51"/>
      <c r="K19" s="51"/>
      <c r="L19" s="51"/>
      <c r="M19" s="51"/>
      <c r="N19" s="51"/>
      <c r="O19" s="51"/>
      <c r="P19" s="51"/>
      <c r="Q19" s="144"/>
    </row>
    <row r="20" spans="1:17" x14ac:dyDescent="0.25">
      <c r="A20" s="153"/>
      <c r="B20" s="51"/>
      <c r="C20" s="51"/>
      <c r="D20" s="51"/>
      <c r="E20" s="51"/>
      <c r="F20" s="51"/>
      <c r="G20" s="51"/>
      <c r="H20" s="51"/>
      <c r="I20" s="51"/>
      <c r="J20" s="51"/>
      <c r="K20" s="51"/>
      <c r="L20" s="51"/>
      <c r="M20" s="51"/>
      <c r="N20" s="51"/>
      <c r="O20" s="51"/>
      <c r="P20" s="51"/>
      <c r="Q20" s="144"/>
    </row>
    <row r="21" spans="1:17" x14ac:dyDescent="0.25">
      <c r="A21" s="153"/>
      <c r="B21" s="51"/>
      <c r="C21" s="51"/>
      <c r="D21" s="51"/>
      <c r="E21" s="51"/>
      <c r="F21" s="51"/>
      <c r="G21" s="51"/>
      <c r="H21" s="51"/>
      <c r="I21" s="51"/>
      <c r="J21" s="51"/>
      <c r="K21" s="51"/>
      <c r="L21" s="51"/>
      <c r="M21" s="51"/>
      <c r="N21" s="51"/>
      <c r="O21" s="51"/>
      <c r="P21" s="51"/>
      <c r="Q21" s="144"/>
    </row>
    <row r="22" spans="1:17" x14ac:dyDescent="0.25">
      <c r="A22" s="153"/>
      <c r="B22" s="51"/>
      <c r="C22" s="51"/>
      <c r="D22" s="51"/>
      <c r="E22" s="51"/>
      <c r="F22" s="51"/>
      <c r="G22" s="51"/>
      <c r="H22" s="51"/>
      <c r="I22" s="51"/>
      <c r="J22" s="51"/>
      <c r="K22" s="51"/>
      <c r="L22" s="51"/>
      <c r="M22" s="51"/>
      <c r="N22" s="51"/>
      <c r="O22" s="51"/>
      <c r="P22" s="51"/>
      <c r="Q22" s="144"/>
    </row>
    <row r="23" spans="1:17" x14ac:dyDescent="0.25">
      <c r="A23" s="153"/>
      <c r="B23" s="51"/>
      <c r="C23" s="51"/>
      <c r="D23" s="51"/>
      <c r="E23" s="51"/>
      <c r="F23" s="51"/>
      <c r="G23" s="51"/>
      <c r="H23" s="51"/>
      <c r="I23" s="51"/>
      <c r="J23" s="51"/>
      <c r="K23" s="51"/>
      <c r="L23" s="51"/>
      <c r="M23" s="51"/>
      <c r="N23" s="51"/>
      <c r="O23" s="51"/>
      <c r="P23" s="51"/>
      <c r="Q23" s="144"/>
    </row>
    <row r="24" spans="1:17" x14ac:dyDescent="0.25">
      <c r="A24" s="153"/>
      <c r="B24" s="51"/>
      <c r="C24" s="51"/>
      <c r="D24" s="51"/>
      <c r="E24" s="51"/>
      <c r="F24" s="51"/>
      <c r="G24" s="51"/>
      <c r="H24" s="51"/>
      <c r="I24" s="51"/>
      <c r="J24" s="51"/>
      <c r="K24" s="51"/>
      <c r="L24" s="51"/>
      <c r="M24" s="51"/>
      <c r="N24" s="51"/>
      <c r="O24" s="51"/>
      <c r="P24" s="51"/>
      <c r="Q24" s="144"/>
    </row>
    <row r="25" spans="1:17" x14ac:dyDescent="0.25">
      <c r="A25" s="153"/>
      <c r="B25" s="51"/>
      <c r="C25" s="51"/>
      <c r="D25" s="51"/>
      <c r="E25" s="51"/>
      <c r="F25" s="51"/>
      <c r="G25" s="51"/>
      <c r="H25" s="51"/>
      <c r="I25" s="51"/>
      <c r="J25" s="51"/>
      <c r="K25" s="51"/>
      <c r="L25" s="51"/>
      <c r="M25" s="51"/>
      <c r="N25" s="51"/>
      <c r="O25" s="51"/>
      <c r="P25" s="51"/>
      <c r="Q25" s="144"/>
    </row>
    <row r="26" spans="1:17" x14ac:dyDescent="0.25">
      <c r="A26" s="153"/>
      <c r="B26" s="51"/>
      <c r="C26" s="51"/>
      <c r="D26" s="51"/>
      <c r="E26" s="51"/>
      <c r="F26" s="51"/>
      <c r="G26" s="51"/>
      <c r="H26" s="51"/>
      <c r="I26" s="51"/>
      <c r="J26" s="51"/>
      <c r="K26" s="51"/>
      <c r="L26" s="51"/>
      <c r="M26" s="51"/>
      <c r="N26" s="51"/>
      <c r="O26" s="51"/>
      <c r="P26" s="51"/>
      <c r="Q26" s="144"/>
    </row>
    <row r="27" spans="1:17" ht="15.75" thickBot="1" x14ac:dyDescent="0.3">
      <c r="A27" s="155"/>
      <c r="B27" s="156"/>
      <c r="C27" s="156"/>
      <c r="D27" s="156"/>
      <c r="E27" s="156"/>
      <c r="F27" s="156"/>
      <c r="G27" s="156"/>
      <c r="H27" s="156"/>
      <c r="I27" s="156"/>
      <c r="J27" s="156"/>
      <c r="K27" s="156"/>
      <c r="L27" s="156"/>
      <c r="M27" s="156"/>
      <c r="N27" s="156"/>
      <c r="O27" s="156"/>
      <c r="P27" s="156"/>
      <c r="Q27" s="157"/>
    </row>
  </sheetData>
  <sheetProtection algorithmName="SHA-512" hashValue="DD0V4ILG92fyKf5fYcZG497U4aW0OtJ+HccnnJqhoNarx5RTWbvmVNqixkxtdxQeP7SfeRGFkUwSLOtlci0TwA==" saltValue="K/09hLjMzyN9crb4hRiCew==" spinCount="100000" sheet="1" objects="1" scenarios="1" formatRows="0" selectLockedCells="1" autoFilter="0"/>
  <mergeCells count="2">
    <mergeCell ref="A1:Q1"/>
    <mergeCell ref="T1:Y1"/>
  </mergeCells>
  <pageMargins left="0.70866141732283472" right="0.70866141732283472" top="0.74803149606299213" bottom="0.74803149606299213" header="0.31496062992125984" footer="0.31496062992125984"/>
  <pageSetup paperSize="5" scale="77" orientation="landscape" r:id="rId1"/>
  <headerFooter>
    <oddHeader>&amp;CVersion 3 : 2025-09-09</oddHeader>
    <oddFooter>&amp;L&amp;A&amp;R&amp;P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Button 1">
              <controlPr defaultSize="0" print="0" autoFill="0" autoPict="0" macro="[0]!Bouton_Admin_Bruler_entetes_Volet_I">
                <anchor moveWithCells="1" sizeWithCells="1">
                  <from>
                    <xdr:col>20</xdr:col>
                    <xdr:colOff>19050</xdr:colOff>
                    <xdr:row>8</xdr:row>
                    <xdr:rowOff>28575</xdr:rowOff>
                  </from>
                  <to>
                    <xdr:col>23</xdr:col>
                    <xdr:colOff>590550</xdr:colOff>
                    <xdr:row>9</xdr:row>
                    <xdr:rowOff>171450</xdr:rowOff>
                  </to>
                </anchor>
              </controlPr>
            </control>
          </mc:Choice>
        </mc:AlternateContent>
        <mc:AlternateContent xmlns:mc="http://schemas.openxmlformats.org/markup-compatibility/2006">
          <mc:Choice Requires="x14">
            <control shapeId="16386" r:id="rId5" name="Button 2">
              <controlPr defaultSize="0" print="0" autoFill="0" autoPict="0" macro="[0]!Bouton_Admin_Masquer_onglets_de_service_Volet_I">
                <anchor moveWithCells="1" sizeWithCells="1">
                  <from>
                    <xdr:col>19</xdr:col>
                    <xdr:colOff>771525</xdr:colOff>
                    <xdr:row>10</xdr:row>
                    <xdr:rowOff>85725</xdr:rowOff>
                  </from>
                  <to>
                    <xdr:col>23</xdr:col>
                    <xdr:colOff>619125</xdr:colOff>
                    <xdr:row>11</xdr:row>
                    <xdr:rowOff>171450</xdr:rowOff>
                  </to>
                </anchor>
              </controlPr>
            </control>
          </mc:Choice>
        </mc:AlternateContent>
        <mc:AlternateContent xmlns:mc="http://schemas.openxmlformats.org/markup-compatibility/2006">
          <mc:Choice Requires="x14">
            <control shapeId="16387" r:id="rId6" name="Button 3">
              <controlPr defaultSize="0" print="0" autoFill="0" autoPict="0" macro="[0]!Bouton_Admin_Appliquer_proteger_mot_de_passe_Volet_I">
                <anchor moveWithCells="1" sizeWithCells="1">
                  <from>
                    <xdr:col>19</xdr:col>
                    <xdr:colOff>771525</xdr:colOff>
                    <xdr:row>12</xdr:row>
                    <xdr:rowOff>95250</xdr:rowOff>
                  </from>
                  <to>
                    <xdr:col>23</xdr:col>
                    <xdr:colOff>619125</xdr:colOff>
                    <xdr:row>14</xdr:row>
                    <xdr:rowOff>9525</xdr:rowOff>
                  </to>
                </anchor>
              </controlPr>
            </control>
          </mc:Choice>
        </mc:AlternateContent>
        <mc:AlternateContent xmlns:mc="http://schemas.openxmlformats.org/markup-compatibility/2006">
          <mc:Choice Requires="x14">
            <control shapeId="16388" r:id="rId7" name="Button 4">
              <controlPr defaultSize="0" print="0" autoFill="0" autoPict="0" macro="[0]!Bouton_Admin_Enlever_proteger_mot_de_passe_Volet_I">
                <anchor moveWithCells="1" sizeWithCells="1">
                  <from>
                    <xdr:col>19</xdr:col>
                    <xdr:colOff>762000</xdr:colOff>
                    <xdr:row>14</xdr:row>
                    <xdr:rowOff>123825</xdr:rowOff>
                  </from>
                  <to>
                    <xdr:col>23</xdr:col>
                    <xdr:colOff>600075</xdr:colOff>
                    <xdr:row>16</xdr:row>
                    <xdr:rowOff>57150</xdr:rowOff>
                  </to>
                </anchor>
              </controlPr>
            </control>
          </mc:Choice>
        </mc:AlternateContent>
        <mc:AlternateContent xmlns:mc="http://schemas.openxmlformats.org/markup-compatibility/2006">
          <mc:Choice Requires="x14">
            <control shapeId="16389" r:id="rId8" name="Button 5">
              <controlPr defaultSize="0" print="0" autoFill="0" autoPict="0" macro="[0]!Bouton_Admin_Afficher_onglets_de_service_Volet_I">
                <anchor moveWithCells="1" sizeWithCells="1">
                  <from>
                    <xdr:col>19</xdr:col>
                    <xdr:colOff>752475</xdr:colOff>
                    <xdr:row>17</xdr:row>
                    <xdr:rowOff>0</xdr:rowOff>
                  </from>
                  <to>
                    <xdr:col>23</xdr:col>
                    <xdr:colOff>609600</xdr:colOff>
                    <xdr:row>18</xdr:row>
                    <xdr:rowOff>95250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4">
    <pageSetUpPr fitToPage="1"/>
  </sheetPr>
  <dimension ref="A1:AG38"/>
  <sheetViews>
    <sheetView zoomScaleNormal="100" workbookViewId="0">
      <selection activeCell="A7" sqref="A7"/>
    </sheetView>
  </sheetViews>
  <sheetFormatPr baseColWidth="10" defaultColWidth="11.5703125" defaultRowHeight="15" x14ac:dyDescent="0.25"/>
  <cols>
    <col min="1" max="1" width="30.5703125" style="50" bestFit="1" customWidth="1"/>
    <col min="2" max="2" width="21.42578125" style="50" bestFit="1" customWidth="1"/>
    <col min="3" max="11" width="11.7109375" style="50" customWidth="1"/>
    <col min="12" max="15" width="9.5703125" style="50" customWidth="1"/>
    <col min="16" max="17" width="9.7109375" style="50" customWidth="1"/>
    <col min="18" max="16384" width="11.5703125" style="50"/>
  </cols>
  <sheetData>
    <row r="1" spans="1:33" ht="102" customHeight="1" thickBot="1" x14ac:dyDescent="0.3">
      <c r="A1" s="1355" t="s">
        <v>1343</v>
      </c>
      <c r="B1" s="1356"/>
      <c r="C1" s="1356"/>
      <c r="D1" s="1356"/>
      <c r="E1" s="1356"/>
      <c r="F1" s="1356"/>
      <c r="G1" s="1356"/>
      <c r="H1" s="1356"/>
      <c r="I1" s="1356"/>
      <c r="J1" s="1356"/>
      <c r="K1" s="1356"/>
      <c r="L1" s="1356"/>
      <c r="M1" s="1356"/>
      <c r="N1" s="1356"/>
      <c r="O1" s="1356"/>
      <c r="P1" s="1356"/>
      <c r="Q1" s="1357"/>
      <c r="T1" s="1358" t="s">
        <v>1361</v>
      </c>
      <c r="U1" s="1358"/>
      <c r="V1" s="1358"/>
      <c r="W1" s="1358"/>
      <c r="X1" s="1358"/>
      <c r="Y1" s="1358"/>
      <c r="AG1" s="449">
        <f ca="1">TODAY()</f>
        <v>45909</v>
      </c>
    </row>
    <row r="2" spans="1:33" ht="3" customHeight="1" thickBot="1" x14ac:dyDescent="0.3">
      <c r="A2" s="452"/>
      <c r="B2" s="163"/>
      <c r="C2" s="163"/>
      <c r="D2" s="163"/>
      <c r="E2" s="163"/>
      <c r="F2" s="163"/>
      <c r="G2" s="163"/>
      <c r="H2" s="163"/>
      <c r="I2" s="163"/>
      <c r="J2" s="163"/>
      <c r="K2" s="163"/>
      <c r="L2" s="163"/>
      <c r="M2" s="163"/>
      <c r="N2" s="163"/>
      <c r="O2" s="163"/>
      <c r="P2" s="163"/>
      <c r="Q2" s="453"/>
    </row>
    <row r="3" spans="1:33" x14ac:dyDescent="0.25">
      <c r="A3" s="153" t="s">
        <v>1353</v>
      </c>
      <c r="B3" s="51" t="s">
        <v>352</v>
      </c>
      <c r="C3" s="51" t="s">
        <v>1350</v>
      </c>
      <c r="D3" s="437"/>
      <c r="E3" s="437"/>
      <c r="F3" s="437"/>
      <c r="G3" s="437"/>
      <c r="H3" s="437"/>
      <c r="I3" s="162"/>
      <c r="J3" s="51"/>
      <c r="K3" s="51"/>
      <c r="L3" s="51"/>
      <c r="M3" s="51"/>
      <c r="N3" s="51"/>
      <c r="O3" s="51"/>
      <c r="P3" s="51"/>
      <c r="Q3" s="144"/>
    </row>
    <row r="4" spans="1:33" x14ac:dyDescent="0.25">
      <c r="A4" s="145" t="str">
        <f>A3</f>
        <v xml:space="preserve">Version 1 - Volet II </v>
      </c>
      <c r="B4" s="51" t="s">
        <v>353</v>
      </c>
      <c r="C4" s="382" t="s">
        <v>1351</v>
      </c>
      <c r="D4" s="51"/>
      <c r="E4" s="51"/>
      <c r="F4" s="51"/>
      <c r="G4" s="51"/>
      <c r="H4" s="51"/>
      <c r="I4" s="51"/>
      <c r="J4" s="51"/>
      <c r="K4" s="51"/>
      <c r="L4" s="51"/>
      <c r="M4" s="51"/>
      <c r="N4" s="51"/>
      <c r="O4" s="51"/>
      <c r="P4" s="51"/>
      <c r="Q4" s="144"/>
    </row>
    <row r="5" spans="1:33" ht="15.75" thickBot="1" x14ac:dyDescent="0.3">
      <c r="A5" s="145" t="str">
        <f>A4</f>
        <v xml:space="preserve">Version 1 - Volet II </v>
      </c>
      <c r="B5" s="51" t="s">
        <v>354</v>
      </c>
      <c r="C5" s="51" t="s">
        <v>1352</v>
      </c>
      <c r="D5" s="51"/>
      <c r="E5" s="51"/>
      <c r="F5" s="51"/>
      <c r="G5" s="51"/>
      <c r="H5" s="51"/>
      <c r="I5" s="51"/>
      <c r="J5" s="51"/>
      <c r="K5" s="51"/>
      <c r="L5" s="51"/>
      <c r="M5" s="51"/>
      <c r="N5" s="51"/>
      <c r="O5" s="51"/>
      <c r="P5" s="51"/>
      <c r="Q5" s="144"/>
    </row>
    <row r="6" spans="1:33" ht="5.25" customHeight="1" thickBot="1" x14ac:dyDescent="0.3">
      <c r="A6" s="452" t="str">
        <f>A5</f>
        <v xml:space="preserve">Version 1 - Volet II </v>
      </c>
      <c r="B6" s="791"/>
      <c r="C6" s="791"/>
      <c r="D6" s="791"/>
      <c r="E6" s="791"/>
      <c r="F6" s="791"/>
      <c r="G6" s="791"/>
      <c r="H6" s="791"/>
      <c r="I6" s="791"/>
      <c r="J6" s="791"/>
      <c r="K6" s="791"/>
      <c r="L6" s="791"/>
      <c r="M6" s="791"/>
      <c r="N6" s="791"/>
      <c r="O6" s="791"/>
      <c r="P6" s="791"/>
      <c r="Q6" s="792"/>
    </row>
    <row r="7" spans="1:33" x14ac:dyDescent="0.25">
      <c r="A7" s="153" t="s">
        <v>1370</v>
      </c>
      <c r="B7" s="51" t="s">
        <v>352</v>
      </c>
      <c r="C7" s="51" t="s">
        <v>1366</v>
      </c>
      <c r="D7" s="437"/>
      <c r="E7" s="437"/>
      <c r="F7" s="437"/>
      <c r="G7" s="437"/>
      <c r="H7" s="437"/>
      <c r="I7" s="162"/>
      <c r="J7" s="51"/>
      <c r="K7" s="51"/>
      <c r="L7" s="51"/>
      <c r="M7" s="51"/>
      <c r="N7" s="51"/>
      <c r="O7" s="51"/>
      <c r="P7" s="51"/>
      <c r="Q7" s="144"/>
    </row>
    <row r="8" spans="1:33" ht="14.45" customHeight="1" x14ac:dyDescent="0.25">
      <c r="A8" s="145" t="str">
        <f>A7</f>
        <v xml:space="preserve">Version 2 - Volet II </v>
      </c>
      <c r="B8" s="51" t="s">
        <v>353</v>
      </c>
      <c r="C8" s="382" t="s">
        <v>1351</v>
      </c>
      <c r="D8" s="51"/>
      <c r="E8" s="51"/>
      <c r="F8" s="51"/>
      <c r="G8" s="51"/>
      <c r="H8" s="51"/>
      <c r="I8" s="51"/>
      <c r="J8" s="51"/>
      <c r="K8" s="51"/>
      <c r="L8" s="51"/>
      <c r="M8" s="51"/>
      <c r="N8" s="51"/>
      <c r="O8" s="51"/>
      <c r="P8" s="51"/>
      <c r="Q8" s="144"/>
    </row>
    <row r="9" spans="1:33" ht="15.75" thickBot="1" x14ac:dyDescent="0.3">
      <c r="A9" s="145" t="str">
        <f>A8</f>
        <v xml:space="preserve">Version 2 - Volet II </v>
      </c>
      <c r="B9" s="51" t="s">
        <v>354</v>
      </c>
      <c r="C9" s="51" t="s">
        <v>1367</v>
      </c>
      <c r="D9" s="51"/>
      <c r="E9" s="51"/>
      <c r="F9" s="51"/>
      <c r="G9" s="51"/>
      <c r="H9" s="51"/>
      <c r="I9" s="51"/>
      <c r="J9" s="51"/>
      <c r="K9" s="51"/>
      <c r="L9" s="51"/>
      <c r="M9" s="51"/>
      <c r="N9" s="51"/>
      <c r="O9" s="51"/>
      <c r="P9" s="51"/>
      <c r="Q9" s="144"/>
    </row>
    <row r="10" spans="1:33" ht="6.75" customHeight="1" thickBot="1" x14ac:dyDescent="0.3">
      <c r="A10" s="452" t="str">
        <f>A9</f>
        <v xml:space="preserve">Version 2 - Volet II </v>
      </c>
      <c r="B10" s="791"/>
      <c r="C10" s="791"/>
      <c r="D10" s="791"/>
      <c r="E10" s="791"/>
      <c r="F10" s="791"/>
      <c r="G10" s="791"/>
      <c r="H10" s="791"/>
      <c r="I10" s="791"/>
      <c r="J10" s="791"/>
      <c r="K10" s="791"/>
      <c r="L10" s="791"/>
      <c r="M10" s="791"/>
      <c r="N10" s="791"/>
      <c r="O10" s="791"/>
      <c r="P10" s="791"/>
      <c r="Q10" s="792"/>
    </row>
    <row r="11" spans="1:33" ht="14.45" customHeight="1" x14ac:dyDescent="0.25">
      <c r="A11" s="145"/>
      <c r="B11" s="51"/>
      <c r="C11" s="793"/>
      <c r="D11" s="793"/>
      <c r="E11" s="793"/>
      <c r="F11" s="793"/>
      <c r="G11" s="793"/>
      <c r="H11" s="793"/>
      <c r="I11" s="793"/>
      <c r="J11" s="793"/>
      <c r="K11" s="793"/>
      <c r="L11" s="793"/>
      <c r="M11" s="793"/>
      <c r="N11" s="793"/>
      <c r="O11" s="51"/>
      <c r="P11" s="51"/>
      <c r="Q11" s="144"/>
    </row>
    <row r="12" spans="1:33" ht="14.45" customHeight="1" x14ac:dyDescent="0.25">
      <c r="A12" s="390"/>
      <c r="B12" s="51"/>
      <c r="C12" s="154"/>
      <c r="D12" s="51"/>
      <c r="E12" s="51"/>
      <c r="F12" s="51"/>
      <c r="G12" s="51"/>
      <c r="H12" s="51"/>
      <c r="I12" s="51"/>
      <c r="J12" s="51"/>
      <c r="K12" s="51"/>
      <c r="L12" s="51"/>
      <c r="M12" s="51"/>
      <c r="N12" s="51"/>
      <c r="O12" s="51"/>
      <c r="P12" s="51"/>
      <c r="Q12" s="144"/>
    </row>
    <row r="13" spans="1:33" x14ac:dyDescent="0.25">
      <c r="A13" s="153"/>
      <c r="B13" s="51"/>
      <c r="C13" s="51"/>
      <c r="D13" s="51"/>
      <c r="E13" s="51"/>
      <c r="F13" s="51"/>
      <c r="G13" s="51"/>
      <c r="H13" s="51"/>
      <c r="I13" s="51"/>
      <c r="J13" s="51"/>
      <c r="K13" s="51"/>
      <c r="L13" s="51"/>
      <c r="M13" s="51"/>
      <c r="N13" s="51"/>
      <c r="O13" s="51"/>
      <c r="P13" s="51"/>
      <c r="Q13" s="144"/>
    </row>
    <row r="14" spans="1:33" x14ac:dyDescent="0.25">
      <c r="A14" s="153"/>
      <c r="B14" s="51"/>
      <c r="C14" s="51"/>
      <c r="D14" s="51"/>
      <c r="E14" s="51"/>
      <c r="F14" s="51"/>
      <c r="G14" s="51"/>
      <c r="H14" s="51"/>
      <c r="I14" s="51"/>
      <c r="J14" s="51"/>
      <c r="K14" s="51"/>
      <c r="L14" s="51"/>
      <c r="M14" s="51"/>
      <c r="N14" s="51"/>
      <c r="O14" s="51"/>
      <c r="P14" s="51"/>
      <c r="Q14" s="144"/>
    </row>
    <row r="15" spans="1:33" x14ac:dyDescent="0.25">
      <c r="A15" s="153"/>
      <c r="B15" s="51"/>
      <c r="C15" s="51"/>
      <c r="D15" s="51"/>
      <c r="E15" s="51"/>
      <c r="F15" s="51"/>
      <c r="G15" s="51"/>
      <c r="H15" s="51"/>
      <c r="I15" s="51"/>
      <c r="J15" s="51"/>
      <c r="K15" s="51"/>
      <c r="L15" s="51"/>
      <c r="M15" s="51"/>
      <c r="N15" s="51"/>
      <c r="O15" s="51"/>
      <c r="P15" s="51"/>
      <c r="Q15" s="144"/>
    </row>
    <row r="16" spans="1:33" x14ac:dyDescent="0.25">
      <c r="A16" s="153"/>
      <c r="B16" s="51"/>
      <c r="C16" s="51"/>
      <c r="D16" s="51"/>
      <c r="E16" s="51"/>
      <c r="F16" s="51"/>
      <c r="G16" s="51"/>
      <c r="H16" s="51"/>
      <c r="I16" s="51"/>
      <c r="J16" s="51"/>
      <c r="K16" s="51"/>
      <c r="L16" s="51"/>
      <c r="M16" s="51"/>
      <c r="N16" s="51"/>
      <c r="O16" s="51"/>
      <c r="P16" s="51"/>
      <c r="Q16" s="144"/>
    </row>
    <row r="17" spans="1:17" x14ac:dyDescent="0.25">
      <c r="A17" s="153"/>
      <c r="B17" s="51"/>
      <c r="C17" s="51"/>
      <c r="D17" s="51"/>
      <c r="E17" s="51"/>
      <c r="F17" s="51"/>
      <c r="G17" s="51"/>
      <c r="H17" s="51"/>
      <c r="I17" s="51"/>
      <c r="J17" s="51"/>
      <c r="K17" s="51"/>
      <c r="L17" s="51"/>
      <c r="M17" s="51"/>
      <c r="N17" s="51"/>
      <c r="O17" s="51"/>
      <c r="P17" s="51"/>
      <c r="Q17" s="144"/>
    </row>
    <row r="18" spans="1:17" x14ac:dyDescent="0.25">
      <c r="A18" s="153"/>
      <c r="B18" s="51"/>
      <c r="C18" s="51"/>
      <c r="D18" s="51"/>
      <c r="E18" s="51"/>
      <c r="F18" s="51"/>
      <c r="G18" s="51"/>
      <c r="H18" s="51"/>
      <c r="I18" s="51"/>
      <c r="J18" s="51"/>
      <c r="K18" s="51"/>
      <c r="L18" s="51"/>
      <c r="M18" s="51"/>
      <c r="N18" s="51"/>
      <c r="O18" s="51"/>
      <c r="P18" s="51"/>
      <c r="Q18" s="144"/>
    </row>
    <row r="19" spans="1:17" x14ac:dyDescent="0.25">
      <c r="A19" s="153"/>
      <c r="B19" s="51"/>
      <c r="C19" s="51"/>
      <c r="D19" s="51"/>
      <c r="E19" s="51"/>
      <c r="F19" s="51"/>
      <c r="G19" s="51"/>
      <c r="H19" s="51"/>
      <c r="I19" s="51"/>
      <c r="J19" s="51"/>
      <c r="K19" s="51"/>
      <c r="L19" s="51"/>
      <c r="M19" s="51"/>
      <c r="N19" s="51"/>
      <c r="O19" s="51"/>
      <c r="P19" s="51"/>
      <c r="Q19" s="144"/>
    </row>
    <row r="20" spans="1:17" x14ac:dyDescent="0.25">
      <c r="A20" s="153"/>
      <c r="B20" s="51"/>
      <c r="C20" s="51"/>
      <c r="D20" s="51"/>
      <c r="E20" s="51"/>
      <c r="F20" s="51"/>
      <c r="G20" s="51"/>
      <c r="H20" s="51"/>
      <c r="I20" s="51"/>
      <c r="J20" s="51"/>
      <c r="K20" s="51"/>
      <c r="L20" s="51"/>
      <c r="M20" s="51"/>
      <c r="N20" s="51"/>
      <c r="O20" s="51"/>
      <c r="P20" s="51"/>
      <c r="Q20" s="144"/>
    </row>
    <row r="21" spans="1:17" x14ac:dyDescent="0.25">
      <c r="A21" s="153"/>
      <c r="B21" s="51"/>
      <c r="C21" s="51"/>
      <c r="D21" s="51"/>
      <c r="E21" s="51"/>
      <c r="F21" s="51"/>
      <c r="G21" s="51"/>
      <c r="H21" s="51"/>
      <c r="I21" s="51"/>
      <c r="J21" s="51"/>
      <c r="K21" s="51"/>
      <c r="L21" s="51"/>
      <c r="M21" s="51"/>
      <c r="N21" s="51"/>
      <c r="O21" s="51"/>
      <c r="P21" s="51"/>
      <c r="Q21" s="144"/>
    </row>
    <row r="22" spans="1:17" x14ac:dyDescent="0.25">
      <c r="A22" s="153"/>
      <c r="B22" s="51"/>
      <c r="C22" s="51"/>
      <c r="D22" s="51"/>
      <c r="E22" s="51"/>
      <c r="F22" s="51"/>
      <c r="G22" s="51"/>
      <c r="H22" s="51"/>
      <c r="I22" s="51"/>
      <c r="J22" s="51"/>
      <c r="K22" s="51"/>
      <c r="L22" s="51"/>
      <c r="M22" s="51"/>
      <c r="N22" s="51"/>
      <c r="O22" s="51"/>
      <c r="P22" s="51"/>
      <c r="Q22" s="144"/>
    </row>
    <row r="23" spans="1:17" x14ac:dyDescent="0.25">
      <c r="A23" s="153"/>
      <c r="B23" s="51"/>
      <c r="C23" s="51"/>
      <c r="D23" s="51"/>
      <c r="E23" s="51"/>
      <c r="F23" s="51"/>
      <c r="G23" s="51"/>
      <c r="H23" s="51"/>
      <c r="I23" s="51"/>
      <c r="J23" s="51"/>
      <c r="K23" s="51"/>
      <c r="L23" s="51"/>
      <c r="M23" s="51"/>
      <c r="N23" s="51"/>
      <c r="O23" s="51"/>
      <c r="P23" s="51"/>
      <c r="Q23" s="144"/>
    </row>
    <row r="24" spans="1:17" x14ac:dyDescent="0.25">
      <c r="A24" s="153"/>
      <c r="B24" s="51"/>
      <c r="C24" s="51"/>
      <c r="D24" s="51"/>
      <c r="E24" s="51"/>
      <c r="F24" s="51"/>
      <c r="G24" s="51"/>
      <c r="H24" s="51"/>
      <c r="I24" s="51"/>
      <c r="J24" s="51"/>
      <c r="K24" s="51"/>
      <c r="L24" s="51"/>
      <c r="M24" s="51"/>
      <c r="N24" s="51"/>
      <c r="O24" s="51"/>
      <c r="P24" s="51"/>
      <c r="Q24" s="144"/>
    </row>
    <row r="25" spans="1:17" x14ac:dyDescent="0.25">
      <c r="A25" s="153"/>
      <c r="B25" s="51"/>
      <c r="C25" s="51"/>
      <c r="D25" s="51"/>
      <c r="E25" s="51"/>
      <c r="F25" s="51"/>
      <c r="G25" s="51"/>
      <c r="H25" s="51"/>
      <c r="I25" s="51"/>
      <c r="J25" s="51"/>
      <c r="K25" s="51"/>
      <c r="L25" s="51"/>
      <c r="M25" s="51"/>
      <c r="N25" s="51"/>
      <c r="O25" s="51"/>
      <c r="P25" s="51"/>
      <c r="Q25" s="144"/>
    </row>
    <row r="26" spans="1:17" x14ac:dyDescent="0.25">
      <c r="A26" s="153"/>
      <c r="B26" s="51"/>
      <c r="C26" s="51"/>
      <c r="D26" s="51"/>
      <c r="E26" s="51"/>
      <c r="F26" s="51"/>
      <c r="G26" s="51"/>
      <c r="H26" s="51"/>
      <c r="I26" s="51"/>
      <c r="J26" s="51"/>
      <c r="K26" s="51"/>
      <c r="L26" s="51"/>
      <c r="M26" s="51"/>
      <c r="N26" s="51"/>
      <c r="O26" s="51"/>
      <c r="P26" s="51"/>
      <c r="Q26" s="144"/>
    </row>
    <row r="27" spans="1:17" x14ac:dyDescent="0.25">
      <c r="A27" s="153"/>
      <c r="B27" s="51"/>
      <c r="C27" s="51"/>
      <c r="D27" s="51"/>
      <c r="E27" s="51"/>
      <c r="F27" s="51"/>
      <c r="G27" s="51"/>
      <c r="H27" s="51"/>
      <c r="I27" s="51"/>
      <c r="J27" s="51"/>
      <c r="K27" s="51"/>
      <c r="L27" s="51"/>
      <c r="M27" s="51"/>
      <c r="N27" s="51"/>
      <c r="O27" s="51"/>
      <c r="P27" s="51"/>
      <c r="Q27" s="144"/>
    </row>
    <row r="28" spans="1:17" x14ac:dyDescent="0.25">
      <c r="A28" s="153"/>
      <c r="B28" s="51"/>
      <c r="C28" s="51"/>
      <c r="D28" s="51"/>
      <c r="E28" s="51"/>
      <c r="F28" s="51"/>
      <c r="G28" s="51"/>
      <c r="H28" s="51"/>
      <c r="I28" s="51"/>
      <c r="J28" s="51"/>
      <c r="K28" s="51"/>
      <c r="L28" s="51"/>
      <c r="M28" s="51"/>
      <c r="N28" s="51"/>
      <c r="O28" s="51"/>
      <c r="P28" s="51"/>
      <c r="Q28" s="144"/>
    </row>
    <row r="29" spans="1:17" x14ac:dyDescent="0.25">
      <c r="A29" s="153"/>
      <c r="B29" s="51"/>
      <c r="C29" s="51"/>
      <c r="D29" s="51"/>
      <c r="E29" s="51"/>
      <c r="F29" s="51"/>
      <c r="G29" s="51"/>
      <c r="H29" s="51"/>
      <c r="I29" s="51"/>
      <c r="J29" s="51"/>
      <c r="K29" s="51"/>
      <c r="L29" s="51"/>
      <c r="M29" s="51"/>
      <c r="N29" s="51"/>
      <c r="O29" s="51"/>
      <c r="P29" s="51"/>
      <c r="Q29" s="144"/>
    </row>
    <row r="30" spans="1:17" x14ac:dyDescent="0.25">
      <c r="A30" s="153"/>
      <c r="B30" s="51"/>
      <c r="C30" s="51"/>
      <c r="D30" s="51"/>
      <c r="E30" s="51"/>
      <c r="F30" s="51"/>
      <c r="G30" s="51"/>
      <c r="H30" s="51"/>
      <c r="I30" s="51"/>
      <c r="J30" s="51"/>
      <c r="K30" s="51"/>
      <c r="L30" s="51"/>
      <c r="M30" s="51"/>
      <c r="N30" s="51"/>
      <c r="O30" s="51"/>
      <c r="P30" s="51"/>
      <c r="Q30" s="144"/>
    </row>
    <row r="31" spans="1:17" x14ac:dyDescent="0.25">
      <c r="A31" s="153"/>
      <c r="B31" s="51"/>
      <c r="C31" s="51"/>
      <c r="D31" s="51"/>
      <c r="E31" s="51"/>
      <c r="F31" s="51"/>
      <c r="G31" s="51"/>
      <c r="H31" s="51"/>
      <c r="I31" s="51"/>
      <c r="J31" s="51"/>
      <c r="K31" s="51"/>
      <c r="L31" s="51"/>
      <c r="M31" s="51"/>
      <c r="N31" s="51"/>
      <c r="O31" s="51"/>
      <c r="P31" s="51"/>
      <c r="Q31" s="144"/>
    </row>
    <row r="32" spans="1:17" x14ac:dyDescent="0.25">
      <c r="A32" s="153"/>
      <c r="B32" s="51"/>
      <c r="C32" s="51"/>
      <c r="D32" s="51"/>
      <c r="E32" s="51"/>
      <c r="F32" s="51"/>
      <c r="G32" s="51"/>
      <c r="H32" s="51"/>
      <c r="I32" s="51"/>
      <c r="J32" s="51"/>
      <c r="K32" s="51"/>
      <c r="L32" s="51"/>
      <c r="M32" s="51"/>
      <c r="N32" s="51"/>
      <c r="O32" s="51"/>
      <c r="P32" s="51"/>
      <c r="Q32" s="144"/>
    </row>
    <row r="33" spans="1:17" x14ac:dyDescent="0.25">
      <c r="A33" s="153"/>
      <c r="B33" s="51"/>
      <c r="C33" s="51"/>
      <c r="D33" s="51"/>
      <c r="E33" s="51"/>
      <c r="F33" s="51"/>
      <c r="G33" s="51"/>
      <c r="H33" s="51"/>
      <c r="I33" s="51"/>
      <c r="J33" s="51"/>
      <c r="K33" s="51"/>
      <c r="L33" s="51"/>
      <c r="M33" s="51"/>
      <c r="N33" s="51"/>
      <c r="O33" s="51"/>
      <c r="P33" s="51"/>
      <c r="Q33" s="144"/>
    </row>
    <row r="34" spans="1:17" x14ac:dyDescent="0.25">
      <c r="A34" s="153"/>
      <c r="B34" s="51"/>
      <c r="C34" s="51"/>
      <c r="D34" s="51"/>
      <c r="E34" s="51"/>
      <c r="F34" s="51"/>
      <c r="G34" s="51"/>
      <c r="H34" s="51"/>
      <c r="I34" s="51"/>
      <c r="J34" s="51"/>
      <c r="K34" s="51"/>
      <c r="L34" s="51"/>
      <c r="M34" s="51"/>
      <c r="N34" s="51"/>
      <c r="O34" s="51"/>
      <c r="P34" s="51"/>
      <c r="Q34" s="144"/>
    </row>
    <row r="35" spans="1:17" x14ac:dyDescent="0.25">
      <c r="A35" s="153"/>
      <c r="B35" s="51"/>
      <c r="C35" s="51"/>
      <c r="D35" s="51"/>
      <c r="E35" s="51"/>
      <c r="F35" s="51"/>
      <c r="G35" s="51"/>
      <c r="H35" s="51"/>
      <c r="I35" s="51"/>
      <c r="J35" s="51"/>
      <c r="K35" s="51"/>
      <c r="L35" s="51"/>
      <c r="M35" s="51"/>
      <c r="N35" s="51"/>
      <c r="O35" s="51"/>
      <c r="P35" s="51"/>
      <c r="Q35" s="144"/>
    </row>
    <row r="36" spans="1:17" x14ac:dyDescent="0.25">
      <c r="A36" s="153"/>
      <c r="B36" s="51"/>
      <c r="C36" s="51"/>
      <c r="D36" s="51"/>
      <c r="E36" s="51"/>
      <c r="F36" s="51"/>
      <c r="G36" s="51"/>
      <c r="H36" s="51"/>
      <c r="I36" s="51"/>
      <c r="J36" s="51"/>
      <c r="K36" s="51"/>
      <c r="L36" s="51"/>
      <c r="M36" s="51"/>
      <c r="N36" s="51"/>
      <c r="O36" s="51"/>
      <c r="P36" s="51"/>
      <c r="Q36" s="144"/>
    </row>
    <row r="37" spans="1:17" x14ac:dyDescent="0.25">
      <c r="A37" s="153"/>
      <c r="B37" s="51"/>
      <c r="C37" s="51"/>
      <c r="D37" s="51"/>
      <c r="E37" s="51"/>
      <c r="F37" s="51"/>
      <c r="G37" s="51"/>
      <c r="H37" s="51"/>
      <c r="I37" s="51"/>
      <c r="J37" s="51"/>
      <c r="K37" s="51"/>
      <c r="L37" s="51"/>
      <c r="M37" s="51"/>
      <c r="N37" s="51"/>
      <c r="O37" s="51"/>
      <c r="P37" s="51"/>
      <c r="Q37" s="144"/>
    </row>
    <row r="38" spans="1:17" ht="15.75" thickBot="1" x14ac:dyDescent="0.3">
      <c r="A38" s="155"/>
      <c r="B38" s="156"/>
      <c r="C38" s="156"/>
      <c r="D38" s="156"/>
      <c r="E38" s="156"/>
      <c r="F38" s="156"/>
      <c r="G38" s="156"/>
      <c r="H38" s="156"/>
      <c r="I38" s="156"/>
      <c r="J38" s="156"/>
      <c r="K38" s="156"/>
      <c r="L38" s="156"/>
      <c r="M38" s="156"/>
      <c r="N38" s="156"/>
      <c r="O38" s="156"/>
      <c r="P38" s="156"/>
      <c r="Q38" s="157"/>
    </row>
  </sheetData>
  <sheetProtection algorithmName="SHA-512" hashValue="iEIbzbrz8imUVtrc5iH07HFTkPb622FQQDpvUsZlsG8KQZtMluLLhk5IXPQ2+xRfrPisCukCQOphy1PiOj8ZfA==" saltValue="4BUN/d+HNhF64CsH5s4+2A==" spinCount="100000" sheet="1" objects="1" scenarios="1" formatRows="0" selectLockedCells="1" autoFilter="0"/>
  <mergeCells count="2">
    <mergeCell ref="A1:Q1"/>
    <mergeCell ref="T1:Y1"/>
  </mergeCells>
  <pageMargins left="0.70866141732283472" right="0.70866141732283472" top="0.74803149606299213" bottom="0.74803149606299213" header="0.31496062992125984" footer="0.31496062992125984"/>
  <pageSetup paperSize="5" scale="71" orientation="landscape" r:id="rId1"/>
  <headerFooter>
    <oddHeader>&amp;CVersion 3 : 2025-09-09</oddHeader>
    <oddFooter>&amp;L&amp;A&amp;R&amp;P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45" r:id="rId4" name="Button 1">
              <controlPr defaultSize="0" print="0" autoFill="0" autoPict="0" macro="[0]!A_Boutons_Admin.Bouton_Admin_Bruler_entetes_Volet_II">
                <anchor moveWithCells="1" sizeWithCells="1">
                  <from>
                    <xdr:col>19</xdr:col>
                    <xdr:colOff>771525</xdr:colOff>
                    <xdr:row>8</xdr:row>
                    <xdr:rowOff>19050</xdr:rowOff>
                  </from>
                  <to>
                    <xdr:col>24</xdr:col>
                    <xdr:colOff>57150</xdr:colOff>
                    <xdr:row>9</xdr:row>
                    <xdr:rowOff>161925</xdr:rowOff>
                  </to>
                </anchor>
              </controlPr>
            </control>
          </mc:Choice>
        </mc:AlternateContent>
        <mc:AlternateContent xmlns:mc="http://schemas.openxmlformats.org/markup-compatibility/2006">
          <mc:Choice Requires="x14">
            <control shapeId="31746" r:id="rId5" name="Button 2">
              <controlPr defaultSize="0" print="0" autoFill="0" autoPict="0" macro="[0]!Bouton_Admin_Masquer_onglets_de_service_Volet_II">
                <anchor moveWithCells="1" sizeWithCells="1">
                  <from>
                    <xdr:col>19</xdr:col>
                    <xdr:colOff>762000</xdr:colOff>
                    <xdr:row>10</xdr:row>
                    <xdr:rowOff>95250</xdr:rowOff>
                  </from>
                  <to>
                    <xdr:col>24</xdr:col>
                    <xdr:colOff>57150</xdr:colOff>
                    <xdr:row>11</xdr:row>
                    <xdr:rowOff>171450</xdr:rowOff>
                  </to>
                </anchor>
              </controlPr>
            </control>
          </mc:Choice>
        </mc:AlternateContent>
        <mc:AlternateContent xmlns:mc="http://schemas.openxmlformats.org/markup-compatibility/2006">
          <mc:Choice Requires="x14">
            <control shapeId="31747" r:id="rId6" name="Button 3">
              <controlPr defaultSize="0" print="0" autoFill="0" autoPict="0" macro="[0]!Bouton_Admin_Appliquer_proteger_mot_de_passe_Volet_II">
                <anchor moveWithCells="1" sizeWithCells="1">
                  <from>
                    <xdr:col>19</xdr:col>
                    <xdr:colOff>762000</xdr:colOff>
                    <xdr:row>12</xdr:row>
                    <xdr:rowOff>95250</xdr:rowOff>
                  </from>
                  <to>
                    <xdr:col>24</xdr:col>
                    <xdr:colOff>57150</xdr:colOff>
                    <xdr:row>14</xdr:row>
                    <xdr:rowOff>19050</xdr:rowOff>
                  </to>
                </anchor>
              </controlPr>
            </control>
          </mc:Choice>
        </mc:AlternateContent>
        <mc:AlternateContent xmlns:mc="http://schemas.openxmlformats.org/markup-compatibility/2006">
          <mc:Choice Requires="x14">
            <control shapeId="31748" r:id="rId7" name="Button 4">
              <controlPr defaultSize="0" print="0" autoFill="0" autoPict="0" macro="[0]!Bouton_Admin_Enlever_proteger_mot_de_passe_Volet_II">
                <anchor moveWithCells="1" sizeWithCells="1">
                  <from>
                    <xdr:col>19</xdr:col>
                    <xdr:colOff>762000</xdr:colOff>
                    <xdr:row>14</xdr:row>
                    <xdr:rowOff>133350</xdr:rowOff>
                  </from>
                  <to>
                    <xdr:col>24</xdr:col>
                    <xdr:colOff>47625</xdr:colOff>
                    <xdr:row>16</xdr:row>
                    <xdr:rowOff>57150</xdr:rowOff>
                  </to>
                </anchor>
              </controlPr>
            </control>
          </mc:Choice>
        </mc:AlternateContent>
        <mc:AlternateContent xmlns:mc="http://schemas.openxmlformats.org/markup-compatibility/2006">
          <mc:Choice Requires="x14">
            <control shapeId="31749" r:id="rId8" name="Button 5">
              <controlPr defaultSize="0" print="0" autoFill="0" autoPict="0" macro="[0]!Bouton_Admin_Afficher_onglets_de_service_Volet_II">
                <anchor moveWithCells="1" sizeWithCells="1">
                  <from>
                    <xdr:col>19</xdr:col>
                    <xdr:colOff>752475</xdr:colOff>
                    <xdr:row>17</xdr:row>
                    <xdr:rowOff>9525</xdr:rowOff>
                  </from>
                  <to>
                    <xdr:col>24</xdr:col>
                    <xdr:colOff>57150</xdr:colOff>
                    <xdr:row>18</xdr:row>
                    <xdr:rowOff>104775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9"/>
  <dimension ref="A1:S12"/>
  <sheetViews>
    <sheetView zoomScale="75" zoomScaleNormal="75" workbookViewId="0">
      <pane ySplit="2" topLeftCell="A3" activePane="bottomLeft" state="frozen"/>
      <selection pane="bottomLeft" activeCell="R8" sqref="R8"/>
    </sheetView>
  </sheetViews>
  <sheetFormatPr baseColWidth="10" defaultRowHeight="15" x14ac:dyDescent="0.25"/>
  <cols>
    <col min="1" max="1" width="16.7109375" bestFit="1" customWidth="1"/>
    <col min="2" max="2" width="32.28515625" bestFit="1" customWidth="1"/>
    <col min="3" max="3" width="32.85546875" bestFit="1" customWidth="1"/>
    <col min="4" max="4" width="24.42578125" customWidth="1"/>
    <col min="5" max="5" width="11.7109375" bestFit="1" customWidth="1"/>
    <col min="6" max="6" width="16.28515625" bestFit="1" customWidth="1"/>
    <col min="7" max="7" width="22" customWidth="1"/>
    <col min="8" max="8" width="11.85546875" hidden="1" customWidth="1"/>
    <col min="9" max="9" width="11.140625" hidden="1" customWidth="1"/>
    <col min="10" max="10" width="14.42578125" hidden="1" customWidth="1"/>
    <col min="11" max="11" width="11.5703125" hidden="1" customWidth="1"/>
    <col min="12" max="15" width="11.5703125" style="2" hidden="1" customWidth="1"/>
    <col min="16" max="16" width="17.28515625" style="2" customWidth="1"/>
    <col min="17" max="17" width="16.42578125" style="2" customWidth="1"/>
    <col min="18" max="18" width="63.7109375" bestFit="1" customWidth="1"/>
  </cols>
  <sheetData>
    <row r="1" spans="1:19" ht="16.5" thickTop="1" thickBot="1" x14ac:dyDescent="0.3">
      <c r="A1" s="1359" t="s">
        <v>484</v>
      </c>
      <c r="B1" s="1361" t="s">
        <v>418</v>
      </c>
      <c r="C1" s="1363" t="s">
        <v>691</v>
      </c>
      <c r="D1" s="1363" t="s">
        <v>692</v>
      </c>
      <c r="E1" s="1363" t="s">
        <v>329</v>
      </c>
      <c r="F1" s="1363" t="s">
        <v>485</v>
      </c>
      <c r="G1" s="1365" t="s">
        <v>693</v>
      </c>
      <c r="H1" s="231" t="s">
        <v>486</v>
      </c>
      <c r="I1" s="1365" t="s">
        <v>486</v>
      </c>
      <c r="J1" s="232" t="s">
        <v>694</v>
      </c>
      <c r="K1" s="1363" t="s">
        <v>694</v>
      </c>
      <c r="L1" s="450" t="s">
        <v>960</v>
      </c>
      <c r="M1" s="1363" t="s">
        <v>960</v>
      </c>
      <c r="N1" s="232" t="s">
        <v>1046</v>
      </c>
      <c r="O1" s="1363" t="s">
        <v>1047</v>
      </c>
      <c r="P1" s="386" t="s">
        <v>1117</v>
      </c>
      <c r="Q1" s="1363" t="s">
        <v>1117</v>
      </c>
      <c r="R1" s="1363" t="s">
        <v>1118</v>
      </c>
    </row>
    <row r="2" spans="1:19" ht="30.75" thickBot="1" x14ac:dyDescent="0.3">
      <c r="A2" s="1360"/>
      <c r="B2" s="1362"/>
      <c r="C2" s="1364"/>
      <c r="D2" s="1364"/>
      <c r="E2" s="1364"/>
      <c r="F2" s="1364"/>
      <c r="G2" s="1366"/>
      <c r="H2" s="304" t="s">
        <v>695</v>
      </c>
      <c r="I2" s="1366"/>
      <c r="J2" s="303" t="s">
        <v>487</v>
      </c>
      <c r="K2" s="1367"/>
      <c r="L2" s="451" t="s">
        <v>695</v>
      </c>
      <c r="M2" s="1368"/>
      <c r="N2" s="478" t="s">
        <v>695</v>
      </c>
      <c r="O2" s="1368"/>
      <c r="P2" s="400" t="s">
        <v>695</v>
      </c>
      <c r="Q2" s="1368"/>
      <c r="R2" s="1364"/>
    </row>
    <row r="3" spans="1:19" ht="30" x14ac:dyDescent="0.25">
      <c r="A3" s="311" t="s">
        <v>399</v>
      </c>
      <c r="B3" s="311" t="s">
        <v>696</v>
      </c>
      <c r="C3" s="311" t="s">
        <v>475</v>
      </c>
      <c r="D3" s="311"/>
      <c r="E3" s="311" t="s">
        <v>476</v>
      </c>
      <c r="F3" s="312" t="s">
        <v>697</v>
      </c>
      <c r="G3" s="311"/>
      <c r="H3" s="313">
        <v>75.85640034239141</v>
      </c>
      <c r="I3" s="313">
        <v>76</v>
      </c>
      <c r="J3" s="316">
        <v>84.097861572141653</v>
      </c>
      <c r="K3" s="314">
        <v>84</v>
      </c>
      <c r="L3" s="314">
        <v>86.299413982078434</v>
      </c>
      <c r="M3" s="314">
        <v>86</v>
      </c>
      <c r="N3" s="316">
        <v>90.645248307884643</v>
      </c>
      <c r="O3" s="314">
        <f>ROUND(N3,0)</f>
        <v>91</v>
      </c>
      <c r="P3" s="682">
        <v>149.87532827165967</v>
      </c>
      <c r="Q3" s="683">
        <f>ROUND(P3,0)</f>
        <v>150</v>
      </c>
      <c r="R3" s="684" t="s">
        <v>1293</v>
      </c>
      <c r="S3" s="765"/>
    </row>
    <row r="4" spans="1:19" ht="60" x14ac:dyDescent="0.25">
      <c r="A4" s="690" t="s">
        <v>399</v>
      </c>
      <c r="B4" s="690" t="s">
        <v>696</v>
      </c>
      <c r="C4" s="690" t="s">
        <v>728</v>
      </c>
      <c r="D4" s="690"/>
      <c r="E4" s="690" t="s">
        <v>476</v>
      </c>
      <c r="F4" s="691" t="s">
        <v>698</v>
      </c>
      <c r="G4" s="692" t="s">
        <v>729</v>
      </c>
      <c r="H4" s="692">
        <v>143.05705106073921</v>
      </c>
      <c r="I4" s="692">
        <v>143</v>
      </c>
      <c r="J4" s="693">
        <v>158.59956473971499</v>
      </c>
      <c r="K4" s="694">
        <v>159</v>
      </c>
      <c r="L4" s="694">
        <v>162.75145692151702</v>
      </c>
      <c r="M4" s="694">
        <v>163</v>
      </c>
      <c r="N4" s="693">
        <v>170.94723526378223</v>
      </c>
      <c r="O4" s="694">
        <f>ROUND(N4,0)</f>
        <v>171</v>
      </c>
      <c r="P4" s="695">
        <v>197.53583358975726</v>
      </c>
      <c r="Q4" s="696">
        <f>ROUND(P4,0)</f>
        <v>198</v>
      </c>
      <c r="R4" s="697" t="s">
        <v>1294</v>
      </c>
      <c r="S4" s="766"/>
    </row>
    <row r="5" spans="1:19" ht="60" x14ac:dyDescent="0.25">
      <c r="A5" s="690" t="s">
        <v>399</v>
      </c>
      <c r="B5" s="690" t="s">
        <v>696</v>
      </c>
      <c r="C5" s="690" t="s">
        <v>730</v>
      </c>
      <c r="D5" s="690"/>
      <c r="E5" s="690" t="s">
        <v>476</v>
      </c>
      <c r="F5" s="691" t="s">
        <v>698</v>
      </c>
      <c r="G5" s="692" t="s">
        <v>729</v>
      </c>
      <c r="H5" s="692">
        <v>162.87624304634389</v>
      </c>
      <c r="I5" s="692">
        <v>163</v>
      </c>
      <c r="J5" s="693">
        <v>180.57202397260636</v>
      </c>
      <c r="K5" s="694">
        <v>181</v>
      </c>
      <c r="L5" s="694">
        <v>185.29912127463504</v>
      </c>
      <c r="M5" s="694">
        <v>185</v>
      </c>
      <c r="N5" s="693">
        <v>194.6303466517189</v>
      </c>
      <c r="O5" s="694">
        <f>ROUND(N5,0)</f>
        <v>195</v>
      </c>
      <c r="P5" s="695">
        <v>224.90254205273001</v>
      </c>
      <c r="Q5" s="696">
        <f>ROUND(P5,0)</f>
        <v>225</v>
      </c>
      <c r="R5" s="697" t="s">
        <v>1295</v>
      </c>
      <c r="S5" s="766"/>
    </row>
    <row r="6" spans="1:19" ht="60" x14ac:dyDescent="0.25">
      <c r="A6" s="306" t="s">
        <v>399</v>
      </c>
      <c r="B6" s="306" t="s">
        <v>696</v>
      </c>
      <c r="C6" s="306" t="s">
        <v>699</v>
      </c>
      <c r="D6" s="308"/>
      <c r="E6" s="306" t="s">
        <v>477</v>
      </c>
      <c r="F6" s="308" t="s">
        <v>698</v>
      </c>
      <c r="G6" s="305" t="s">
        <v>731</v>
      </c>
      <c r="H6" s="305">
        <v>144.2301160715844</v>
      </c>
      <c r="I6" s="305">
        <v>144.22999999999999</v>
      </c>
      <c r="J6" s="315">
        <v>159.90007805766703</v>
      </c>
      <c r="K6" s="309">
        <v>159.9</v>
      </c>
      <c r="L6" s="309">
        <v>164.08601567386853</v>
      </c>
      <c r="M6" s="309">
        <v>164.09</v>
      </c>
      <c r="N6" s="315">
        <v>172.34899923767765</v>
      </c>
      <c r="O6" s="309">
        <f>ROUND(N6,2)</f>
        <v>172.35</v>
      </c>
      <c r="P6" s="678">
        <v>174.3829426698731</v>
      </c>
      <c r="Q6" s="679">
        <f>ROUND(P6,2)</f>
        <v>174.38</v>
      </c>
      <c r="R6" s="680" t="s">
        <v>1296</v>
      </c>
      <c r="S6" s="765"/>
    </row>
    <row r="7" spans="1:19" ht="60" x14ac:dyDescent="0.25">
      <c r="A7" s="306" t="s">
        <v>399</v>
      </c>
      <c r="B7" s="306" t="s">
        <v>696</v>
      </c>
      <c r="C7" s="306" t="s">
        <v>699</v>
      </c>
      <c r="D7" s="306"/>
      <c r="E7" s="306" t="s">
        <v>477</v>
      </c>
      <c r="F7" s="307" t="s">
        <v>698</v>
      </c>
      <c r="G7" s="305" t="s">
        <v>731</v>
      </c>
      <c r="H7" s="305">
        <v>35.682471036101894</v>
      </c>
      <c r="I7" s="305">
        <v>35.68</v>
      </c>
      <c r="J7" s="315">
        <v>39.559213147490738</v>
      </c>
      <c r="K7" s="309">
        <v>39.56</v>
      </c>
      <c r="L7" s="309">
        <v>40.594812381668063</v>
      </c>
      <c r="M7" s="309">
        <v>40.590000000000003</v>
      </c>
      <c r="N7" s="315">
        <v>42.639071096270129</v>
      </c>
      <c r="O7" s="309">
        <f>ROUND(N7,2)</f>
        <v>42.64</v>
      </c>
      <c r="P7" s="678">
        <v>43.142267859783537</v>
      </c>
      <c r="Q7" s="679">
        <f>ROUND(P7,2)</f>
        <v>43.14</v>
      </c>
      <c r="R7" s="680" t="s">
        <v>1297</v>
      </c>
      <c r="S7" s="765"/>
    </row>
    <row r="8" spans="1:19" ht="60" x14ac:dyDescent="0.25">
      <c r="A8" s="306" t="s">
        <v>399</v>
      </c>
      <c r="B8" s="306" t="s">
        <v>696</v>
      </c>
      <c r="C8" s="306" t="s">
        <v>699</v>
      </c>
      <c r="D8" s="306"/>
      <c r="E8" s="306" t="s">
        <v>477</v>
      </c>
      <c r="F8" s="307" t="s">
        <v>698</v>
      </c>
      <c r="G8" s="305" t="s">
        <v>731</v>
      </c>
      <c r="H8" s="305">
        <v>4.0921964158999149</v>
      </c>
      <c r="I8" s="305">
        <v>4.09</v>
      </c>
      <c r="J8" s="315">
        <v>4.5367953944163641</v>
      </c>
      <c r="K8" s="309">
        <v>4.54</v>
      </c>
      <c r="L8" s="309">
        <v>4.6555617060353516</v>
      </c>
      <c r="M8" s="309">
        <v>4.66</v>
      </c>
      <c r="N8" s="315">
        <v>4.8900047796835562</v>
      </c>
      <c r="O8" s="309">
        <f>ROUND(N8,2)</f>
        <v>4.8899999999999997</v>
      </c>
      <c r="P8" s="678">
        <v>9.8954264535647471</v>
      </c>
      <c r="Q8" s="679">
        <f>ROUND(P8,2)</f>
        <v>9.9</v>
      </c>
      <c r="R8" s="680" t="s">
        <v>1298</v>
      </c>
      <c r="S8" s="765"/>
    </row>
    <row r="9" spans="1:19" ht="60" x14ac:dyDescent="0.25">
      <c r="A9" s="306" t="s">
        <v>399</v>
      </c>
      <c r="B9" s="306" t="s">
        <v>696</v>
      </c>
      <c r="C9" s="306" t="s">
        <v>480</v>
      </c>
      <c r="D9" s="306" t="s">
        <v>481</v>
      </c>
      <c r="E9" s="306" t="s">
        <v>476</v>
      </c>
      <c r="F9" s="307" t="s">
        <v>698</v>
      </c>
      <c r="G9" s="305"/>
      <c r="H9" s="305">
        <v>183.44823091251104</v>
      </c>
      <c r="I9" s="305">
        <v>183</v>
      </c>
      <c r="J9" s="315">
        <v>203.379067017409</v>
      </c>
      <c r="K9" s="310">
        <v>203</v>
      </c>
      <c r="L9" s="310">
        <v>208.70321755765522</v>
      </c>
      <c r="M9" s="310">
        <v>209</v>
      </c>
      <c r="N9" s="315">
        <v>219.21301785544878</v>
      </c>
      <c r="O9" s="310">
        <f>ROUND(N9,0)</f>
        <v>219</v>
      </c>
      <c r="P9" s="678">
        <v>263.25505156714433</v>
      </c>
      <c r="Q9" s="681">
        <f>ROUND(P9,0)</f>
        <v>263</v>
      </c>
      <c r="R9" s="680" t="s">
        <v>1299</v>
      </c>
      <c r="S9" s="765"/>
    </row>
    <row r="10" spans="1:19" ht="60" x14ac:dyDescent="0.25">
      <c r="A10" s="306" t="s">
        <v>399</v>
      </c>
      <c r="B10" s="306" t="s">
        <v>696</v>
      </c>
      <c r="C10" s="306" t="s">
        <v>480</v>
      </c>
      <c r="D10" s="306" t="s">
        <v>482</v>
      </c>
      <c r="E10" s="306" t="s">
        <v>476</v>
      </c>
      <c r="F10" s="307" t="s">
        <v>698</v>
      </c>
      <c r="G10" s="305"/>
      <c r="H10" s="305">
        <v>95.61940559305981</v>
      </c>
      <c r="I10" s="305">
        <v>96</v>
      </c>
      <c r="J10" s="315">
        <v>106.00802963071503</v>
      </c>
      <c r="K10" s="310">
        <v>106</v>
      </c>
      <c r="L10" s="310">
        <v>108.78315647393384</v>
      </c>
      <c r="M10" s="310">
        <v>109</v>
      </c>
      <c r="N10" s="315">
        <v>114.26121888084828</v>
      </c>
      <c r="O10" s="310">
        <f>ROUND(N10,0)</f>
        <v>114</v>
      </c>
      <c r="P10" s="678">
        <v>137.21741237300708</v>
      </c>
      <c r="Q10" s="681">
        <f>ROUND(P10,0)</f>
        <v>137</v>
      </c>
      <c r="R10" s="680" t="s">
        <v>1300</v>
      </c>
      <c r="S10" s="765"/>
    </row>
    <row r="11" spans="1:19" ht="30" x14ac:dyDescent="0.25">
      <c r="A11" s="306" t="s">
        <v>399</v>
      </c>
      <c r="B11" s="306" t="s">
        <v>696</v>
      </c>
      <c r="C11" s="306" t="s">
        <v>483</v>
      </c>
      <c r="D11" s="306"/>
      <c r="E11" s="306" t="s">
        <v>476</v>
      </c>
      <c r="F11" s="307" t="s">
        <v>698</v>
      </c>
      <c r="G11" s="305"/>
      <c r="H11" s="305">
        <v>23.229439282451846</v>
      </c>
      <c r="I11" s="305">
        <v>23</v>
      </c>
      <c r="J11" s="315">
        <v>25.753214763110631</v>
      </c>
      <c r="K11" s="310">
        <v>26</v>
      </c>
      <c r="L11" s="310">
        <v>26.42739423646988</v>
      </c>
      <c r="M11" s="310">
        <v>26</v>
      </c>
      <c r="N11" s="315">
        <v>27.758215289765957</v>
      </c>
      <c r="O11" s="310">
        <f>ROUND(N11,0)</f>
        <v>28</v>
      </c>
      <c r="P11" s="678">
        <v>33.335111523065947</v>
      </c>
      <c r="Q11" s="681">
        <f>ROUND(P11,0)</f>
        <v>33</v>
      </c>
      <c r="R11" s="680" t="s">
        <v>1301</v>
      </c>
      <c r="S11" s="765"/>
    </row>
    <row r="12" spans="1:19" ht="45.75" thickBot="1" x14ac:dyDescent="0.3">
      <c r="A12" s="685" t="s">
        <v>473</v>
      </c>
      <c r="B12" s="686" t="s">
        <v>474</v>
      </c>
      <c r="C12" s="686" t="s">
        <v>153</v>
      </c>
      <c r="D12" s="686"/>
      <c r="E12" s="686" t="s">
        <v>477</v>
      </c>
      <c r="F12" s="687" t="s">
        <v>478</v>
      </c>
      <c r="G12" s="686" t="s">
        <v>479</v>
      </c>
      <c r="H12" s="686">
        <v>8.9160000000000004</v>
      </c>
      <c r="I12" s="686">
        <v>8.9160000000000004</v>
      </c>
      <c r="J12" s="688">
        <v>8.9160000000000004</v>
      </c>
      <c r="K12" s="688">
        <v>8.9160000000000004</v>
      </c>
      <c r="L12" s="688">
        <v>8.9160000000000004</v>
      </c>
      <c r="M12" s="688">
        <v>8.9160000000000004</v>
      </c>
      <c r="N12" s="688">
        <v>8.9160000000000004</v>
      </c>
      <c r="O12" s="688">
        <v>8.9160000000000004</v>
      </c>
      <c r="P12" s="688">
        <v>8.9160000000000004</v>
      </c>
      <c r="Q12" s="688">
        <v>8.9160000000000004</v>
      </c>
      <c r="R12" s="689" t="s">
        <v>961</v>
      </c>
    </row>
  </sheetData>
  <sheetProtection algorithmName="SHA-512" hashValue="waN94OXDfCu+PvB+aMyhKj/2jWRxhRLlsQsiUpqpAz4XXRg/M8xDN+QOgLLx5CXqFgRgMoDPP91twNYOJGfNBQ==" saltValue="yP0Tz2rPzukRVKFUfQdFvA==" spinCount="100000" sheet="1" objects="1" scenarios="1" formatRows="0" selectLockedCells="1" autoFilter="0"/>
  <autoFilter ref="A1:R12" xr:uid="{00000000-0009-0000-0000-00000E000000}"/>
  <mergeCells count="13">
    <mergeCell ref="F1:F2"/>
    <mergeCell ref="G1:G2"/>
    <mergeCell ref="I1:I2"/>
    <mergeCell ref="K1:K2"/>
    <mergeCell ref="R1:R2"/>
    <mergeCell ref="Q1:Q2"/>
    <mergeCell ref="M1:M2"/>
    <mergeCell ref="O1:O2"/>
    <mergeCell ref="A1:A2"/>
    <mergeCell ref="B1:B2"/>
    <mergeCell ref="C1:C2"/>
    <mergeCell ref="D1:D2"/>
    <mergeCell ref="E1:E2"/>
  </mergeCells>
  <pageMargins left="0.7" right="0.7" top="0.75" bottom="0.75" header="0.3" footer="0.3"/>
  <pageSetup orientation="portrait" r:id="rId1"/>
  <headerFooter>
    <oddHeader>&amp;CVersion 3 : 2025-09-09</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2"/>
  <dimension ref="A1:T5297"/>
  <sheetViews>
    <sheetView topLeftCell="A5095" zoomScale="115" zoomScaleNormal="115" workbookViewId="0">
      <selection activeCell="A5" sqref="A5:A63"/>
    </sheetView>
  </sheetViews>
  <sheetFormatPr baseColWidth="10" defaultColWidth="11.5703125" defaultRowHeight="15" x14ac:dyDescent="0.25"/>
  <cols>
    <col min="1" max="1" width="68.7109375" style="26" bestFit="1" customWidth="1"/>
    <col min="2" max="2" width="64.7109375" style="23" bestFit="1" customWidth="1"/>
    <col min="3" max="3" width="30.85546875" style="23" bestFit="1" customWidth="1"/>
    <col min="4" max="4" width="11.28515625" style="23" customWidth="1"/>
    <col min="5" max="5" width="57.140625" style="23" bestFit="1" customWidth="1"/>
    <col min="6" max="6" width="27.28515625" style="23" customWidth="1"/>
    <col min="7" max="7" width="28" style="23" bestFit="1" customWidth="1"/>
    <col min="8" max="8" width="24.28515625" style="23" bestFit="1" customWidth="1"/>
    <col min="9" max="16384" width="11.5703125" style="23"/>
  </cols>
  <sheetData>
    <row r="1" spans="1:1" ht="15.75" thickBot="1" x14ac:dyDescent="0.3">
      <c r="A1" s="25" t="s">
        <v>336</v>
      </c>
    </row>
    <row r="2" spans="1:1" x14ac:dyDescent="0.25">
      <c r="A2" s="323" t="s">
        <v>337</v>
      </c>
    </row>
    <row r="3" spans="1:1" ht="15.75" thickBot="1" x14ac:dyDescent="0.3">
      <c r="A3" s="324" t="s">
        <v>338</v>
      </c>
    </row>
    <row r="4" spans="1:1" ht="15.75" thickBot="1" x14ac:dyDescent="0.3">
      <c r="A4" s="42"/>
    </row>
    <row r="5" spans="1:1" ht="15.75" thickBot="1" x14ac:dyDescent="0.3">
      <c r="A5" s="562" t="s">
        <v>1227</v>
      </c>
    </row>
    <row r="6" spans="1:1" ht="15.75" thickTop="1" x14ac:dyDescent="0.25">
      <c r="A6" s="560" t="s">
        <v>489</v>
      </c>
    </row>
    <row r="7" spans="1:1" x14ac:dyDescent="0.25">
      <c r="A7" s="560" t="s">
        <v>490</v>
      </c>
    </row>
    <row r="8" spans="1:1" x14ac:dyDescent="0.25">
      <c r="A8" s="560" t="s">
        <v>491</v>
      </c>
    </row>
    <row r="9" spans="1:1" x14ac:dyDescent="0.25">
      <c r="A9" s="560" t="s">
        <v>492</v>
      </c>
    </row>
    <row r="10" spans="1:1" x14ac:dyDescent="0.25">
      <c r="A10" s="560" t="s">
        <v>493</v>
      </c>
    </row>
    <row r="11" spans="1:1" x14ac:dyDescent="0.25">
      <c r="A11" s="560" t="s">
        <v>16</v>
      </c>
    </row>
    <row r="12" spans="1:1" x14ac:dyDescent="0.25">
      <c r="A12" s="560" t="s">
        <v>17</v>
      </c>
    </row>
    <row r="13" spans="1:1" x14ac:dyDescent="0.25">
      <c r="A13" s="560" t="s">
        <v>18</v>
      </c>
    </row>
    <row r="14" spans="1:1" x14ac:dyDescent="0.25">
      <c r="A14" s="560" t="s">
        <v>19</v>
      </c>
    </row>
    <row r="15" spans="1:1" x14ac:dyDescent="0.25">
      <c r="A15" s="560" t="s">
        <v>20</v>
      </c>
    </row>
    <row r="16" spans="1:1" x14ac:dyDescent="0.25">
      <c r="A16" s="560" t="s">
        <v>21</v>
      </c>
    </row>
    <row r="17" spans="1:1" x14ac:dyDescent="0.25">
      <c r="A17" s="560" t="s">
        <v>22</v>
      </c>
    </row>
    <row r="18" spans="1:1" x14ac:dyDescent="0.25">
      <c r="A18" s="560" t="s">
        <v>23</v>
      </c>
    </row>
    <row r="19" spans="1:1" x14ac:dyDescent="0.25">
      <c r="A19" s="560" t="s">
        <v>1223</v>
      </c>
    </row>
    <row r="20" spans="1:1" x14ac:dyDescent="0.25">
      <c r="A20" s="560" t="s">
        <v>1224</v>
      </c>
    </row>
    <row r="21" spans="1:1" x14ac:dyDescent="0.25">
      <c r="A21" s="560" t="s">
        <v>29</v>
      </c>
    </row>
    <row r="22" spans="1:1" x14ac:dyDescent="0.25">
      <c r="A22" s="560" t="s">
        <v>30</v>
      </c>
    </row>
    <row r="23" spans="1:1" x14ac:dyDescent="0.25">
      <c r="A23" s="560" t="s">
        <v>31</v>
      </c>
    </row>
    <row r="24" spans="1:1" x14ac:dyDescent="0.25">
      <c r="A24" s="560" t="s">
        <v>32</v>
      </c>
    </row>
    <row r="25" spans="1:1" x14ac:dyDescent="0.25">
      <c r="A25" s="560" t="s">
        <v>33</v>
      </c>
    </row>
    <row r="26" spans="1:1" x14ac:dyDescent="0.25">
      <c r="A26" s="560" t="s">
        <v>34</v>
      </c>
    </row>
    <row r="27" spans="1:1" x14ac:dyDescent="0.25">
      <c r="A27" s="560" t="s">
        <v>494</v>
      </c>
    </row>
    <row r="28" spans="1:1" x14ac:dyDescent="0.25">
      <c r="A28" s="560" t="s">
        <v>37</v>
      </c>
    </row>
    <row r="29" spans="1:1" x14ac:dyDescent="0.25">
      <c r="A29" s="560" t="s">
        <v>495</v>
      </c>
    </row>
    <row r="30" spans="1:1" x14ac:dyDescent="0.25">
      <c r="A30" s="560" t="s">
        <v>38</v>
      </c>
    </row>
    <row r="31" spans="1:1" x14ac:dyDescent="0.25">
      <c r="A31" s="560" t="s">
        <v>39</v>
      </c>
    </row>
    <row r="32" spans="1:1" x14ac:dyDescent="0.25">
      <c r="A32" s="560" t="s">
        <v>40</v>
      </c>
    </row>
    <row r="33" spans="1:1" x14ac:dyDescent="0.25">
      <c r="A33" s="560" t="s">
        <v>41</v>
      </c>
    </row>
    <row r="34" spans="1:1" x14ac:dyDescent="0.25">
      <c r="A34" s="560" t="s">
        <v>42</v>
      </c>
    </row>
    <row r="35" spans="1:1" x14ac:dyDescent="0.25">
      <c r="A35" s="560" t="s">
        <v>43</v>
      </c>
    </row>
    <row r="36" spans="1:1" x14ac:dyDescent="0.25">
      <c r="A36" s="560" t="s">
        <v>44</v>
      </c>
    </row>
    <row r="37" spans="1:1" x14ac:dyDescent="0.25">
      <c r="A37" s="560" t="s">
        <v>45</v>
      </c>
    </row>
    <row r="38" spans="1:1" x14ac:dyDescent="0.25">
      <c r="A38" s="560" t="s">
        <v>46</v>
      </c>
    </row>
    <row r="39" spans="1:1" x14ac:dyDescent="0.25">
      <c r="A39" s="560" t="s">
        <v>47</v>
      </c>
    </row>
    <row r="40" spans="1:1" x14ac:dyDescent="0.25">
      <c r="A40" s="560" t="s">
        <v>48</v>
      </c>
    </row>
    <row r="41" spans="1:1" x14ac:dyDescent="0.25">
      <c r="A41" s="560" t="s">
        <v>49</v>
      </c>
    </row>
    <row r="42" spans="1:1" x14ac:dyDescent="0.25">
      <c r="A42" s="560" t="s">
        <v>50</v>
      </c>
    </row>
    <row r="43" spans="1:1" x14ac:dyDescent="0.25">
      <c r="A43" s="560" t="s">
        <v>51</v>
      </c>
    </row>
    <row r="44" spans="1:1" x14ac:dyDescent="0.25">
      <c r="A44" s="560" t="s">
        <v>52</v>
      </c>
    </row>
    <row r="45" spans="1:1" x14ac:dyDescent="0.25">
      <c r="A45" s="560" t="s">
        <v>53</v>
      </c>
    </row>
    <row r="46" spans="1:1" x14ac:dyDescent="0.25">
      <c r="A46" s="560" t="s">
        <v>54</v>
      </c>
    </row>
    <row r="47" spans="1:1" x14ac:dyDescent="0.25">
      <c r="A47" s="560" t="s">
        <v>55</v>
      </c>
    </row>
    <row r="48" spans="1:1" x14ac:dyDescent="0.25">
      <c r="A48" s="560" t="s">
        <v>56</v>
      </c>
    </row>
    <row r="49" spans="1:1" x14ac:dyDescent="0.25">
      <c r="A49" s="560" t="s">
        <v>57</v>
      </c>
    </row>
    <row r="50" spans="1:1" x14ac:dyDescent="0.25">
      <c r="A50" s="560" t="s">
        <v>58</v>
      </c>
    </row>
    <row r="51" spans="1:1" x14ac:dyDescent="0.25">
      <c r="A51" s="560" t="s">
        <v>59</v>
      </c>
    </row>
    <row r="52" spans="1:1" x14ac:dyDescent="0.25">
      <c r="A52" s="560" t="s">
        <v>60</v>
      </c>
    </row>
    <row r="53" spans="1:1" x14ac:dyDescent="0.25">
      <c r="A53" s="560" t="s">
        <v>61</v>
      </c>
    </row>
    <row r="54" spans="1:1" x14ac:dyDescent="0.25">
      <c r="A54" s="560" t="s">
        <v>62</v>
      </c>
    </row>
    <row r="55" spans="1:1" x14ac:dyDescent="0.25">
      <c r="A55" s="560" t="s">
        <v>63</v>
      </c>
    </row>
    <row r="56" spans="1:1" x14ac:dyDescent="0.25">
      <c r="A56" s="560" t="s">
        <v>496</v>
      </c>
    </row>
    <row r="57" spans="1:1" x14ac:dyDescent="0.25">
      <c r="A57" s="560" t="s">
        <v>66</v>
      </c>
    </row>
    <row r="58" spans="1:1" x14ac:dyDescent="0.25">
      <c r="A58" s="560" t="s">
        <v>67</v>
      </c>
    </row>
    <row r="59" spans="1:1" x14ac:dyDescent="0.25">
      <c r="A59" s="560" t="s">
        <v>68</v>
      </c>
    </row>
    <row r="60" spans="1:1" x14ac:dyDescent="0.25">
      <c r="A60" s="560" t="s">
        <v>69</v>
      </c>
    </row>
    <row r="61" spans="1:1" x14ac:dyDescent="0.25">
      <c r="A61" s="560" t="s">
        <v>70</v>
      </c>
    </row>
    <row r="62" spans="1:1" x14ac:dyDescent="0.25">
      <c r="A62" s="560" t="s">
        <v>1225</v>
      </c>
    </row>
    <row r="63" spans="1:1" ht="15.75" thickBot="1" x14ac:dyDescent="0.3">
      <c r="A63" s="561" t="s">
        <v>1226</v>
      </c>
    </row>
    <row r="64" spans="1:1" x14ac:dyDescent="0.25">
      <c r="A64" s="42"/>
    </row>
    <row r="65" spans="1:5" ht="15.75" thickBot="1" x14ac:dyDescent="0.3">
      <c r="A65" s="498" t="s">
        <v>1149</v>
      </c>
    </row>
    <row r="66" spans="1:5" x14ac:dyDescent="0.25">
      <c r="A66" s="323" t="s">
        <v>71</v>
      </c>
      <c r="B66" s="24"/>
      <c r="C66" s="24"/>
    </row>
    <row r="67" spans="1:5" x14ac:dyDescent="0.25">
      <c r="A67" s="325" t="s">
        <v>1127</v>
      </c>
      <c r="B67" s="24"/>
      <c r="C67" s="24"/>
    </row>
    <row r="68" spans="1:5" x14ac:dyDescent="0.25">
      <c r="A68" s="325" t="s">
        <v>72</v>
      </c>
      <c r="B68" s="24"/>
      <c r="C68" s="24"/>
    </row>
    <row r="69" spans="1:5" x14ac:dyDescent="0.25">
      <c r="A69" s="325" t="s">
        <v>1132</v>
      </c>
      <c r="B69" s="24"/>
      <c r="C69" s="24"/>
    </row>
    <row r="70" spans="1:5" x14ac:dyDescent="0.25">
      <c r="A70" s="325" t="s">
        <v>73</v>
      </c>
      <c r="B70" s="24"/>
      <c r="C70" s="24"/>
    </row>
    <row r="71" spans="1:5" x14ac:dyDescent="0.25">
      <c r="A71" s="325" t="s">
        <v>74</v>
      </c>
      <c r="B71" s="24"/>
      <c r="C71" s="24"/>
      <c r="D71" s="27"/>
      <c r="E71" s="27"/>
    </row>
    <row r="72" spans="1:5" x14ac:dyDescent="0.25">
      <c r="A72" s="325" t="s">
        <v>75</v>
      </c>
      <c r="B72" s="24"/>
      <c r="C72" s="24"/>
      <c r="D72" s="27"/>
      <c r="E72" s="27"/>
    </row>
    <row r="73" spans="1:5" x14ac:dyDescent="0.25">
      <c r="A73" s="325" t="s">
        <v>76</v>
      </c>
      <c r="B73" s="24"/>
      <c r="C73" s="24"/>
      <c r="D73" s="27"/>
      <c r="E73" s="27"/>
    </row>
    <row r="74" spans="1:5" x14ac:dyDescent="0.25">
      <c r="A74" s="325" t="s">
        <v>77</v>
      </c>
      <c r="B74" s="24"/>
      <c r="C74" s="24"/>
      <c r="D74" s="27"/>
      <c r="E74" s="27"/>
    </row>
    <row r="75" spans="1:5" x14ac:dyDescent="0.25">
      <c r="A75" s="325" t="s">
        <v>78</v>
      </c>
      <c r="B75" s="24"/>
      <c r="C75" s="24"/>
      <c r="D75" s="27"/>
      <c r="E75" s="27"/>
    </row>
    <row r="76" spans="1:5" x14ac:dyDescent="0.25">
      <c r="A76" s="326" t="s">
        <v>513</v>
      </c>
      <c r="B76" s="24"/>
      <c r="C76" s="24"/>
      <c r="D76" s="27"/>
      <c r="E76" s="27"/>
    </row>
    <row r="77" spans="1:5" x14ac:dyDescent="0.25">
      <c r="A77" s="327" t="s">
        <v>522</v>
      </c>
      <c r="B77" s="24"/>
      <c r="C77" s="24"/>
      <c r="D77" s="27"/>
      <c r="E77" s="27"/>
    </row>
    <row r="78" spans="1:5" x14ac:dyDescent="0.25">
      <c r="A78" s="327" t="s">
        <v>531</v>
      </c>
      <c r="B78" s="24"/>
      <c r="C78" s="24"/>
      <c r="D78" s="27"/>
      <c r="E78" s="27"/>
    </row>
    <row r="79" spans="1:5" x14ac:dyDescent="0.25">
      <c r="A79" s="325" t="s">
        <v>79</v>
      </c>
      <c r="B79" s="24"/>
      <c r="C79" s="24"/>
      <c r="D79" s="27"/>
      <c r="E79" s="27"/>
    </row>
    <row r="80" spans="1:5" x14ac:dyDescent="0.25">
      <c r="A80" s="327" t="s">
        <v>544</v>
      </c>
      <c r="B80" s="24"/>
      <c r="C80" s="24"/>
      <c r="D80" s="27"/>
      <c r="E80" s="27"/>
    </row>
    <row r="81" spans="1:5" x14ac:dyDescent="0.25">
      <c r="A81" s="325" t="s">
        <v>80</v>
      </c>
      <c r="B81" s="24"/>
      <c r="C81" s="24"/>
      <c r="D81" s="27"/>
      <c r="E81" s="27"/>
    </row>
    <row r="82" spans="1:5" x14ac:dyDescent="0.25">
      <c r="A82" s="325" t="s">
        <v>81</v>
      </c>
      <c r="B82" s="24"/>
      <c r="C82" s="24"/>
      <c r="D82" s="27"/>
      <c r="E82" s="27"/>
    </row>
    <row r="83" spans="1:5" x14ac:dyDescent="0.25">
      <c r="A83" s="327" t="s">
        <v>561</v>
      </c>
      <c r="B83" s="24"/>
      <c r="C83" s="24"/>
      <c r="D83" s="27"/>
      <c r="E83" s="27"/>
    </row>
    <row r="84" spans="1:5" x14ac:dyDescent="0.25">
      <c r="A84" s="325" t="s">
        <v>82</v>
      </c>
      <c r="B84" s="24"/>
      <c r="C84" s="24"/>
      <c r="D84" s="27"/>
      <c r="E84" s="27"/>
    </row>
    <row r="85" spans="1:5" x14ac:dyDescent="0.25">
      <c r="A85" s="325" t="s">
        <v>83</v>
      </c>
      <c r="B85" s="24"/>
      <c r="C85" s="24"/>
      <c r="D85" s="27"/>
      <c r="E85" s="27"/>
    </row>
    <row r="86" spans="1:5" x14ac:dyDescent="0.25">
      <c r="A86" s="325" t="s">
        <v>84</v>
      </c>
      <c r="B86" s="24"/>
      <c r="C86" s="24"/>
      <c r="D86" s="27"/>
      <c r="E86" s="27"/>
    </row>
    <row r="87" spans="1:5" x14ac:dyDescent="0.25">
      <c r="A87" s="325" t="s">
        <v>85</v>
      </c>
      <c r="B87" s="24"/>
      <c r="C87" s="24"/>
      <c r="D87" s="27"/>
      <c r="E87" s="27"/>
    </row>
    <row r="88" spans="1:5" x14ac:dyDescent="0.25">
      <c r="A88" s="325" t="s">
        <v>86</v>
      </c>
      <c r="B88" s="24"/>
      <c r="C88" s="24"/>
      <c r="D88" s="27"/>
      <c r="E88" s="27"/>
    </row>
    <row r="89" spans="1:5" x14ac:dyDescent="0.25">
      <c r="A89" s="325" t="s">
        <v>87</v>
      </c>
      <c r="B89" s="24"/>
      <c r="C89" s="24"/>
      <c r="D89" s="27"/>
      <c r="E89" s="27"/>
    </row>
    <row r="90" spans="1:5" x14ac:dyDescent="0.25">
      <c r="A90" s="325" t="s">
        <v>88</v>
      </c>
      <c r="B90" s="24"/>
      <c r="C90" s="24"/>
      <c r="D90" s="27"/>
      <c r="E90" s="27"/>
    </row>
    <row r="91" spans="1:5" x14ac:dyDescent="0.25">
      <c r="A91" s="325" t="s">
        <v>593</v>
      </c>
      <c r="B91" s="24"/>
      <c r="C91" s="24"/>
      <c r="D91" s="27"/>
      <c r="E91" s="27"/>
    </row>
    <row r="92" spans="1:5" x14ac:dyDescent="0.25">
      <c r="A92" s="325" t="s">
        <v>179</v>
      </c>
      <c r="B92" s="24"/>
      <c r="C92" s="24"/>
      <c r="D92" s="27"/>
      <c r="E92" s="27"/>
    </row>
    <row r="93" spans="1:5" x14ac:dyDescent="0.25">
      <c r="A93" s="325" t="s">
        <v>180</v>
      </c>
      <c r="B93" s="24"/>
      <c r="C93" s="24"/>
      <c r="D93" s="27"/>
      <c r="E93" s="27"/>
    </row>
    <row r="94" spans="1:5" x14ac:dyDescent="0.25">
      <c r="A94" s="325" t="s">
        <v>181</v>
      </c>
      <c r="B94" s="24"/>
      <c r="C94" s="24"/>
      <c r="D94" s="27"/>
      <c r="E94" s="27"/>
    </row>
    <row r="95" spans="1:5" x14ac:dyDescent="0.25">
      <c r="A95" s="325" t="s">
        <v>176</v>
      </c>
      <c r="B95" s="24"/>
      <c r="C95" s="24"/>
      <c r="D95" s="27"/>
      <c r="E95" s="27"/>
    </row>
    <row r="96" spans="1:5" x14ac:dyDescent="0.25">
      <c r="A96" s="325" t="s">
        <v>177</v>
      </c>
      <c r="B96" s="24"/>
      <c r="C96" s="24"/>
      <c r="D96" s="27"/>
      <c r="E96" s="27"/>
    </row>
    <row r="97" spans="1:5" x14ac:dyDescent="0.25">
      <c r="A97" s="325" t="s">
        <v>178</v>
      </c>
      <c r="B97" s="24"/>
      <c r="C97" s="24"/>
      <c r="D97" s="27"/>
      <c r="E97" s="27"/>
    </row>
    <row r="98" spans="1:5" x14ac:dyDescent="0.25">
      <c r="A98" s="325" t="s">
        <v>89</v>
      </c>
      <c r="B98" s="24"/>
      <c r="C98" s="24"/>
      <c r="D98" s="27"/>
      <c r="E98" s="27"/>
    </row>
    <row r="99" spans="1:5" x14ac:dyDescent="0.25">
      <c r="A99" s="325" t="s">
        <v>90</v>
      </c>
      <c r="B99" s="24"/>
      <c r="C99" s="24"/>
      <c r="D99" s="27"/>
      <c r="E99" s="27"/>
    </row>
    <row r="100" spans="1:5" x14ac:dyDescent="0.25">
      <c r="A100" s="325" t="s">
        <v>91</v>
      </c>
      <c r="B100" s="24"/>
      <c r="C100" s="24"/>
      <c r="D100" s="27"/>
      <c r="E100" s="27"/>
    </row>
    <row r="101" spans="1:5" x14ac:dyDescent="0.25">
      <c r="A101" s="325" t="s">
        <v>185</v>
      </c>
      <c r="B101" s="24"/>
      <c r="C101" s="24"/>
      <c r="D101" s="27"/>
      <c r="E101" s="27"/>
    </row>
    <row r="102" spans="1:5" ht="15.75" thickBot="1" x14ac:dyDescent="0.3">
      <c r="A102" s="324" t="s">
        <v>291</v>
      </c>
      <c r="B102" s="24"/>
      <c r="C102" s="24"/>
      <c r="D102" s="27"/>
      <c r="E102" s="27"/>
    </row>
    <row r="103" spans="1:5" x14ac:dyDescent="0.25">
      <c r="A103" s="42"/>
      <c r="D103" s="27"/>
      <c r="E103" s="27"/>
    </row>
    <row r="104" spans="1:5" ht="15.75" thickBot="1" x14ac:dyDescent="0.3">
      <c r="A104" s="499" t="s">
        <v>1150</v>
      </c>
      <c r="D104" s="27"/>
      <c r="E104" s="27"/>
    </row>
    <row r="105" spans="1:5" x14ac:dyDescent="0.25">
      <c r="A105" s="328" t="s">
        <v>514</v>
      </c>
      <c r="B105" s="24"/>
      <c r="C105" s="24"/>
      <c r="D105" s="27"/>
      <c r="E105" s="27"/>
    </row>
    <row r="106" spans="1:5" x14ac:dyDescent="0.25">
      <c r="A106" s="329" t="s">
        <v>516</v>
      </c>
      <c r="B106" s="24"/>
      <c r="C106" s="24"/>
      <c r="D106" s="27"/>
      <c r="E106" s="27"/>
    </row>
    <row r="107" spans="1:5" x14ac:dyDescent="0.25">
      <c r="A107" s="329" t="s">
        <v>518</v>
      </c>
      <c r="B107" s="24"/>
      <c r="C107" s="24"/>
      <c r="D107" s="27"/>
      <c r="E107" s="27"/>
    </row>
    <row r="108" spans="1:5" x14ac:dyDescent="0.25">
      <c r="A108" s="329" t="s">
        <v>520</v>
      </c>
      <c r="B108" s="24"/>
      <c r="C108" s="24"/>
      <c r="D108" s="27"/>
      <c r="E108" s="27"/>
    </row>
    <row r="109" spans="1:5" x14ac:dyDescent="0.25">
      <c r="A109" s="329" t="s">
        <v>523</v>
      </c>
      <c r="B109" s="24"/>
      <c r="C109" s="24"/>
      <c r="D109" s="27"/>
      <c r="E109" s="27"/>
    </row>
    <row r="110" spans="1:5" x14ac:dyDescent="0.25">
      <c r="A110" s="329" t="s">
        <v>525</v>
      </c>
      <c r="B110" s="24"/>
      <c r="C110" s="24"/>
      <c r="D110" s="27"/>
      <c r="E110" s="27"/>
    </row>
    <row r="111" spans="1:5" x14ac:dyDescent="0.25">
      <c r="A111" s="329" t="s">
        <v>527</v>
      </c>
      <c r="B111" s="24"/>
      <c r="C111" s="24"/>
      <c r="D111" s="27"/>
      <c r="E111" s="27"/>
    </row>
    <row r="112" spans="1:5" x14ac:dyDescent="0.25">
      <c r="A112" s="329" t="s">
        <v>529</v>
      </c>
      <c r="B112" s="24"/>
      <c r="C112" s="24"/>
      <c r="D112" s="27"/>
      <c r="E112" s="27"/>
    </row>
    <row r="113" spans="1:5" x14ac:dyDescent="0.25">
      <c r="A113" s="329" t="s">
        <v>532</v>
      </c>
      <c r="B113" s="24"/>
      <c r="C113" s="24"/>
      <c r="D113" s="27"/>
      <c r="E113" s="27"/>
    </row>
    <row r="114" spans="1:5" x14ac:dyDescent="0.25">
      <c r="A114" s="329" t="s">
        <v>534</v>
      </c>
      <c r="B114" s="24"/>
      <c r="C114" s="24"/>
      <c r="D114" s="27"/>
      <c r="E114" s="27"/>
    </row>
    <row r="115" spans="1:5" x14ac:dyDescent="0.25">
      <c r="A115" s="329" t="s">
        <v>536</v>
      </c>
      <c r="B115" s="24"/>
      <c r="C115" s="24"/>
      <c r="D115" s="27"/>
      <c r="E115" s="27"/>
    </row>
    <row r="116" spans="1:5" x14ac:dyDescent="0.25">
      <c r="A116" s="329" t="s">
        <v>538</v>
      </c>
      <c r="B116" s="24"/>
      <c r="C116" s="24"/>
      <c r="D116" s="27"/>
      <c r="E116" s="27"/>
    </row>
    <row r="117" spans="1:5" x14ac:dyDescent="0.25">
      <c r="A117" s="329" t="s">
        <v>545</v>
      </c>
      <c r="B117" s="24"/>
      <c r="C117" s="24"/>
      <c r="D117" s="27"/>
      <c r="E117" s="27"/>
    </row>
    <row r="118" spans="1:5" x14ac:dyDescent="0.25">
      <c r="A118" s="329" t="s">
        <v>547</v>
      </c>
      <c r="B118" s="24"/>
      <c r="C118" s="24"/>
      <c r="D118" s="27"/>
      <c r="E118" s="27"/>
    </row>
    <row r="119" spans="1:5" x14ac:dyDescent="0.25">
      <c r="A119" s="329" t="s">
        <v>549</v>
      </c>
      <c r="B119" s="24"/>
      <c r="C119" s="24"/>
      <c r="D119" s="27"/>
      <c r="E119" s="27"/>
    </row>
    <row r="120" spans="1:5" x14ac:dyDescent="0.25">
      <c r="A120" s="329" t="s">
        <v>551</v>
      </c>
      <c r="B120" s="24"/>
      <c r="C120" s="24"/>
      <c r="D120" s="27"/>
      <c r="E120" s="27"/>
    </row>
    <row r="121" spans="1:5" x14ac:dyDescent="0.25">
      <c r="A121" s="329" t="s">
        <v>562</v>
      </c>
      <c r="B121" s="24"/>
      <c r="C121" s="24"/>
      <c r="D121" s="27"/>
      <c r="E121" s="27"/>
    </row>
    <row r="122" spans="1:5" x14ac:dyDescent="0.25">
      <c r="A122" s="329" t="s">
        <v>564</v>
      </c>
      <c r="B122" s="24"/>
      <c r="C122" s="24"/>
      <c r="D122" s="27"/>
      <c r="E122" s="27"/>
    </row>
    <row r="123" spans="1:5" x14ac:dyDescent="0.25">
      <c r="A123" s="329" t="s">
        <v>566</v>
      </c>
      <c r="B123" s="24"/>
      <c r="C123" s="24"/>
      <c r="D123" s="27"/>
      <c r="E123" s="27"/>
    </row>
    <row r="124" spans="1:5" x14ac:dyDescent="0.25">
      <c r="A124" s="329" t="s">
        <v>568</v>
      </c>
      <c r="B124" s="24"/>
      <c r="C124" s="24"/>
      <c r="D124" s="27"/>
      <c r="E124" s="27"/>
    </row>
    <row r="125" spans="1:5" x14ac:dyDescent="0.25">
      <c r="A125" s="329" t="s">
        <v>92</v>
      </c>
      <c r="B125" s="24"/>
      <c r="C125" s="24"/>
      <c r="D125" s="27"/>
      <c r="E125" s="27"/>
    </row>
    <row r="126" spans="1:5" x14ac:dyDescent="0.25">
      <c r="A126" s="329" t="s">
        <v>93</v>
      </c>
      <c r="B126" s="24"/>
      <c r="C126" s="24"/>
      <c r="D126" s="27"/>
      <c r="E126" s="27"/>
    </row>
    <row r="127" spans="1:5" x14ac:dyDescent="0.25">
      <c r="A127" s="329" t="s">
        <v>1061</v>
      </c>
      <c r="B127" s="24"/>
      <c r="C127" s="24"/>
      <c r="D127" s="27"/>
      <c r="E127" s="27"/>
    </row>
    <row r="128" spans="1:5" x14ac:dyDescent="0.25">
      <c r="A128" s="329" t="s">
        <v>1062</v>
      </c>
      <c r="B128" s="24"/>
      <c r="C128" s="24"/>
      <c r="D128" s="27"/>
      <c r="E128" s="27"/>
    </row>
    <row r="129" spans="1:5" x14ac:dyDescent="0.25">
      <c r="A129" s="329" t="s">
        <v>1064</v>
      </c>
      <c r="B129" s="24"/>
      <c r="C129" s="24"/>
      <c r="D129" s="27"/>
      <c r="E129" s="27"/>
    </row>
    <row r="130" spans="1:5" x14ac:dyDescent="0.25">
      <c r="A130" s="329" t="s">
        <v>1065</v>
      </c>
      <c r="B130" s="24"/>
      <c r="C130" s="24"/>
      <c r="D130" s="27"/>
      <c r="E130" s="27"/>
    </row>
    <row r="131" spans="1:5" x14ac:dyDescent="0.25">
      <c r="A131" s="329" t="s">
        <v>1133</v>
      </c>
      <c r="B131" s="24"/>
      <c r="C131" s="24"/>
      <c r="D131" s="27"/>
      <c r="E131" s="27"/>
    </row>
    <row r="132" spans="1:5" x14ac:dyDescent="0.25">
      <c r="A132" s="329" t="s">
        <v>1135</v>
      </c>
      <c r="B132" s="24"/>
      <c r="C132" s="24"/>
      <c r="D132" s="27"/>
      <c r="E132" s="27"/>
    </row>
    <row r="133" spans="1:5" x14ac:dyDescent="0.25">
      <c r="A133" s="329" t="s">
        <v>1128</v>
      </c>
      <c r="B133" s="24"/>
      <c r="C133" s="24"/>
      <c r="D133" s="27"/>
      <c r="E133" s="27"/>
    </row>
    <row r="134" spans="1:5" x14ac:dyDescent="0.25">
      <c r="A134" s="329" t="s">
        <v>1130</v>
      </c>
      <c r="B134" s="24"/>
      <c r="C134" s="24"/>
      <c r="D134" s="27"/>
      <c r="E134" s="27"/>
    </row>
    <row r="135" spans="1:5" x14ac:dyDescent="0.25">
      <c r="A135" s="329" t="s">
        <v>94</v>
      </c>
      <c r="B135" s="24"/>
      <c r="C135" s="24"/>
      <c r="D135" s="27"/>
      <c r="E135" s="27"/>
    </row>
    <row r="136" spans="1:5" x14ac:dyDescent="0.25">
      <c r="A136" s="329" t="s">
        <v>95</v>
      </c>
      <c r="B136" s="24"/>
      <c r="C136" s="24"/>
      <c r="D136" s="27"/>
      <c r="E136" s="27"/>
    </row>
    <row r="137" spans="1:5" x14ac:dyDescent="0.25">
      <c r="A137" s="329" t="s">
        <v>96</v>
      </c>
      <c r="B137" s="24"/>
      <c r="C137" s="24"/>
      <c r="D137" s="27"/>
      <c r="E137" s="27"/>
    </row>
    <row r="138" spans="1:5" x14ac:dyDescent="0.25">
      <c r="A138" s="329" t="s">
        <v>97</v>
      </c>
      <c r="B138" s="24"/>
      <c r="C138" s="24"/>
      <c r="D138" s="27"/>
      <c r="E138" s="27"/>
    </row>
    <row r="139" spans="1:5" x14ac:dyDescent="0.25">
      <c r="A139" s="329" t="s">
        <v>98</v>
      </c>
      <c r="B139" s="24"/>
      <c r="C139" s="24"/>
      <c r="D139" s="27"/>
      <c r="E139" s="27"/>
    </row>
    <row r="140" spans="1:5" x14ac:dyDescent="0.25">
      <c r="A140" s="329" t="s">
        <v>99</v>
      </c>
      <c r="B140" s="24"/>
      <c r="C140" s="24"/>
      <c r="D140" s="27"/>
      <c r="E140" s="27"/>
    </row>
    <row r="141" spans="1:5" x14ac:dyDescent="0.25">
      <c r="A141" s="329" t="s">
        <v>100</v>
      </c>
      <c r="B141" s="24"/>
      <c r="C141" s="24"/>
      <c r="D141" s="27"/>
      <c r="E141" s="27"/>
    </row>
    <row r="142" spans="1:5" x14ac:dyDescent="0.25">
      <c r="A142" s="329" t="s">
        <v>101</v>
      </c>
      <c r="B142" s="24"/>
      <c r="C142" s="24"/>
      <c r="D142" s="27"/>
      <c r="E142" s="27"/>
    </row>
    <row r="143" spans="1:5" x14ac:dyDescent="0.25">
      <c r="A143" s="329" t="s">
        <v>102</v>
      </c>
      <c r="B143" s="24"/>
      <c r="C143" s="24"/>
      <c r="D143" s="27"/>
      <c r="E143" s="27"/>
    </row>
    <row r="144" spans="1:5" x14ac:dyDescent="0.25">
      <c r="A144" s="329" t="s">
        <v>103</v>
      </c>
      <c r="B144" s="24"/>
      <c r="C144" s="24"/>
      <c r="D144" s="27"/>
      <c r="E144" s="27"/>
    </row>
    <row r="145" spans="1:5" x14ac:dyDescent="0.25">
      <c r="A145" s="329" t="s">
        <v>104</v>
      </c>
      <c r="B145" s="24"/>
      <c r="C145" s="24"/>
      <c r="D145" s="27"/>
      <c r="E145" s="27"/>
    </row>
    <row r="146" spans="1:5" x14ac:dyDescent="0.25">
      <c r="A146" s="329" t="s">
        <v>105</v>
      </c>
      <c r="B146" s="24"/>
      <c r="C146" s="24"/>
      <c r="D146" s="27"/>
      <c r="E146" s="27"/>
    </row>
    <row r="147" spans="1:5" x14ac:dyDescent="0.25">
      <c r="A147" s="329" t="s">
        <v>106</v>
      </c>
      <c r="B147" s="24"/>
      <c r="C147" s="24"/>
      <c r="D147" s="27"/>
      <c r="E147" s="27"/>
    </row>
    <row r="148" spans="1:5" x14ac:dyDescent="0.25">
      <c r="A148" s="329" t="s">
        <v>107</v>
      </c>
      <c r="B148" s="24"/>
      <c r="C148" s="24"/>
      <c r="D148" s="27"/>
      <c r="E148" s="27"/>
    </row>
    <row r="149" spans="1:5" x14ac:dyDescent="0.25">
      <c r="A149" s="329" t="s">
        <v>108</v>
      </c>
      <c r="B149" s="24"/>
      <c r="C149" s="24"/>
      <c r="D149" s="27"/>
      <c r="E149" s="27"/>
    </row>
    <row r="150" spans="1:5" x14ac:dyDescent="0.25">
      <c r="A150" s="329" t="s">
        <v>109</v>
      </c>
      <c r="B150" s="24"/>
      <c r="C150" s="24"/>
      <c r="D150" s="27"/>
      <c r="E150" s="27"/>
    </row>
    <row r="151" spans="1:5" x14ac:dyDescent="0.25">
      <c r="A151" s="329" t="s">
        <v>110</v>
      </c>
      <c r="B151" s="24"/>
      <c r="C151" s="24"/>
      <c r="D151" s="27"/>
      <c r="E151" s="27"/>
    </row>
    <row r="152" spans="1:5" x14ac:dyDescent="0.25">
      <c r="A152" s="329" t="s">
        <v>111</v>
      </c>
      <c r="B152" s="24"/>
      <c r="C152" s="24"/>
      <c r="D152" s="27"/>
      <c r="E152" s="27"/>
    </row>
    <row r="153" spans="1:5" x14ac:dyDescent="0.25">
      <c r="A153" s="329" t="s">
        <v>112</v>
      </c>
      <c r="B153" s="24"/>
      <c r="C153" s="24"/>
      <c r="D153" s="27"/>
      <c r="E153" s="27"/>
    </row>
    <row r="154" spans="1:5" x14ac:dyDescent="0.25">
      <c r="A154" s="329" t="s">
        <v>113</v>
      </c>
      <c r="B154" s="24"/>
      <c r="C154" s="24"/>
      <c r="D154" s="27"/>
      <c r="E154" s="27"/>
    </row>
    <row r="155" spans="1:5" x14ac:dyDescent="0.25">
      <c r="A155" s="329" t="s">
        <v>114</v>
      </c>
      <c r="B155" s="24"/>
      <c r="C155" s="24"/>
      <c r="D155" s="27"/>
      <c r="E155" s="27"/>
    </row>
    <row r="156" spans="1:5" x14ac:dyDescent="0.25">
      <c r="A156" s="329" t="s">
        <v>115</v>
      </c>
      <c r="B156" s="24"/>
      <c r="C156" s="24"/>
      <c r="D156" s="27"/>
      <c r="E156" s="27"/>
    </row>
    <row r="157" spans="1:5" x14ac:dyDescent="0.25">
      <c r="A157" s="329" t="s">
        <v>116</v>
      </c>
      <c r="B157" s="24"/>
      <c r="C157" s="24"/>
      <c r="D157" s="27"/>
      <c r="E157" s="27"/>
    </row>
    <row r="158" spans="1:5" x14ac:dyDescent="0.25">
      <c r="A158" s="329" t="s">
        <v>117</v>
      </c>
      <c r="B158" s="24"/>
      <c r="C158" s="24"/>
      <c r="D158" s="27"/>
      <c r="E158" s="27"/>
    </row>
    <row r="159" spans="1:5" x14ac:dyDescent="0.25">
      <c r="A159" s="329" t="s">
        <v>118</v>
      </c>
      <c r="B159" s="24"/>
      <c r="C159" s="24"/>
      <c r="D159" s="27"/>
      <c r="E159" s="27"/>
    </row>
    <row r="160" spans="1:5" x14ac:dyDescent="0.25">
      <c r="A160" s="329" t="s">
        <v>119</v>
      </c>
      <c r="B160" s="24"/>
      <c r="C160" s="24"/>
      <c r="D160" s="27"/>
      <c r="E160" s="27"/>
    </row>
    <row r="161" spans="1:5" x14ac:dyDescent="0.25">
      <c r="A161" s="329" t="s">
        <v>120</v>
      </c>
      <c r="B161" s="24"/>
      <c r="C161" s="24"/>
      <c r="D161" s="27"/>
      <c r="E161" s="27"/>
    </row>
    <row r="162" spans="1:5" x14ac:dyDescent="0.25">
      <c r="A162" s="329" t="s">
        <v>121</v>
      </c>
      <c r="B162" s="24"/>
      <c r="C162" s="24"/>
      <c r="D162" s="27"/>
      <c r="E162" s="27"/>
    </row>
    <row r="163" spans="1:5" x14ac:dyDescent="0.25">
      <c r="A163" s="329" t="s">
        <v>122</v>
      </c>
      <c r="B163" s="24"/>
      <c r="C163" s="24"/>
      <c r="D163" s="27"/>
      <c r="E163" s="27"/>
    </row>
    <row r="164" spans="1:5" x14ac:dyDescent="0.25">
      <c r="A164" s="329" t="s">
        <v>123</v>
      </c>
      <c r="B164" s="24"/>
      <c r="C164" s="24"/>
      <c r="D164" s="27"/>
      <c r="E164" s="27"/>
    </row>
    <row r="165" spans="1:5" x14ac:dyDescent="0.25">
      <c r="A165" s="329" t="s">
        <v>124</v>
      </c>
      <c r="B165" s="24"/>
      <c r="C165" s="24"/>
      <c r="D165" s="27"/>
      <c r="E165" s="27"/>
    </row>
    <row r="166" spans="1:5" x14ac:dyDescent="0.25">
      <c r="A166" s="329" t="s">
        <v>125</v>
      </c>
      <c r="B166" s="24"/>
      <c r="C166" s="24"/>
      <c r="D166" s="27"/>
      <c r="E166" s="27"/>
    </row>
    <row r="167" spans="1:5" x14ac:dyDescent="0.25">
      <c r="A167" s="329" t="s">
        <v>126</v>
      </c>
      <c r="B167" s="24"/>
      <c r="C167" s="24"/>
      <c r="D167" s="27"/>
      <c r="E167" s="27"/>
    </row>
    <row r="168" spans="1:5" x14ac:dyDescent="0.25">
      <c r="A168" s="329" t="s">
        <v>127</v>
      </c>
      <c r="B168" s="24"/>
      <c r="C168" s="24"/>
      <c r="D168" s="27"/>
      <c r="E168" s="27"/>
    </row>
    <row r="169" spans="1:5" x14ac:dyDescent="0.25">
      <c r="A169" s="329" t="s">
        <v>128</v>
      </c>
      <c r="B169" s="24"/>
      <c r="C169" s="24"/>
      <c r="D169" s="27"/>
      <c r="E169" s="27"/>
    </row>
    <row r="170" spans="1:5" x14ac:dyDescent="0.25">
      <c r="A170" s="329" t="s">
        <v>129</v>
      </c>
      <c r="B170" s="24"/>
      <c r="C170" s="24"/>
      <c r="D170" s="27"/>
      <c r="E170" s="27"/>
    </row>
    <row r="171" spans="1:5" x14ac:dyDescent="0.25">
      <c r="A171" s="329" t="s">
        <v>130</v>
      </c>
      <c r="B171" s="24"/>
      <c r="C171" s="24"/>
      <c r="D171" s="27"/>
      <c r="E171" s="27"/>
    </row>
    <row r="172" spans="1:5" x14ac:dyDescent="0.25">
      <c r="A172" s="329" t="s">
        <v>131</v>
      </c>
      <c r="B172" s="24"/>
      <c r="C172" s="24"/>
      <c r="D172" s="27"/>
      <c r="E172" s="27"/>
    </row>
    <row r="173" spans="1:5" x14ac:dyDescent="0.25">
      <c r="A173" s="329" t="s">
        <v>132</v>
      </c>
      <c r="B173" s="24"/>
      <c r="C173" s="24"/>
      <c r="D173" s="27"/>
      <c r="E173" s="27"/>
    </row>
    <row r="174" spans="1:5" x14ac:dyDescent="0.25">
      <c r="A174" s="329" t="s">
        <v>133</v>
      </c>
      <c r="B174" s="24"/>
      <c r="C174" s="24"/>
      <c r="D174" s="27"/>
      <c r="E174" s="27"/>
    </row>
    <row r="175" spans="1:5" x14ac:dyDescent="0.25">
      <c r="A175" s="329" t="s">
        <v>134</v>
      </c>
      <c r="B175" s="24"/>
      <c r="C175" s="24"/>
      <c r="D175" s="27"/>
      <c r="E175" s="27"/>
    </row>
    <row r="176" spans="1:5" x14ac:dyDescent="0.25">
      <c r="A176" s="329" t="s">
        <v>135</v>
      </c>
      <c r="B176" s="24"/>
      <c r="C176" s="24"/>
      <c r="D176" s="27"/>
      <c r="E176" s="27"/>
    </row>
    <row r="177" spans="1:5" x14ac:dyDescent="0.25">
      <c r="A177" s="329" t="s">
        <v>136</v>
      </c>
      <c r="B177" s="24"/>
      <c r="C177" s="24"/>
      <c r="D177" s="27"/>
      <c r="E177" s="27"/>
    </row>
    <row r="178" spans="1:5" x14ac:dyDescent="0.25">
      <c r="A178" s="329" t="s">
        <v>137</v>
      </c>
      <c r="B178" s="24"/>
      <c r="C178" s="24"/>
      <c r="D178" s="27"/>
      <c r="E178" s="27"/>
    </row>
    <row r="179" spans="1:5" x14ac:dyDescent="0.25">
      <c r="A179" s="329" t="s">
        <v>138</v>
      </c>
      <c r="B179" s="24"/>
      <c r="C179" s="24"/>
      <c r="D179" s="27"/>
      <c r="E179" s="27"/>
    </row>
    <row r="180" spans="1:5" x14ac:dyDescent="0.25">
      <c r="A180" s="329" t="s">
        <v>139</v>
      </c>
      <c r="B180" s="24"/>
      <c r="C180" s="24"/>
      <c r="D180" s="27"/>
      <c r="E180" s="27"/>
    </row>
    <row r="181" spans="1:5" x14ac:dyDescent="0.25">
      <c r="A181" s="329" t="s">
        <v>140</v>
      </c>
      <c r="B181" s="24"/>
      <c r="C181" s="24"/>
      <c r="D181" s="27"/>
      <c r="E181" s="27"/>
    </row>
    <row r="182" spans="1:5" x14ac:dyDescent="0.25">
      <c r="A182" s="329" t="s">
        <v>141</v>
      </c>
      <c r="B182" s="24"/>
      <c r="C182" s="24"/>
      <c r="D182" s="27"/>
      <c r="E182" s="27"/>
    </row>
    <row r="183" spans="1:5" x14ac:dyDescent="0.25">
      <c r="A183" s="329" t="s">
        <v>142</v>
      </c>
      <c r="B183" s="24"/>
      <c r="C183" s="24"/>
      <c r="D183" s="27"/>
      <c r="E183" s="27"/>
    </row>
    <row r="184" spans="1:5" x14ac:dyDescent="0.25">
      <c r="A184" s="329" t="s">
        <v>143</v>
      </c>
      <c r="B184" s="24"/>
      <c r="C184" s="24"/>
      <c r="D184" s="27"/>
      <c r="E184" s="27"/>
    </row>
    <row r="185" spans="1:5" x14ac:dyDescent="0.25">
      <c r="A185" s="329" t="s">
        <v>144</v>
      </c>
      <c r="B185" s="24"/>
      <c r="C185" s="24"/>
      <c r="D185" s="27"/>
      <c r="E185" s="27"/>
    </row>
    <row r="186" spans="1:5" x14ac:dyDescent="0.25">
      <c r="A186" s="329" t="s">
        <v>145</v>
      </c>
      <c r="B186" s="24"/>
      <c r="C186" s="24"/>
      <c r="D186" s="27"/>
      <c r="E186" s="27"/>
    </row>
    <row r="187" spans="1:5" x14ac:dyDescent="0.25">
      <c r="A187" s="329" t="s">
        <v>146</v>
      </c>
      <c r="B187" s="24"/>
      <c r="C187" s="24"/>
      <c r="D187" s="27"/>
      <c r="E187" s="27"/>
    </row>
    <row r="188" spans="1:5" x14ac:dyDescent="0.25">
      <c r="A188" s="329" t="s">
        <v>147</v>
      </c>
      <c r="B188" s="24"/>
      <c r="C188" s="24"/>
      <c r="D188" s="27"/>
      <c r="E188" s="27"/>
    </row>
    <row r="189" spans="1:5" x14ac:dyDescent="0.25">
      <c r="A189" s="329" t="s">
        <v>148</v>
      </c>
      <c r="B189" s="24"/>
      <c r="C189" s="24"/>
      <c r="D189" s="27"/>
      <c r="E189" s="27"/>
    </row>
    <row r="190" spans="1:5" x14ac:dyDescent="0.25">
      <c r="A190" s="329" t="s">
        <v>149</v>
      </c>
      <c r="B190" s="24"/>
      <c r="C190" s="24"/>
      <c r="D190" s="27"/>
      <c r="E190" s="27"/>
    </row>
    <row r="191" spans="1:5" x14ac:dyDescent="0.25">
      <c r="A191" s="329" t="s">
        <v>150</v>
      </c>
      <c r="B191" s="24"/>
      <c r="C191" s="24"/>
      <c r="D191" s="27"/>
      <c r="E191" s="27"/>
    </row>
    <row r="192" spans="1:5" x14ac:dyDescent="0.25">
      <c r="A192" s="329" t="s">
        <v>151</v>
      </c>
      <c r="B192" s="24"/>
      <c r="C192" s="24"/>
      <c r="D192" s="27"/>
      <c r="E192" s="27"/>
    </row>
    <row r="193" spans="1:5" x14ac:dyDescent="0.25">
      <c r="A193" s="329" t="s">
        <v>1049</v>
      </c>
      <c r="B193" s="24"/>
      <c r="C193" s="24"/>
      <c r="D193" s="27"/>
      <c r="E193" s="27"/>
    </row>
    <row r="194" spans="1:5" x14ac:dyDescent="0.25">
      <c r="A194" s="329" t="s">
        <v>609</v>
      </c>
      <c r="B194" s="24"/>
      <c r="C194" s="24"/>
      <c r="D194" s="27"/>
      <c r="E194" s="27"/>
    </row>
    <row r="195" spans="1:5" x14ac:dyDescent="0.25">
      <c r="A195" s="329" t="s">
        <v>608</v>
      </c>
      <c r="B195" s="24"/>
      <c r="C195" s="24"/>
      <c r="D195" s="27"/>
      <c r="E195" s="27"/>
    </row>
    <row r="196" spans="1:5" x14ac:dyDescent="0.25">
      <c r="A196" s="329" t="s">
        <v>1051</v>
      </c>
      <c r="B196" s="24"/>
      <c r="C196" s="24"/>
      <c r="D196" s="27"/>
      <c r="E196" s="27"/>
    </row>
    <row r="197" spans="1:5" x14ac:dyDescent="0.25">
      <c r="A197" s="329" t="s">
        <v>611</v>
      </c>
      <c r="B197" s="24"/>
      <c r="C197" s="24"/>
      <c r="D197" s="27"/>
      <c r="E197" s="27"/>
    </row>
    <row r="198" spans="1:5" x14ac:dyDescent="0.25">
      <c r="A198" s="329" t="s">
        <v>610</v>
      </c>
      <c r="B198" s="24"/>
      <c r="C198" s="24"/>
      <c r="D198" s="27"/>
      <c r="E198" s="27"/>
    </row>
    <row r="199" spans="1:5" x14ac:dyDescent="0.25">
      <c r="A199" s="329" t="s">
        <v>1053</v>
      </c>
      <c r="B199" s="24"/>
      <c r="C199" s="24"/>
      <c r="D199" s="27"/>
      <c r="E199" s="27"/>
    </row>
    <row r="200" spans="1:5" x14ac:dyDescent="0.25">
      <c r="A200" s="329" t="s">
        <v>613</v>
      </c>
      <c r="B200" s="24"/>
      <c r="C200" s="24"/>
      <c r="D200" s="27"/>
      <c r="E200" s="27"/>
    </row>
    <row r="201" spans="1:5" x14ac:dyDescent="0.25">
      <c r="A201" s="329" t="s">
        <v>612</v>
      </c>
      <c r="B201" s="24"/>
      <c r="C201" s="24"/>
      <c r="D201" s="27"/>
      <c r="E201" s="27"/>
    </row>
    <row r="202" spans="1:5" x14ac:dyDescent="0.25">
      <c r="A202" s="329" t="s">
        <v>1055</v>
      </c>
      <c r="B202" s="24"/>
      <c r="C202" s="24"/>
      <c r="D202" s="27"/>
      <c r="E202" s="27"/>
    </row>
    <row r="203" spans="1:5" x14ac:dyDescent="0.25">
      <c r="A203" s="329" t="s">
        <v>603</v>
      </c>
      <c r="B203" s="24"/>
      <c r="C203" s="24"/>
      <c r="D203" s="27"/>
      <c r="E203" s="27"/>
    </row>
    <row r="204" spans="1:5" x14ac:dyDescent="0.25">
      <c r="A204" s="329" t="s">
        <v>602</v>
      </c>
      <c r="B204" s="24"/>
      <c r="C204" s="24"/>
      <c r="D204" s="27"/>
      <c r="E204" s="27"/>
    </row>
    <row r="205" spans="1:5" x14ac:dyDescent="0.25">
      <c r="A205" s="329" t="s">
        <v>1057</v>
      </c>
      <c r="B205" s="24"/>
      <c r="C205" s="24"/>
      <c r="D205" s="27"/>
      <c r="E205" s="27"/>
    </row>
    <row r="206" spans="1:5" x14ac:dyDescent="0.25">
      <c r="A206" s="329" t="s">
        <v>605</v>
      </c>
      <c r="B206" s="24"/>
      <c r="C206" s="24"/>
      <c r="D206" s="27"/>
      <c r="E206" s="27"/>
    </row>
    <row r="207" spans="1:5" x14ac:dyDescent="0.25">
      <c r="A207" s="329" t="s">
        <v>604</v>
      </c>
      <c r="B207" s="24"/>
      <c r="C207" s="24"/>
      <c r="D207" s="27"/>
      <c r="E207" s="27"/>
    </row>
    <row r="208" spans="1:5" x14ac:dyDescent="0.25">
      <c r="A208" s="329" t="s">
        <v>1059</v>
      </c>
      <c r="B208" s="24"/>
      <c r="C208" s="24"/>
      <c r="D208" s="27"/>
      <c r="E208" s="27"/>
    </row>
    <row r="209" spans="1:5" x14ac:dyDescent="0.25">
      <c r="A209" s="329" t="s">
        <v>607</v>
      </c>
      <c r="B209" s="24"/>
      <c r="C209" s="24"/>
      <c r="D209" s="27"/>
      <c r="E209" s="27"/>
    </row>
    <row r="210" spans="1:5" x14ac:dyDescent="0.25">
      <c r="A210" s="329" t="s">
        <v>606</v>
      </c>
      <c r="B210" s="24"/>
      <c r="C210" s="24"/>
      <c r="D210" s="27"/>
      <c r="E210" s="27"/>
    </row>
    <row r="211" spans="1:5" x14ac:dyDescent="0.25">
      <c r="A211" s="329" t="s">
        <v>1067</v>
      </c>
      <c r="B211" s="24"/>
      <c r="C211" s="24"/>
      <c r="D211" s="27"/>
      <c r="E211" s="27"/>
    </row>
    <row r="212" spans="1:5" x14ac:dyDescent="0.25">
      <c r="A212" s="329" t="s">
        <v>1068</v>
      </c>
      <c r="B212" s="24"/>
      <c r="C212" s="24"/>
      <c r="D212" s="27"/>
      <c r="E212" s="27"/>
    </row>
    <row r="213" spans="1:5" x14ac:dyDescent="0.25">
      <c r="A213" s="329" t="s">
        <v>1070</v>
      </c>
      <c r="B213" s="24"/>
      <c r="C213" s="24"/>
      <c r="D213" s="27"/>
      <c r="E213" s="27"/>
    </row>
    <row r="214" spans="1:5" x14ac:dyDescent="0.25">
      <c r="A214" s="329" t="s">
        <v>1071</v>
      </c>
      <c r="B214" s="24"/>
      <c r="C214" s="24"/>
      <c r="D214" s="27"/>
      <c r="E214" s="27"/>
    </row>
    <row r="215" spans="1:5" x14ac:dyDescent="0.25">
      <c r="A215" s="329" t="s">
        <v>1073</v>
      </c>
      <c r="B215" s="24"/>
      <c r="C215" s="24"/>
      <c r="D215" s="27"/>
      <c r="E215" s="27"/>
    </row>
    <row r="216" spans="1:5" x14ac:dyDescent="0.25">
      <c r="A216" s="329" t="s">
        <v>1074</v>
      </c>
      <c r="B216" s="24"/>
      <c r="C216" s="24"/>
      <c r="D216" s="27"/>
      <c r="E216" s="27"/>
    </row>
    <row r="217" spans="1:5" x14ac:dyDescent="0.25">
      <c r="A217" s="329" t="s">
        <v>1076</v>
      </c>
      <c r="B217" s="24"/>
      <c r="C217" s="24"/>
      <c r="D217" s="27"/>
      <c r="E217" s="27"/>
    </row>
    <row r="218" spans="1:5" x14ac:dyDescent="0.25">
      <c r="A218" s="329" t="s">
        <v>1077</v>
      </c>
      <c r="B218" s="24"/>
      <c r="C218" s="24"/>
      <c r="D218" s="27"/>
      <c r="E218" s="27"/>
    </row>
    <row r="219" spans="1:5" ht="15.75" thickBot="1" x14ac:dyDescent="0.3">
      <c r="A219" s="330" t="s">
        <v>291</v>
      </c>
      <c r="B219" s="24"/>
      <c r="C219" s="24"/>
      <c r="D219" s="27"/>
      <c r="E219" s="27"/>
    </row>
    <row r="220" spans="1:5" x14ac:dyDescent="0.25">
      <c r="A220" s="42"/>
      <c r="D220" s="27"/>
      <c r="E220" s="27"/>
    </row>
    <row r="221" spans="1:5" ht="15.75" thickBot="1" x14ac:dyDescent="0.3">
      <c r="A221" s="498" t="s">
        <v>1151</v>
      </c>
      <c r="B221" s="165" t="s">
        <v>152</v>
      </c>
      <c r="C221" s="165" t="s">
        <v>326</v>
      </c>
      <c r="D221" s="165" t="s">
        <v>631</v>
      </c>
      <c r="E221" s="38"/>
    </row>
    <row r="222" spans="1:5" s="44" customFormat="1" x14ac:dyDescent="0.25">
      <c r="A222" s="331" t="s">
        <v>71</v>
      </c>
      <c r="B222" s="332" t="s">
        <v>92</v>
      </c>
      <c r="C222" s="332" t="s">
        <v>639</v>
      </c>
      <c r="D222" s="469" t="str">
        <f>VLOOKUP(B222,'Traitements admissibles'!$H$2:$I$116,2,FALSE)</f>
        <v>Coupe de jardinage par bandes avec éclaircie dans la matrice résiduelle, Martelage</v>
      </c>
    </row>
    <row r="223" spans="1:5" s="44" customFormat="1" x14ac:dyDescent="0.25">
      <c r="A223" s="333" t="s">
        <v>71</v>
      </c>
      <c r="B223" s="334" t="s">
        <v>93</v>
      </c>
      <c r="C223" s="334" t="s">
        <v>639</v>
      </c>
      <c r="D223" s="470" t="str">
        <f>VLOOKUP(B223,'Traitements admissibles'!$H$2:$I$116,2,FALSE)</f>
        <v>Coupe de jardinage par bandes avec éclaircie dans la matrice résiduelle, Opérateur</v>
      </c>
    </row>
    <row r="224" spans="1:5" s="44" customFormat="1" x14ac:dyDescent="0.25">
      <c r="A224" s="333" t="s">
        <v>72</v>
      </c>
      <c r="B224" s="334" t="s">
        <v>1061</v>
      </c>
      <c r="C224" s="334" t="s">
        <v>640</v>
      </c>
      <c r="D224" s="470" t="str">
        <f>VLOOKUP(B224,'Traitements admissibles'!$H$2:$I$116,2,FALSE)</f>
        <v>Coupe de jardinage par pieds d'arbre, amélioration de la qualité, Martelage</v>
      </c>
    </row>
    <row r="225" spans="1:4" s="44" customFormat="1" x14ac:dyDescent="0.25">
      <c r="A225" s="333" t="s">
        <v>72</v>
      </c>
      <c r="B225" s="334" t="s">
        <v>1062</v>
      </c>
      <c r="C225" s="334" t="s">
        <v>640</v>
      </c>
      <c r="D225" s="470" t="str">
        <f>VLOOKUP(B225,'Traitements admissibles'!$H$2:$I$116,2,FALSE)</f>
        <v>Coupe de jardinage par pieds d'arbre, amélioration de la qualité, Opérateur</v>
      </c>
    </row>
    <row r="226" spans="1:4" s="44" customFormat="1" x14ac:dyDescent="0.25">
      <c r="A226" s="333" t="s">
        <v>73</v>
      </c>
      <c r="B226" s="334" t="s">
        <v>1064</v>
      </c>
      <c r="C226" s="334" t="s">
        <v>641</v>
      </c>
      <c r="D226" s="470" t="str">
        <f>VLOOKUP(B226,'Traitements admissibles'!$H$2:$I$116,2,FALSE)</f>
        <v>Coupe de jardinage par pieds d'arbre et groupes d'arbres, amélioration de la qualité, Martelage</v>
      </c>
    </row>
    <row r="227" spans="1:4" s="44" customFormat="1" x14ac:dyDescent="0.25">
      <c r="A227" s="333" t="s">
        <v>73</v>
      </c>
      <c r="B227" s="334" t="s">
        <v>1065</v>
      </c>
      <c r="C227" s="334" t="s">
        <v>641</v>
      </c>
      <c r="D227" s="470" t="str">
        <f>VLOOKUP(B227,'Traitements admissibles'!$H$2:$I$116,2,FALSE)</f>
        <v>Coupe de jardinage par pieds d'arbre et groupes d'arbres, amélioration de la qualité, Opérateur</v>
      </c>
    </row>
    <row r="228" spans="1:4" s="364" customFormat="1" x14ac:dyDescent="0.25">
      <c r="A228" s="333" t="s">
        <v>1132</v>
      </c>
      <c r="B228" s="334" t="s">
        <v>1133</v>
      </c>
      <c r="C228" s="334" t="s">
        <v>1137</v>
      </c>
      <c r="D228" s="470" t="str">
        <f>VLOOKUP(B228,'Traitements admissibles'!$H$2:$I$116,2,FALSE)</f>
        <v>Coupe de jardinage par pieds d'arbre et groupes d'arbres, Martelage</v>
      </c>
    </row>
    <row r="229" spans="1:4" s="44" customFormat="1" x14ac:dyDescent="0.25">
      <c r="A229" s="333" t="s">
        <v>1132</v>
      </c>
      <c r="B229" s="334" t="s">
        <v>1135</v>
      </c>
      <c r="C229" s="334" t="s">
        <v>1137</v>
      </c>
      <c r="D229" s="470" t="str">
        <f>VLOOKUP(B229,'Traitements admissibles'!$H$2:$I$116,2,FALSE)</f>
        <v>Coupe de jardinage par pieds d'arbre et groupes d'arbres, Opérateur</v>
      </c>
    </row>
    <row r="230" spans="1:4" s="44" customFormat="1" x14ac:dyDescent="0.25">
      <c r="A230" s="333" t="s">
        <v>1127</v>
      </c>
      <c r="B230" s="334" t="s">
        <v>1128</v>
      </c>
      <c r="C230" s="334" t="s">
        <v>1138</v>
      </c>
      <c r="D230" s="470" t="str">
        <f>VLOOKUP(B230,'Traitements admissibles'!$H$2:$I$116,2,FALSE)</f>
        <v>Coupe de jardinage par pieds d'arbre, Martelage</v>
      </c>
    </row>
    <row r="231" spans="1:4" s="44" customFormat="1" x14ac:dyDescent="0.25">
      <c r="A231" s="333" t="s">
        <v>1127</v>
      </c>
      <c r="B231" s="334" t="s">
        <v>1130</v>
      </c>
      <c r="C231" s="334" t="s">
        <v>1138</v>
      </c>
      <c r="D231" s="470" t="str">
        <f>VLOOKUP(B231,'Traitements admissibles'!$H$2:$I$116,2,FALSE)</f>
        <v>Coupe de jardinage par pieds d'arbre, Opérateur</v>
      </c>
    </row>
    <row r="232" spans="1:4" s="44" customFormat="1" x14ac:dyDescent="0.25">
      <c r="A232" s="333" t="s">
        <v>74</v>
      </c>
      <c r="B232" s="334" t="s">
        <v>94</v>
      </c>
      <c r="C232" s="334" t="s">
        <v>642</v>
      </c>
      <c r="D232" s="470" t="str">
        <f>VLOOKUP(B232,'Traitements admissibles'!$H$2:$I$116,2,FALSE)</f>
        <v>Coupe de jardinage par trouées avec éclaircie dans la matrice résiduelle, Martelage</v>
      </c>
    </row>
    <row r="233" spans="1:4" s="44" customFormat="1" x14ac:dyDescent="0.25">
      <c r="A233" s="333" t="s">
        <v>74</v>
      </c>
      <c r="B233" s="334" t="s">
        <v>95</v>
      </c>
      <c r="C233" s="334" t="s">
        <v>642</v>
      </c>
      <c r="D233" s="470" t="str">
        <f>VLOOKUP(B233,'Traitements admissibles'!$H$2:$I$116,2,FALSE)</f>
        <v>Coupe de jardinage par trouées avec éclaircie dans la matrice résiduelle, Opérateur</v>
      </c>
    </row>
    <row r="234" spans="1:4" s="44" customFormat="1" x14ac:dyDescent="0.25">
      <c r="A234" s="333" t="s">
        <v>75</v>
      </c>
      <c r="B234" s="334" t="s">
        <v>96</v>
      </c>
      <c r="C234" s="334" t="s">
        <v>643</v>
      </c>
      <c r="D234" s="470" t="str">
        <f>VLOOKUP(B234,'Traitements admissibles'!$H$2:$I$116,2,FALSE)</f>
        <v>Coupe progressive irrégulière à couvert permanent par bandes, coupe d'ensemencement, Martelage, type de peuplement SEPM, feuillus intolérants et mixte résineux</v>
      </c>
    </row>
    <row r="235" spans="1:4" s="44" customFormat="1" x14ac:dyDescent="0.25">
      <c r="A235" s="333" t="s">
        <v>75</v>
      </c>
      <c r="B235" s="334" t="s">
        <v>97</v>
      </c>
      <c r="C235" s="334" t="s">
        <v>643</v>
      </c>
      <c r="D235" s="470" t="str">
        <f>VLOOKUP(B235,'Traitements admissibles'!$H$2:$I$116,2,FALSE)</f>
        <v>Coupe progressive irrégulière à couvert permanent par bandes, coupe d'ensemencement, Opérateur, type de peuplement SEPM, feuillus intolérants et mixte résineux</v>
      </c>
    </row>
    <row r="236" spans="1:4" s="44" customFormat="1" x14ac:dyDescent="0.25">
      <c r="A236" s="333" t="s">
        <v>76</v>
      </c>
      <c r="B236" s="334" t="s">
        <v>124</v>
      </c>
      <c r="C236" s="334" t="s">
        <v>651</v>
      </c>
      <c r="D236" s="470" t="str">
        <f>VLOOKUP(B236,'Traitements admissibles'!$H$2:$I$116,2,FALSE)</f>
        <v>Coupe progressive irrégulière à couvert permanent, coupe d'ensemencement, patron d'intervention uniforme, Martelage, type de peuplement feuillus tolérants, autres résineux et mixte feuillus</v>
      </c>
    </row>
    <row r="237" spans="1:4" s="44" customFormat="1" x14ac:dyDescent="0.25">
      <c r="A237" s="333" t="s">
        <v>76</v>
      </c>
      <c r="B237" s="334" t="s">
        <v>125</v>
      </c>
      <c r="C237" s="334" t="s">
        <v>651</v>
      </c>
      <c r="D237" s="470" t="str">
        <f>VLOOKUP(B237,'Traitements admissibles'!$H$2:$I$116,2,FALSE)</f>
        <v>Coupe progressive irrégulière à couvert permanent, coupe d'ensemencement, patron d'intervention uniforme, Opérateur,  type de peuplement feuillus tolérants, autres résineux et mixte feuillus</v>
      </c>
    </row>
    <row r="238" spans="1:4" s="44" customFormat="1" x14ac:dyDescent="0.25">
      <c r="A238" s="333" t="s">
        <v>76</v>
      </c>
      <c r="B238" s="334" t="s">
        <v>126</v>
      </c>
      <c r="C238" s="334" t="s">
        <v>651</v>
      </c>
      <c r="D238" s="470" t="str">
        <f>VLOOKUP(B238,'Traitements admissibles'!$H$2:$I$116,2,FALSE)</f>
        <v>Coupe progressive irrégulière à couvert permanent, coupe d'ensemencement, patron d'intervention uniforme, Opérateur, type de peuplement SEPM, feuillus intolérants et mixte résineux</v>
      </c>
    </row>
    <row r="239" spans="1:4" s="44" customFormat="1" x14ac:dyDescent="0.25">
      <c r="A239" s="333" t="s">
        <v>76</v>
      </c>
      <c r="B239" s="334" t="s">
        <v>127</v>
      </c>
      <c r="C239" s="334" t="s">
        <v>651</v>
      </c>
      <c r="D239" s="470" t="str">
        <f>VLOOKUP(B239,'Traitements admissibles'!$H$2:$I$116,2,FALSE)</f>
        <v>Coupe progressive irrégulière à couvert permanent, coupe d'ensemencement, patron d'intervention uniforme, Martelage, type de peuplement SEPM, feuillus intolérants et mixte résineux</v>
      </c>
    </row>
    <row r="240" spans="1:4" s="44" customFormat="1" x14ac:dyDescent="0.25">
      <c r="A240" s="333" t="s">
        <v>77</v>
      </c>
      <c r="B240" s="334" t="s">
        <v>122</v>
      </c>
      <c r="C240" s="334" t="s">
        <v>650</v>
      </c>
      <c r="D240" s="470" t="str">
        <f>VLOOKUP(B240,'Traitements admissibles'!$H$2:$I$116,2,FALSE)</f>
        <v>Coupe progressive irrégulière à couvert permanent par bandes, coupe secondaire, Martelage, type de peuplement SEPM, feuillus intolérants et mixte résineux</v>
      </c>
    </row>
    <row r="241" spans="1:4" s="44" customFormat="1" x14ac:dyDescent="0.25">
      <c r="A241" s="333" t="s">
        <v>77</v>
      </c>
      <c r="B241" s="334" t="s">
        <v>123</v>
      </c>
      <c r="C241" s="334" t="s">
        <v>650</v>
      </c>
      <c r="D241" s="470" t="str">
        <f>VLOOKUP(B241,'Traitements admissibles'!$H$2:$I$116,2,FALSE)</f>
        <v>Coupe progressive irrégulière à couvert permanent par bandes, coupe secondaire, Opérateur, type de peuplement SEPM, feuillus intolérants et mixte résineux</v>
      </c>
    </row>
    <row r="242" spans="1:4" s="44" customFormat="1" x14ac:dyDescent="0.25">
      <c r="A242" s="333" t="s">
        <v>78</v>
      </c>
      <c r="B242" s="334" t="s">
        <v>128</v>
      </c>
      <c r="C242" s="334" t="s">
        <v>652</v>
      </c>
      <c r="D242" s="470" t="str">
        <f>VLOOKUP(B242,'Traitements admissibles'!$H$2:$I$116,2,FALSE)</f>
        <v>Coupe progressive irrégulière à couvert permanent, coupe secondaire, patron d'intervention uniforme, Martelage, type de peuplement feuillus tolérants, autres résineux et mixte feuillus</v>
      </c>
    </row>
    <row r="243" spans="1:4" s="44" customFormat="1" x14ac:dyDescent="0.25">
      <c r="A243" s="333" t="s">
        <v>78</v>
      </c>
      <c r="B243" s="334" t="s">
        <v>129</v>
      </c>
      <c r="C243" s="334" t="s">
        <v>652</v>
      </c>
      <c r="D243" s="470" t="str">
        <f>VLOOKUP(B243,'Traitements admissibles'!$H$2:$I$116,2,FALSE)</f>
        <v>Coupe progressive irrégulière à couvert permanent, coupe secondaire, patron d'intervention uniforme, Opérateur, type de peuplement feuillus tolérants, autres résineux et mixte feuillus</v>
      </c>
    </row>
    <row r="244" spans="1:4" s="44" customFormat="1" x14ac:dyDescent="0.25">
      <c r="A244" s="333" t="s">
        <v>78</v>
      </c>
      <c r="B244" s="334" t="s">
        <v>130</v>
      </c>
      <c r="C244" s="334" t="s">
        <v>652</v>
      </c>
      <c r="D244" s="470" t="str">
        <f>VLOOKUP(B244,'Traitements admissibles'!$H$2:$I$116,2,FALSE)</f>
        <v>Coupe progressive irrégulière à couvert permanent, coupe secondaire, patron d'intervention uniforme, Opérateur, type de peuplement SEPM, feuillus intolérants et mixte résineux</v>
      </c>
    </row>
    <row r="245" spans="1:4" s="44" customFormat="1" x14ac:dyDescent="0.25">
      <c r="A245" s="333" t="s">
        <v>78</v>
      </c>
      <c r="B245" s="334" t="s">
        <v>131</v>
      </c>
      <c r="C245" s="334" t="s">
        <v>652</v>
      </c>
      <c r="D245" s="470" t="str">
        <f>VLOOKUP(B245,'Traitements admissibles'!$H$2:$I$116,2,FALSE)</f>
        <v>Coupe progressive irrégulière à couvert permanent, coupe secondaire, patron d'intervention uniforme, Martelage, type de peuplement SEPM, feuillus intolérants et mixte résineux</v>
      </c>
    </row>
    <row r="246" spans="1:4" s="44" customFormat="1" x14ac:dyDescent="0.25">
      <c r="A246" s="333" t="s">
        <v>513</v>
      </c>
      <c r="B246" s="334" t="s">
        <v>514</v>
      </c>
      <c r="C246" s="334" t="s">
        <v>632</v>
      </c>
      <c r="D246" s="470" t="str">
        <f>VLOOKUP(B246,'Traitements admissibles'!$H$2:$I$116,2,FALSE)</f>
        <v>Coupe progressive irrégulière à régénération lente en 1 intervention et abandon du volume résiduel, phase d'ensemencement, Martelage, type de peuplement feuillus tolérants, autres résineux et mixte feuillus</v>
      </c>
    </row>
    <row r="247" spans="1:4" s="44" customFormat="1" x14ac:dyDescent="0.25">
      <c r="A247" s="333" t="s">
        <v>513</v>
      </c>
      <c r="B247" s="334" t="s">
        <v>516</v>
      </c>
      <c r="C247" s="334" t="s">
        <v>632</v>
      </c>
      <c r="D247" s="470" t="str">
        <f>VLOOKUP(B247,'Traitements admissibles'!$H$2:$I$116,2,FALSE)</f>
        <v>Coupe progressive irrégulière à régénération lente en 1 intervention et abandon du volume résiduel, phase d'ensemencement, Martelage, type de peuplement SEPM, feuillus intolérants et mixte résineux</v>
      </c>
    </row>
    <row r="248" spans="1:4" s="44" customFormat="1" x14ac:dyDescent="0.25">
      <c r="A248" s="333" t="s">
        <v>513</v>
      </c>
      <c r="B248" s="334" t="s">
        <v>518</v>
      </c>
      <c r="C248" s="334" t="s">
        <v>632</v>
      </c>
      <c r="D248" s="470" t="str">
        <f>VLOOKUP(B248,'Traitements admissibles'!$H$2:$I$116,2,FALSE)</f>
        <v>Coupe progressive irrégulière à régénération lente en 1 intervention et abandon du volume résiduel, phase d'ensemencement, Opérateur, type de peuplement feuillus tolérants, autres résineux et mixte feuillus</v>
      </c>
    </row>
    <row r="249" spans="1:4" s="44" customFormat="1" x14ac:dyDescent="0.25">
      <c r="A249" s="333" t="s">
        <v>513</v>
      </c>
      <c r="B249" s="334" t="s">
        <v>520</v>
      </c>
      <c r="C249" s="334" t="s">
        <v>632</v>
      </c>
      <c r="D249" s="470" t="str">
        <f>VLOOKUP(B249,'Traitements admissibles'!$H$2:$I$116,2,FALSE)</f>
        <v>Coupe progressive irrégulière à régénération lente en 1 intervention et abandon du volume résiduel, phase d'ensemencement, Opérateur, type de peuplement SEPM, feuillus intolérants et mixte résineux</v>
      </c>
    </row>
    <row r="250" spans="1:4" s="44" customFormat="1" x14ac:dyDescent="0.25">
      <c r="A250" s="333" t="s">
        <v>522</v>
      </c>
      <c r="B250" s="334" t="s">
        <v>523</v>
      </c>
      <c r="C250" s="334" t="s">
        <v>633</v>
      </c>
      <c r="D250" s="470" t="str">
        <f>VLOOKUP(B250,'Traitements admissibles'!$H$2:$I$116,2,FALSE)</f>
        <v>Coupe progressive irrégulière à régénération lente en 1 intervention et abandon du volume résiduel, Multiples phases, Martelage, type de peuplement feuillus tolérants, autres résineux et mixte feuillus</v>
      </c>
    </row>
    <row r="251" spans="1:4" s="44" customFormat="1" x14ac:dyDescent="0.25">
      <c r="A251" s="333" t="s">
        <v>522</v>
      </c>
      <c r="B251" s="334" t="s">
        <v>525</v>
      </c>
      <c r="C251" s="334" t="s">
        <v>633</v>
      </c>
      <c r="D251" s="470" t="str">
        <f>VLOOKUP(B251,'Traitements admissibles'!$H$2:$I$116,2,FALSE)</f>
        <v>Coupe progressive irrégulière à régénération lente en 1 intervention et abandon du volume résiduel, Multiples phases, Martelage, type de peuplement SEPM, feuillus intolérants et mixte résineux</v>
      </c>
    </row>
    <row r="252" spans="1:4" s="44" customFormat="1" x14ac:dyDescent="0.25">
      <c r="A252" s="333" t="s">
        <v>522</v>
      </c>
      <c r="B252" s="334" t="s">
        <v>527</v>
      </c>
      <c r="C252" s="334" t="s">
        <v>633</v>
      </c>
      <c r="D252" s="470" t="str">
        <f>VLOOKUP(B252,'Traitements admissibles'!$H$2:$I$116,2,FALSE)</f>
        <v>Coupe progressive irrégulière à régénération lente en 1 intervention et abandon du volume résiduel, Multiples phases, Opérateur, type de peuplement feuillus tolérants, autres résineux et mixte feuillus</v>
      </c>
    </row>
    <row r="253" spans="1:4" s="44" customFormat="1" x14ac:dyDescent="0.25">
      <c r="A253" s="333" t="s">
        <v>522</v>
      </c>
      <c r="B253" s="334" t="s">
        <v>529</v>
      </c>
      <c r="C253" s="334" t="s">
        <v>633</v>
      </c>
      <c r="D253" s="470" t="str">
        <f>VLOOKUP(B253,'Traitements admissibles'!$H$2:$I$116,2,FALSE)</f>
        <v>Coupe progressive irrégulière à régénération lente en 1 intervention et abandon du volume résiduel, Multiples phases, Opérateur, type de peuplement SEPM, feuillus intolérants et mixte résineux</v>
      </c>
    </row>
    <row r="254" spans="1:4" s="44" customFormat="1" x14ac:dyDescent="0.25">
      <c r="A254" s="333" t="s">
        <v>531</v>
      </c>
      <c r="B254" s="334" t="s">
        <v>532</v>
      </c>
      <c r="C254" s="334" t="s">
        <v>634</v>
      </c>
      <c r="D254" s="470" t="str">
        <f>VLOOKUP(B254,'Traitements admissibles'!$H$2:$I$116,2,FALSE)</f>
        <v>Coupe progressive irrégulière à régénération lente en 1 intervention et abandon du volume résiduel, phase secondaire, Martelage, type de peuplement feuillus tolérants, autres résineux et mixte feuillus</v>
      </c>
    </row>
    <row r="255" spans="1:4" s="44" customFormat="1" x14ac:dyDescent="0.25">
      <c r="A255" s="333" t="s">
        <v>531</v>
      </c>
      <c r="B255" s="334" t="s">
        <v>534</v>
      </c>
      <c r="C255" s="334" t="s">
        <v>634</v>
      </c>
      <c r="D255" s="470" t="str">
        <f>VLOOKUP(B255,'Traitements admissibles'!$H$2:$I$116,2,FALSE)</f>
        <v>Coupe progressive irrégulière à régénération lente en 1 intervention et abandon du volume résiduel, phase secondaire, Martelage, type de peuplement SEPM, feuillus intolérants et mixte résineux</v>
      </c>
    </row>
    <row r="256" spans="1:4" s="44" customFormat="1" x14ac:dyDescent="0.25">
      <c r="A256" s="333" t="s">
        <v>531</v>
      </c>
      <c r="B256" s="334" t="s">
        <v>536</v>
      </c>
      <c r="C256" s="334" t="s">
        <v>634</v>
      </c>
      <c r="D256" s="470" t="str">
        <f>VLOOKUP(B256,'Traitements admissibles'!$H$2:$I$116,2,FALSE)</f>
        <v>Coupe progressive irrégulière à régénération lente en 1 intervention et abandon du volume résiduel, phase secondaire, Opérateur, type de peuplement feuillus tolérants, autres résineux et mixte feuillus</v>
      </c>
    </row>
    <row r="257" spans="1:4" s="44" customFormat="1" x14ac:dyDescent="0.25">
      <c r="A257" s="333" t="s">
        <v>531</v>
      </c>
      <c r="B257" s="334" t="s">
        <v>538</v>
      </c>
      <c r="C257" s="334" t="s">
        <v>634</v>
      </c>
      <c r="D257" s="470" t="str">
        <f>VLOOKUP(B257,'Traitements admissibles'!$H$2:$I$116,2,FALSE)</f>
        <v>Coupe progressive irrégulière à régénération lente en 1 intervention et abandon du volume résiduel, phase secondaire, Opérateur, type de peuplement SEPM, feuillus intolérants et mixte résineux</v>
      </c>
    </row>
    <row r="258" spans="1:4" s="44" customFormat="1" x14ac:dyDescent="0.25">
      <c r="A258" s="333" t="s">
        <v>79</v>
      </c>
      <c r="B258" s="334" t="s">
        <v>98</v>
      </c>
      <c r="C258" s="334" t="s">
        <v>644</v>
      </c>
      <c r="D258" s="470" t="str">
        <f>VLOOKUP(B258,'Traitements admissibles'!$H$2:$I$116,2,FALSE)</f>
        <v>Coupe progressive irrégulière à régénération lente, 2 interventions, coupe d'ensemencement, Opérateur, type de peuplement feuillus tolérants, autres résineux et mixte feuillus</v>
      </c>
    </row>
    <row r="259" spans="1:4" s="44" customFormat="1" x14ac:dyDescent="0.25">
      <c r="A259" s="333" t="s">
        <v>79</v>
      </c>
      <c r="B259" s="334" t="s">
        <v>99</v>
      </c>
      <c r="C259" s="334" t="s">
        <v>644</v>
      </c>
      <c r="D259" s="470" t="str">
        <f>VLOOKUP(B259,'Traitements admissibles'!$H$2:$I$116,2,FALSE)</f>
        <v>Coupe progressive irrégulière à régénération lente, 2 interventions, coupe d'ensemencement, Opérateur, type de peuplement SEPM, feuillus intolérants et mixte résineux</v>
      </c>
    </row>
    <row r="260" spans="1:4" s="44" customFormat="1" x14ac:dyDescent="0.25">
      <c r="A260" s="333" t="s">
        <v>79</v>
      </c>
      <c r="B260" s="334" t="s">
        <v>108</v>
      </c>
      <c r="C260" s="334" t="s">
        <v>644</v>
      </c>
      <c r="D260" s="470" t="str">
        <f>VLOOKUP(B260,'Traitements admissibles'!$H$2:$I$116,2,FALSE)</f>
        <v>Coupe progressive irrégulière à régénération lente, 2 interventions, coupe d'ensemencement, Martelage, type de peuplement feuillus tolérants, autres résineux et mixte feuillus</v>
      </c>
    </row>
    <row r="261" spans="1:4" s="44" customFormat="1" x14ac:dyDescent="0.25">
      <c r="A261" s="333" t="s">
        <v>79</v>
      </c>
      <c r="B261" s="334" t="s">
        <v>109</v>
      </c>
      <c r="C261" s="334" t="s">
        <v>644</v>
      </c>
      <c r="D261" s="470" t="str">
        <f>VLOOKUP(B261,'Traitements admissibles'!$H$2:$I$116,2,FALSE)</f>
        <v>Coupe progressive irrégulière à régénération lente, 2 interventions, coupe d'ensemencement, Martelage, type de peuplement SEPM, feuillus intolérants et mixte résineux</v>
      </c>
    </row>
    <row r="262" spans="1:4" s="44" customFormat="1" x14ac:dyDescent="0.25">
      <c r="A262" s="333" t="s">
        <v>544</v>
      </c>
      <c r="B262" s="334" t="s">
        <v>545</v>
      </c>
      <c r="C262" s="334" t="s">
        <v>635</v>
      </c>
      <c r="D262" s="470" t="str">
        <f>VLOOKUP(B262,'Traitements admissibles'!$H$2:$I$116,2,FALSE)</f>
        <v>Coupe progressive irrégulière à régénération lente en 2 interventions et abandon du volume résiduel, Multiples phases, Martelage, type de peuplement feuillus tolérants, autres résineux et mixte feuillus</v>
      </c>
    </row>
    <row r="263" spans="1:4" s="44" customFormat="1" x14ac:dyDescent="0.25">
      <c r="A263" s="333" t="s">
        <v>544</v>
      </c>
      <c r="B263" s="334" t="s">
        <v>547</v>
      </c>
      <c r="C263" s="334" t="s">
        <v>635</v>
      </c>
      <c r="D263" s="470" t="str">
        <f>VLOOKUP(B263,'Traitements admissibles'!$H$2:$I$116,2,FALSE)</f>
        <v>Coupe progressive irrégulière à régénération lente en 2 interventions et abandon du volume résiduel, Multiples phases, Martelage, type de peuplement SEPM, feuillus intolérants et mixte résineux</v>
      </c>
    </row>
    <row r="264" spans="1:4" s="44" customFormat="1" x14ac:dyDescent="0.25">
      <c r="A264" s="333" t="s">
        <v>544</v>
      </c>
      <c r="B264" s="334" t="s">
        <v>549</v>
      </c>
      <c r="C264" s="334" t="s">
        <v>635</v>
      </c>
      <c r="D264" s="470" t="str">
        <f>VLOOKUP(B264,'Traitements admissibles'!$H$2:$I$116,2,FALSE)</f>
        <v>Coupe progressive irrégulière à régénération lente en 2 interventions et abandon du volume résiduel, Multiples phases, Opérateur, type de peuplement feuillus tolérants, autres résineux et mixte feuillus</v>
      </c>
    </row>
    <row r="265" spans="1:4" s="44" customFormat="1" x14ac:dyDescent="0.25">
      <c r="A265" s="333" t="s">
        <v>544</v>
      </c>
      <c r="B265" s="334" t="s">
        <v>551</v>
      </c>
      <c r="C265" s="334" t="s">
        <v>635</v>
      </c>
      <c r="D265" s="470" t="str">
        <f>VLOOKUP(B265,'Traitements admissibles'!$H$2:$I$116,2,FALSE)</f>
        <v>Coupe progressive irrégulière à régénération lente en 2 interventions et abandon du volume résiduel, Multiples phases, Opérateur, type de peuplement SEPM, feuillus intolérants et mixte résineux</v>
      </c>
    </row>
    <row r="266" spans="1:4" s="44" customFormat="1" x14ac:dyDescent="0.25">
      <c r="A266" s="333" t="s">
        <v>80</v>
      </c>
      <c r="B266" s="334" t="s">
        <v>100</v>
      </c>
      <c r="C266" s="334" t="s">
        <v>645</v>
      </c>
      <c r="D266" s="470" t="str">
        <f>VLOOKUP(B266,'Traitements admissibles'!$H$2:$I$116,2,FALSE)</f>
        <v>Coupe progressive irrégulière à régénération lente, 2 interventions, coupe secondaire, Opérateur, type de peuplement feuillus tolérants, autres résineux, mixte feuillus</v>
      </c>
    </row>
    <row r="267" spans="1:4" s="44" customFormat="1" x14ac:dyDescent="0.25">
      <c r="A267" s="333" t="s">
        <v>80</v>
      </c>
      <c r="B267" s="334" t="s">
        <v>101</v>
      </c>
      <c r="C267" s="334" t="s">
        <v>645</v>
      </c>
      <c r="D267" s="470" t="str">
        <f>VLOOKUP(B267,'Traitements admissibles'!$H$2:$I$116,2,FALSE)</f>
        <v>Coupe progressive irrégulière à régénération lente, 2 interventions, coupe secondaire, Opérateur, type de peuplement SEPM, feuillus intolérants, mixte résineux</v>
      </c>
    </row>
    <row r="268" spans="1:4" s="44" customFormat="1" x14ac:dyDescent="0.25">
      <c r="A268" s="333" t="s">
        <v>80</v>
      </c>
      <c r="B268" s="334" t="s">
        <v>110</v>
      </c>
      <c r="C268" s="334" t="s">
        <v>645</v>
      </c>
      <c r="D268" s="470" t="str">
        <f>VLOOKUP(B268,'Traitements admissibles'!$H$2:$I$116,2,FALSE)</f>
        <v>Coupe progressive irrégulière à régénération lente, 2 interventions, coupe secondaire, Martelage, type de peuplement feuillus tolérants, autres résineux, mixte feuillus</v>
      </c>
    </row>
    <row r="269" spans="1:4" s="44" customFormat="1" x14ac:dyDescent="0.25">
      <c r="A269" s="333" t="s">
        <v>80</v>
      </c>
      <c r="B269" s="334" t="s">
        <v>111</v>
      </c>
      <c r="C269" s="334" t="s">
        <v>645</v>
      </c>
      <c r="D269" s="470" t="str">
        <f>VLOOKUP(B269,'Traitements admissibles'!$H$2:$I$116,2,FALSE)</f>
        <v>Coupe progressive irrégulière à régénération lente, 2 interventions, coupe secondaire, Martelage, type de peuplement SEPM, feuillus intolérants, mixte résineux</v>
      </c>
    </row>
    <row r="270" spans="1:4" s="44" customFormat="1" x14ac:dyDescent="0.25">
      <c r="A270" s="333" t="s">
        <v>81</v>
      </c>
      <c r="B270" s="334" t="s">
        <v>102</v>
      </c>
      <c r="C270" s="334" t="s">
        <v>646</v>
      </c>
      <c r="D270" s="470" t="str">
        <f>VLOOKUP(B270,'Traitements admissibles'!$H$2:$I$116,2,FALSE)</f>
        <v>Coupe progressive irrégulière à régénération lente, 3 interventions, coupe d'ensemencement, Opérateur, type de peuplement feuillus tolérants, autres résineux et mixte feuillus</v>
      </c>
    </row>
    <row r="271" spans="1:4" s="44" customFormat="1" x14ac:dyDescent="0.25">
      <c r="A271" s="333" t="s">
        <v>81</v>
      </c>
      <c r="B271" s="334" t="s">
        <v>103</v>
      </c>
      <c r="C271" s="334" t="s">
        <v>646</v>
      </c>
      <c r="D271" s="470" t="str">
        <f>VLOOKUP(B271,'Traitements admissibles'!$H$2:$I$116,2,FALSE)</f>
        <v>Coupe progressive irrégulière à régénération lente, 3 interventions, coupe d'ensemencement, Opérateur, type de peuplement SEPM, feuillus intolérants et mixte résineux</v>
      </c>
    </row>
    <row r="272" spans="1:4" s="44" customFormat="1" x14ac:dyDescent="0.25">
      <c r="A272" s="333" t="s">
        <v>81</v>
      </c>
      <c r="B272" s="334" t="s">
        <v>112</v>
      </c>
      <c r="C272" s="334" t="s">
        <v>646</v>
      </c>
      <c r="D272" s="470" t="str">
        <f>VLOOKUP(B272,'Traitements admissibles'!$H$2:$I$116,2,FALSE)</f>
        <v>Coupe progressive irrégulière à régénération lente, 3 interventions, coupe d'ensemencement, Martelage, type de peuplement feuillus tolérants, autres résineux et mixte feuillus</v>
      </c>
    </row>
    <row r="273" spans="1:4" s="44" customFormat="1" x14ac:dyDescent="0.25">
      <c r="A273" s="333" t="s">
        <v>81</v>
      </c>
      <c r="B273" s="334" t="s">
        <v>113</v>
      </c>
      <c r="C273" s="334" t="s">
        <v>646</v>
      </c>
      <c r="D273" s="470" t="str">
        <f>VLOOKUP(B273,'Traitements admissibles'!$H$2:$I$116,2,FALSE)</f>
        <v>Coupe progressive irrégulière à régénération lente, 3 interventions, coupe d'ensemencement, Martelage, type de peuplement SEPM, feuillus intolérants et mixte résineux</v>
      </c>
    </row>
    <row r="274" spans="1:4" s="44" customFormat="1" x14ac:dyDescent="0.25">
      <c r="A274" s="333" t="s">
        <v>561</v>
      </c>
      <c r="B274" s="334" t="s">
        <v>562</v>
      </c>
      <c r="C274" s="334" t="s">
        <v>636</v>
      </c>
      <c r="D274" s="470" t="str">
        <f>VLOOKUP(B274,'Traitements admissibles'!$H$2:$I$116,2,FALSE)</f>
        <v>Coupe progressive irrégulière à régénération lente en 3 interventions et abandon du volume résiduel, Multiples phases, Martelage, type de peuplement feuillus tolérants, autres résineux et mixte feuillus</v>
      </c>
    </row>
    <row r="275" spans="1:4" s="44" customFormat="1" x14ac:dyDescent="0.25">
      <c r="A275" s="333" t="s">
        <v>561</v>
      </c>
      <c r="B275" s="334" t="s">
        <v>564</v>
      </c>
      <c r="C275" s="334" t="s">
        <v>636</v>
      </c>
      <c r="D275" s="470" t="str">
        <f>VLOOKUP(B275,'Traitements admissibles'!$H$2:$I$116,2,FALSE)</f>
        <v>Coupe progressive irrégulière à régénération lente en 3 interventions et abandon du volume résiduel, Multiples phases, Martelage, type de peuplement SEPM, feuillus intolérants et mixte résineux</v>
      </c>
    </row>
    <row r="276" spans="1:4" s="44" customFormat="1" x14ac:dyDescent="0.25">
      <c r="A276" s="333" t="s">
        <v>561</v>
      </c>
      <c r="B276" s="334" t="s">
        <v>566</v>
      </c>
      <c r="C276" s="334" t="s">
        <v>636</v>
      </c>
      <c r="D276" s="470" t="str">
        <f>VLOOKUP(B276,'Traitements admissibles'!$H$2:$I$116,2,FALSE)</f>
        <v>Coupe progressive irrégulière à régénération lente en 3 interventions et abandon du volume résiduel, Multiples phases, Opérateur, type de peuplement feuillus tolérants, autres résineux et mixte feuillus</v>
      </c>
    </row>
    <row r="277" spans="1:4" s="44" customFormat="1" x14ac:dyDescent="0.25">
      <c r="A277" s="333" t="s">
        <v>561</v>
      </c>
      <c r="B277" s="334" t="s">
        <v>568</v>
      </c>
      <c r="C277" s="334" t="s">
        <v>636</v>
      </c>
      <c r="D277" s="470" t="str">
        <f>VLOOKUP(B277,'Traitements admissibles'!$H$2:$I$116,2,FALSE)</f>
        <v>Coupe progressive irrégulière à régénération lente en 3 interventions et abandon du volume résiduel, Multiples phases, Opérateur, type de peuplement SEPM, feuillus intolérants et mixte résineux</v>
      </c>
    </row>
    <row r="278" spans="1:4" s="44" customFormat="1" x14ac:dyDescent="0.25">
      <c r="A278" s="333" t="s">
        <v>82</v>
      </c>
      <c r="B278" s="334" t="s">
        <v>104</v>
      </c>
      <c r="C278" s="334" t="s">
        <v>647</v>
      </c>
      <c r="D278" s="470" t="str">
        <f>VLOOKUP(B278,'Traitements admissibles'!$H$2:$I$116,2,FALSE)</f>
        <v>Coupe progressive irrégulière à régénération lente, 3 interventions, coupe secondaire, Opérateur, type de peuplement feuillus tolérants, autres résineux, mixte feuillus</v>
      </c>
    </row>
    <row r="279" spans="1:4" s="44" customFormat="1" x14ac:dyDescent="0.25">
      <c r="A279" s="333" t="s">
        <v>82</v>
      </c>
      <c r="B279" s="334" t="s">
        <v>105</v>
      </c>
      <c r="C279" s="334" t="s">
        <v>647</v>
      </c>
      <c r="D279" s="470" t="str">
        <f>VLOOKUP(B279,'Traitements admissibles'!$H$2:$I$116,2,FALSE)</f>
        <v>Coupe progressive irrégulière à régénération lente, 3 interventions, coupe secondaire, Opérateur, type de peuplement SEPM, feuillus intolérants, mixte résineux</v>
      </c>
    </row>
    <row r="280" spans="1:4" s="44" customFormat="1" x14ac:dyDescent="0.25">
      <c r="A280" s="333" t="s">
        <v>82</v>
      </c>
      <c r="B280" s="334" t="s">
        <v>114</v>
      </c>
      <c r="C280" s="334" t="s">
        <v>647</v>
      </c>
      <c r="D280" s="470" t="str">
        <f>VLOOKUP(B280,'Traitements admissibles'!$H$2:$I$116,2,FALSE)</f>
        <v>Coupe progressive irrégulière à régénération lente, 3 interventions, coupe secondaire, Martelage, type de peuplement feuillus tolérants, autres résineux, mixte feuillus</v>
      </c>
    </row>
    <row r="281" spans="1:4" s="44" customFormat="1" x14ac:dyDescent="0.25">
      <c r="A281" s="333" t="s">
        <v>82</v>
      </c>
      <c r="B281" s="334" t="s">
        <v>115</v>
      </c>
      <c r="C281" s="334" t="s">
        <v>647</v>
      </c>
      <c r="D281" s="470" t="str">
        <f>VLOOKUP(B281,'Traitements admissibles'!$H$2:$I$116,2,FALSE)</f>
        <v>Coupe progressive irrégulière à régénération lente, 3 interventions, coupe secondaire, Martelage, type de peuplement SEPM, feuillus intolérants, mixte résineux</v>
      </c>
    </row>
    <row r="282" spans="1:4" s="44" customFormat="1" x14ac:dyDescent="0.25">
      <c r="A282" s="333" t="s">
        <v>83</v>
      </c>
      <c r="B282" s="334" t="s">
        <v>106</v>
      </c>
      <c r="C282" s="334" t="s">
        <v>648</v>
      </c>
      <c r="D282" s="470" t="str">
        <f>VLOOKUP(B282,'Traitements admissibles'!$H$2:$I$116,2,FALSE)</f>
        <v>Coupe progressive irrégulière à régénération lente, coupe multiples phases, Opérateur, type de peuplement feuillus tolérants, autres résineux et mixte feuillus</v>
      </c>
    </row>
    <row r="283" spans="1:4" s="44" customFormat="1" x14ac:dyDescent="0.25">
      <c r="A283" s="333" t="s">
        <v>83</v>
      </c>
      <c r="B283" s="334" t="s">
        <v>107</v>
      </c>
      <c r="C283" s="334" t="s">
        <v>648</v>
      </c>
      <c r="D283" s="470" t="str">
        <f>VLOOKUP(B283,'Traitements admissibles'!$H$2:$I$116,2,FALSE)</f>
        <v>Coupe progressive irrégulière à régénération lente, coupe multiples phases, Opérateur, type de peuplement SEPM, feuillus intolérants, mixte feuillus</v>
      </c>
    </row>
    <row r="284" spans="1:4" s="44" customFormat="1" x14ac:dyDescent="0.25">
      <c r="A284" s="333" t="s">
        <v>83</v>
      </c>
      <c r="B284" s="334" t="s">
        <v>116</v>
      </c>
      <c r="C284" s="334" t="s">
        <v>648</v>
      </c>
      <c r="D284" s="470" t="str">
        <f>VLOOKUP(B284,'Traitements admissibles'!$H$2:$I$116,2,FALSE)</f>
        <v>Coupe progressive irrégulière à régénération lente, coupe multiples phases, Martelage, type de peuplement feuillus tolérants, autres résineux et mixte feuillus</v>
      </c>
    </row>
    <row r="285" spans="1:4" s="44" customFormat="1" x14ac:dyDescent="0.25">
      <c r="A285" s="333" t="s">
        <v>83</v>
      </c>
      <c r="B285" s="334" t="s">
        <v>117</v>
      </c>
      <c r="C285" s="334" t="s">
        <v>648</v>
      </c>
      <c r="D285" s="470" t="str">
        <f>VLOOKUP(B285,'Traitements admissibles'!$H$2:$I$116,2,FALSE)</f>
        <v>Coupe progressive irrégulière à régénération lente, coupe multiples phases, Martelage, type de peuplement SEPM, feuillus intolérants, mixte feuillus</v>
      </c>
    </row>
    <row r="286" spans="1:4" s="44" customFormat="1" x14ac:dyDescent="0.25">
      <c r="A286" s="333" t="s">
        <v>84</v>
      </c>
      <c r="B286" s="334" t="s">
        <v>118</v>
      </c>
      <c r="C286" s="334" t="s">
        <v>649</v>
      </c>
      <c r="D286" s="470" t="str">
        <f>VLOOKUP(B286,'Traitements admissibles'!$H$2:$I$116,2,FALSE)</f>
        <v>Coupe progressive irrégulière à régénération lente, coupe préparatoire, Martelage, type de peuplement feuillus tolérants, autres résineux et mixte feuillus</v>
      </c>
    </row>
    <row r="287" spans="1:4" s="44" customFormat="1" x14ac:dyDescent="0.25">
      <c r="A287" s="333" t="s">
        <v>84</v>
      </c>
      <c r="B287" s="334" t="s">
        <v>119</v>
      </c>
      <c r="C287" s="334" t="s">
        <v>649</v>
      </c>
      <c r="D287" s="470" t="str">
        <f>VLOOKUP(B287,'Traitements admissibles'!$H$2:$I$116,2,FALSE)</f>
        <v>Coupe progressive irrégulière à régénération lente, coupe préparatoire, Opérateur, type de peuplement feuillus tolérants, autres résineux et mixte feuillus</v>
      </c>
    </row>
    <row r="288" spans="1:4" s="44" customFormat="1" x14ac:dyDescent="0.25">
      <c r="A288" s="333" t="s">
        <v>84</v>
      </c>
      <c r="B288" s="334" t="s">
        <v>120</v>
      </c>
      <c r="C288" s="334" t="s">
        <v>649</v>
      </c>
      <c r="D288" s="470" t="str">
        <f>VLOOKUP(B288,'Traitements admissibles'!$H$2:$I$116,2,FALSE)</f>
        <v>Coupe progressive irrégulière à régénération lente, coupe préparatoire, Opérateur, type de peuplement SEPM, feuillus intolérants et mixte résineux</v>
      </c>
    </row>
    <row r="289" spans="1:4" s="44" customFormat="1" x14ac:dyDescent="0.25">
      <c r="A289" s="333" t="s">
        <v>84</v>
      </c>
      <c r="B289" s="334" t="s">
        <v>121</v>
      </c>
      <c r="C289" s="334" t="s">
        <v>649</v>
      </c>
      <c r="D289" s="470" t="str">
        <f>VLOOKUP(B289,'Traitements admissibles'!$H$2:$I$116,2,FALSE)</f>
        <v>Coupe progressive irrégulière à régénération lente, coupe préparatoire, Martelage, type de peuplement SEPM, feuillus intolérants et mixte résineux</v>
      </c>
    </row>
    <row r="290" spans="1:4" s="44" customFormat="1" x14ac:dyDescent="0.25">
      <c r="A290" s="333" t="s">
        <v>85</v>
      </c>
      <c r="B290" s="334" t="s">
        <v>132</v>
      </c>
      <c r="C290" s="334" t="s">
        <v>637</v>
      </c>
      <c r="D290" s="470" t="str">
        <f>VLOOKUP(B290,'Traitements admissibles'!$H$2:$I$116,2,FALSE)</f>
        <v>Coupe progressive régulière par bande, Martelage, type de peuplement feuillus tolérants, autres résineux et mixte feuillus</v>
      </c>
    </row>
    <row r="291" spans="1:4" s="44" customFormat="1" x14ac:dyDescent="0.25">
      <c r="A291" s="333" t="s">
        <v>85</v>
      </c>
      <c r="B291" s="334" t="s">
        <v>133</v>
      </c>
      <c r="C291" s="334" t="s">
        <v>637</v>
      </c>
      <c r="D291" s="470" t="str">
        <f>VLOOKUP(B291,'Traitements admissibles'!$H$2:$I$116,2,FALSE)</f>
        <v>Coupe progressive régulière par bande, Martelage, type de peuplement SEPM, feuillus intolérants et mixte résineux</v>
      </c>
    </row>
    <row r="292" spans="1:4" s="44" customFormat="1" x14ac:dyDescent="0.25">
      <c r="A292" s="333" t="s">
        <v>85</v>
      </c>
      <c r="B292" s="334" t="s">
        <v>134</v>
      </c>
      <c r="C292" s="334" t="s">
        <v>637</v>
      </c>
      <c r="D292" s="470" t="str">
        <f>VLOOKUP(B292,'Traitements admissibles'!$H$2:$I$116,2,FALSE)</f>
        <v>Coupe progressive régulière par bande, Opérateur, type de peuplement feuillus tolérants, autres résineux et mixte feuillus</v>
      </c>
    </row>
    <row r="293" spans="1:4" s="44" customFormat="1" x14ac:dyDescent="0.25">
      <c r="A293" s="333" t="s">
        <v>85</v>
      </c>
      <c r="B293" s="334" t="s">
        <v>135</v>
      </c>
      <c r="C293" s="334" t="s">
        <v>637</v>
      </c>
      <c r="D293" s="470" t="str">
        <f>VLOOKUP(B293,'Traitements admissibles'!$H$2:$I$116,2,FALSE)</f>
        <v>Coupe progressive régulière par bande, Opérateur, type de peuplement SEPM, feuillus intolérants et mixte résineux</v>
      </c>
    </row>
    <row r="294" spans="1:4" s="44" customFormat="1" x14ac:dyDescent="0.25">
      <c r="A294" s="333" t="s">
        <v>86</v>
      </c>
      <c r="B294" s="334" t="s">
        <v>136</v>
      </c>
      <c r="C294" s="334" t="s">
        <v>638</v>
      </c>
      <c r="D294" s="470" t="str">
        <f>VLOOKUP(B294,'Traitements admissibles'!$H$2:$I$116,2,FALSE)</f>
        <v>Coupe progressive régulière par troués, Martelage, type de peuplement feuillus tolérants, autres résineux et mixte feuillus</v>
      </c>
    </row>
    <row r="295" spans="1:4" s="44" customFormat="1" x14ac:dyDescent="0.25">
      <c r="A295" s="333" t="s">
        <v>86</v>
      </c>
      <c r="B295" s="334" t="s">
        <v>137</v>
      </c>
      <c r="C295" s="334" t="s">
        <v>638</v>
      </c>
      <c r="D295" s="470" t="str">
        <f>VLOOKUP(B295,'Traitements admissibles'!$H$2:$I$116,2,FALSE)</f>
        <v>Coupe progressive régulière par trouées, Martelage, type de peuplement SEPM, feuillus intolérants et mixte résineux</v>
      </c>
    </row>
    <row r="296" spans="1:4" s="44" customFormat="1" x14ac:dyDescent="0.25">
      <c r="A296" s="333" t="s">
        <v>86</v>
      </c>
      <c r="B296" s="334" t="s">
        <v>138</v>
      </c>
      <c r="C296" s="334" t="s">
        <v>638</v>
      </c>
      <c r="D296" s="470" t="str">
        <f>VLOOKUP(B296,'Traitements admissibles'!$H$2:$I$116,2,FALSE)</f>
        <v>Coupe progressive régulière par trouées, Opérateur, type de peuplement feuillus tolérants, autres résineux et mixte feuillus</v>
      </c>
    </row>
    <row r="297" spans="1:4" s="44" customFormat="1" x14ac:dyDescent="0.25">
      <c r="A297" s="333" t="s">
        <v>86</v>
      </c>
      <c r="B297" s="334" t="s">
        <v>139</v>
      </c>
      <c r="C297" s="334" t="s">
        <v>638</v>
      </c>
      <c r="D297" s="470" t="str">
        <f>VLOOKUP(B297,'Traitements admissibles'!$H$2:$I$116,2,FALSE)</f>
        <v>Coupe progressive régulière par trouées, Opérateur, type de peuplement SEPM, feuillus intolérants et mixte résineux</v>
      </c>
    </row>
    <row r="298" spans="1:4" s="44" customFormat="1" x14ac:dyDescent="0.25">
      <c r="A298" s="333" t="s">
        <v>87</v>
      </c>
      <c r="B298" s="334" t="s">
        <v>140</v>
      </c>
      <c r="C298" s="334" t="s">
        <v>653</v>
      </c>
      <c r="D298" s="470" t="str">
        <f>VLOOKUP(B298,'Traitements admissibles'!$H$2:$I$116,2,FALSE)</f>
        <v>Coupe progressive régulière uniforme, coupe d'ensemencement, Martelage, type de peuplement feuillus tolérants, autres résineux et mixte feuillus</v>
      </c>
    </row>
    <row r="299" spans="1:4" s="44" customFormat="1" x14ac:dyDescent="0.25">
      <c r="A299" s="333" t="s">
        <v>87</v>
      </c>
      <c r="B299" s="334" t="s">
        <v>141</v>
      </c>
      <c r="C299" s="334" t="s">
        <v>653</v>
      </c>
      <c r="D299" s="470" t="str">
        <f>VLOOKUP(B299,'Traitements admissibles'!$H$2:$I$116,2,FALSE)</f>
        <v>Coupe progressive régulière uniforme, coupe d'ensemencement, Opérateur, type de peuplement feuillus tolérants, autres résineux et mixte feuillus</v>
      </c>
    </row>
    <row r="300" spans="1:4" s="44" customFormat="1" x14ac:dyDescent="0.25">
      <c r="A300" s="333" t="s">
        <v>87</v>
      </c>
      <c r="B300" s="334" t="s">
        <v>142</v>
      </c>
      <c r="C300" s="334" t="s">
        <v>653</v>
      </c>
      <c r="D300" s="470" t="str">
        <f>VLOOKUP(B300,'Traitements admissibles'!$H$2:$I$116,2,FALSE)</f>
        <v>Coupe progressive régulière uniforme, coupe d'ensemencement, Opérateur, type de peuplement SEPM, feuillus intolérants et mixte résineux</v>
      </c>
    </row>
    <row r="301" spans="1:4" s="44" customFormat="1" x14ac:dyDescent="0.25">
      <c r="A301" s="333" t="s">
        <v>87</v>
      </c>
      <c r="B301" s="334" t="s">
        <v>143</v>
      </c>
      <c r="C301" s="334" t="s">
        <v>653</v>
      </c>
      <c r="D301" s="470" t="str">
        <f>VLOOKUP(B301,'Traitements admissibles'!$H$2:$I$116,2,FALSE)</f>
        <v>Coupe progressive régulière uniforme, coupe d'ensemencement, Martelage, type de peuplement SEPM, feuillus intolérants et mixte résineux</v>
      </c>
    </row>
    <row r="302" spans="1:4" s="44" customFormat="1" x14ac:dyDescent="0.25">
      <c r="A302" s="333" t="s">
        <v>88</v>
      </c>
      <c r="B302" s="334" t="s">
        <v>144</v>
      </c>
      <c r="C302" s="334" t="s">
        <v>654</v>
      </c>
      <c r="D302" s="470" t="str">
        <f>VLOOKUP(B302,'Traitements admissibles'!$H$2:$I$116,2,FALSE)</f>
        <v>Coupe progressive régulière uniforme, coupe préparatoire, Martelage, type de peuplement feuillus tolérants, autres résineux et mixte feuillus</v>
      </c>
    </row>
    <row r="303" spans="1:4" s="44" customFormat="1" x14ac:dyDescent="0.25">
      <c r="A303" s="333" t="s">
        <v>88</v>
      </c>
      <c r="B303" s="334" t="s">
        <v>145</v>
      </c>
      <c r="C303" s="334" t="s">
        <v>654</v>
      </c>
      <c r="D303" s="470" t="str">
        <f>VLOOKUP(B303,'Traitements admissibles'!$H$2:$I$116,2,FALSE)</f>
        <v>Coupe progressive régulière uniforme, coupe préparatoire, Opérateur, peuplement feuillus tolérants, autres résineux et mixte feuillus</v>
      </c>
    </row>
    <row r="304" spans="1:4" s="44" customFormat="1" x14ac:dyDescent="0.25">
      <c r="A304" s="333" t="s">
        <v>88</v>
      </c>
      <c r="B304" s="334" t="s">
        <v>146</v>
      </c>
      <c r="C304" s="334" t="s">
        <v>654</v>
      </c>
      <c r="D304" s="470" t="str">
        <f>VLOOKUP(B304,'Traitements admissibles'!$H$2:$I$116,2,FALSE)</f>
        <v>Coupe progressive régulière uniforme, Coupe préparatoire, Opérateur, peuplement SEPM, feuillus intolérants et mixte résineux</v>
      </c>
    </row>
    <row r="305" spans="1:4" s="44" customFormat="1" x14ac:dyDescent="0.25">
      <c r="A305" s="333" t="s">
        <v>88</v>
      </c>
      <c r="B305" s="334" t="s">
        <v>147</v>
      </c>
      <c r="C305" s="334" t="s">
        <v>654</v>
      </c>
      <c r="D305" s="470" t="str">
        <f>VLOOKUP(B305,'Traitements admissibles'!$H$2:$I$116,2,FALSE)</f>
        <v>Coupe progressive régulière uniforme, coupe préparatoire, Martelage, type de peuplement SEPM, feuillus intolérants et mixte résineux</v>
      </c>
    </row>
    <row r="306" spans="1:4" s="44" customFormat="1" x14ac:dyDescent="0.25">
      <c r="A306" s="333" t="s">
        <v>593</v>
      </c>
      <c r="B306" s="334" t="s">
        <v>148</v>
      </c>
      <c r="C306" s="334" t="s">
        <v>655</v>
      </c>
      <c r="D306" s="470" t="str">
        <f>VLOOKUP(B306,'Traitements admissibles'!$H$2:$I$116,2,FALSE)</f>
        <v>Coupe progressive régulière uniforme, coupe secondaire, Martelage, type de peuplement feuillus tolérants, autres résineux et mixte feuillus</v>
      </c>
    </row>
    <row r="307" spans="1:4" s="44" customFormat="1" x14ac:dyDescent="0.25">
      <c r="A307" s="333" t="s">
        <v>593</v>
      </c>
      <c r="B307" s="334" t="s">
        <v>149</v>
      </c>
      <c r="C307" s="334" t="s">
        <v>655</v>
      </c>
      <c r="D307" s="470" t="str">
        <f>VLOOKUP(B307,'Traitements admissibles'!$H$2:$I$116,2,FALSE)</f>
        <v>Coupe progressive régulière uniforme, coupe secondaire, Opérateur, type de peuplement feuillus tolérants, autres résineux et mixte feuillus</v>
      </c>
    </row>
    <row r="308" spans="1:4" s="44" customFormat="1" x14ac:dyDescent="0.25">
      <c r="A308" s="333" t="s">
        <v>593</v>
      </c>
      <c r="B308" s="334" t="s">
        <v>150</v>
      </c>
      <c r="C308" s="334" t="s">
        <v>655</v>
      </c>
      <c r="D308" s="470" t="str">
        <f>VLOOKUP(B308,'Traitements admissibles'!$H$2:$I$116,2,FALSE)</f>
        <v>Coupe progressive régulière uniforme, coupe secondaire, Opérateur, type de peuplement SEPM, feuillus intolérants et mixte résineux</v>
      </c>
    </row>
    <row r="309" spans="1:4" s="44" customFormat="1" x14ac:dyDescent="0.25">
      <c r="A309" s="333" t="s">
        <v>593</v>
      </c>
      <c r="B309" s="334" t="s">
        <v>151</v>
      </c>
      <c r="C309" s="334" t="s">
        <v>655</v>
      </c>
      <c r="D309" s="470" t="str">
        <f>VLOOKUP(B309,'Traitements admissibles'!$H$2:$I$116,2,FALSE)</f>
        <v>Coupe progressive régulière uniforme, coupe secondaire, Martelage, type de peuplement SEPM, feuillus intolérants et mixte résineux</v>
      </c>
    </row>
    <row r="310" spans="1:4" s="44" customFormat="1" x14ac:dyDescent="0.25">
      <c r="A310" s="333" t="s">
        <v>179</v>
      </c>
      <c r="B310" s="334" t="s">
        <v>1049</v>
      </c>
      <c r="C310" s="334" t="s">
        <v>656</v>
      </c>
      <c r="D310" s="470" t="str">
        <f>VLOOKUP(B310,'Traitements admissibles'!$H$2:$I$116,2,FALSE)</f>
        <v>Deuxième éclaircie commerciale mixte par le bas, peuplement SEPM, feuillus intolérants  et mixte à tendance résineuse</v>
      </c>
    </row>
    <row r="311" spans="1:4" s="44" customFormat="1" x14ac:dyDescent="0.25">
      <c r="A311" s="333" t="s">
        <v>179</v>
      </c>
      <c r="B311" s="334" t="s">
        <v>609</v>
      </c>
      <c r="C311" s="334" t="s">
        <v>656</v>
      </c>
      <c r="D311" s="470" t="str">
        <f>VLOOKUP(B311,'Traitements admissibles'!$H$2:$I$116,2,FALSE)</f>
        <v>Éclaircie commerciale mixte par le bas, peuplement feuillus tolérants, autres résineux et mixte feuillus</v>
      </c>
    </row>
    <row r="312" spans="1:4" s="44" customFormat="1" x14ac:dyDescent="0.25">
      <c r="A312" s="333" t="s">
        <v>179</v>
      </c>
      <c r="B312" s="334" t="s">
        <v>608</v>
      </c>
      <c r="C312" s="334" t="s">
        <v>656</v>
      </c>
      <c r="D312" s="470" t="str">
        <f>VLOOKUP(B312,'Traitements admissibles'!$H$2:$I$116,2,FALSE)</f>
        <v>Éclaircie commerciale mixte par le bas, peuplement SEPM, feuillus intolérants  et mixte à tendance résineuse</v>
      </c>
    </row>
    <row r="313" spans="1:4" s="44" customFormat="1" x14ac:dyDescent="0.25">
      <c r="A313" s="333" t="s">
        <v>180</v>
      </c>
      <c r="B313" s="334" t="s">
        <v>1051</v>
      </c>
      <c r="C313" s="334" t="s">
        <v>657</v>
      </c>
      <c r="D313" s="470" t="str">
        <f>VLOOKUP(B313,'Traitements admissibles'!$H$2:$I$116,2,FALSE)</f>
        <v>Deuxième éclaircie commerciale mixte par le haut, peuplement SEPM, feuillus intolérants  et mixte à tendance résineuse</v>
      </c>
    </row>
    <row r="314" spans="1:4" s="44" customFormat="1" x14ac:dyDescent="0.25">
      <c r="A314" s="333" t="s">
        <v>180</v>
      </c>
      <c r="B314" s="334" t="s">
        <v>611</v>
      </c>
      <c r="C314" s="334" t="s">
        <v>657</v>
      </c>
      <c r="D314" s="470" t="str">
        <f>VLOOKUP(B314,'Traitements admissibles'!$H$2:$I$116,2,FALSE)</f>
        <v>Éclaircie commerciale mixte par le haut, peuplement feuillus tolérants, autres résineux et mixte feuillus</v>
      </c>
    </row>
    <row r="315" spans="1:4" s="44" customFormat="1" x14ac:dyDescent="0.25">
      <c r="A315" s="333" t="s">
        <v>180</v>
      </c>
      <c r="B315" s="334" t="s">
        <v>610</v>
      </c>
      <c r="C315" s="334" t="s">
        <v>657</v>
      </c>
      <c r="D315" s="470" t="str">
        <f>VLOOKUP(B315,'Traitements admissibles'!$H$2:$I$116,2,FALSE)</f>
        <v>Éclaircie commerciale mixte par le haut, peuplement SEPM, feuillus intolérants  et mixte à tendance résineuse</v>
      </c>
    </row>
    <row r="316" spans="1:4" s="44" customFormat="1" x14ac:dyDescent="0.25">
      <c r="A316" s="333" t="s">
        <v>181</v>
      </c>
      <c r="B316" s="334" t="s">
        <v>1053</v>
      </c>
      <c r="C316" s="334" t="s">
        <v>658</v>
      </c>
      <c r="D316" s="470" t="str">
        <f>VLOOKUP(B316,'Traitements admissibles'!$H$2:$I$116,2,FALSE)</f>
        <v>Deuxième éclaircie commerciale mixte neutre, peuplement SEPM, feuillus intolérants  et mixte à tendance résineuse</v>
      </c>
    </row>
    <row r="317" spans="1:4" s="44" customFormat="1" x14ac:dyDescent="0.25">
      <c r="A317" s="333" t="s">
        <v>181</v>
      </c>
      <c r="B317" s="334" t="s">
        <v>613</v>
      </c>
      <c r="C317" s="334" t="s">
        <v>658</v>
      </c>
      <c r="D317" s="470" t="str">
        <f>VLOOKUP(B317,'Traitements admissibles'!$H$2:$I$116,2,FALSE)</f>
        <v>Éclaircie commerciale patron d'intervention mixte neutre, peuplement feuillus tolérants, autres résineux et mixte feuillus</v>
      </c>
    </row>
    <row r="318" spans="1:4" s="44" customFormat="1" x14ac:dyDescent="0.25">
      <c r="A318" s="333" t="s">
        <v>181</v>
      </c>
      <c r="B318" s="334" t="s">
        <v>612</v>
      </c>
      <c r="C318" s="334" t="s">
        <v>658</v>
      </c>
      <c r="D318" s="470" t="str">
        <f>VLOOKUP(B318,'Traitements admissibles'!$H$2:$I$116,2,FALSE)</f>
        <v>Éclaircie commerciale mixte neutre, peuplement SEPM, feuillus intolérants  et mixte à tendance résineuse</v>
      </c>
    </row>
    <row r="319" spans="1:4" s="44" customFormat="1" x14ac:dyDescent="0.25">
      <c r="A319" s="333" t="s">
        <v>176</v>
      </c>
      <c r="B319" s="334" t="s">
        <v>1055</v>
      </c>
      <c r="C319" s="334" t="s">
        <v>659</v>
      </c>
      <c r="D319" s="470" t="str">
        <f>VLOOKUP(B319,'Traitements admissibles'!$H$2:$I$116,2,FALSE)</f>
        <v>Deuxième éclaircie commerciale sélective par le bas, peuplement SEPM et mixte à tendance résineuse et feuillus intolérants</v>
      </c>
    </row>
    <row r="320" spans="1:4" s="44" customFormat="1" x14ac:dyDescent="0.25">
      <c r="A320" s="333" t="s">
        <v>176</v>
      </c>
      <c r="B320" s="334" t="s">
        <v>603</v>
      </c>
      <c r="C320" s="334" t="s">
        <v>659</v>
      </c>
      <c r="D320" s="470" t="str">
        <f>VLOOKUP(B320,'Traitements admissibles'!$H$2:$I$116,2,FALSE)</f>
        <v>Éclaircie commerciale sélective par le bas, peuplement feuillus tolérants, autres résineux et mixte feuillus</v>
      </c>
    </row>
    <row r="321" spans="1:4" s="44" customFormat="1" x14ac:dyDescent="0.25">
      <c r="A321" s="333" t="s">
        <v>176</v>
      </c>
      <c r="B321" s="334" t="s">
        <v>602</v>
      </c>
      <c r="C321" s="334" t="s">
        <v>659</v>
      </c>
      <c r="D321" s="470" t="str">
        <f>VLOOKUP(B321,'Traitements admissibles'!$H$2:$I$116,2,FALSE)</f>
        <v>Éclaircie commerciale sélective par le bas, peuplement SEPM et mixte à tendance résineuse et feuillus intolérants</v>
      </c>
    </row>
    <row r="322" spans="1:4" s="44" customFormat="1" x14ac:dyDescent="0.25">
      <c r="A322" s="333" t="s">
        <v>177</v>
      </c>
      <c r="B322" s="334" t="s">
        <v>1057</v>
      </c>
      <c r="C322" s="334" t="s">
        <v>660</v>
      </c>
      <c r="D322" s="470" t="str">
        <f>VLOOKUP(B322,'Traitements admissibles'!$H$2:$I$116,2,FALSE)</f>
        <v>Deuxième éclaircie commerciale sélective par le haut, peuplement SEPM et mixte à tendance résineuse et feuillus intolérants</v>
      </c>
    </row>
    <row r="323" spans="1:4" s="44" customFormat="1" x14ac:dyDescent="0.25">
      <c r="A323" s="333" t="s">
        <v>177</v>
      </c>
      <c r="B323" s="334" t="s">
        <v>605</v>
      </c>
      <c r="C323" s="334" t="s">
        <v>660</v>
      </c>
      <c r="D323" s="470" t="str">
        <f>VLOOKUP(B323,'Traitements admissibles'!$H$2:$I$116,2,FALSE)</f>
        <v>Éclaircie commerciale sélective par le haut, peuplement feuillus tolérants, autres résineux et mixte feuillus</v>
      </c>
    </row>
    <row r="324" spans="1:4" s="44" customFormat="1" x14ac:dyDescent="0.25">
      <c r="A324" s="333" t="s">
        <v>177</v>
      </c>
      <c r="B324" s="334" t="s">
        <v>604</v>
      </c>
      <c r="C324" s="334" t="s">
        <v>660</v>
      </c>
      <c r="D324" s="470" t="str">
        <f>VLOOKUP(B324,'Traitements admissibles'!$H$2:$I$116,2,FALSE)</f>
        <v>Éclaircie commerciale sélective par le haut, peuplement SEPM et mixte à tendance résineuse et feuillus intolérants</v>
      </c>
    </row>
    <row r="325" spans="1:4" s="44" customFormat="1" x14ac:dyDescent="0.25">
      <c r="A325" s="333" t="s">
        <v>178</v>
      </c>
      <c r="B325" s="334" t="s">
        <v>1059</v>
      </c>
      <c r="C325" s="334" t="s">
        <v>661</v>
      </c>
      <c r="D325" s="470" t="str">
        <f>VLOOKUP(B325,'Traitements admissibles'!$H$2:$I$116,2,FALSE)</f>
        <v>Deuxième éclaircie commerciale sélective neutre, peuplement SEPM et mixte à tendance résineuse et feuillus intolérants</v>
      </c>
    </row>
    <row r="326" spans="1:4" s="44" customFormat="1" x14ac:dyDescent="0.25">
      <c r="A326" s="333" t="s">
        <v>178</v>
      </c>
      <c r="B326" s="334" t="s">
        <v>607</v>
      </c>
      <c r="C326" s="334" t="s">
        <v>661</v>
      </c>
      <c r="D326" s="470" t="str">
        <f>VLOOKUP(B326,'Traitements admissibles'!$H$2:$I$116,2,FALSE)</f>
        <v>Éclaircie commerciale sélective neutre, peuplement feuillus tolérants, autres résineux et mixte feuillus</v>
      </c>
    </row>
    <row r="327" spans="1:4" s="44" customFormat="1" x14ac:dyDescent="0.25">
      <c r="A327" s="333" t="s">
        <v>178</v>
      </c>
      <c r="B327" s="334" t="s">
        <v>606</v>
      </c>
      <c r="C327" s="334" t="s">
        <v>661</v>
      </c>
      <c r="D327" s="470" t="str">
        <f>VLOOKUP(B327,'Traitements admissibles'!$H$2:$I$116,2,FALSE)</f>
        <v>Éclaircie commerciale sélective neutre, peuplement SEPM et mixte à tendance résineuse et feuillus intolérants</v>
      </c>
    </row>
    <row r="328" spans="1:4" s="44" customFormat="1" x14ac:dyDescent="0.25">
      <c r="A328" s="333" t="s">
        <v>89</v>
      </c>
      <c r="B328" s="334" t="s">
        <v>1067</v>
      </c>
      <c r="C328" s="334" t="s">
        <v>662</v>
      </c>
      <c r="D328" s="470" t="str">
        <f>VLOOKUP(B328,'Traitements admissibles'!$H$2:$I$116,2,FALSE)</f>
        <v>Éclaircie jardinatoire par pied d'arbre classique ou finale, Martelage</v>
      </c>
    </row>
    <row r="329" spans="1:4" s="44" customFormat="1" x14ac:dyDescent="0.25">
      <c r="A329" s="333" t="s">
        <v>89</v>
      </c>
      <c r="B329" s="334" t="s">
        <v>1068</v>
      </c>
      <c r="C329" s="334" t="s">
        <v>662</v>
      </c>
      <c r="D329" s="470" t="str">
        <f>VLOOKUP(B329,'Traitements admissibles'!$H$2:$I$116,2,FALSE)</f>
        <v>Éclaircie jardinatoire par pied d'arbre classique ou finale, Opérateur</v>
      </c>
    </row>
    <row r="330" spans="1:4" s="44" customFormat="1" x14ac:dyDescent="0.25">
      <c r="A330" s="333" t="s">
        <v>91</v>
      </c>
      <c r="B330" s="334" t="s">
        <v>1070</v>
      </c>
      <c r="C330" s="334" t="s">
        <v>663</v>
      </c>
      <c r="D330" s="470" t="str">
        <f>VLOOKUP(B330,'Traitements admissibles'!$H$2:$I$116,2,FALSE)</f>
        <v>Éclaircie jardinatoire par pied d'arbre et groupes d'arbres, classique ou finale, Martelage</v>
      </c>
    </row>
    <row r="331" spans="1:4" s="44" customFormat="1" x14ac:dyDescent="0.25">
      <c r="A331" s="333" t="s">
        <v>91</v>
      </c>
      <c r="B331" s="334" t="s">
        <v>1071</v>
      </c>
      <c r="C331" s="334" t="s">
        <v>663</v>
      </c>
      <c r="D331" s="470" t="str">
        <f>VLOOKUP(B331,'Traitements admissibles'!$H$2:$I$116,2,FALSE)</f>
        <v>Éclaircie jardinatoire par pied d'arbre et groupes d'arbres, classique ou finale, Opérateur</v>
      </c>
    </row>
    <row r="332" spans="1:4" s="44" customFormat="1" x14ac:dyDescent="0.25">
      <c r="A332" s="333" t="s">
        <v>185</v>
      </c>
      <c r="B332" s="334" t="s">
        <v>1073</v>
      </c>
      <c r="C332" s="334" t="s">
        <v>664</v>
      </c>
      <c r="D332" s="470" t="str">
        <f>VLOOKUP(B332,'Traitements admissibles'!$H$2:$I$116,2,FALSE)</f>
        <v>Éclaircie jardinatoire par pied d'arbre et groupes d'arbres initiale, Martelage</v>
      </c>
    </row>
    <row r="333" spans="1:4" s="44" customFormat="1" x14ac:dyDescent="0.25">
      <c r="A333" s="333" t="s">
        <v>185</v>
      </c>
      <c r="B333" s="334" t="s">
        <v>1074</v>
      </c>
      <c r="C333" s="334" t="s">
        <v>664</v>
      </c>
      <c r="D333" s="470" t="str">
        <f>VLOOKUP(B333,'Traitements admissibles'!$H$2:$I$116,2,FALSE)</f>
        <v>Éclaircie jardinatoire par pied d'arbre et groupes d'arbres initiale, Opérateur</v>
      </c>
    </row>
    <row r="334" spans="1:4" s="44" customFormat="1" x14ac:dyDescent="0.25">
      <c r="A334" s="333" t="s">
        <v>90</v>
      </c>
      <c r="B334" s="334" t="s">
        <v>1076</v>
      </c>
      <c r="C334" s="334" t="s">
        <v>665</v>
      </c>
      <c r="D334" s="470" t="str">
        <f>VLOOKUP(B334,'Traitements admissibles'!$H$2:$I$116,2,FALSE)</f>
        <v>Éclaircie jardinatoire par pied d'arbre initiale, Martelage</v>
      </c>
    </row>
    <row r="335" spans="1:4" s="44" customFormat="1" x14ac:dyDescent="0.25">
      <c r="A335" s="333" t="s">
        <v>90</v>
      </c>
      <c r="B335" s="334" t="s">
        <v>1077</v>
      </c>
      <c r="C335" s="334" t="s">
        <v>665</v>
      </c>
      <c r="D335" s="470" t="str">
        <f>VLOOKUP(B335,'Traitements admissibles'!$H$2:$I$116,2,FALSE)</f>
        <v>Éclaircie jardinatoire par pied d'arbre initiale, Opérateur</v>
      </c>
    </row>
    <row r="336" spans="1:4" s="44" customFormat="1" ht="15.75" thickBot="1" x14ac:dyDescent="0.3">
      <c r="A336" s="335" t="s">
        <v>291</v>
      </c>
      <c r="B336" s="336"/>
      <c r="C336" s="336" t="s">
        <v>666</v>
      </c>
      <c r="D336" s="471"/>
    </row>
    <row r="337" spans="1:3" x14ac:dyDescent="0.25">
      <c r="A337" s="42"/>
    </row>
    <row r="338" spans="1:3" ht="15.75" thickBot="1" x14ac:dyDescent="0.3">
      <c r="A338" s="49" t="s">
        <v>348</v>
      </c>
      <c r="B338" s="31" t="s">
        <v>326</v>
      </c>
      <c r="C338" s="31" t="s">
        <v>355</v>
      </c>
    </row>
    <row r="339" spans="1:3" x14ac:dyDescent="0.25">
      <c r="A339" s="52" t="s">
        <v>952</v>
      </c>
      <c r="B339" s="34" t="s">
        <v>949</v>
      </c>
      <c r="C339" s="28" t="s">
        <v>292</v>
      </c>
    </row>
    <row r="340" spans="1:3" x14ac:dyDescent="0.25">
      <c r="A340" s="377" t="s">
        <v>953</v>
      </c>
      <c r="B340" s="44" t="s">
        <v>950</v>
      </c>
      <c r="C340" s="29" t="s">
        <v>292</v>
      </c>
    </row>
    <row r="341" spans="1:3" x14ac:dyDescent="0.25">
      <c r="A341" s="41" t="s">
        <v>168</v>
      </c>
      <c r="B341" s="38" t="s">
        <v>349</v>
      </c>
      <c r="C341" s="29" t="s">
        <v>292</v>
      </c>
    </row>
    <row r="342" spans="1:3" x14ac:dyDescent="0.25">
      <c r="A342" s="41" t="s">
        <v>169</v>
      </c>
      <c r="B342" s="38" t="s">
        <v>350</v>
      </c>
      <c r="C342" s="29" t="s">
        <v>153</v>
      </c>
    </row>
    <row r="343" spans="1:3" x14ac:dyDescent="0.25">
      <c r="A343" s="41" t="s">
        <v>169</v>
      </c>
      <c r="B343" s="38" t="s">
        <v>350</v>
      </c>
      <c r="C343" s="29" t="s">
        <v>4</v>
      </c>
    </row>
    <row r="344" spans="1:3" x14ac:dyDescent="0.25">
      <c r="A344" s="41" t="s">
        <v>170</v>
      </c>
      <c r="B344" s="38" t="s">
        <v>351</v>
      </c>
      <c r="C344" s="29" t="s">
        <v>4</v>
      </c>
    </row>
    <row r="345" spans="1:3" ht="15.75" thickBot="1" x14ac:dyDescent="0.3">
      <c r="A345" s="563" t="s">
        <v>170</v>
      </c>
      <c r="B345" s="564" t="s">
        <v>351</v>
      </c>
      <c r="C345" s="565" t="s">
        <v>153</v>
      </c>
    </row>
    <row r="346" spans="1:3" x14ac:dyDescent="0.25">
      <c r="A346" s="42"/>
      <c r="B346" s="38"/>
      <c r="C346" s="38"/>
    </row>
    <row r="347" spans="1:3" ht="15.75" thickBot="1" x14ac:dyDescent="0.3">
      <c r="A347" s="25" t="s">
        <v>988</v>
      </c>
    </row>
    <row r="348" spans="1:3" x14ac:dyDescent="0.25">
      <c r="A348" s="566" t="s">
        <v>405</v>
      </c>
      <c r="B348" s="567">
        <v>3.2000000000000001E-2</v>
      </c>
      <c r="C348" s="24"/>
    </row>
    <row r="349" spans="1:3" ht="15.75" thickBot="1" x14ac:dyDescent="0.3">
      <c r="A349" s="568" t="s">
        <v>406</v>
      </c>
      <c r="B349" s="569">
        <v>0</v>
      </c>
      <c r="C349" s="24"/>
    </row>
    <row r="350" spans="1:3" x14ac:dyDescent="0.25">
      <c r="A350" s="55"/>
      <c r="B350" s="56"/>
      <c r="C350" s="24"/>
    </row>
    <row r="351" spans="1:3" ht="15.75" thickBot="1" x14ac:dyDescent="0.3">
      <c r="A351" s="537" t="s">
        <v>1167</v>
      </c>
      <c r="B351" s="538" t="s">
        <v>1166</v>
      </c>
      <c r="C351" s="24"/>
    </row>
    <row r="352" spans="1:3" x14ac:dyDescent="0.25">
      <c r="A352" s="540" t="s">
        <v>337</v>
      </c>
      <c r="B352" s="541">
        <v>3.2000000000000001E-2</v>
      </c>
      <c r="C352" s="24"/>
    </row>
    <row r="353" spans="1:3" x14ac:dyDescent="0.25">
      <c r="A353" s="542" t="s">
        <v>338</v>
      </c>
      <c r="B353" s="543">
        <v>0</v>
      </c>
      <c r="C353" s="24"/>
    </row>
    <row r="354" spans="1:3" x14ac:dyDescent="0.25">
      <c r="A354" s="542" t="s">
        <v>291</v>
      </c>
      <c r="B354" s="543">
        <v>0</v>
      </c>
    </row>
    <row r="355" spans="1:3" ht="15.75" thickBot="1" x14ac:dyDescent="0.3">
      <c r="A355" s="544" t="s">
        <v>292</v>
      </c>
      <c r="B355" s="545">
        <v>0</v>
      </c>
    </row>
    <row r="356" spans="1:3" x14ac:dyDescent="0.25">
      <c r="A356" s="55"/>
      <c r="B356" s="56"/>
    </row>
    <row r="357" spans="1:3" ht="15.75" thickBot="1" x14ac:dyDescent="0.3">
      <c r="A357" s="546" t="s">
        <v>154</v>
      </c>
      <c r="B357" s="539"/>
      <c r="C357" s="539"/>
    </row>
    <row r="358" spans="1:3" x14ac:dyDescent="0.25">
      <c r="A358" s="540" t="s">
        <v>155</v>
      </c>
      <c r="B358" s="547">
        <v>0.44</v>
      </c>
      <c r="C358" s="548" t="s">
        <v>293</v>
      </c>
    </row>
    <row r="359" spans="1:3" x14ac:dyDescent="0.25">
      <c r="A359" s="542" t="s">
        <v>156</v>
      </c>
      <c r="B359" s="549">
        <v>0</v>
      </c>
      <c r="C359" s="550" t="s">
        <v>293</v>
      </c>
    </row>
    <row r="360" spans="1:3" ht="15.75" thickBot="1" x14ac:dyDescent="0.3">
      <c r="A360" s="551" t="s">
        <v>292</v>
      </c>
      <c r="B360" s="552">
        <v>0</v>
      </c>
      <c r="C360" s="553" t="s">
        <v>294</v>
      </c>
    </row>
    <row r="361" spans="1:3" x14ac:dyDescent="0.25">
      <c r="A361" s="42"/>
      <c r="B361" s="54"/>
      <c r="C361" s="38"/>
    </row>
    <row r="362" spans="1:3" ht="15.75" thickBot="1" x14ac:dyDescent="0.3">
      <c r="A362" s="49" t="s">
        <v>998</v>
      </c>
      <c r="B362" s="54"/>
      <c r="C362" s="38"/>
    </row>
    <row r="363" spans="1:3" x14ac:dyDescent="0.25">
      <c r="A363" s="700" t="s">
        <v>1172</v>
      </c>
      <c r="B363" s="577">
        <v>67.14</v>
      </c>
      <c r="C363" s="38"/>
    </row>
    <row r="364" spans="1:3" ht="15.75" thickBot="1" x14ac:dyDescent="0.3">
      <c r="A364" s="701" t="s">
        <v>1173</v>
      </c>
      <c r="B364" s="702">
        <v>0</v>
      </c>
      <c r="C364" s="38"/>
    </row>
    <row r="365" spans="1:3" x14ac:dyDescent="0.25">
      <c r="A365" s="42"/>
      <c r="B365" s="54"/>
      <c r="C365" s="38"/>
    </row>
    <row r="366" spans="1:3" ht="15.75" thickBot="1" x14ac:dyDescent="0.3">
      <c r="A366" s="536" t="s">
        <v>172</v>
      </c>
    </row>
    <row r="367" spans="1:3" x14ac:dyDescent="0.25">
      <c r="A367" s="338" t="s">
        <v>952</v>
      </c>
    </row>
    <row r="368" spans="1:3" x14ac:dyDescent="0.25">
      <c r="A368" s="327" t="s">
        <v>953</v>
      </c>
    </row>
    <row r="369" spans="1:6" x14ac:dyDescent="0.25">
      <c r="A369" s="339" t="s">
        <v>168</v>
      </c>
    </row>
    <row r="370" spans="1:6" x14ac:dyDescent="0.25">
      <c r="A370" s="339" t="s">
        <v>169</v>
      </c>
    </row>
    <row r="371" spans="1:6" x14ac:dyDescent="0.25">
      <c r="A371" s="339" t="s">
        <v>170</v>
      </c>
    </row>
    <row r="372" spans="1:6" x14ac:dyDescent="0.25">
      <c r="A372" s="554" t="s">
        <v>171</v>
      </c>
    </row>
    <row r="373" spans="1:6" ht="15.75" thickBot="1" x14ac:dyDescent="0.3">
      <c r="A373" s="378" t="s">
        <v>291</v>
      </c>
    </row>
    <row r="374" spans="1:6" x14ac:dyDescent="0.25">
      <c r="A374" s="53"/>
    </row>
    <row r="375" spans="1:6" ht="15.75" thickBot="1" x14ac:dyDescent="0.3">
      <c r="A375" s="498" t="s">
        <v>327</v>
      </c>
      <c r="B375" s="31" t="s">
        <v>195</v>
      </c>
      <c r="D375" s="362" t="s">
        <v>324</v>
      </c>
      <c r="E375" s="31" t="s">
        <v>325</v>
      </c>
      <c r="F375" s="31" t="s">
        <v>326</v>
      </c>
    </row>
    <row r="376" spans="1:6" x14ac:dyDescent="0.25">
      <c r="A376" s="32" t="s">
        <v>71</v>
      </c>
      <c r="B376" s="33">
        <v>4</v>
      </c>
      <c r="C376" s="34" t="s">
        <v>222</v>
      </c>
      <c r="D376" s="520" t="s">
        <v>169</v>
      </c>
      <c r="E376" s="35" t="s">
        <v>196</v>
      </c>
      <c r="F376" s="28" t="s">
        <v>262</v>
      </c>
    </row>
    <row r="377" spans="1:6" x14ac:dyDescent="0.25">
      <c r="A377" s="36" t="s">
        <v>72</v>
      </c>
      <c r="B377" s="37">
        <v>4</v>
      </c>
      <c r="C377" s="38" t="s">
        <v>223</v>
      </c>
      <c r="D377" s="44" t="s">
        <v>169</v>
      </c>
      <c r="E377" s="39" t="s">
        <v>197</v>
      </c>
      <c r="F377" s="29" t="s">
        <v>263</v>
      </c>
    </row>
    <row r="378" spans="1:6" x14ac:dyDescent="0.25">
      <c r="A378" s="36" t="s">
        <v>1132</v>
      </c>
      <c r="B378" s="37">
        <v>4</v>
      </c>
      <c r="C378" s="44" t="s">
        <v>1141</v>
      </c>
      <c r="D378" s="44" t="s">
        <v>169</v>
      </c>
      <c r="E378" s="39" t="s">
        <v>1132</v>
      </c>
      <c r="F378" s="337" t="s">
        <v>1139</v>
      </c>
    </row>
    <row r="379" spans="1:6" x14ac:dyDescent="0.25">
      <c r="A379" s="36" t="s">
        <v>73</v>
      </c>
      <c r="B379" s="37">
        <v>4</v>
      </c>
      <c r="C379" s="44" t="s">
        <v>224</v>
      </c>
      <c r="D379" s="44" t="s">
        <v>169</v>
      </c>
      <c r="E379" s="39" t="s">
        <v>198</v>
      </c>
      <c r="F379" s="337" t="s">
        <v>264</v>
      </c>
    </row>
    <row r="380" spans="1:6" x14ac:dyDescent="0.25">
      <c r="A380" s="36" t="s">
        <v>1127</v>
      </c>
      <c r="B380" s="37">
        <v>4</v>
      </c>
      <c r="C380" s="44" t="s">
        <v>1142</v>
      </c>
      <c r="D380" s="44" t="s">
        <v>169</v>
      </c>
      <c r="E380" s="39" t="s">
        <v>1127</v>
      </c>
      <c r="F380" s="337" t="s">
        <v>1140</v>
      </c>
    </row>
    <row r="381" spans="1:6" x14ac:dyDescent="0.25">
      <c r="A381" s="36" t="s">
        <v>74</v>
      </c>
      <c r="B381" s="37">
        <v>4</v>
      </c>
      <c r="C381" s="38" t="s">
        <v>225</v>
      </c>
      <c r="D381" s="44" t="s">
        <v>169</v>
      </c>
      <c r="E381" s="39" t="s">
        <v>199</v>
      </c>
      <c r="F381" s="29" t="s">
        <v>265</v>
      </c>
    </row>
    <row r="382" spans="1:6" x14ac:dyDescent="0.25">
      <c r="A382" s="36" t="s">
        <v>75</v>
      </c>
      <c r="B382" s="37">
        <v>6</v>
      </c>
      <c r="C382" s="38" t="s">
        <v>226</v>
      </c>
      <c r="D382" s="44" t="s">
        <v>170</v>
      </c>
      <c r="E382" s="39" t="s">
        <v>200</v>
      </c>
      <c r="F382" s="29" t="s">
        <v>266</v>
      </c>
    </row>
    <row r="383" spans="1:6" x14ac:dyDescent="0.25">
      <c r="A383" s="578" t="s">
        <v>75</v>
      </c>
      <c r="B383" s="579">
        <v>6</v>
      </c>
      <c r="C383" s="580" t="s">
        <v>226</v>
      </c>
      <c r="D383" s="580" t="s">
        <v>170</v>
      </c>
      <c r="E383" s="39" t="s">
        <v>200</v>
      </c>
      <c r="F383" s="29" t="s">
        <v>266</v>
      </c>
    </row>
    <row r="384" spans="1:6" x14ac:dyDescent="0.25">
      <c r="A384" s="36" t="s">
        <v>76</v>
      </c>
      <c r="B384" s="37">
        <v>4</v>
      </c>
      <c r="C384" s="38" t="s">
        <v>227</v>
      </c>
      <c r="D384" s="44" t="s">
        <v>169</v>
      </c>
      <c r="E384" s="39" t="s">
        <v>201</v>
      </c>
      <c r="F384" s="29" t="s">
        <v>267</v>
      </c>
    </row>
    <row r="385" spans="1:6" x14ac:dyDescent="0.25">
      <c r="A385" s="36" t="s">
        <v>76</v>
      </c>
      <c r="B385" s="37">
        <v>5</v>
      </c>
      <c r="C385" s="38" t="s">
        <v>228</v>
      </c>
      <c r="D385" s="44" t="s">
        <v>170</v>
      </c>
      <c r="E385" s="39" t="s">
        <v>201</v>
      </c>
      <c r="F385" s="29" t="s">
        <v>267</v>
      </c>
    </row>
    <row r="386" spans="1:6" x14ac:dyDescent="0.25">
      <c r="A386" s="578" t="s">
        <v>76</v>
      </c>
      <c r="B386" s="579">
        <v>6</v>
      </c>
      <c r="C386" s="580" t="s">
        <v>228</v>
      </c>
      <c r="D386" s="580" t="s">
        <v>170</v>
      </c>
      <c r="E386" s="39" t="s">
        <v>201</v>
      </c>
      <c r="F386" s="29" t="s">
        <v>267</v>
      </c>
    </row>
    <row r="387" spans="1:6" x14ac:dyDescent="0.25">
      <c r="A387" s="36" t="s">
        <v>77</v>
      </c>
      <c r="B387" s="37">
        <v>6</v>
      </c>
      <c r="C387" s="38" t="s">
        <v>229</v>
      </c>
      <c r="D387" s="44" t="s">
        <v>170</v>
      </c>
      <c r="E387" s="39" t="s">
        <v>202</v>
      </c>
      <c r="F387" s="29" t="s">
        <v>268</v>
      </c>
    </row>
    <row r="388" spans="1:6" x14ac:dyDescent="0.25">
      <c r="A388" s="578" t="s">
        <v>77</v>
      </c>
      <c r="B388" s="579">
        <v>6</v>
      </c>
      <c r="C388" s="580" t="s">
        <v>229</v>
      </c>
      <c r="D388" s="580" t="s">
        <v>170</v>
      </c>
      <c r="E388" s="39" t="s">
        <v>202</v>
      </c>
      <c r="F388" s="29" t="s">
        <v>268</v>
      </c>
    </row>
    <row r="389" spans="1:6" x14ac:dyDescent="0.25">
      <c r="A389" s="36" t="s">
        <v>78</v>
      </c>
      <c r="B389" s="37">
        <v>4</v>
      </c>
      <c r="C389" s="38" t="s">
        <v>230</v>
      </c>
      <c r="D389" s="44" t="s">
        <v>169</v>
      </c>
      <c r="E389" s="39" t="s">
        <v>203</v>
      </c>
      <c r="F389" s="29" t="s">
        <v>269</v>
      </c>
    </row>
    <row r="390" spans="1:6" x14ac:dyDescent="0.25">
      <c r="A390" s="36" t="s">
        <v>78</v>
      </c>
      <c r="B390" s="37">
        <v>6</v>
      </c>
      <c r="C390" s="38" t="s">
        <v>231</v>
      </c>
      <c r="D390" s="44" t="s">
        <v>170</v>
      </c>
      <c r="E390" s="39" t="s">
        <v>203</v>
      </c>
      <c r="F390" s="29" t="s">
        <v>269</v>
      </c>
    </row>
    <row r="391" spans="1:6" x14ac:dyDescent="0.25">
      <c r="A391" s="578" t="s">
        <v>78</v>
      </c>
      <c r="B391" s="579">
        <v>6</v>
      </c>
      <c r="C391" s="580" t="s">
        <v>231</v>
      </c>
      <c r="D391" s="580" t="s">
        <v>170</v>
      </c>
      <c r="E391" s="39" t="s">
        <v>203</v>
      </c>
      <c r="F391" s="29" t="s">
        <v>269</v>
      </c>
    </row>
    <row r="392" spans="1:6" x14ac:dyDescent="0.25">
      <c r="A392" s="41" t="s">
        <v>513</v>
      </c>
      <c r="B392" s="37">
        <v>4</v>
      </c>
      <c r="C392" s="38" t="s">
        <v>616</v>
      </c>
      <c r="D392" s="38" t="s">
        <v>169</v>
      </c>
      <c r="E392" s="42" t="s">
        <v>513</v>
      </c>
      <c r="F392" s="43" t="s">
        <v>618</v>
      </c>
    </row>
    <row r="393" spans="1:6" x14ac:dyDescent="0.25">
      <c r="A393" s="41" t="s">
        <v>513</v>
      </c>
      <c r="B393" s="37">
        <v>6</v>
      </c>
      <c r="C393" s="38" t="s">
        <v>617</v>
      </c>
      <c r="D393" s="38" t="s">
        <v>170</v>
      </c>
      <c r="E393" s="42" t="s">
        <v>513</v>
      </c>
      <c r="F393" s="43" t="s">
        <v>618</v>
      </c>
    </row>
    <row r="394" spans="1:6" x14ac:dyDescent="0.25">
      <c r="A394" s="581" t="s">
        <v>513</v>
      </c>
      <c r="B394" s="579">
        <v>6</v>
      </c>
      <c r="C394" s="580" t="s">
        <v>617</v>
      </c>
      <c r="D394" s="580" t="s">
        <v>170</v>
      </c>
      <c r="E394" s="42" t="s">
        <v>513</v>
      </c>
      <c r="F394" s="43" t="s">
        <v>618</v>
      </c>
    </row>
    <row r="395" spans="1:6" x14ac:dyDescent="0.25">
      <c r="A395" s="41" t="s">
        <v>522</v>
      </c>
      <c r="B395" s="37">
        <v>4</v>
      </c>
      <c r="C395" s="38" t="s">
        <v>622</v>
      </c>
      <c r="D395" s="38" t="s">
        <v>169</v>
      </c>
      <c r="E395" s="42" t="s">
        <v>522</v>
      </c>
      <c r="F395" s="43" t="s">
        <v>624</v>
      </c>
    </row>
    <row r="396" spans="1:6" x14ac:dyDescent="0.25">
      <c r="A396" s="41" t="s">
        <v>522</v>
      </c>
      <c r="B396" s="37">
        <v>6</v>
      </c>
      <c r="C396" s="38" t="s">
        <v>623</v>
      </c>
      <c r="D396" s="38" t="s">
        <v>170</v>
      </c>
      <c r="E396" s="42" t="s">
        <v>522</v>
      </c>
      <c r="F396" s="43" t="s">
        <v>624</v>
      </c>
    </row>
    <row r="397" spans="1:6" x14ac:dyDescent="0.25">
      <c r="A397" s="581" t="s">
        <v>522</v>
      </c>
      <c r="B397" s="579">
        <v>6</v>
      </c>
      <c r="C397" s="580" t="s">
        <v>623</v>
      </c>
      <c r="D397" s="580" t="s">
        <v>170</v>
      </c>
      <c r="E397" s="42" t="s">
        <v>522</v>
      </c>
      <c r="F397" s="43" t="s">
        <v>624</v>
      </c>
    </row>
    <row r="398" spans="1:6" x14ac:dyDescent="0.25">
      <c r="A398" s="41" t="s">
        <v>531</v>
      </c>
      <c r="B398" s="37">
        <v>4</v>
      </c>
      <c r="C398" s="38" t="s">
        <v>619</v>
      </c>
      <c r="D398" s="38" t="s">
        <v>169</v>
      </c>
      <c r="E398" s="42" t="s">
        <v>531</v>
      </c>
      <c r="F398" s="43" t="s">
        <v>621</v>
      </c>
    </row>
    <row r="399" spans="1:6" x14ac:dyDescent="0.25">
      <c r="A399" s="41" t="s">
        <v>531</v>
      </c>
      <c r="B399" s="37">
        <v>6</v>
      </c>
      <c r="C399" s="38" t="s">
        <v>620</v>
      </c>
      <c r="D399" s="38" t="s">
        <v>170</v>
      </c>
      <c r="E399" s="42" t="s">
        <v>531</v>
      </c>
      <c r="F399" s="43" t="s">
        <v>621</v>
      </c>
    </row>
    <row r="400" spans="1:6" x14ac:dyDescent="0.25">
      <c r="A400" s="41" t="s">
        <v>531</v>
      </c>
      <c r="B400" s="37">
        <v>6</v>
      </c>
      <c r="C400" s="38" t="s">
        <v>620</v>
      </c>
      <c r="D400" s="38" t="s">
        <v>170</v>
      </c>
      <c r="E400" s="42" t="s">
        <v>531</v>
      </c>
      <c r="F400" s="43" t="s">
        <v>621</v>
      </c>
    </row>
    <row r="401" spans="1:6" x14ac:dyDescent="0.25">
      <c r="A401" s="36" t="s">
        <v>79</v>
      </c>
      <c r="B401" s="37">
        <v>4</v>
      </c>
      <c r="C401" s="38" t="s">
        <v>232</v>
      </c>
      <c r="D401" s="38" t="s">
        <v>169</v>
      </c>
      <c r="E401" s="39" t="s">
        <v>204</v>
      </c>
      <c r="F401" s="29" t="s">
        <v>270</v>
      </c>
    </row>
    <row r="402" spans="1:6" x14ac:dyDescent="0.25">
      <c r="A402" s="36" t="s">
        <v>79</v>
      </c>
      <c r="B402" s="37">
        <v>6</v>
      </c>
      <c r="C402" s="38" t="s">
        <v>233</v>
      </c>
      <c r="D402" s="38" t="s">
        <v>170</v>
      </c>
      <c r="E402" s="39" t="s">
        <v>204</v>
      </c>
      <c r="F402" s="29" t="s">
        <v>270</v>
      </c>
    </row>
    <row r="403" spans="1:6" x14ac:dyDescent="0.25">
      <c r="A403" s="578" t="s">
        <v>79</v>
      </c>
      <c r="B403" s="579">
        <v>6</v>
      </c>
      <c r="C403" s="580" t="s">
        <v>233</v>
      </c>
      <c r="D403" s="580" t="s">
        <v>170</v>
      </c>
      <c r="E403" s="39" t="s">
        <v>204</v>
      </c>
      <c r="F403" s="29" t="s">
        <v>270</v>
      </c>
    </row>
    <row r="404" spans="1:6" x14ac:dyDescent="0.25">
      <c r="A404" s="41" t="s">
        <v>544</v>
      </c>
      <c r="B404" s="37">
        <v>4</v>
      </c>
      <c r="C404" s="38" t="s">
        <v>625</v>
      </c>
      <c r="D404" s="38" t="s">
        <v>169</v>
      </c>
      <c r="E404" s="42" t="s">
        <v>544</v>
      </c>
      <c r="F404" s="43" t="s">
        <v>630</v>
      </c>
    </row>
    <row r="405" spans="1:6" x14ac:dyDescent="0.25">
      <c r="A405" s="41" t="s">
        <v>544</v>
      </c>
      <c r="B405" s="37">
        <v>6</v>
      </c>
      <c r="C405" s="38" t="s">
        <v>626</v>
      </c>
      <c r="D405" s="38" t="s">
        <v>170</v>
      </c>
      <c r="E405" s="42" t="s">
        <v>544</v>
      </c>
      <c r="F405" s="43" t="s">
        <v>630</v>
      </c>
    </row>
    <row r="406" spans="1:6" x14ac:dyDescent="0.25">
      <c r="A406" s="581" t="s">
        <v>544</v>
      </c>
      <c r="B406" s="579">
        <v>6</v>
      </c>
      <c r="C406" s="580" t="s">
        <v>626</v>
      </c>
      <c r="D406" s="580" t="s">
        <v>170</v>
      </c>
      <c r="E406" s="42" t="s">
        <v>544</v>
      </c>
      <c r="F406" s="43" t="s">
        <v>630</v>
      </c>
    </row>
    <row r="407" spans="1:6" x14ac:dyDescent="0.25">
      <c r="A407" s="36" t="s">
        <v>80</v>
      </c>
      <c r="B407" s="37">
        <v>4</v>
      </c>
      <c r="C407" s="38" t="s">
        <v>234</v>
      </c>
      <c r="D407" s="38" t="s">
        <v>169</v>
      </c>
      <c r="E407" s="39" t="s">
        <v>205</v>
      </c>
      <c r="F407" s="29" t="s">
        <v>271</v>
      </c>
    </row>
    <row r="408" spans="1:6" x14ac:dyDescent="0.25">
      <c r="A408" s="36" t="s">
        <v>80</v>
      </c>
      <c r="B408" s="37">
        <v>6</v>
      </c>
      <c r="C408" s="38" t="s">
        <v>235</v>
      </c>
      <c r="D408" s="38" t="s">
        <v>170</v>
      </c>
      <c r="E408" s="39" t="s">
        <v>205</v>
      </c>
      <c r="F408" s="29" t="s">
        <v>271</v>
      </c>
    </row>
    <row r="409" spans="1:6" x14ac:dyDescent="0.25">
      <c r="A409" s="578" t="s">
        <v>80</v>
      </c>
      <c r="B409" s="579">
        <v>6</v>
      </c>
      <c r="C409" s="580" t="s">
        <v>235</v>
      </c>
      <c r="D409" s="580" t="s">
        <v>170</v>
      </c>
      <c r="E409" s="39" t="s">
        <v>205</v>
      </c>
      <c r="F409" s="29" t="s">
        <v>271</v>
      </c>
    </row>
    <row r="410" spans="1:6" x14ac:dyDescent="0.25">
      <c r="A410" s="36" t="s">
        <v>81</v>
      </c>
      <c r="B410" s="37">
        <v>4</v>
      </c>
      <c r="C410" s="38" t="s">
        <v>236</v>
      </c>
      <c r="D410" s="38" t="s">
        <v>169</v>
      </c>
      <c r="E410" s="39" t="s">
        <v>206</v>
      </c>
      <c r="F410" s="29" t="s">
        <v>272</v>
      </c>
    </row>
    <row r="411" spans="1:6" x14ac:dyDescent="0.25">
      <c r="A411" s="36" t="s">
        <v>81</v>
      </c>
      <c r="B411" s="37">
        <v>6</v>
      </c>
      <c r="C411" s="38" t="s">
        <v>237</v>
      </c>
      <c r="D411" s="38" t="s">
        <v>170</v>
      </c>
      <c r="E411" s="39" t="s">
        <v>206</v>
      </c>
      <c r="F411" s="29" t="s">
        <v>272</v>
      </c>
    </row>
    <row r="412" spans="1:6" x14ac:dyDescent="0.25">
      <c r="A412" s="578" t="s">
        <v>81</v>
      </c>
      <c r="B412" s="579">
        <v>6</v>
      </c>
      <c r="C412" s="580" t="s">
        <v>237</v>
      </c>
      <c r="D412" s="580" t="s">
        <v>170</v>
      </c>
      <c r="E412" s="39" t="s">
        <v>206</v>
      </c>
      <c r="F412" s="29" t="s">
        <v>272</v>
      </c>
    </row>
    <row r="413" spans="1:6" x14ac:dyDescent="0.25">
      <c r="A413" s="41" t="s">
        <v>561</v>
      </c>
      <c r="B413" s="37">
        <v>4</v>
      </c>
      <c r="C413" s="38" t="s">
        <v>627</v>
      </c>
      <c r="D413" s="38" t="s">
        <v>169</v>
      </c>
      <c r="E413" s="42" t="s">
        <v>561</v>
      </c>
      <c r="F413" s="43" t="s">
        <v>629</v>
      </c>
    </row>
    <row r="414" spans="1:6" x14ac:dyDescent="0.25">
      <c r="A414" s="41" t="s">
        <v>561</v>
      </c>
      <c r="B414" s="37">
        <v>6</v>
      </c>
      <c r="C414" s="38" t="s">
        <v>628</v>
      </c>
      <c r="D414" s="38" t="s">
        <v>170</v>
      </c>
      <c r="E414" s="42" t="s">
        <v>561</v>
      </c>
      <c r="F414" s="43" t="s">
        <v>629</v>
      </c>
    </row>
    <row r="415" spans="1:6" x14ac:dyDescent="0.25">
      <c r="A415" s="581" t="s">
        <v>561</v>
      </c>
      <c r="B415" s="579">
        <v>6</v>
      </c>
      <c r="C415" s="580" t="s">
        <v>628</v>
      </c>
      <c r="D415" s="580" t="s">
        <v>170</v>
      </c>
      <c r="E415" s="42" t="s">
        <v>561</v>
      </c>
      <c r="F415" s="43" t="s">
        <v>629</v>
      </c>
    </row>
    <row r="416" spans="1:6" x14ac:dyDescent="0.25">
      <c r="A416" s="36" t="s">
        <v>82</v>
      </c>
      <c r="B416" s="37">
        <v>4</v>
      </c>
      <c r="C416" s="38" t="s">
        <v>238</v>
      </c>
      <c r="D416" s="38" t="s">
        <v>169</v>
      </c>
      <c r="E416" s="39" t="s">
        <v>207</v>
      </c>
      <c r="F416" s="29" t="s">
        <v>273</v>
      </c>
    </row>
    <row r="417" spans="1:6" x14ac:dyDescent="0.25">
      <c r="A417" s="36" t="s">
        <v>82</v>
      </c>
      <c r="B417" s="37">
        <v>6</v>
      </c>
      <c r="C417" s="38" t="s">
        <v>239</v>
      </c>
      <c r="D417" s="38" t="s">
        <v>170</v>
      </c>
      <c r="E417" s="39" t="s">
        <v>207</v>
      </c>
      <c r="F417" s="29" t="s">
        <v>273</v>
      </c>
    </row>
    <row r="418" spans="1:6" x14ac:dyDescent="0.25">
      <c r="A418" s="578" t="s">
        <v>82</v>
      </c>
      <c r="B418" s="579">
        <v>6</v>
      </c>
      <c r="C418" s="580" t="s">
        <v>239</v>
      </c>
      <c r="D418" s="580" t="s">
        <v>170</v>
      </c>
      <c r="E418" s="39" t="s">
        <v>207</v>
      </c>
      <c r="F418" s="29" t="s">
        <v>273</v>
      </c>
    </row>
    <row r="419" spans="1:6" x14ac:dyDescent="0.25">
      <c r="A419" s="36" t="s">
        <v>83</v>
      </c>
      <c r="B419" s="37">
        <v>4</v>
      </c>
      <c r="C419" s="38" t="s">
        <v>240</v>
      </c>
      <c r="D419" s="38" t="s">
        <v>169</v>
      </c>
      <c r="E419" s="39" t="s">
        <v>208</v>
      </c>
      <c r="F419" s="29" t="s">
        <v>274</v>
      </c>
    </row>
    <row r="420" spans="1:6" x14ac:dyDescent="0.25">
      <c r="A420" s="36" t="s">
        <v>83</v>
      </c>
      <c r="B420" s="37">
        <v>6</v>
      </c>
      <c r="C420" s="38" t="s">
        <v>241</v>
      </c>
      <c r="D420" s="38" t="s">
        <v>170</v>
      </c>
      <c r="E420" s="39" t="s">
        <v>208</v>
      </c>
      <c r="F420" s="29" t="s">
        <v>274</v>
      </c>
    </row>
    <row r="421" spans="1:6" x14ac:dyDescent="0.25">
      <c r="A421" s="578" t="s">
        <v>83</v>
      </c>
      <c r="B421" s="579">
        <v>6</v>
      </c>
      <c r="C421" s="580" t="s">
        <v>241</v>
      </c>
      <c r="D421" s="580" t="s">
        <v>170</v>
      </c>
      <c r="E421" s="39" t="s">
        <v>208</v>
      </c>
      <c r="F421" s="29" t="s">
        <v>274</v>
      </c>
    </row>
    <row r="422" spans="1:6" x14ac:dyDescent="0.25">
      <c r="A422" s="36" t="s">
        <v>84</v>
      </c>
      <c r="B422" s="37">
        <v>4</v>
      </c>
      <c r="C422" s="38" t="s">
        <v>242</v>
      </c>
      <c r="D422" s="38" t="s">
        <v>169</v>
      </c>
      <c r="E422" s="39" t="s">
        <v>209</v>
      </c>
      <c r="F422" s="29" t="s">
        <v>275</v>
      </c>
    </row>
    <row r="423" spans="1:6" x14ac:dyDescent="0.25">
      <c r="A423" s="36" t="s">
        <v>84</v>
      </c>
      <c r="B423" s="37">
        <v>6</v>
      </c>
      <c r="C423" s="38" t="s">
        <v>243</v>
      </c>
      <c r="D423" s="38" t="s">
        <v>170</v>
      </c>
      <c r="E423" s="39" t="s">
        <v>209</v>
      </c>
      <c r="F423" s="29" t="s">
        <v>275</v>
      </c>
    </row>
    <row r="424" spans="1:6" x14ac:dyDescent="0.25">
      <c r="A424" s="578" t="s">
        <v>84</v>
      </c>
      <c r="B424" s="579">
        <v>6</v>
      </c>
      <c r="C424" s="580" t="s">
        <v>243</v>
      </c>
      <c r="D424" s="580" t="s">
        <v>170</v>
      </c>
      <c r="E424" s="39" t="s">
        <v>209</v>
      </c>
      <c r="F424" s="29" t="s">
        <v>275</v>
      </c>
    </row>
    <row r="425" spans="1:6" x14ac:dyDescent="0.25">
      <c r="A425" s="36" t="s">
        <v>85</v>
      </c>
      <c r="B425" s="37">
        <v>4</v>
      </c>
      <c r="C425" s="38" t="s">
        <v>244</v>
      </c>
      <c r="D425" s="38" t="s">
        <v>169</v>
      </c>
      <c r="E425" s="39" t="s">
        <v>85</v>
      </c>
      <c r="F425" s="29" t="s">
        <v>276</v>
      </c>
    </row>
    <row r="426" spans="1:6" x14ac:dyDescent="0.25">
      <c r="A426" s="36" t="s">
        <v>85</v>
      </c>
      <c r="B426" s="37">
        <v>6</v>
      </c>
      <c r="C426" s="38" t="s">
        <v>245</v>
      </c>
      <c r="D426" s="38" t="s">
        <v>170</v>
      </c>
      <c r="E426" s="39" t="s">
        <v>85</v>
      </c>
      <c r="F426" s="29" t="s">
        <v>276</v>
      </c>
    </row>
    <row r="427" spans="1:6" x14ac:dyDescent="0.25">
      <c r="A427" s="578" t="s">
        <v>85</v>
      </c>
      <c r="B427" s="579">
        <v>6</v>
      </c>
      <c r="C427" s="580" t="s">
        <v>245</v>
      </c>
      <c r="D427" s="580" t="s">
        <v>170</v>
      </c>
      <c r="E427" s="39" t="s">
        <v>85</v>
      </c>
      <c r="F427" s="29" t="s">
        <v>276</v>
      </c>
    </row>
    <row r="428" spans="1:6" x14ac:dyDescent="0.25">
      <c r="A428" s="36" t="s">
        <v>86</v>
      </c>
      <c r="B428" s="37">
        <v>4</v>
      </c>
      <c r="C428" s="38" t="s">
        <v>246</v>
      </c>
      <c r="D428" s="38" t="s">
        <v>169</v>
      </c>
      <c r="E428" s="39" t="s">
        <v>86</v>
      </c>
      <c r="F428" s="29" t="s">
        <v>277</v>
      </c>
    </row>
    <row r="429" spans="1:6" x14ac:dyDescent="0.25">
      <c r="A429" s="36" t="s">
        <v>86</v>
      </c>
      <c r="B429" s="37">
        <v>6</v>
      </c>
      <c r="C429" s="38" t="s">
        <v>247</v>
      </c>
      <c r="D429" s="38" t="s">
        <v>170</v>
      </c>
      <c r="E429" s="39" t="s">
        <v>86</v>
      </c>
      <c r="F429" s="29" t="s">
        <v>277</v>
      </c>
    </row>
    <row r="430" spans="1:6" x14ac:dyDescent="0.25">
      <c r="A430" s="578" t="s">
        <v>86</v>
      </c>
      <c r="B430" s="579">
        <v>6</v>
      </c>
      <c r="C430" s="580" t="s">
        <v>247</v>
      </c>
      <c r="D430" s="580" t="s">
        <v>170</v>
      </c>
      <c r="E430" s="39" t="s">
        <v>86</v>
      </c>
      <c r="F430" s="29" t="s">
        <v>277</v>
      </c>
    </row>
    <row r="431" spans="1:6" x14ac:dyDescent="0.25">
      <c r="A431" s="36" t="s">
        <v>87</v>
      </c>
      <c r="B431" s="37">
        <v>4</v>
      </c>
      <c r="C431" s="38" t="s">
        <v>248</v>
      </c>
      <c r="D431" s="38" t="s">
        <v>169</v>
      </c>
      <c r="E431" s="39" t="s">
        <v>210</v>
      </c>
      <c r="F431" s="29" t="s">
        <v>279</v>
      </c>
    </row>
    <row r="432" spans="1:6" x14ac:dyDescent="0.25">
      <c r="A432" s="36" t="s">
        <v>87</v>
      </c>
      <c r="B432" s="37">
        <v>6</v>
      </c>
      <c r="C432" s="38" t="s">
        <v>249</v>
      </c>
      <c r="D432" s="38" t="s">
        <v>170</v>
      </c>
      <c r="E432" s="39" t="s">
        <v>210</v>
      </c>
      <c r="F432" s="29" t="s">
        <v>279</v>
      </c>
    </row>
    <row r="433" spans="1:6" x14ac:dyDescent="0.25">
      <c r="A433" s="578" t="s">
        <v>87</v>
      </c>
      <c r="B433" s="579">
        <v>6</v>
      </c>
      <c r="C433" s="580" t="s">
        <v>249</v>
      </c>
      <c r="D433" s="580" t="s">
        <v>170</v>
      </c>
      <c r="E433" s="39" t="s">
        <v>210</v>
      </c>
      <c r="F433" s="29" t="s">
        <v>279</v>
      </c>
    </row>
    <row r="434" spans="1:6" x14ac:dyDescent="0.25">
      <c r="A434" s="36" t="s">
        <v>88</v>
      </c>
      <c r="B434" s="37">
        <v>4</v>
      </c>
      <c r="C434" s="38" t="s">
        <v>250</v>
      </c>
      <c r="D434" s="38" t="s">
        <v>169</v>
      </c>
      <c r="E434" s="39" t="s">
        <v>211</v>
      </c>
      <c r="F434" s="29" t="s">
        <v>280</v>
      </c>
    </row>
    <row r="435" spans="1:6" x14ac:dyDescent="0.25">
      <c r="A435" s="36" t="s">
        <v>88</v>
      </c>
      <c r="B435" s="37">
        <v>6</v>
      </c>
      <c r="C435" s="38" t="s">
        <v>251</v>
      </c>
      <c r="D435" s="38" t="s">
        <v>170</v>
      </c>
      <c r="E435" s="39" t="s">
        <v>211</v>
      </c>
      <c r="F435" s="29" t="s">
        <v>280</v>
      </c>
    </row>
    <row r="436" spans="1:6" x14ac:dyDescent="0.25">
      <c r="A436" s="578" t="s">
        <v>88</v>
      </c>
      <c r="B436" s="579">
        <v>6</v>
      </c>
      <c r="C436" s="580" t="s">
        <v>251</v>
      </c>
      <c r="D436" s="580" t="s">
        <v>170</v>
      </c>
      <c r="E436" s="39" t="s">
        <v>211</v>
      </c>
      <c r="F436" s="29" t="s">
        <v>280</v>
      </c>
    </row>
    <row r="437" spans="1:6" x14ac:dyDescent="0.25">
      <c r="A437" s="36" t="s">
        <v>593</v>
      </c>
      <c r="B437" s="37">
        <v>4</v>
      </c>
      <c r="C437" s="38" t="s">
        <v>614</v>
      </c>
      <c r="D437" s="38" t="s">
        <v>169</v>
      </c>
      <c r="E437" s="39" t="s">
        <v>593</v>
      </c>
      <c r="F437" s="29" t="s">
        <v>278</v>
      </c>
    </row>
    <row r="438" spans="1:6" x14ac:dyDescent="0.25">
      <c r="A438" s="36" t="s">
        <v>593</v>
      </c>
      <c r="B438" s="37">
        <v>6</v>
      </c>
      <c r="C438" s="38" t="s">
        <v>615</v>
      </c>
      <c r="D438" s="38" t="s">
        <v>170</v>
      </c>
      <c r="E438" s="39" t="s">
        <v>593</v>
      </c>
      <c r="F438" s="29" t="s">
        <v>278</v>
      </c>
    </row>
    <row r="439" spans="1:6" x14ac:dyDescent="0.25">
      <c r="A439" s="578" t="s">
        <v>593</v>
      </c>
      <c r="B439" s="579">
        <v>6</v>
      </c>
      <c r="C439" s="580" t="s">
        <v>615</v>
      </c>
      <c r="D439" s="580" t="s">
        <v>170</v>
      </c>
      <c r="E439" s="39" t="s">
        <v>593</v>
      </c>
      <c r="F439" s="29" t="s">
        <v>278</v>
      </c>
    </row>
    <row r="440" spans="1:6" x14ac:dyDescent="0.25">
      <c r="A440" s="36" t="s">
        <v>179</v>
      </c>
      <c r="B440" s="40" t="s">
        <v>933</v>
      </c>
      <c r="C440" s="38" t="s">
        <v>935</v>
      </c>
      <c r="D440" s="38" t="s">
        <v>952</v>
      </c>
      <c r="E440" s="39" t="s">
        <v>212</v>
      </c>
      <c r="F440" s="29" t="s">
        <v>281</v>
      </c>
    </row>
    <row r="441" spans="1:6" x14ac:dyDescent="0.25">
      <c r="A441" s="36" t="s">
        <v>179</v>
      </c>
      <c r="B441" s="40" t="s">
        <v>934</v>
      </c>
      <c r="C441" s="38" t="s">
        <v>941</v>
      </c>
      <c r="D441" s="38" t="s">
        <v>953</v>
      </c>
      <c r="E441" s="39" t="s">
        <v>212</v>
      </c>
      <c r="F441" s="29" t="s">
        <v>281</v>
      </c>
    </row>
    <row r="442" spans="1:6" x14ac:dyDescent="0.25">
      <c r="A442" s="36" t="s">
        <v>179</v>
      </c>
      <c r="B442" s="40">
        <v>2</v>
      </c>
      <c r="C442" s="38" t="s">
        <v>252</v>
      </c>
      <c r="D442" s="38" t="s">
        <v>168</v>
      </c>
      <c r="E442" s="39" t="s">
        <v>212</v>
      </c>
      <c r="F442" s="29" t="s">
        <v>281</v>
      </c>
    </row>
    <row r="443" spans="1:6" x14ac:dyDescent="0.25">
      <c r="A443" s="36" t="s">
        <v>180</v>
      </c>
      <c r="B443" s="40" t="s">
        <v>933</v>
      </c>
      <c r="C443" s="38" t="s">
        <v>936</v>
      </c>
      <c r="D443" s="38" t="s">
        <v>952</v>
      </c>
      <c r="E443" s="39" t="s">
        <v>213</v>
      </c>
      <c r="F443" s="29" t="s">
        <v>282</v>
      </c>
    </row>
    <row r="444" spans="1:6" x14ac:dyDescent="0.25">
      <c r="A444" s="36" t="s">
        <v>180</v>
      </c>
      <c r="B444" s="40" t="s">
        <v>934</v>
      </c>
      <c r="C444" s="38" t="s">
        <v>942</v>
      </c>
      <c r="D444" s="38" t="s">
        <v>953</v>
      </c>
      <c r="E444" s="39" t="s">
        <v>213</v>
      </c>
      <c r="F444" s="29" t="s">
        <v>282</v>
      </c>
    </row>
    <row r="445" spans="1:6" x14ac:dyDescent="0.25">
      <c r="A445" s="36" t="s">
        <v>180</v>
      </c>
      <c r="B445" s="40">
        <v>2</v>
      </c>
      <c r="C445" s="38" t="s">
        <v>253</v>
      </c>
      <c r="D445" s="38" t="s">
        <v>168</v>
      </c>
      <c r="E445" s="39" t="s">
        <v>213</v>
      </c>
      <c r="F445" s="29" t="s">
        <v>282</v>
      </c>
    </row>
    <row r="446" spans="1:6" x14ac:dyDescent="0.25">
      <c r="A446" s="36" t="s">
        <v>181</v>
      </c>
      <c r="B446" s="40" t="s">
        <v>933</v>
      </c>
      <c r="C446" s="38" t="s">
        <v>937</v>
      </c>
      <c r="D446" s="38" t="s">
        <v>952</v>
      </c>
      <c r="E446" s="39" t="s">
        <v>214</v>
      </c>
      <c r="F446" s="29" t="s">
        <v>283</v>
      </c>
    </row>
    <row r="447" spans="1:6" x14ac:dyDescent="0.25">
      <c r="A447" s="36" t="s">
        <v>181</v>
      </c>
      <c r="B447" s="40" t="s">
        <v>934</v>
      </c>
      <c r="C447" s="38" t="s">
        <v>943</v>
      </c>
      <c r="D447" s="38" t="s">
        <v>953</v>
      </c>
      <c r="E447" s="39" t="s">
        <v>214</v>
      </c>
      <c r="F447" s="29" t="s">
        <v>283</v>
      </c>
    </row>
    <row r="448" spans="1:6" x14ac:dyDescent="0.25">
      <c r="A448" s="36" t="s">
        <v>181</v>
      </c>
      <c r="B448" s="40">
        <v>2</v>
      </c>
      <c r="C448" s="38" t="s">
        <v>254</v>
      </c>
      <c r="D448" s="38" t="s">
        <v>168</v>
      </c>
      <c r="E448" s="39" t="s">
        <v>214</v>
      </c>
      <c r="F448" s="29" t="s">
        <v>283</v>
      </c>
    </row>
    <row r="449" spans="1:6" x14ac:dyDescent="0.25">
      <c r="A449" s="36" t="s">
        <v>176</v>
      </c>
      <c r="B449" s="40" t="s">
        <v>933</v>
      </c>
      <c r="C449" s="38" t="s">
        <v>938</v>
      </c>
      <c r="D449" s="38" t="s">
        <v>952</v>
      </c>
      <c r="E449" s="39" t="s">
        <v>215</v>
      </c>
      <c r="F449" s="29" t="s">
        <v>284</v>
      </c>
    </row>
    <row r="450" spans="1:6" x14ac:dyDescent="0.25">
      <c r="A450" s="36" t="s">
        <v>176</v>
      </c>
      <c r="B450" s="40" t="s">
        <v>934</v>
      </c>
      <c r="C450" s="38" t="s">
        <v>944</v>
      </c>
      <c r="D450" s="38" t="s">
        <v>953</v>
      </c>
      <c r="E450" s="39" t="s">
        <v>215</v>
      </c>
      <c r="F450" s="29" t="s">
        <v>284</v>
      </c>
    </row>
    <row r="451" spans="1:6" x14ac:dyDescent="0.25">
      <c r="A451" s="36" t="s">
        <v>176</v>
      </c>
      <c r="B451" s="40">
        <v>2</v>
      </c>
      <c r="C451" s="38" t="s">
        <v>255</v>
      </c>
      <c r="D451" s="38" t="s">
        <v>168</v>
      </c>
      <c r="E451" s="39" t="s">
        <v>215</v>
      </c>
      <c r="F451" s="29" t="s">
        <v>284</v>
      </c>
    </row>
    <row r="452" spans="1:6" x14ac:dyDescent="0.25">
      <c r="A452" s="36" t="s">
        <v>177</v>
      </c>
      <c r="B452" s="40" t="s">
        <v>933</v>
      </c>
      <c r="C452" s="38" t="s">
        <v>939</v>
      </c>
      <c r="D452" s="38" t="s">
        <v>952</v>
      </c>
      <c r="E452" s="39" t="s">
        <v>216</v>
      </c>
      <c r="F452" s="29" t="s">
        <v>285</v>
      </c>
    </row>
    <row r="453" spans="1:6" x14ac:dyDescent="0.25">
      <c r="A453" s="36" t="s">
        <v>177</v>
      </c>
      <c r="B453" s="40" t="s">
        <v>934</v>
      </c>
      <c r="C453" s="38" t="s">
        <v>945</v>
      </c>
      <c r="D453" s="38" t="s">
        <v>953</v>
      </c>
      <c r="E453" s="39" t="s">
        <v>216</v>
      </c>
      <c r="F453" s="29" t="s">
        <v>285</v>
      </c>
    </row>
    <row r="454" spans="1:6" x14ac:dyDescent="0.25">
      <c r="A454" s="36" t="s">
        <v>177</v>
      </c>
      <c r="B454" s="40">
        <v>2</v>
      </c>
      <c r="C454" s="38" t="s">
        <v>256</v>
      </c>
      <c r="D454" s="38" t="s">
        <v>168</v>
      </c>
      <c r="E454" s="39" t="s">
        <v>216</v>
      </c>
      <c r="F454" s="29" t="s">
        <v>285</v>
      </c>
    </row>
    <row r="455" spans="1:6" x14ac:dyDescent="0.25">
      <c r="A455" s="36" t="s">
        <v>178</v>
      </c>
      <c r="B455" s="40" t="s">
        <v>933</v>
      </c>
      <c r="C455" s="38" t="s">
        <v>940</v>
      </c>
      <c r="D455" s="38" t="s">
        <v>952</v>
      </c>
      <c r="E455" s="39" t="s">
        <v>217</v>
      </c>
      <c r="F455" s="29" t="s">
        <v>286</v>
      </c>
    </row>
    <row r="456" spans="1:6" x14ac:dyDescent="0.25">
      <c r="A456" s="36" t="s">
        <v>178</v>
      </c>
      <c r="B456" s="40" t="s">
        <v>934</v>
      </c>
      <c r="C456" s="38" t="s">
        <v>946</v>
      </c>
      <c r="D456" s="38" t="s">
        <v>953</v>
      </c>
      <c r="E456" s="39" t="s">
        <v>217</v>
      </c>
      <c r="F456" s="29" t="s">
        <v>286</v>
      </c>
    </row>
    <row r="457" spans="1:6" x14ac:dyDescent="0.25">
      <c r="A457" s="36" t="s">
        <v>178</v>
      </c>
      <c r="B457" s="40">
        <v>2</v>
      </c>
      <c r="C457" s="38" t="s">
        <v>257</v>
      </c>
      <c r="D457" s="38" t="s">
        <v>168</v>
      </c>
      <c r="E457" s="39" t="s">
        <v>217</v>
      </c>
      <c r="F457" s="29" t="s">
        <v>286</v>
      </c>
    </row>
    <row r="458" spans="1:6" x14ac:dyDescent="0.25">
      <c r="A458" s="164" t="s">
        <v>89</v>
      </c>
      <c r="B458" s="37">
        <v>4</v>
      </c>
      <c r="C458" s="38" t="s">
        <v>258</v>
      </c>
      <c r="D458" s="38" t="s">
        <v>169</v>
      </c>
      <c r="E458" s="496" t="s">
        <v>218</v>
      </c>
      <c r="F458" s="29" t="s">
        <v>287</v>
      </c>
    </row>
    <row r="459" spans="1:6" x14ac:dyDescent="0.25">
      <c r="A459" s="164" t="s">
        <v>91</v>
      </c>
      <c r="B459" s="37">
        <v>4</v>
      </c>
      <c r="C459" s="38" t="s">
        <v>259</v>
      </c>
      <c r="D459" s="38" t="s">
        <v>169</v>
      </c>
      <c r="E459" s="496" t="s">
        <v>219</v>
      </c>
      <c r="F459" s="29" t="s">
        <v>288</v>
      </c>
    </row>
    <row r="460" spans="1:6" x14ac:dyDescent="0.25">
      <c r="A460" s="164" t="s">
        <v>185</v>
      </c>
      <c r="B460" s="37">
        <v>4</v>
      </c>
      <c r="C460" s="38" t="s">
        <v>260</v>
      </c>
      <c r="D460" s="38" t="s">
        <v>169</v>
      </c>
      <c r="E460" s="496" t="s">
        <v>220</v>
      </c>
      <c r="F460" s="29" t="s">
        <v>289</v>
      </c>
    </row>
    <row r="461" spans="1:6" x14ac:dyDescent="0.25">
      <c r="A461" s="164" t="s">
        <v>90</v>
      </c>
      <c r="B461" s="37">
        <v>4</v>
      </c>
      <c r="C461" s="38" t="s">
        <v>261</v>
      </c>
      <c r="D461" s="38" t="s">
        <v>169</v>
      </c>
      <c r="E461" s="496" t="s">
        <v>221</v>
      </c>
      <c r="F461" s="29" t="s">
        <v>290</v>
      </c>
    </row>
    <row r="462" spans="1:6" x14ac:dyDescent="0.25">
      <c r="A462" s="41"/>
      <c r="B462" s="37" t="s">
        <v>933</v>
      </c>
      <c r="C462" s="44" t="s">
        <v>947</v>
      </c>
      <c r="D462" s="44" t="s">
        <v>952</v>
      </c>
      <c r="E462" s="45" t="s">
        <v>306</v>
      </c>
      <c r="F462" s="46" t="s">
        <v>310</v>
      </c>
    </row>
    <row r="463" spans="1:6" x14ac:dyDescent="0.25">
      <c r="A463" s="41"/>
      <c r="B463" s="37" t="s">
        <v>934</v>
      </c>
      <c r="C463" s="44" t="s">
        <v>948</v>
      </c>
      <c r="D463" s="44" t="s">
        <v>953</v>
      </c>
      <c r="E463" s="45" t="s">
        <v>306</v>
      </c>
      <c r="F463" s="46" t="s">
        <v>310</v>
      </c>
    </row>
    <row r="464" spans="1:6" x14ac:dyDescent="0.25">
      <c r="A464" s="41"/>
      <c r="B464" s="37">
        <v>2</v>
      </c>
      <c r="C464" s="44" t="s">
        <v>307</v>
      </c>
      <c r="D464" s="44" t="s">
        <v>168</v>
      </c>
      <c r="E464" s="45" t="s">
        <v>306</v>
      </c>
      <c r="F464" s="46" t="s">
        <v>310</v>
      </c>
    </row>
    <row r="465" spans="1:6" x14ac:dyDescent="0.25">
      <c r="A465" s="41"/>
      <c r="B465" s="37">
        <v>4</v>
      </c>
      <c r="C465" s="44" t="s">
        <v>308</v>
      </c>
      <c r="D465" s="44" t="s">
        <v>169</v>
      </c>
      <c r="E465" s="45" t="s">
        <v>306</v>
      </c>
      <c r="F465" s="46" t="s">
        <v>310</v>
      </c>
    </row>
    <row r="466" spans="1:6" x14ac:dyDescent="0.25">
      <c r="A466" s="41"/>
      <c r="B466" s="37">
        <v>6</v>
      </c>
      <c r="C466" s="44" t="s">
        <v>309</v>
      </c>
      <c r="D466" s="44" t="s">
        <v>170</v>
      </c>
      <c r="E466" s="45" t="s">
        <v>306</v>
      </c>
      <c r="F466" s="46" t="s">
        <v>310</v>
      </c>
    </row>
    <row r="467" spans="1:6" ht="15.75" thickBot="1" x14ac:dyDescent="0.3">
      <c r="A467" s="563"/>
      <c r="B467" s="582">
        <v>6</v>
      </c>
      <c r="C467" s="564" t="s">
        <v>309</v>
      </c>
      <c r="D467" s="564" t="s">
        <v>170</v>
      </c>
      <c r="E467" s="391" t="s">
        <v>306</v>
      </c>
      <c r="F467" s="392" t="s">
        <v>310</v>
      </c>
    </row>
    <row r="469" spans="1:6" ht="15.75" thickBot="1" x14ac:dyDescent="0.3">
      <c r="A469" s="559" t="s">
        <v>342</v>
      </c>
      <c r="B469" s="47"/>
      <c r="C469" s="362"/>
      <c r="D469" s="24"/>
      <c r="E469" s="24"/>
    </row>
    <row r="470" spans="1:6" x14ac:dyDescent="0.25">
      <c r="A470" s="433" t="s">
        <v>733</v>
      </c>
      <c r="B470" s="431"/>
      <c r="C470" s="362"/>
      <c r="D470" s="363"/>
      <c r="E470" s="319"/>
      <c r="F470" s="319"/>
    </row>
    <row r="471" spans="1:6" x14ac:dyDescent="0.25">
      <c r="A471" s="434" t="s">
        <v>734</v>
      </c>
      <c r="B471" s="431"/>
      <c r="C471" s="364"/>
      <c r="D471" s="318"/>
      <c r="E471" s="319"/>
      <c r="F471" s="319"/>
    </row>
    <row r="472" spans="1:6" x14ac:dyDescent="0.25">
      <c r="A472" s="434" t="s">
        <v>735</v>
      </c>
      <c r="B472" s="431"/>
      <c r="D472" s="318"/>
      <c r="E472" s="319"/>
      <c r="F472" s="319"/>
    </row>
    <row r="473" spans="1:6" x14ac:dyDescent="0.25">
      <c r="A473" s="434" t="s">
        <v>736</v>
      </c>
      <c r="B473" s="431"/>
      <c r="D473" s="318"/>
      <c r="E473" s="319"/>
      <c r="F473" s="319"/>
    </row>
    <row r="474" spans="1:6" x14ac:dyDescent="0.25">
      <c r="A474" s="434" t="s">
        <v>737</v>
      </c>
      <c r="B474" s="431"/>
      <c r="D474" s="318"/>
      <c r="E474" s="319"/>
      <c r="F474" s="319"/>
    </row>
    <row r="475" spans="1:6" x14ac:dyDescent="0.25">
      <c r="A475" s="434" t="s">
        <v>738</v>
      </c>
      <c r="B475" s="431"/>
      <c r="D475" s="318"/>
      <c r="E475" s="319"/>
      <c r="F475" s="319"/>
    </row>
    <row r="476" spans="1:6" x14ac:dyDescent="0.25">
      <c r="A476" s="434" t="s">
        <v>739</v>
      </c>
      <c r="B476" s="431"/>
      <c r="D476" s="318"/>
      <c r="E476" s="319"/>
      <c r="F476" s="319"/>
    </row>
    <row r="477" spans="1:6" x14ac:dyDescent="0.25">
      <c r="A477" s="434" t="s">
        <v>740</v>
      </c>
      <c r="B477" s="431"/>
      <c r="D477" s="318"/>
      <c r="E477" s="319"/>
      <c r="F477" s="319"/>
    </row>
    <row r="478" spans="1:6" x14ac:dyDescent="0.25">
      <c r="A478" s="434" t="s">
        <v>741</v>
      </c>
      <c r="B478" s="431"/>
      <c r="D478" s="318"/>
      <c r="E478" s="319"/>
      <c r="F478" s="319"/>
    </row>
    <row r="479" spans="1:6" x14ac:dyDescent="0.25">
      <c r="A479" s="434" t="s">
        <v>742</v>
      </c>
      <c r="B479" s="431"/>
      <c r="D479" s="318"/>
      <c r="E479" s="319"/>
      <c r="F479" s="319"/>
    </row>
    <row r="480" spans="1:6" x14ac:dyDescent="0.25">
      <c r="A480" s="434" t="s">
        <v>743</v>
      </c>
      <c r="B480" s="431"/>
      <c r="D480" s="318"/>
      <c r="E480" s="319"/>
      <c r="F480" s="319"/>
    </row>
    <row r="481" spans="1:6" x14ac:dyDescent="0.25">
      <c r="A481" s="434" t="s">
        <v>744</v>
      </c>
      <c r="B481" s="431"/>
      <c r="D481" s="318"/>
      <c r="E481" s="319"/>
      <c r="F481" s="319"/>
    </row>
    <row r="482" spans="1:6" x14ac:dyDescent="0.25">
      <c r="A482" s="434" t="s">
        <v>745</v>
      </c>
      <c r="B482" s="431"/>
      <c r="D482" s="318"/>
      <c r="E482" s="319"/>
      <c r="F482" s="319"/>
    </row>
    <row r="483" spans="1:6" x14ac:dyDescent="0.25">
      <c r="A483" s="434" t="s">
        <v>746</v>
      </c>
      <c r="B483" s="431"/>
      <c r="D483" s="318"/>
      <c r="E483" s="319"/>
      <c r="F483" s="319"/>
    </row>
    <row r="484" spans="1:6" x14ac:dyDescent="0.25">
      <c r="A484" s="434" t="s">
        <v>747</v>
      </c>
      <c r="B484" s="431"/>
      <c r="D484" s="318"/>
      <c r="E484" s="319"/>
      <c r="F484" s="319"/>
    </row>
    <row r="485" spans="1:6" x14ac:dyDescent="0.25">
      <c r="A485" s="434" t="s">
        <v>748</v>
      </c>
      <c r="B485" s="431"/>
      <c r="D485" s="318"/>
      <c r="E485" s="319"/>
      <c r="F485" s="319"/>
    </row>
    <row r="486" spans="1:6" x14ac:dyDescent="0.25">
      <c r="A486" s="434" t="s">
        <v>749</v>
      </c>
      <c r="B486" s="431"/>
      <c r="D486" s="318"/>
      <c r="E486" s="319"/>
      <c r="F486" s="319"/>
    </row>
    <row r="487" spans="1:6" x14ac:dyDescent="0.25">
      <c r="A487" s="434" t="s">
        <v>750</v>
      </c>
      <c r="B487" s="431"/>
      <c r="D487" s="318"/>
      <c r="E487" s="319"/>
      <c r="F487" s="319"/>
    </row>
    <row r="488" spans="1:6" x14ac:dyDescent="0.25">
      <c r="A488" s="434" t="s">
        <v>751</v>
      </c>
      <c r="B488" s="431"/>
      <c r="D488" s="318"/>
      <c r="E488" s="319"/>
      <c r="F488" s="319"/>
    </row>
    <row r="489" spans="1:6" x14ac:dyDescent="0.25">
      <c r="A489" s="434" t="s">
        <v>752</v>
      </c>
      <c r="B489" s="431"/>
      <c r="D489" s="318"/>
      <c r="E489" s="319"/>
      <c r="F489" s="319"/>
    </row>
    <row r="490" spans="1:6" x14ac:dyDescent="0.25">
      <c r="A490" s="434" t="s">
        <v>753</v>
      </c>
      <c r="B490" s="431"/>
      <c r="D490" s="318"/>
      <c r="E490" s="319"/>
      <c r="F490" s="319"/>
    </row>
    <row r="491" spans="1:6" x14ac:dyDescent="0.25">
      <c r="A491" s="434" t="s">
        <v>754</v>
      </c>
      <c r="B491" s="431"/>
      <c r="D491" s="318"/>
      <c r="E491" s="319"/>
      <c r="F491" s="319"/>
    </row>
    <row r="492" spans="1:6" x14ac:dyDescent="0.25">
      <c r="A492" s="434" t="s">
        <v>755</v>
      </c>
      <c r="B492" s="431"/>
      <c r="D492" s="318"/>
      <c r="E492" s="319"/>
      <c r="F492" s="319"/>
    </row>
    <row r="493" spans="1:6" x14ac:dyDescent="0.25">
      <c r="A493" s="434" t="s">
        <v>756</v>
      </c>
      <c r="B493" s="431"/>
      <c r="D493" s="318"/>
      <c r="E493" s="319"/>
      <c r="F493" s="319"/>
    </row>
    <row r="494" spans="1:6" x14ac:dyDescent="0.25">
      <c r="A494" s="434" t="s">
        <v>757</v>
      </c>
      <c r="B494" s="431"/>
      <c r="D494" s="318"/>
      <c r="E494" s="319"/>
      <c r="F494" s="319"/>
    </row>
    <row r="495" spans="1:6" x14ac:dyDescent="0.25">
      <c r="A495" s="434" t="s">
        <v>758</v>
      </c>
      <c r="B495" s="431"/>
      <c r="D495" s="318"/>
      <c r="E495" s="319"/>
      <c r="F495" s="319"/>
    </row>
    <row r="496" spans="1:6" x14ac:dyDescent="0.25">
      <c r="A496" s="434" t="s">
        <v>759</v>
      </c>
      <c r="B496" s="431"/>
      <c r="D496" s="318"/>
      <c r="E496" s="319"/>
      <c r="F496" s="319"/>
    </row>
    <row r="497" spans="1:6" x14ac:dyDescent="0.25">
      <c r="A497" s="434" t="s">
        <v>760</v>
      </c>
      <c r="B497" s="431"/>
      <c r="D497" s="318"/>
      <c r="E497" s="319"/>
      <c r="F497" s="319"/>
    </row>
    <row r="498" spans="1:6" x14ac:dyDescent="0.25">
      <c r="A498" s="434" t="s">
        <v>761</v>
      </c>
      <c r="B498" s="431"/>
      <c r="D498" s="318"/>
      <c r="E498" s="319"/>
      <c r="F498" s="319"/>
    </row>
    <row r="499" spans="1:6" x14ac:dyDescent="0.25">
      <c r="A499" s="434" t="s">
        <v>762</v>
      </c>
      <c r="B499" s="431"/>
      <c r="D499" s="318"/>
      <c r="E499" s="319"/>
      <c r="F499" s="319"/>
    </row>
    <row r="500" spans="1:6" x14ac:dyDescent="0.25">
      <c r="A500" s="434" t="s">
        <v>763</v>
      </c>
      <c r="B500" s="431"/>
      <c r="D500" s="318"/>
      <c r="E500" s="319"/>
      <c r="F500" s="319"/>
    </row>
    <row r="501" spans="1:6" x14ac:dyDescent="0.25">
      <c r="A501" s="434" t="s">
        <v>764</v>
      </c>
      <c r="B501" s="431"/>
      <c r="D501" s="318"/>
      <c r="E501" s="319"/>
      <c r="F501" s="319"/>
    </row>
    <row r="502" spans="1:6" x14ac:dyDescent="0.25">
      <c r="A502" s="434" t="s">
        <v>765</v>
      </c>
      <c r="B502" s="431"/>
      <c r="D502" s="318"/>
      <c r="E502" s="319"/>
      <c r="F502" s="319"/>
    </row>
    <row r="503" spans="1:6" x14ac:dyDescent="0.25">
      <c r="A503" s="434" t="s">
        <v>766</v>
      </c>
      <c r="B503" s="431"/>
      <c r="D503" s="318"/>
      <c r="E503" s="319"/>
      <c r="F503" s="319"/>
    </row>
    <row r="504" spans="1:6" x14ac:dyDescent="0.25">
      <c r="A504" s="434" t="s">
        <v>767</v>
      </c>
      <c r="B504" s="431"/>
      <c r="D504" s="318"/>
      <c r="E504" s="319"/>
      <c r="F504" s="319"/>
    </row>
    <row r="505" spans="1:6" x14ac:dyDescent="0.25">
      <c r="A505" s="434" t="s">
        <v>768</v>
      </c>
      <c r="B505" s="431"/>
      <c r="D505" s="318"/>
      <c r="E505" s="319"/>
      <c r="F505" s="319"/>
    </row>
    <row r="506" spans="1:6" x14ac:dyDescent="0.25">
      <c r="A506" s="434" t="s">
        <v>769</v>
      </c>
      <c r="B506" s="431"/>
      <c r="D506" s="318"/>
      <c r="E506" s="319"/>
      <c r="F506" s="319"/>
    </row>
    <row r="507" spans="1:6" x14ac:dyDescent="0.25">
      <c r="A507" s="434" t="s">
        <v>770</v>
      </c>
      <c r="B507" s="431"/>
      <c r="D507" s="318"/>
      <c r="E507" s="319"/>
      <c r="F507" s="319"/>
    </row>
    <row r="508" spans="1:6" x14ac:dyDescent="0.25">
      <c r="A508" s="434" t="s">
        <v>771</v>
      </c>
      <c r="B508" s="431"/>
      <c r="D508" s="318"/>
      <c r="E508" s="319"/>
      <c r="F508" s="319"/>
    </row>
    <row r="509" spans="1:6" x14ac:dyDescent="0.25">
      <c r="A509" s="434" t="s">
        <v>772</v>
      </c>
      <c r="B509" s="431"/>
      <c r="D509" s="318"/>
      <c r="E509" s="319"/>
      <c r="F509" s="319"/>
    </row>
    <row r="510" spans="1:6" x14ac:dyDescent="0.25">
      <c r="A510" s="434" t="s">
        <v>773</v>
      </c>
      <c r="B510" s="431"/>
      <c r="D510" s="318"/>
      <c r="E510" s="319"/>
      <c r="F510" s="319"/>
    </row>
    <row r="511" spans="1:6" x14ac:dyDescent="0.25">
      <c r="A511" s="434" t="s">
        <v>774</v>
      </c>
      <c r="B511" s="431"/>
      <c r="D511" s="318"/>
      <c r="E511" s="319"/>
      <c r="F511" s="319"/>
    </row>
    <row r="512" spans="1:6" x14ac:dyDescent="0.25">
      <c r="A512" s="434" t="s">
        <v>775</v>
      </c>
      <c r="B512" s="431"/>
      <c r="D512" s="318"/>
      <c r="E512" s="319"/>
      <c r="F512" s="319"/>
    </row>
    <row r="513" spans="1:6" x14ac:dyDescent="0.25">
      <c r="A513" s="434" t="s">
        <v>776</v>
      </c>
      <c r="B513" s="431"/>
      <c r="D513" s="318"/>
      <c r="E513" s="319"/>
      <c r="F513" s="319"/>
    </row>
    <row r="514" spans="1:6" x14ac:dyDescent="0.25">
      <c r="A514" s="434" t="s">
        <v>777</v>
      </c>
      <c r="B514" s="431"/>
      <c r="D514" s="318"/>
      <c r="E514" s="319"/>
      <c r="F514" s="319"/>
    </row>
    <row r="515" spans="1:6" x14ac:dyDescent="0.25">
      <c r="A515" s="434" t="s">
        <v>778</v>
      </c>
      <c r="B515" s="431"/>
      <c r="D515" s="318"/>
      <c r="E515" s="319"/>
      <c r="F515" s="319"/>
    </row>
    <row r="516" spans="1:6" x14ac:dyDescent="0.25">
      <c r="A516" s="434" t="s">
        <v>779</v>
      </c>
      <c r="B516" s="431"/>
      <c r="D516" s="318"/>
      <c r="E516" s="319"/>
      <c r="F516" s="319"/>
    </row>
    <row r="517" spans="1:6" x14ac:dyDescent="0.25">
      <c r="A517" s="434" t="s">
        <v>780</v>
      </c>
      <c r="B517" s="431"/>
      <c r="D517" s="318"/>
      <c r="E517" s="319"/>
      <c r="F517" s="319"/>
    </row>
    <row r="518" spans="1:6" x14ac:dyDescent="0.25">
      <c r="A518" s="434" t="s">
        <v>781</v>
      </c>
      <c r="B518" s="431"/>
      <c r="D518" s="318"/>
      <c r="E518" s="319"/>
      <c r="F518" s="319"/>
    </row>
    <row r="519" spans="1:6" x14ac:dyDescent="0.25">
      <c r="A519" s="434" t="s">
        <v>782</v>
      </c>
      <c r="B519" s="431"/>
      <c r="D519" s="318"/>
      <c r="E519" s="319"/>
      <c r="F519" s="319"/>
    </row>
    <row r="520" spans="1:6" x14ac:dyDescent="0.25">
      <c r="A520" s="434" t="s">
        <v>783</v>
      </c>
      <c r="B520" s="431"/>
      <c r="D520" s="318"/>
      <c r="E520" s="319"/>
      <c r="F520" s="319"/>
    </row>
    <row r="521" spans="1:6" x14ac:dyDescent="0.25">
      <c r="A521" s="434" t="s">
        <v>784</v>
      </c>
      <c r="B521" s="431"/>
      <c r="D521" s="318"/>
      <c r="E521" s="319"/>
      <c r="F521" s="319"/>
    </row>
    <row r="522" spans="1:6" x14ac:dyDescent="0.25">
      <c r="A522" s="434" t="s">
        <v>785</v>
      </c>
      <c r="B522" s="431"/>
      <c r="D522" s="318"/>
      <c r="E522" s="319"/>
      <c r="F522" s="319"/>
    </row>
    <row r="523" spans="1:6" x14ac:dyDescent="0.25">
      <c r="A523" s="434" t="s">
        <v>786</v>
      </c>
      <c r="B523" s="431"/>
      <c r="D523" s="318"/>
      <c r="E523" s="319"/>
      <c r="F523" s="319"/>
    </row>
    <row r="524" spans="1:6" x14ac:dyDescent="0.25">
      <c r="A524" s="434" t="s">
        <v>787</v>
      </c>
      <c r="B524" s="431"/>
      <c r="D524" s="318"/>
      <c r="E524" s="319"/>
      <c r="F524" s="319"/>
    </row>
    <row r="525" spans="1:6" x14ac:dyDescent="0.25">
      <c r="A525" s="434" t="s">
        <v>788</v>
      </c>
      <c r="B525" s="431"/>
      <c r="D525" s="318"/>
      <c r="E525" s="319"/>
      <c r="F525" s="319"/>
    </row>
    <row r="526" spans="1:6" x14ac:dyDescent="0.25">
      <c r="A526" s="434" t="s">
        <v>789</v>
      </c>
      <c r="B526" s="431"/>
      <c r="D526" s="318"/>
      <c r="E526" s="319"/>
      <c r="F526" s="319"/>
    </row>
    <row r="527" spans="1:6" x14ac:dyDescent="0.25">
      <c r="A527" s="434" t="s">
        <v>790</v>
      </c>
      <c r="B527" s="431"/>
      <c r="D527" s="318"/>
      <c r="E527" s="319"/>
      <c r="F527" s="319"/>
    </row>
    <row r="528" spans="1:6" x14ac:dyDescent="0.25">
      <c r="A528" s="434" t="s">
        <v>791</v>
      </c>
      <c r="B528" s="431"/>
      <c r="D528" s="318"/>
      <c r="E528" s="319"/>
      <c r="F528" s="319"/>
    </row>
    <row r="529" spans="1:6" x14ac:dyDescent="0.25">
      <c r="A529" s="434" t="s">
        <v>792</v>
      </c>
      <c r="B529" s="431"/>
      <c r="D529" s="318"/>
      <c r="E529" s="319"/>
      <c r="F529" s="319"/>
    </row>
    <row r="530" spans="1:6" x14ac:dyDescent="0.25">
      <c r="A530" s="434" t="s">
        <v>793</v>
      </c>
      <c r="B530" s="431"/>
      <c r="D530" s="318"/>
      <c r="E530" s="319"/>
      <c r="F530" s="319"/>
    </row>
    <row r="531" spans="1:6" x14ac:dyDescent="0.25">
      <c r="A531" s="434" t="s">
        <v>794</v>
      </c>
      <c r="B531" s="431"/>
      <c r="D531" s="318"/>
      <c r="E531" s="319"/>
      <c r="F531" s="319"/>
    </row>
    <row r="532" spans="1:6" x14ac:dyDescent="0.25">
      <c r="A532" s="434" t="s">
        <v>795</v>
      </c>
      <c r="B532" s="431"/>
      <c r="D532" s="318"/>
      <c r="E532" s="319"/>
      <c r="F532" s="319"/>
    </row>
    <row r="533" spans="1:6" x14ac:dyDescent="0.25">
      <c r="A533" s="434" t="s">
        <v>796</v>
      </c>
      <c r="B533" s="431"/>
      <c r="D533" s="318"/>
      <c r="E533" s="319"/>
      <c r="F533" s="319"/>
    </row>
    <row r="534" spans="1:6" x14ac:dyDescent="0.25">
      <c r="A534" s="434" t="s">
        <v>797</v>
      </c>
      <c r="B534" s="431"/>
      <c r="D534" s="318"/>
      <c r="E534" s="319"/>
      <c r="F534" s="319"/>
    </row>
    <row r="535" spans="1:6" x14ac:dyDescent="0.25">
      <c r="A535" s="434" t="s">
        <v>798</v>
      </c>
      <c r="B535" s="431"/>
      <c r="D535" s="318"/>
      <c r="E535" s="319"/>
      <c r="F535" s="319"/>
    </row>
    <row r="536" spans="1:6" x14ac:dyDescent="0.25">
      <c r="A536" s="434" t="s">
        <v>799</v>
      </c>
      <c r="B536" s="431"/>
      <c r="D536" s="318"/>
      <c r="E536" s="319"/>
      <c r="F536" s="319"/>
    </row>
    <row r="537" spans="1:6" x14ac:dyDescent="0.25">
      <c r="A537" s="434" t="s">
        <v>800</v>
      </c>
      <c r="B537" s="431"/>
      <c r="D537" s="318"/>
      <c r="E537" s="319"/>
      <c r="F537" s="319"/>
    </row>
    <row r="538" spans="1:6" x14ac:dyDescent="0.25">
      <c r="A538" s="434" t="s">
        <v>801</v>
      </c>
      <c r="B538" s="431"/>
      <c r="D538" s="318"/>
      <c r="E538" s="319"/>
      <c r="F538" s="319"/>
    </row>
    <row r="539" spans="1:6" x14ac:dyDescent="0.25">
      <c r="A539" s="434" t="s">
        <v>802</v>
      </c>
      <c r="B539" s="431"/>
      <c r="D539" s="318"/>
      <c r="E539" s="319"/>
      <c r="F539" s="319"/>
    </row>
    <row r="540" spans="1:6" x14ac:dyDescent="0.25">
      <c r="A540" s="434" t="s">
        <v>803</v>
      </c>
      <c r="B540" s="431"/>
      <c r="D540" s="318"/>
      <c r="E540" s="319"/>
      <c r="F540" s="319"/>
    </row>
    <row r="541" spans="1:6" x14ac:dyDescent="0.25">
      <c r="A541" s="434" t="s">
        <v>804</v>
      </c>
      <c r="B541" s="431"/>
      <c r="D541" s="318"/>
      <c r="E541" s="319"/>
      <c r="F541" s="319"/>
    </row>
    <row r="542" spans="1:6" x14ac:dyDescent="0.25">
      <c r="A542" s="434" t="s">
        <v>805</v>
      </c>
      <c r="B542" s="431"/>
      <c r="D542" s="318"/>
      <c r="E542" s="319"/>
      <c r="F542" s="319"/>
    </row>
    <row r="543" spans="1:6" x14ac:dyDescent="0.25">
      <c r="A543" s="434" t="s">
        <v>806</v>
      </c>
      <c r="B543" s="431"/>
      <c r="D543" s="318"/>
      <c r="E543" s="319"/>
      <c r="F543" s="319"/>
    </row>
    <row r="544" spans="1:6" x14ac:dyDescent="0.25">
      <c r="A544" s="435" t="s">
        <v>807</v>
      </c>
      <c r="B544" s="432"/>
      <c r="D544" s="318"/>
      <c r="E544" s="319"/>
      <c r="F544" s="319"/>
    </row>
    <row r="545" spans="1:6" x14ac:dyDescent="0.25">
      <c r="A545" s="434" t="s">
        <v>808</v>
      </c>
      <c r="B545" s="431"/>
      <c r="D545" s="318"/>
      <c r="E545" s="319"/>
      <c r="F545" s="319"/>
    </row>
    <row r="546" spans="1:6" x14ac:dyDescent="0.25">
      <c r="A546" s="434" t="s">
        <v>809</v>
      </c>
      <c r="B546" s="431"/>
      <c r="D546" s="318"/>
      <c r="E546" s="319"/>
      <c r="F546" s="319"/>
    </row>
    <row r="547" spans="1:6" x14ac:dyDescent="0.25">
      <c r="A547" s="434" t="s">
        <v>810</v>
      </c>
      <c r="B547" s="431"/>
      <c r="D547" s="318"/>
      <c r="E547" s="319"/>
      <c r="F547" s="319"/>
    </row>
    <row r="548" spans="1:6" x14ac:dyDescent="0.25">
      <c r="A548" s="434" t="s">
        <v>811</v>
      </c>
      <c r="B548" s="431"/>
      <c r="D548" s="318"/>
      <c r="E548" s="319"/>
      <c r="F548" s="319"/>
    </row>
    <row r="549" spans="1:6" x14ac:dyDescent="0.25">
      <c r="A549" s="434" t="s">
        <v>812</v>
      </c>
      <c r="B549" s="431"/>
      <c r="D549" s="318"/>
      <c r="E549" s="319"/>
      <c r="F549" s="319"/>
    </row>
    <row r="550" spans="1:6" x14ac:dyDescent="0.25">
      <c r="A550" s="434" t="s">
        <v>813</v>
      </c>
      <c r="B550" s="431"/>
      <c r="D550" s="318"/>
      <c r="E550" s="319"/>
      <c r="F550" s="319"/>
    </row>
    <row r="551" spans="1:6" x14ac:dyDescent="0.25">
      <c r="A551" s="434" t="s">
        <v>814</v>
      </c>
      <c r="B551" s="431"/>
      <c r="D551" s="318"/>
      <c r="E551" s="319"/>
      <c r="F551" s="319"/>
    </row>
    <row r="552" spans="1:6" x14ac:dyDescent="0.25">
      <c r="A552" s="434" t="s">
        <v>815</v>
      </c>
      <c r="B552" s="431"/>
      <c r="D552" s="318"/>
      <c r="E552" s="319"/>
      <c r="F552" s="319"/>
    </row>
    <row r="553" spans="1:6" x14ac:dyDescent="0.25">
      <c r="A553" s="434" t="s">
        <v>816</v>
      </c>
      <c r="B553" s="431"/>
      <c r="D553" s="318"/>
      <c r="E553" s="319"/>
      <c r="F553" s="319"/>
    </row>
    <row r="554" spans="1:6" x14ac:dyDescent="0.25">
      <c r="A554" s="434" t="s">
        <v>817</v>
      </c>
      <c r="B554" s="431"/>
      <c r="D554" s="318"/>
      <c r="E554" s="319"/>
      <c r="F554" s="319"/>
    </row>
    <row r="555" spans="1:6" x14ac:dyDescent="0.25">
      <c r="A555" s="434" t="s">
        <v>818</v>
      </c>
      <c r="B555" s="431"/>
      <c r="D555" s="318"/>
      <c r="E555" s="319"/>
      <c r="F555" s="319"/>
    </row>
    <row r="556" spans="1:6" x14ac:dyDescent="0.25">
      <c r="A556" s="434" t="s">
        <v>819</v>
      </c>
      <c r="B556" s="431"/>
      <c r="D556" s="318"/>
      <c r="E556" s="319"/>
      <c r="F556" s="319"/>
    </row>
    <row r="557" spans="1:6" x14ac:dyDescent="0.25">
      <c r="A557" s="434" t="s">
        <v>820</v>
      </c>
      <c r="B557" s="431"/>
      <c r="D557" s="318"/>
      <c r="E557" s="319"/>
      <c r="F557" s="319"/>
    </row>
    <row r="558" spans="1:6" x14ac:dyDescent="0.25">
      <c r="A558" s="434" t="s">
        <v>821</v>
      </c>
      <c r="B558" s="431"/>
      <c r="D558" s="318"/>
      <c r="E558" s="319"/>
      <c r="F558" s="319"/>
    </row>
    <row r="559" spans="1:6" x14ac:dyDescent="0.25">
      <c r="A559" s="434" t="s">
        <v>822</v>
      </c>
      <c r="B559" s="431"/>
      <c r="D559" s="318"/>
      <c r="E559" s="319"/>
      <c r="F559" s="319"/>
    </row>
    <row r="560" spans="1:6" x14ac:dyDescent="0.25">
      <c r="A560" s="434" t="s">
        <v>823</v>
      </c>
      <c r="B560" s="431"/>
      <c r="D560" s="318"/>
      <c r="E560" s="319"/>
      <c r="F560" s="319"/>
    </row>
    <row r="561" spans="1:6" x14ac:dyDescent="0.25">
      <c r="A561" s="434" t="s">
        <v>824</v>
      </c>
      <c r="B561" s="431"/>
      <c r="D561" s="318"/>
      <c r="E561" s="319"/>
      <c r="F561" s="319"/>
    </row>
    <row r="562" spans="1:6" x14ac:dyDescent="0.25">
      <c r="A562" s="434" t="s">
        <v>825</v>
      </c>
      <c r="B562" s="431"/>
      <c r="D562" s="318"/>
      <c r="E562" s="319"/>
      <c r="F562" s="319"/>
    </row>
    <row r="563" spans="1:6" x14ac:dyDescent="0.25">
      <c r="A563" s="434" t="s">
        <v>826</v>
      </c>
      <c r="B563" s="431"/>
      <c r="D563" s="318"/>
      <c r="E563" s="319"/>
      <c r="F563" s="319"/>
    </row>
    <row r="564" spans="1:6" x14ac:dyDescent="0.25">
      <c r="A564" s="434" t="s">
        <v>827</v>
      </c>
      <c r="B564" s="431"/>
      <c r="D564" s="318"/>
      <c r="E564" s="319"/>
      <c r="F564" s="319"/>
    </row>
    <row r="565" spans="1:6" x14ac:dyDescent="0.25">
      <c r="A565" s="434" t="s">
        <v>828</v>
      </c>
      <c r="B565" s="431"/>
      <c r="D565" s="318"/>
      <c r="E565" s="319"/>
      <c r="F565" s="319"/>
    </row>
    <row r="566" spans="1:6" x14ac:dyDescent="0.25">
      <c r="A566" s="434" t="s">
        <v>829</v>
      </c>
      <c r="B566" s="431"/>
      <c r="D566" s="318"/>
      <c r="E566" s="319"/>
      <c r="F566" s="319"/>
    </row>
    <row r="567" spans="1:6" x14ac:dyDescent="0.25">
      <c r="A567" s="434" t="s">
        <v>830</v>
      </c>
      <c r="B567" s="431"/>
      <c r="D567" s="318"/>
      <c r="E567" s="319"/>
      <c r="F567" s="319"/>
    </row>
    <row r="568" spans="1:6" x14ac:dyDescent="0.25">
      <c r="A568" s="434" t="s">
        <v>831</v>
      </c>
      <c r="B568" s="431"/>
      <c r="D568" s="318"/>
      <c r="E568" s="319"/>
      <c r="F568" s="319"/>
    </row>
    <row r="569" spans="1:6" x14ac:dyDescent="0.25">
      <c r="A569" s="434" t="s">
        <v>832</v>
      </c>
      <c r="B569" s="431"/>
      <c r="D569" s="318"/>
      <c r="E569" s="319"/>
      <c r="F569" s="319"/>
    </row>
    <row r="570" spans="1:6" x14ac:dyDescent="0.25">
      <c r="A570" s="434" t="s">
        <v>833</v>
      </c>
      <c r="B570" s="431"/>
      <c r="D570" s="318"/>
      <c r="E570" s="319"/>
      <c r="F570" s="319"/>
    </row>
    <row r="571" spans="1:6" x14ac:dyDescent="0.25">
      <c r="A571" s="434" t="s">
        <v>834</v>
      </c>
      <c r="B571" s="431"/>
      <c r="D571" s="318"/>
      <c r="E571" s="319"/>
      <c r="F571" s="319"/>
    </row>
    <row r="572" spans="1:6" x14ac:dyDescent="0.25">
      <c r="A572" s="434" t="s">
        <v>835</v>
      </c>
      <c r="B572" s="431"/>
      <c r="D572" s="318"/>
      <c r="E572" s="319"/>
      <c r="F572" s="319"/>
    </row>
    <row r="573" spans="1:6" x14ac:dyDescent="0.25">
      <c r="A573" s="434" t="s">
        <v>836</v>
      </c>
      <c r="B573" s="431"/>
      <c r="D573" s="318"/>
      <c r="E573" s="319"/>
      <c r="F573" s="319"/>
    </row>
    <row r="574" spans="1:6" x14ac:dyDescent="0.25">
      <c r="A574" s="434" t="s">
        <v>837</v>
      </c>
      <c r="B574" s="431"/>
      <c r="D574" s="318"/>
      <c r="E574" s="319"/>
      <c r="F574" s="319"/>
    </row>
    <row r="575" spans="1:6" x14ac:dyDescent="0.25">
      <c r="A575" s="434" t="s">
        <v>838</v>
      </c>
      <c r="B575" s="431"/>
      <c r="D575" s="318"/>
      <c r="E575" s="319"/>
      <c r="F575" s="319"/>
    </row>
    <row r="576" spans="1:6" x14ac:dyDescent="0.25">
      <c r="A576" s="434" t="s">
        <v>839</v>
      </c>
      <c r="B576" s="431"/>
      <c r="D576" s="318"/>
      <c r="E576" s="319"/>
      <c r="F576" s="319"/>
    </row>
    <row r="577" spans="1:6" x14ac:dyDescent="0.25">
      <c r="A577" s="434" t="s">
        <v>840</v>
      </c>
      <c r="B577" s="431"/>
      <c r="D577" s="318"/>
      <c r="E577" s="319"/>
      <c r="F577" s="319"/>
    </row>
    <row r="578" spans="1:6" x14ac:dyDescent="0.25">
      <c r="A578" s="434" t="s">
        <v>841</v>
      </c>
      <c r="B578" s="431"/>
      <c r="D578" s="318"/>
      <c r="E578" s="319"/>
      <c r="F578" s="319"/>
    </row>
    <row r="579" spans="1:6" x14ac:dyDescent="0.25">
      <c r="A579" s="434" t="s">
        <v>842</v>
      </c>
      <c r="B579" s="431"/>
      <c r="D579" s="318"/>
      <c r="E579" s="319"/>
      <c r="F579" s="319"/>
    </row>
    <row r="580" spans="1:6" x14ac:dyDescent="0.25">
      <c r="A580" s="434" t="s">
        <v>843</v>
      </c>
      <c r="B580" s="431"/>
      <c r="D580" s="318"/>
      <c r="E580" s="319"/>
      <c r="F580" s="319"/>
    </row>
    <row r="581" spans="1:6" x14ac:dyDescent="0.25">
      <c r="A581" s="434" t="s">
        <v>844</v>
      </c>
      <c r="B581" s="431"/>
      <c r="D581" s="318"/>
      <c r="E581" s="319"/>
      <c r="F581" s="319"/>
    </row>
    <row r="582" spans="1:6" x14ac:dyDescent="0.25">
      <c r="A582" s="434" t="s">
        <v>845</v>
      </c>
      <c r="B582" s="431"/>
      <c r="D582" s="318"/>
      <c r="E582" s="319"/>
      <c r="F582" s="319"/>
    </row>
    <row r="583" spans="1:6" x14ac:dyDescent="0.25">
      <c r="A583" s="434" t="s">
        <v>846</v>
      </c>
      <c r="B583" s="431"/>
      <c r="D583" s="318"/>
      <c r="E583" s="319"/>
      <c r="F583" s="319"/>
    </row>
    <row r="584" spans="1:6" x14ac:dyDescent="0.25">
      <c r="A584" s="434" t="s">
        <v>847</v>
      </c>
      <c r="B584" s="431"/>
      <c r="D584" s="318"/>
      <c r="E584" s="319"/>
      <c r="F584" s="319"/>
    </row>
    <row r="585" spans="1:6" x14ac:dyDescent="0.25">
      <c r="A585" s="434" t="s">
        <v>848</v>
      </c>
      <c r="B585" s="431"/>
      <c r="D585" s="318"/>
      <c r="E585" s="319"/>
      <c r="F585" s="319"/>
    </row>
    <row r="586" spans="1:6" x14ac:dyDescent="0.25">
      <c r="A586" s="434" t="s">
        <v>849</v>
      </c>
      <c r="B586" s="431"/>
      <c r="D586" s="318"/>
      <c r="E586" s="319"/>
      <c r="F586" s="319"/>
    </row>
    <row r="587" spans="1:6" x14ac:dyDescent="0.25">
      <c r="A587" s="434" t="s">
        <v>850</v>
      </c>
      <c r="B587" s="431"/>
      <c r="D587" s="318"/>
      <c r="E587" s="319"/>
      <c r="F587" s="319"/>
    </row>
    <row r="588" spans="1:6" x14ac:dyDescent="0.25">
      <c r="A588" s="434" t="s">
        <v>851</v>
      </c>
      <c r="B588" s="431"/>
      <c r="D588" s="318"/>
      <c r="E588" s="319"/>
      <c r="F588" s="319"/>
    </row>
    <row r="589" spans="1:6" x14ac:dyDescent="0.25">
      <c r="A589" s="434" t="s">
        <v>852</v>
      </c>
      <c r="B589" s="431"/>
      <c r="D589" s="318"/>
      <c r="E589" s="319"/>
      <c r="F589" s="319"/>
    </row>
    <row r="590" spans="1:6" x14ac:dyDescent="0.25">
      <c r="A590" s="434" t="s">
        <v>853</v>
      </c>
      <c r="B590" s="431"/>
      <c r="D590" s="318"/>
      <c r="E590" s="319"/>
      <c r="F590" s="319"/>
    </row>
    <row r="591" spans="1:6" x14ac:dyDescent="0.25">
      <c r="A591" s="434" t="s">
        <v>854</v>
      </c>
      <c r="B591" s="431"/>
      <c r="D591" s="318"/>
      <c r="E591" s="319"/>
      <c r="F591" s="319"/>
    </row>
    <row r="592" spans="1:6" x14ac:dyDescent="0.25">
      <c r="A592" s="434" t="s">
        <v>855</v>
      </c>
      <c r="B592" s="431"/>
      <c r="D592" s="318"/>
      <c r="E592" s="319"/>
      <c r="F592" s="319"/>
    </row>
    <row r="593" spans="1:6" x14ac:dyDescent="0.25">
      <c r="A593" s="434" t="s">
        <v>856</v>
      </c>
      <c r="B593" s="431"/>
      <c r="D593" s="318"/>
      <c r="E593" s="319"/>
      <c r="F593" s="319"/>
    </row>
    <row r="594" spans="1:6" x14ac:dyDescent="0.25">
      <c r="A594" s="434" t="s">
        <v>857</v>
      </c>
      <c r="B594" s="431"/>
      <c r="D594" s="318"/>
      <c r="E594" s="319"/>
      <c r="F594" s="319"/>
    </row>
    <row r="595" spans="1:6" x14ac:dyDescent="0.25">
      <c r="A595" s="434" t="s">
        <v>858</v>
      </c>
      <c r="B595" s="431"/>
      <c r="D595" s="318"/>
      <c r="E595" s="319"/>
      <c r="F595" s="319"/>
    </row>
    <row r="596" spans="1:6" x14ac:dyDescent="0.25">
      <c r="A596" s="434" t="s">
        <v>859</v>
      </c>
      <c r="B596" s="431"/>
      <c r="D596" s="318"/>
      <c r="E596" s="319"/>
      <c r="F596" s="319"/>
    </row>
    <row r="597" spans="1:6" x14ac:dyDescent="0.25">
      <c r="A597" s="434" t="s">
        <v>860</v>
      </c>
      <c r="B597" s="431"/>
      <c r="D597" s="318"/>
      <c r="E597" s="319"/>
      <c r="F597" s="319"/>
    </row>
    <row r="598" spans="1:6" x14ac:dyDescent="0.25">
      <c r="A598" s="434" t="s">
        <v>861</v>
      </c>
      <c r="B598" s="431"/>
      <c r="D598" s="318"/>
      <c r="E598" s="319"/>
      <c r="F598" s="319"/>
    </row>
    <row r="599" spans="1:6" x14ac:dyDescent="0.25">
      <c r="A599" s="434" t="s">
        <v>862</v>
      </c>
      <c r="B599" s="431"/>
      <c r="D599" s="318"/>
      <c r="E599" s="319"/>
      <c r="F599" s="319"/>
    </row>
    <row r="600" spans="1:6" x14ac:dyDescent="0.25">
      <c r="A600" s="434" t="s">
        <v>863</v>
      </c>
      <c r="B600" s="431"/>
      <c r="D600" s="318"/>
      <c r="E600" s="319"/>
      <c r="F600" s="319"/>
    </row>
    <row r="601" spans="1:6" x14ac:dyDescent="0.25">
      <c r="A601" s="434" t="s">
        <v>864</v>
      </c>
      <c r="B601" s="431"/>
      <c r="D601" s="318"/>
      <c r="E601" s="319"/>
      <c r="F601" s="319"/>
    </row>
    <row r="602" spans="1:6" x14ac:dyDescent="0.25">
      <c r="A602" s="434" t="s">
        <v>865</v>
      </c>
      <c r="B602" s="431"/>
      <c r="D602" s="318"/>
      <c r="E602" s="319"/>
      <c r="F602" s="319"/>
    </row>
    <row r="603" spans="1:6" x14ac:dyDescent="0.25">
      <c r="A603" s="434" t="s">
        <v>866</v>
      </c>
      <c r="B603" s="431"/>
      <c r="D603" s="318"/>
      <c r="E603" s="319"/>
      <c r="F603" s="319"/>
    </row>
    <row r="604" spans="1:6" x14ac:dyDescent="0.25">
      <c r="A604" s="434" t="s">
        <v>867</v>
      </c>
      <c r="B604" s="431"/>
      <c r="D604" s="318"/>
      <c r="E604" s="319"/>
      <c r="F604" s="319"/>
    </row>
    <row r="605" spans="1:6" x14ac:dyDescent="0.25">
      <c r="A605" s="434" t="s">
        <v>868</v>
      </c>
      <c r="B605" s="431"/>
      <c r="D605" s="318"/>
      <c r="E605" s="319"/>
      <c r="F605" s="319"/>
    </row>
    <row r="606" spans="1:6" x14ac:dyDescent="0.25">
      <c r="A606" s="434" t="s">
        <v>869</v>
      </c>
      <c r="B606" s="431"/>
      <c r="D606" s="318"/>
      <c r="E606" s="319"/>
      <c r="F606" s="319"/>
    </row>
    <row r="607" spans="1:6" x14ac:dyDescent="0.25">
      <c r="A607" s="434" t="s">
        <v>870</v>
      </c>
      <c r="B607" s="431"/>
      <c r="D607" s="318"/>
      <c r="E607" s="319"/>
      <c r="F607" s="319"/>
    </row>
    <row r="608" spans="1:6" x14ac:dyDescent="0.25">
      <c r="A608" s="434" t="s">
        <v>871</v>
      </c>
      <c r="B608" s="431"/>
      <c r="D608" s="318"/>
      <c r="E608" s="319"/>
      <c r="F608" s="319"/>
    </row>
    <row r="609" spans="1:6" x14ac:dyDescent="0.25">
      <c r="A609" s="434" t="s">
        <v>872</v>
      </c>
      <c r="B609" s="431"/>
      <c r="D609" s="318"/>
      <c r="E609" s="319"/>
      <c r="F609" s="319"/>
    </row>
    <row r="610" spans="1:6" x14ac:dyDescent="0.25">
      <c r="A610" s="434" t="s">
        <v>873</v>
      </c>
      <c r="B610" s="431"/>
      <c r="D610" s="318"/>
      <c r="E610" s="319"/>
      <c r="F610" s="319"/>
    </row>
    <row r="611" spans="1:6" x14ac:dyDescent="0.25">
      <c r="A611" s="434" t="s">
        <v>874</v>
      </c>
      <c r="B611" s="431"/>
      <c r="D611" s="318"/>
      <c r="E611" s="319"/>
      <c r="F611" s="319"/>
    </row>
    <row r="612" spans="1:6" x14ac:dyDescent="0.25">
      <c r="A612" s="434" t="s">
        <v>875</v>
      </c>
      <c r="B612" s="431"/>
      <c r="D612" s="318"/>
      <c r="E612" s="319"/>
      <c r="F612" s="319"/>
    </row>
    <row r="613" spans="1:6" x14ac:dyDescent="0.25">
      <c r="A613" s="434" t="s">
        <v>876</v>
      </c>
      <c r="B613" s="431"/>
      <c r="D613" s="318"/>
      <c r="E613" s="319"/>
      <c r="F613" s="319"/>
    </row>
    <row r="614" spans="1:6" x14ac:dyDescent="0.25">
      <c r="A614" s="434" t="s">
        <v>877</v>
      </c>
      <c r="B614" s="431"/>
      <c r="D614" s="318"/>
      <c r="E614" s="319"/>
      <c r="F614" s="319"/>
    </row>
    <row r="615" spans="1:6" x14ac:dyDescent="0.25">
      <c r="A615" s="434" t="s">
        <v>878</v>
      </c>
      <c r="B615" s="431"/>
      <c r="D615" s="318"/>
      <c r="E615" s="319"/>
      <c r="F615" s="319"/>
    </row>
    <row r="616" spans="1:6" x14ac:dyDescent="0.25">
      <c r="A616" s="434" t="s">
        <v>879</v>
      </c>
      <c r="B616" s="431"/>
      <c r="D616" s="318"/>
      <c r="E616" s="319"/>
      <c r="F616" s="319"/>
    </row>
    <row r="617" spans="1:6" x14ac:dyDescent="0.25">
      <c r="A617" s="434" t="s">
        <v>880</v>
      </c>
      <c r="B617" s="431"/>
      <c r="D617" s="318"/>
      <c r="E617" s="319"/>
      <c r="F617" s="319"/>
    </row>
    <row r="618" spans="1:6" x14ac:dyDescent="0.25">
      <c r="A618" s="434" t="s">
        <v>881</v>
      </c>
      <c r="B618" s="431"/>
      <c r="D618" s="318"/>
      <c r="E618" s="319"/>
      <c r="F618" s="319"/>
    </row>
    <row r="619" spans="1:6" x14ac:dyDescent="0.25">
      <c r="A619" s="434" t="s">
        <v>882</v>
      </c>
      <c r="B619" s="431"/>
      <c r="D619" s="318"/>
      <c r="E619" s="319"/>
      <c r="F619" s="319"/>
    </row>
    <row r="620" spans="1:6" x14ac:dyDescent="0.25">
      <c r="A620" s="434" t="s">
        <v>883</v>
      </c>
      <c r="B620" s="431"/>
      <c r="D620" s="318"/>
      <c r="E620" s="319"/>
      <c r="F620" s="319"/>
    </row>
    <row r="621" spans="1:6" x14ac:dyDescent="0.25">
      <c r="A621" s="434" t="s">
        <v>884</v>
      </c>
      <c r="B621" s="431"/>
      <c r="D621" s="318"/>
      <c r="E621" s="319"/>
      <c r="F621" s="319"/>
    </row>
    <row r="622" spans="1:6" x14ac:dyDescent="0.25">
      <c r="A622" s="434" t="s">
        <v>885</v>
      </c>
      <c r="B622" s="431"/>
      <c r="D622" s="318"/>
      <c r="E622" s="319"/>
      <c r="F622" s="319"/>
    </row>
    <row r="623" spans="1:6" x14ac:dyDescent="0.25">
      <c r="A623" s="434" t="s">
        <v>886</v>
      </c>
      <c r="B623" s="431"/>
      <c r="D623" s="318"/>
      <c r="E623" s="319"/>
      <c r="F623" s="319"/>
    </row>
    <row r="624" spans="1:6" x14ac:dyDescent="0.25">
      <c r="A624" s="434" t="s">
        <v>887</v>
      </c>
      <c r="B624" s="431"/>
      <c r="D624" s="318"/>
      <c r="E624" s="319"/>
      <c r="F624" s="319"/>
    </row>
    <row r="625" spans="1:6" x14ac:dyDescent="0.25">
      <c r="A625" s="434" t="s">
        <v>888</v>
      </c>
      <c r="B625" s="431"/>
      <c r="D625" s="318"/>
      <c r="E625" s="319"/>
      <c r="F625" s="319"/>
    </row>
    <row r="626" spans="1:6" x14ac:dyDescent="0.25">
      <c r="A626" s="434" t="s">
        <v>889</v>
      </c>
      <c r="B626" s="431"/>
      <c r="D626" s="318"/>
      <c r="E626" s="319"/>
      <c r="F626" s="319"/>
    </row>
    <row r="627" spans="1:6" x14ac:dyDescent="0.25">
      <c r="A627" s="434" t="s">
        <v>890</v>
      </c>
      <c r="B627" s="431"/>
      <c r="D627" s="318"/>
      <c r="E627" s="319"/>
      <c r="F627" s="319"/>
    </row>
    <row r="628" spans="1:6" x14ac:dyDescent="0.25">
      <c r="A628" s="434" t="s">
        <v>891</v>
      </c>
      <c r="B628" s="431"/>
      <c r="D628" s="318"/>
      <c r="E628" s="319"/>
      <c r="F628" s="319"/>
    </row>
    <row r="629" spans="1:6" x14ac:dyDescent="0.25">
      <c r="A629" s="434" t="s">
        <v>892</v>
      </c>
      <c r="B629" s="431"/>
      <c r="D629" s="318"/>
      <c r="E629" s="319"/>
      <c r="F629" s="319"/>
    </row>
    <row r="630" spans="1:6" x14ac:dyDescent="0.25">
      <c r="A630" s="434" t="s">
        <v>893</v>
      </c>
      <c r="B630" s="431"/>
      <c r="D630" s="318"/>
      <c r="E630" s="319"/>
      <c r="F630" s="319"/>
    </row>
    <row r="631" spans="1:6" x14ac:dyDescent="0.25">
      <c r="A631" s="434" t="s">
        <v>894</v>
      </c>
      <c r="B631" s="431"/>
      <c r="D631" s="318"/>
      <c r="E631" s="319"/>
      <c r="F631" s="319"/>
    </row>
    <row r="632" spans="1:6" x14ac:dyDescent="0.25">
      <c r="A632" s="434" t="s">
        <v>895</v>
      </c>
      <c r="B632" s="431"/>
      <c r="D632" s="318"/>
      <c r="E632" s="319"/>
      <c r="F632" s="319"/>
    </row>
    <row r="633" spans="1:6" x14ac:dyDescent="0.25">
      <c r="A633" s="434" t="s">
        <v>896</v>
      </c>
      <c r="B633" s="431"/>
      <c r="D633" s="318"/>
      <c r="E633" s="319"/>
      <c r="F633" s="319"/>
    </row>
    <row r="634" spans="1:6" x14ac:dyDescent="0.25">
      <c r="A634" s="434" t="s">
        <v>897</v>
      </c>
      <c r="B634" s="431"/>
      <c r="D634" s="318"/>
      <c r="E634" s="319"/>
      <c r="F634" s="319"/>
    </row>
    <row r="635" spans="1:6" x14ac:dyDescent="0.25">
      <c r="A635" s="434" t="s">
        <v>898</v>
      </c>
      <c r="B635" s="431"/>
      <c r="D635" s="318"/>
      <c r="E635" s="319"/>
      <c r="F635" s="319"/>
    </row>
    <row r="636" spans="1:6" x14ac:dyDescent="0.25">
      <c r="A636" s="434" t="s">
        <v>899</v>
      </c>
      <c r="B636" s="431"/>
      <c r="D636" s="318"/>
      <c r="E636" s="319"/>
      <c r="F636" s="319"/>
    </row>
    <row r="637" spans="1:6" x14ac:dyDescent="0.25">
      <c r="A637" s="434" t="s">
        <v>900</v>
      </c>
      <c r="B637" s="431"/>
      <c r="D637" s="318"/>
      <c r="E637" s="319"/>
      <c r="F637" s="319"/>
    </row>
    <row r="638" spans="1:6" x14ac:dyDescent="0.25">
      <c r="A638" s="434" t="s">
        <v>901</v>
      </c>
      <c r="B638" s="431"/>
      <c r="D638" s="318"/>
      <c r="E638" s="319"/>
      <c r="F638" s="319"/>
    </row>
    <row r="639" spans="1:6" x14ac:dyDescent="0.25">
      <c r="A639" s="434" t="s">
        <v>902</v>
      </c>
      <c r="B639" s="431"/>
      <c r="D639" s="318"/>
      <c r="E639" s="319"/>
      <c r="F639" s="319"/>
    </row>
    <row r="640" spans="1:6" x14ac:dyDescent="0.25">
      <c r="A640" s="434" t="s">
        <v>903</v>
      </c>
      <c r="B640" s="431"/>
      <c r="D640" s="318"/>
      <c r="E640" s="319"/>
      <c r="F640" s="319"/>
    </row>
    <row r="641" spans="1:6" x14ac:dyDescent="0.25">
      <c r="A641" s="434" t="s">
        <v>904</v>
      </c>
      <c r="B641" s="431"/>
      <c r="D641" s="318"/>
      <c r="E641" s="319"/>
      <c r="F641" s="319"/>
    </row>
    <row r="642" spans="1:6" x14ac:dyDescent="0.25">
      <c r="A642" s="434" t="s">
        <v>905</v>
      </c>
      <c r="B642" s="431"/>
      <c r="D642" s="318"/>
      <c r="E642" s="319"/>
      <c r="F642" s="319"/>
    </row>
    <row r="643" spans="1:6" x14ac:dyDescent="0.25">
      <c r="A643" s="434" t="s">
        <v>906</v>
      </c>
      <c r="B643" s="431"/>
      <c r="D643" s="318"/>
      <c r="E643" s="319"/>
      <c r="F643" s="319"/>
    </row>
    <row r="644" spans="1:6" x14ac:dyDescent="0.25">
      <c r="A644" s="434" t="s">
        <v>907</v>
      </c>
      <c r="B644" s="431"/>
      <c r="D644" s="318"/>
      <c r="E644" s="319"/>
      <c r="F644" s="319"/>
    </row>
    <row r="645" spans="1:6" x14ac:dyDescent="0.25">
      <c r="A645" s="434" t="s">
        <v>908</v>
      </c>
      <c r="B645" s="431"/>
      <c r="D645" s="318"/>
      <c r="E645" s="319"/>
      <c r="F645" s="319"/>
    </row>
    <row r="646" spans="1:6" x14ac:dyDescent="0.25">
      <c r="A646" s="434" t="s">
        <v>909</v>
      </c>
      <c r="B646" s="431"/>
      <c r="D646" s="318"/>
      <c r="E646" s="319"/>
      <c r="F646" s="319"/>
    </row>
    <row r="647" spans="1:6" x14ac:dyDescent="0.25">
      <c r="A647" s="434" t="s">
        <v>910</v>
      </c>
      <c r="B647" s="431"/>
      <c r="D647" s="318"/>
      <c r="E647" s="319"/>
      <c r="F647" s="319"/>
    </row>
    <row r="648" spans="1:6" x14ac:dyDescent="0.25">
      <c r="A648" s="434" t="s">
        <v>911</v>
      </c>
      <c r="B648" s="431"/>
      <c r="D648" s="318"/>
      <c r="E648" s="319"/>
      <c r="F648" s="319"/>
    </row>
    <row r="649" spans="1:6" x14ac:dyDescent="0.25">
      <c r="A649" s="434" t="s">
        <v>912</v>
      </c>
      <c r="B649" s="431"/>
      <c r="D649" s="318"/>
      <c r="E649" s="319"/>
      <c r="F649" s="319"/>
    </row>
    <row r="650" spans="1:6" x14ac:dyDescent="0.25">
      <c r="A650" s="434" t="s">
        <v>913</v>
      </c>
      <c r="B650" s="431"/>
      <c r="D650" s="318"/>
      <c r="E650" s="319"/>
      <c r="F650" s="319"/>
    </row>
    <row r="651" spans="1:6" x14ac:dyDescent="0.25">
      <c r="A651" s="434" t="s">
        <v>914</v>
      </c>
      <c r="B651" s="431"/>
      <c r="D651" s="318"/>
      <c r="E651" s="319"/>
      <c r="F651" s="319"/>
    </row>
    <row r="652" spans="1:6" x14ac:dyDescent="0.25">
      <c r="A652" s="434" t="s">
        <v>915</v>
      </c>
      <c r="B652" s="431"/>
      <c r="D652" s="318"/>
      <c r="E652" s="319"/>
      <c r="F652" s="319"/>
    </row>
    <row r="653" spans="1:6" x14ac:dyDescent="0.25">
      <c r="A653" s="434" t="s">
        <v>916</v>
      </c>
      <c r="B653" s="431"/>
      <c r="D653" s="318"/>
      <c r="E653" s="319"/>
      <c r="F653" s="319"/>
    </row>
    <row r="654" spans="1:6" x14ac:dyDescent="0.25">
      <c r="A654" s="434" t="s">
        <v>917</v>
      </c>
      <c r="B654" s="431"/>
      <c r="D654" s="320"/>
      <c r="E654" s="319"/>
      <c r="F654" s="319"/>
    </row>
    <row r="655" spans="1:6" x14ac:dyDescent="0.25">
      <c r="A655" s="434" t="s">
        <v>918</v>
      </c>
      <c r="B655" s="431"/>
      <c r="D655" s="318"/>
      <c r="E655" s="319"/>
      <c r="F655" s="319"/>
    </row>
    <row r="656" spans="1:6" x14ac:dyDescent="0.25">
      <c r="A656" s="434" t="s">
        <v>919</v>
      </c>
      <c r="B656" s="431"/>
      <c r="D656" s="318"/>
      <c r="E656" s="319"/>
      <c r="F656" s="319"/>
    </row>
    <row r="657" spans="1:6" x14ac:dyDescent="0.25">
      <c r="A657" s="434" t="s">
        <v>920</v>
      </c>
      <c r="B657" s="431"/>
      <c r="D657" s="318"/>
      <c r="E657" s="319"/>
      <c r="F657" s="319"/>
    </row>
    <row r="658" spans="1:6" x14ac:dyDescent="0.25">
      <c r="A658" s="434" t="s">
        <v>921</v>
      </c>
      <c r="B658" s="431"/>
      <c r="D658" s="318"/>
      <c r="E658" s="319"/>
      <c r="F658" s="319"/>
    </row>
    <row r="659" spans="1:6" ht="15.75" thickBot="1" x14ac:dyDescent="0.3">
      <c r="A659" s="436" t="s">
        <v>291</v>
      </c>
      <c r="B659" s="431"/>
      <c r="D659" s="318"/>
      <c r="E659" s="319"/>
      <c r="F659" s="319"/>
    </row>
    <row r="661" spans="1:6" ht="15.75" thickBot="1" x14ac:dyDescent="0.3">
      <c r="A661" s="25" t="s">
        <v>670</v>
      </c>
    </row>
    <row r="662" spans="1:6" x14ac:dyDescent="0.25">
      <c r="A662" s="323" t="s">
        <v>402</v>
      </c>
    </row>
    <row r="663" spans="1:6" x14ac:dyDescent="0.25">
      <c r="A663" s="325" t="s">
        <v>403</v>
      </c>
    </row>
    <row r="664" spans="1:6" x14ac:dyDescent="0.25">
      <c r="A664" s="325" t="s">
        <v>404</v>
      </c>
    </row>
    <row r="665" spans="1:6" ht="15.75" thickBot="1" x14ac:dyDescent="0.3">
      <c r="A665" s="324" t="s">
        <v>291</v>
      </c>
    </row>
    <row r="667" spans="1:6" ht="15.75" thickBot="1" x14ac:dyDescent="0.3">
      <c r="A667" s="25" t="s">
        <v>927</v>
      </c>
    </row>
    <row r="668" spans="1:6" x14ac:dyDescent="0.25">
      <c r="A668" s="323" t="s">
        <v>1036</v>
      </c>
      <c r="B668" s="439" t="s">
        <v>1037</v>
      </c>
      <c r="C668" s="439" t="s">
        <v>1036</v>
      </c>
    </row>
    <row r="669" spans="1:6" ht="15.75" thickBot="1" x14ac:dyDescent="0.3">
      <c r="A669" s="325" t="s">
        <v>1037</v>
      </c>
      <c r="B669" s="440" t="s">
        <v>338</v>
      </c>
      <c r="C669" s="440" t="s">
        <v>338</v>
      </c>
    </row>
    <row r="670" spans="1:6" x14ac:dyDescent="0.25">
      <c r="A670" s="325" t="s">
        <v>338</v>
      </c>
    </row>
    <row r="671" spans="1:6" ht="15.75" thickBot="1" x14ac:dyDescent="0.3">
      <c r="A671" s="324" t="s">
        <v>292</v>
      </c>
    </row>
    <row r="673" spans="1:7" ht="15.75" thickBot="1" x14ac:dyDescent="0.3">
      <c r="A673" s="25" t="s">
        <v>1110</v>
      </c>
    </row>
    <row r="674" spans="1:7" x14ac:dyDescent="0.25">
      <c r="A674" s="52" t="s">
        <v>1032</v>
      </c>
      <c r="B674" s="472">
        <v>30</v>
      </c>
      <c r="C674" s="24"/>
    </row>
    <row r="675" spans="1:7" x14ac:dyDescent="0.25">
      <c r="A675" s="41" t="s">
        <v>1033</v>
      </c>
      <c r="B675" s="473">
        <v>60</v>
      </c>
      <c r="C675" s="24"/>
    </row>
    <row r="676" spans="1:7" x14ac:dyDescent="0.25">
      <c r="A676" s="41" t="s">
        <v>1034</v>
      </c>
      <c r="B676" s="474">
        <v>20</v>
      </c>
      <c r="C676" s="24"/>
    </row>
    <row r="677" spans="1:7" x14ac:dyDescent="0.25">
      <c r="A677" s="41" t="s">
        <v>1111</v>
      </c>
      <c r="B677" s="779">
        <v>460</v>
      </c>
      <c r="C677" s="460"/>
      <c r="D677" s="459"/>
    </row>
    <row r="678" spans="1:7" ht="18" thickBot="1" x14ac:dyDescent="0.3">
      <c r="A678" s="30" t="s">
        <v>1112</v>
      </c>
      <c r="B678" s="780">
        <v>8</v>
      </c>
    </row>
    <row r="680" spans="1:7" ht="15.75" thickBot="1" x14ac:dyDescent="0.3">
      <c r="A680" s="639" t="s">
        <v>1001</v>
      </c>
      <c r="B680" s="640"/>
    </row>
    <row r="681" spans="1:7" x14ac:dyDescent="0.25">
      <c r="A681" s="775" t="s">
        <v>1004</v>
      </c>
      <c r="B681" s="776" t="s">
        <v>1206</v>
      </c>
      <c r="C681" s="465"/>
      <c r="D681" s="38"/>
      <c r="E681" s="320"/>
      <c r="F681" s="318"/>
      <c r="G681" s="318"/>
    </row>
    <row r="682" spans="1:7" x14ac:dyDescent="0.25">
      <c r="A682" s="777" t="s">
        <v>1018</v>
      </c>
      <c r="B682" s="778" t="s">
        <v>1266</v>
      </c>
      <c r="C682" s="465"/>
      <c r="D682" s="38"/>
      <c r="E682" s="320"/>
      <c r="F682" s="318"/>
      <c r="G682" s="318"/>
    </row>
    <row r="683" spans="1:7" x14ac:dyDescent="0.25">
      <c r="A683" s="777" t="s">
        <v>1019</v>
      </c>
      <c r="B683" s="778" t="s">
        <v>1267</v>
      </c>
      <c r="C683" s="465"/>
      <c r="D683" s="38"/>
      <c r="E683" s="320"/>
      <c r="F683" s="318"/>
      <c r="G683" s="318"/>
    </row>
    <row r="684" spans="1:7" x14ac:dyDescent="0.25">
      <c r="A684" s="777" t="s">
        <v>1207</v>
      </c>
      <c r="B684" s="778" t="s">
        <v>1208</v>
      </c>
      <c r="C684" s="465"/>
      <c r="D684" s="38"/>
      <c r="E684" s="320"/>
      <c r="F684" s="318"/>
      <c r="G684" s="318"/>
    </row>
    <row r="685" spans="1:7" x14ac:dyDescent="0.25">
      <c r="A685" s="777" t="s">
        <v>1209</v>
      </c>
      <c r="B685" s="778" t="s">
        <v>1276</v>
      </c>
      <c r="C685" s="465"/>
      <c r="D685" s="38"/>
      <c r="E685" s="320"/>
      <c r="F685" s="318"/>
      <c r="G685" s="318"/>
    </row>
    <row r="686" spans="1:7" x14ac:dyDescent="0.25">
      <c r="A686" s="777" t="s">
        <v>1024</v>
      </c>
      <c r="B686" s="778" t="s">
        <v>1273</v>
      </c>
      <c r="C686" s="465"/>
      <c r="D686" s="38"/>
      <c r="E686" s="320"/>
      <c r="F686" s="318"/>
      <c r="G686" s="318"/>
    </row>
    <row r="687" spans="1:7" x14ac:dyDescent="0.25">
      <c r="A687" s="777" t="s">
        <v>1020</v>
      </c>
      <c r="B687" s="778" t="s">
        <v>1272</v>
      </c>
      <c r="C687" s="465"/>
      <c r="D687" s="38"/>
      <c r="E687" s="320"/>
      <c r="F687" s="318"/>
      <c r="G687" s="318"/>
    </row>
    <row r="688" spans="1:7" x14ac:dyDescent="0.25">
      <c r="A688" s="777" t="s">
        <v>1021</v>
      </c>
      <c r="B688" s="778" t="s">
        <v>1002</v>
      </c>
      <c r="C688" s="465"/>
      <c r="D688" s="38"/>
      <c r="E688" s="320"/>
      <c r="F688" s="318"/>
      <c r="G688" s="318"/>
    </row>
    <row r="689" spans="1:7" x14ac:dyDescent="0.25">
      <c r="A689" s="777" t="s">
        <v>1025</v>
      </c>
      <c r="B689" s="778" t="s">
        <v>1271</v>
      </c>
      <c r="C689" s="465"/>
      <c r="D689" s="38"/>
      <c r="E689" s="320"/>
      <c r="F689" s="318"/>
      <c r="G689" s="318"/>
    </row>
    <row r="690" spans="1:7" x14ac:dyDescent="0.25">
      <c r="A690" s="777" t="s">
        <v>1022</v>
      </c>
      <c r="B690" s="778" t="s">
        <v>1268</v>
      </c>
      <c r="C690" s="753"/>
      <c r="D690" s="38"/>
      <c r="E690" s="320"/>
      <c r="F690" s="318"/>
      <c r="G690" s="318"/>
    </row>
    <row r="691" spans="1:7" x14ac:dyDescent="0.25">
      <c r="A691" s="777" t="s">
        <v>1026</v>
      </c>
      <c r="B691" s="778" t="s">
        <v>1269</v>
      </c>
      <c r="C691" s="753"/>
      <c r="D691" s="38"/>
      <c r="E691" s="320"/>
      <c r="F691" s="318"/>
      <c r="G691" s="318"/>
    </row>
    <row r="692" spans="1:7" x14ac:dyDescent="0.25">
      <c r="A692" s="777" t="s">
        <v>1235</v>
      </c>
      <c r="B692" s="778" t="s">
        <v>1275</v>
      </c>
      <c r="C692" s="753"/>
      <c r="D692" s="38"/>
      <c r="E692" s="320"/>
      <c r="F692" s="318"/>
      <c r="G692" s="318"/>
    </row>
    <row r="693" spans="1:7" x14ac:dyDescent="0.25">
      <c r="A693" s="777" t="s">
        <v>1210</v>
      </c>
      <c r="B693" s="778" t="s">
        <v>1274</v>
      </c>
      <c r="C693" s="753"/>
      <c r="D693" s="38"/>
      <c r="E693" s="320"/>
      <c r="F693" s="318"/>
      <c r="G693" s="318"/>
    </row>
    <row r="694" spans="1:7" x14ac:dyDescent="0.25">
      <c r="A694" s="777" t="s">
        <v>1023</v>
      </c>
      <c r="B694" s="778" t="s">
        <v>1270</v>
      </c>
      <c r="C694" s="753"/>
      <c r="D694" s="38"/>
      <c r="E694" s="320"/>
      <c r="F694" s="318"/>
      <c r="G694" s="318"/>
    </row>
    <row r="695" spans="1:7" ht="15.75" thickBot="1" x14ac:dyDescent="0.3">
      <c r="A695" s="563" t="s">
        <v>1003</v>
      </c>
      <c r="B695" s="564" t="s">
        <v>1003</v>
      </c>
      <c r="C695" s="753"/>
      <c r="D695" s="38"/>
    </row>
    <row r="696" spans="1:7" ht="15.75" thickBot="1" x14ac:dyDescent="0.3">
      <c r="A696" s="45"/>
      <c r="B696" s="44"/>
      <c r="C696" s="754"/>
      <c r="D696" s="38"/>
    </row>
    <row r="697" spans="1:7" ht="15.75" thickBot="1" x14ac:dyDescent="0.3">
      <c r="A697" s="758" t="s">
        <v>1319</v>
      </c>
      <c r="B697" s="755"/>
      <c r="C697" s="754"/>
      <c r="D697" s="38"/>
    </row>
    <row r="698" spans="1:7" x14ac:dyDescent="0.25">
      <c r="A698" s="759" t="s">
        <v>1004</v>
      </c>
      <c r="B698" s="755" t="s">
        <v>1206</v>
      </c>
      <c r="C698" s="754"/>
      <c r="D698" s="38"/>
    </row>
    <row r="699" spans="1:7" x14ac:dyDescent="0.25">
      <c r="A699" s="756" t="s">
        <v>1267</v>
      </c>
      <c r="B699" s="756" t="s">
        <v>1267</v>
      </c>
      <c r="C699" s="754"/>
      <c r="D699" s="38"/>
    </row>
    <row r="700" spans="1:7" x14ac:dyDescent="0.25">
      <c r="A700" s="756" t="s">
        <v>1321</v>
      </c>
      <c r="B700" s="756" t="s">
        <v>1321</v>
      </c>
      <c r="C700" s="754"/>
      <c r="D700" s="38"/>
    </row>
    <row r="701" spans="1:7" x14ac:dyDescent="0.25">
      <c r="A701" s="756" t="s">
        <v>1322</v>
      </c>
      <c r="B701" s="756" t="s">
        <v>1322</v>
      </c>
      <c r="C701" s="754"/>
      <c r="D701" s="38"/>
    </row>
    <row r="702" spans="1:7" x14ac:dyDescent="0.25">
      <c r="A702" s="756" t="s">
        <v>1323</v>
      </c>
      <c r="B702" s="756" t="s">
        <v>1323</v>
      </c>
      <c r="C702" s="754"/>
      <c r="D702" s="38"/>
    </row>
    <row r="703" spans="1:7" x14ac:dyDescent="0.25">
      <c r="A703" s="756" t="s">
        <v>1324</v>
      </c>
      <c r="B703" s="756" t="s">
        <v>1324</v>
      </c>
      <c r="C703" s="754"/>
      <c r="D703" s="38"/>
    </row>
    <row r="704" spans="1:7" x14ac:dyDescent="0.25">
      <c r="A704" s="756" t="s">
        <v>1325</v>
      </c>
      <c r="B704" s="756" t="s">
        <v>1325</v>
      </c>
      <c r="C704" s="754"/>
      <c r="D704" s="38"/>
    </row>
    <row r="705" spans="1:12" x14ac:dyDescent="0.25">
      <c r="A705" s="756" t="s">
        <v>1020</v>
      </c>
      <c r="B705" s="757" t="s">
        <v>1272</v>
      </c>
      <c r="C705" s="754"/>
      <c r="D705" s="38"/>
    </row>
    <row r="706" spans="1:12" x14ac:dyDescent="0.25">
      <c r="A706" s="756" t="s">
        <v>1022</v>
      </c>
      <c r="B706" s="757" t="s">
        <v>1268</v>
      </c>
      <c r="C706" s="38"/>
      <c r="D706" s="38"/>
    </row>
    <row r="707" spans="1:12" x14ac:dyDescent="0.25">
      <c r="A707" s="756" t="s">
        <v>1326</v>
      </c>
      <c r="B707" s="756" t="s">
        <v>1326</v>
      </c>
      <c r="C707" s="38"/>
      <c r="D707" s="38"/>
    </row>
    <row r="709" spans="1:12" ht="15.75" thickBot="1" x14ac:dyDescent="0.3">
      <c r="A709" s="25" t="s">
        <v>1114</v>
      </c>
      <c r="I709" s="24"/>
      <c r="J709" s="24"/>
      <c r="K709" s="24"/>
      <c r="L709" s="24"/>
    </row>
    <row r="710" spans="1:12" ht="15.75" thickBot="1" x14ac:dyDescent="0.3">
      <c r="A710" s="477">
        <f t="shared" ref="A710:H710" si="0">COLUMN(A711)</f>
        <v>1</v>
      </c>
      <c r="B710" s="477">
        <f t="shared" si="0"/>
        <v>2</v>
      </c>
      <c r="C710" s="477">
        <f t="shared" si="0"/>
        <v>3</v>
      </c>
      <c r="D710" s="477">
        <f t="shared" si="0"/>
        <v>4</v>
      </c>
      <c r="E710" s="477">
        <f t="shared" si="0"/>
        <v>5</v>
      </c>
      <c r="F710" s="477">
        <f t="shared" si="0"/>
        <v>6</v>
      </c>
      <c r="G710" s="477">
        <f t="shared" si="0"/>
        <v>7</v>
      </c>
      <c r="H710" s="477">
        <f t="shared" si="0"/>
        <v>8</v>
      </c>
      <c r="I710" s="464"/>
      <c r="J710" s="464"/>
      <c r="K710" s="464"/>
      <c r="L710" s="464"/>
    </row>
    <row r="711" spans="1:12" s="2" customFormat="1" ht="18" thickBot="1" x14ac:dyDescent="0.3">
      <c r="A711" s="475" t="s">
        <v>1096</v>
      </c>
      <c r="B711" s="475" t="s">
        <v>1097</v>
      </c>
      <c r="C711" s="476" t="s">
        <v>1095</v>
      </c>
      <c r="D711" s="475" t="s">
        <v>1113</v>
      </c>
      <c r="E711" s="475" t="s">
        <v>1006</v>
      </c>
      <c r="F711" s="643" t="s">
        <v>1290</v>
      </c>
      <c r="G711" s="643" t="s">
        <v>1291</v>
      </c>
      <c r="H711" s="643" t="s">
        <v>1292</v>
      </c>
      <c r="I711" s="60"/>
      <c r="J711" s="60"/>
      <c r="K711" s="60"/>
      <c r="L711" s="60"/>
    </row>
    <row r="712" spans="1:12" s="406" customFormat="1" x14ac:dyDescent="0.25">
      <c r="A712" s="521" t="str">
        <f>CONCATENATE(C712,"-",B712)</f>
        <v>151-142-4-004 9455-8624 Québec inc. (Biomasse du lac Taureau)</v>
      </c>
      <c r="B712" s="360" t="str">
        <f>CONCATENATE(D712," ",E712)</f>
        <v>142-4-004 9455-8624 Québec inc. (Biomasse du lac Taureau)</v>
      </c>
      <c r="C712" s="522">
        <v>151</v>
      </c>
      <c r="D712" s="522" t="s">
        <v>1147</v>
      </c>
      <c r="E712" s="523" t="s">
        <v>1236</v>
      </c>
      <c r="F712" s="771">
        <v>460</v>
      </c>
      <c r="G712" s="771">
        <v>8</v>
      </c>
      <c r="H712" s="772">
        <v>460</v>
      </c>
    </row>
    <row r="713" spans="1:12" s="406" customFormat="1" x14ac:dyDescent="0.25">
      <c r="A713" s="524" t="str">
        <f t="shared" ref="A713:A776" si="1">CONCATENATE(C713,"-",B713)</f>
        <v>151-011-0-003 Cascades Canada ULC (Cabano)</v>
      </c>
      <c r="B713" s="61" t="str">
        <f>CONCATENATE(D713," ",E713)</f>
        <v>011-0-003 Cascades Canada ULC (Cabano)</v>
      </c>
      <c r="C713" s="641">
        <v>151</v>
      </c>
      <c r="D713" s="641" t="s">
        <v>1007</v>
      </c>
      <c r="E713" s="642" t="s">
        <v>1211</v>
      </c>
      <c r="F713" s="773">
        <v>0</v>
      </c>
      <c r="G713" s="773">
        <v>0</v>
      </c>
      <c r="H713" s="774">
        <v>0</v>
      </c>
    </row>
    <row r="714" spans="1:12" s="406" customFormat="1" x14ac:dyDescent="0.25">
      <c r="A714" s="524" t="str">
        <f t="shared" si="1"/>
        <v>151-042-0-001 Compagnie WestRock du Canada Corp.</v>
      </c>
      <c r="B714" s="61" t="str">
        <f t="shared" ref="B714:B775" si="2">CONCATENATE(D714," ",E714)</f>
        <v>042-0-001 Compagnie WestRock du Canada Corp.</v>
      </c>
      <c r="C714" s="641">
        <v>151</v>
      </c>
      <c r="D714" s="641" t="s">
        <v>1011</v>
      </c>
      <c r="E714" s="642" t="s">
        <v>1237</v>
      </c>
      <c r="F714" s="773">
        <v>460</v>
      </c>
      <c r="G714" s="773">
        <v>8</v>
      </c>
      <c r="H714" s="774">
        <v>460</v>
      </c>
    </row>
    <row r="715" spans="1:12" s="406" customFormat="1" x14ac:dyDescent="0.25">
      <c r="A715" s="524" t="str">
        <f t="shared" si="1"/>
        <v>151-051-0-003 Domtar inc. (Windsor - Pâtes et papiers)</v>
      </c>
      <c r="B715" s="61" t="str">
        <f t="shared" si="2"/>
        <v>051-0-003 Domtar inc. (Windsor - Pâtes et papiers)</v>
      </c>
      <c r="C715" s="641">
        <v>151</v>
      </c>
      <c r="D715" s="641" t="s">
        <v>1012</v>
      </c>
      <c r="E715" s="642" t="s">
        <v>1238</v>
      </c>
      <c r="F715" s="773">
        <v>460</v>
      </c>
      <c r="G715" s="773">
        <v>8</v>
      </c>
      <c r="H715" s="774">
        <v>460</v>
      </c>
    </row>
    <row r="716" spans="1:12" s="406" customFormat="1" x14ac:dyDescent="0.25">
      <c r="A716" s="524" t="str">
        <f t="shared" si="1"/>
        <v>151-012-0-003 Entreprises Sappi Canada inc. (Matane)</v>
      </c>
      <c r="B716" s="61" t="str">
        <f t="shared" si="2"/>
        <v>012-0-003 Entreprises Sappi Canada inc. (Matane)</v>
      </c>
      <c r="C716" s="641">
        <v>151</v>
      </c>
      <c r="D716" s="641" t="s">
        <v>1009</v>
      </c>
      <c r="E716" s="642" t="s">
        <v>1239</v>
      </c>
      <c r="F716" s="773">
        <v>320</v>
      </c>
      <c r="G716" s="773">
        <v>6</v>
      </c>
      <c r="H716" s="774">
        <v>360</v>
      </c>
    </row>
    <row r="717" spans="1:12" s="406" customFormat="1" x14ac:dyDescent="0.25">
      <c r="A717" s="524" t="str">
        <f t="shared" si="1"/>
        <v>151-086-0-002 Forex Amos inc. (OSB)</v>
      </c>
      <c r="B717" s="61" t="str">
        <f t="shared" si="2"/>
        <v>086-0-002 Forex Amos inc. (OSB)</v>
      </c>
      <c r="C717" s="641">
        <v>151</v>
      </c>
      <c r="D717" s="641" t="s">
        <v>1240</v>
      </c>
      <c r="E717" s="642" t="s">
        <v>1241</v>
      </c>
      <c r="F717" s="773">
        <v>460</v>
      </c>
      <c r="G717" s="773">
        <v>8</v>
      </c>
      <c r="H717" s="774">
        <v>460</v>
      </c>
    </row>
    <row r="718" spans="1:12" s="406" customFormat="1" x14ac:dyDescent="0.25">
      <c r="A718" s="524" t="str">
        <f t="shared" si="1"/>
        <v xml:space="preserve">151-072-0-002 Fortress Cellulose Spécialisée (Thurso - Pâtes et Papiers) </v>
      </c>
      <c r="B718" s="61" t="str">
        <f>CONCATENATE(D718," ",E718)</f>
        <v xml:space="preserve">072-0-002 Fortress Cellulose Spécialisée (Thurso - Pâtes et Papiers) </v>
      </c>
      <c r="C718" s="641">
        <v>151</v>
      </c>
      <c r="D718" s="641" t="s">
        <v>1013</v>
      </c>
      <c r="E718" s="642" t="s">
        <v>1014</v>
      </c>
      <c r="F718" s="773">
        <v>460</v>
      </c>
      <c r="G718" s="773">
        <v>8</v>
      </c>
      <c r="H718" s="774">
        <v>460</v>
      </c>
    </row>
    <row r="719" spans="1:12" s="406" customFormat="1" x14ac:dyDescent="0.25">
      <c r="A719" s="524" t="str">
        <f t="shared" si="1"/>
        <v>151-073-0-001 Louisiana-Pacific Canada Ltd. (Bois-Franc)</v>
      </c>
      <c r="B719" s="61" t="str">
        <f t="shared" si="2"/>
        <v>073-0-001 Louisiana-Pacific Canada Ltd. (Bois-Franc)</v>
      </c>
      <c r="C719" s="641">
        <v>151</v>
      </c>
      <c r="D719" s="641" t="s">
        <v>1015</v>
      </c>
      <c r="E719" s="642" t="s">
        <v>1242</v>
      </c>
      <c r="F719" s="773">
        <v>460</v>
      </c>
      <c r="G719" s="773">
        <v>8</v>
      </c>
      <c r="H719" s="774">
        <v>460</v>
      </c>
    </row>
    <row r="720" spans="1:12" s="406" customFormat="1" x14ac:dyDescent="0.25">
      <c r="A720" s="524" t="str">
        <f t="shared" si="1"/>
        <v>151-022-0-001 Norbord inc. (Chambord)</v>
      </c>
      <c r="B720" s="61" t="str">
        <f t="shared" si="2"/>
        <v>022-0-001 Norbord inc. (Chambord)</v>
      </c>
      <c r="C720" s="641">
        <v>151</v>
      </c>
      <c r="D720" s="641" t="s">
        <v>1212</v>
      </c>
      <c r="E720" s="642" t="s">
        <v>1213</v>
      </c>
      <c r="F720" s="773">
        <v>460</v>
      </c>
      <c r="G720" s="773">
        <v>8</v>
      </c>
      <c r="H720" s="774">
        <v>460</v>
      </c>
    </row>
    <row r="721" spans="1:14" s="406" customFormat="1" x14ac:dyDescent="0.25">
      <c r="A721" s="524" t="str">
        <f t="shared" si="1"/>
        <v>151-085-0-001 Norbord inc. (La Sarre - Panneaux)</v>
      </c>
      <c r="B721" s="61" t="str">
        <f t="shared" si="2"/>
        <v>085-0-001 Norbord inc. (La Sarre - Panneaux)</v>
      </c>
      <c r="C721" s="642">
        <v>151</v>
      </c>
      <c r="D721" s="642" t="s">
        <v>1016</v>
      </c>
      <c r="E721" s="642" t="s">
        <v>1243</v>
      </c>
      <c r="F721" s="773">
        <v>460</v>
      </c>
      <c r="G721" s="773">
        <v>8</v>
      </c>
      <c r="H721" s="774">
        <v>460</v>
      </c>
    </row>
    <row r="722" spans="1:14" s="406" customFormat="1" x14ac:dyDescent="0.25">
      <c r="A722" s="524" t="str">
        <f t="shared" si="1"/>
        <v>151-081-0-001 Rayonier A.M. Canada S.E.N.C. (Témiscaming - Pâtes et papiers)</v>
      </c>
      <c r="B722" s="61" t="str">
        <f t="shared" si="2"/>
        <v>081-0-001 Rayonier A.M. Canada S.E.N.C. (Témiscaming - Pâtes et papiers)</v>
      </c>
      <c r="C722" s="641">
        <v>151</v>
      </c>
      <c r="D722" s="641" t="s">
        <v>1017</v>
      </c>
      <c r="E722" s="642" t="s">
        <v>1244</v>
      </c>
      <c r="F722" s="773">
        <v>460</v>
      </c>
      <c r="G722" s="773">
        <v>8</v>
      </c>
      <c r="H722" s="774">
        <v>460</v>
      </c>
    </row>
    <row r="723" spans="1:14" s="406" customFormat="1" x14ac:dyDescent="0.25">
      <c r="A723" s="524" t="str">
        <f t="shared" si="1"/>
        <v>151-171-4-003 Silicium Québec Société en commandite</v>
      </c>
      <c r="B723" s="61" t="str">
        <f t="shared" si="2"/>
        <v>171-4-003 Silicium Québec Société en commandite</v>
      </c>
      <c r="C723" s="641">
        <v>151</v>
      </c>
      <c r="D723" s="641" t="s">
        <v>1010</v>
      </c>
      <c r="E723" s="642" t="s">
        <v>1245</v>
      </c>
      <c r="F723" s="773">
        <v>360</v>
      </c>
      <c r="G723" s="773">
        <v>6</v>
      </c>
      <c r="H723" s="774">
        <v>360</v>
      </c>
    </row>
    <row r="724" spans="1:14" s="406" customFormat="1" x14ac:dyDescent="0.25">
      <c r="A724" s="524" t="str">
        <f t="shared" si="1"/>
        <v>151-012-0-001 Uniboard Canada inc. (Sayabec)</v>
      </c>
      <c r="B724" s="61" t="str">
        <f t="shared" si="2"/>
        <v>012-0-001 Uniboard Canada inc. (Sayabec)</v>
      </c>
      <c r="C724" s="641">
        <v>151</v>
      </c>
      <c r="D724" s="641" t="s">
        <v>1008</v>
      </c>
      <c r="E724" s="642" t="s">
        <v>1246</v>
      </c>
      <c r="F724" s="773">
        <v>280</v>
      </c>
      <c r="G724" s="773">
        <v>5</v>
      </c>
      <c r="H724" s="774">
        <v>300</v>
      </c>
    </row>
    <row r="725" spans="1:14" s="492" customFormat="1" x14ac:dyDescent="0.25">
      <c r="A725" s="524" t="str">
        <f t="shared" si="1"/>
        <v>151-041-2-039 Xylo-Carbone inc.</v>
      </c>
      <c r="B725" s="61" t="str">
        <f t="shared" si="2"/>
        <v>041-2-039 Xylo-Carbone inc.</v>
      </c>
      <c r="C725" s="641">
        <v>151</v>
      </c>
      <c r="D725" s="641" t="s">
        <v>1214</v>
      </c>
      <c r="E725" s="642" t="s">
        <v>1247</v>
      </c>
      <c r="F725" s="773">
        <v>400</v>
      </c>
      <c r="G725" s="773">
        <v>7</v>
      </c>
      <c r="H725" s="774">
        <v>420</v>
      </c>
      <c r="N725" s="406"/>
    </row>
    <row r="726" spans="1:14" s="492" customFormat="1" x14ac:dyDescent="0.25">
      <c r="A726" s="524" t="str">
        <f t="shared" si="1"/>
        <v>152-142-4-004 9455-8624 Québec inc. (Biomasse du lac Taureau)</v>
      </c>
      <c r="B726" s="61" t="str">
        <f t="shared" si="2"/>
        <v>142-4-004 9455-8624 Québec inc. (Biomasse du lac Taureau)</v>
      </c>
      <c r="C726" s="641">
        <v>152</v>
      </c>
      <c r="D726" s="641" t="s">
        <v>1147</v>
      </c>
      <c r="E726" s="642" t="s">
        <v>1236</v>
      </c>
      <c r="F726" s="773">
        <v>460</v>
      </c>
      <c r="G726" s="773">
        <v>8</v>
      </c>
      <c r="H726" s="774">
        <v>460</v>
      </c>
      <c r="N726" s="406"/>
    </row>
    <row r="727" spans="1:14" s="492" customFormat="1" x14ac:dyDescent="0.25">
      <c r="A727" s="524" t="str">
        <f t="shared" si="1"/>
        <v>152-011-0-003 Cascades Canada ULC (Cabano)</v>
      </c>
      <c r="B727" s="61" t="str">
        <f t="shared" si="2"/>
        <v>011-0-003 Cascades Canada ULC (Cabano)</v>
      </c>
      <c r="C727" s="641">
        <v>152</v>
      </c>
      <c r="D727" s="641" t="s">
        <v>1007</v>
      </c>
      <c r="E727" s="642" t="s">
        <v>1211</v>
      </c>
      <c r="F727" s="773">
        <v>0</v>
      </c>
      <c r="G727" s="773">
        <v>0</v>
      </c>
      <c r="H727" s="774">
        <v>0</v>
      </c>
      <c r="N727" s="406"/>
    </row>
    <row r="728" spans="1:14" s="492" customFormat="1" x14ac:dyDescent="0.25">
      <c r="A728" s="524" t="str">
        <f t="shared" si="1"/>
        <v>152-042-0-001 Compagnie WestRock du Canada Corp.</v>
      </c>
      <c r="B728" s="61" t="str">
        <f t="shared" si="2"/>
        <v>042-0-001 Compagnie WestRock du Canada Corp.</v>
      </c>
      <c r="C728" s="641">
        <v>152</v>
      </c>
      <c r="D728" s="641" t="s">
        <v>1011</v>
      </c>
      <c r="E728" s="642" t="s">
        <v>1237</v>
      </c>
      <c r="F728" s="773">
        <v>460</v>
      </c>
      <c r="G728" s="773">
        <v>8</v>
      </c>
      <c r="H728" s="774">
        <v>460</v>
      </c>
      <c r="N728" s="406"/>
    </row>
    <row r="729" spans="1:14" s="492" customFormat="1" x14ac:dyDescent="0.25">
      <c r="A729" s="524" t="str">
        <f t="shared" si="1"/>
        <v>152-051-0-003 Domtar inc. (Windsor - Pâtes et papiers)</v>
      </c>
      <c r="B729" s="61" t="str">
        <f t="shared" si="2"/>
        <v>051-0-003 Domtar inc. (Windsor - Pâtes et papiers)</v>
      </c>
      <c r="C729" s="641">
        <v>152</v>
      </c>
      <c r="D729" s="641" t="s">
        <v>1012</v>
      </c>
      <c r="E729" s="642" t="s">
        <v>1238</v>
      </c>
      <c r="F729" s="773">
        <v>460</v>
      </c>
      <c r="G729" s="773">
        <v>8</v>
      </c>
      <c r="H729" s="774">
        <v>460</v>
      </c>
      <c r="N729" s="406"/>
    </row>
    <row r="730" spans="1:14" s="492" customFormat="1" x14ac:dyDescent="0.25">
      <c r="A730" s="524" t="str">
        <f t="shared" si="1"/>
        <v>152-012-0-003 Entreprises Sappi Canada inc. (Matane)</v>
      </c>
      <c r="B730" s="61" t="str">
        <f t="shared" si="2"/>
        <v>012-0-003 Entreprises Sappi Canada inc. (Matane)</v>
      </c>
      <c r="C730" s="641">
        <v>152</v>
      </c>
      <c r="D730" s="641" t="s">
        <v>1009</v>
      </c>
      <c r="E730" s="642" t="s">
        <v>1239</v>
      </c>
      <c r="F730" s="773">
        <v>240</v>
      </c>
      <c r="G730" s="773">
        <v>4</v>
      </c>
      <c r="H730" s="774">
        <v>240</v>
      </c>
      <c r="N730" s="406"/>
    </row>
    <row r="731" spans="1:14" s="492" customFormat="1" x14ac:dyDescent="0.25">
      <c r="A731" s="524" t="str">
        <f t="shared" si="1"/>
        <v>152-086-0-002 Forex Amos inc. (OSB)</v>
      </c>
      <c r="B731" s="61" t="str">
        <f t="shared" si="2"/>
        <v>086-0-002 Forex Amos inc. (OSB)</v>
      </c>
      <c r="C731" s="641">
        <v>152</v>
      </c>
      <c r="D731" s="641" t="s">
        <v>1240</v>
      </c>
      <c r="E731" s="642" t="s">
        <v>1241</v>
      </c>
      <c r="F731" s="773">
        <v>460</v>
      </c>
      <c r="G731" s="773">
        <v>8</v>
      </c>
      <c r="H731" s="774">
        <v>460</v>
      </c>
      <c r="N731" s="406"/>
    </row>
    <row r="732" spans="1:14" s="492" customFormat="1" x14ac:dyDescent="0.25">
      <c r="A732" s="524" t="str">
        <f t="shared" si="1"/>
        <v xml:space="preserve">152-072-0-002 Fortress Cellulose Spécialisée (Thurso - Pâtes et Papiers) </v>
      </c>
      <c r="B732" s="61" t="str">
        <f t="shared" si="2"/>
        <v xml:space="preserve">072-0-002 Fortress Cellulose Spécialisée (Thurso - Pâtes et Papiers) </v>
      </c>
      <c r="C732" s="642">
        <v>152</v>
      </c>
      <c r="D732" s="642" t="s">
        <v>1013</v>
      </c>
      <c r="E732" s="642" t="s">
        <v>1014</v>
      </c>
      <c r="F732" s="773">
        <v>460</v>
      </c>
      <c r="G732" s="773">
        <v>8</v>
      </c>
      <c r="H732" s="774">
        <v>460</v>
      </c>
      <c r="N732" s="406"/>
    </row>
    <row r="733" spans="1:14" s="492" customFormat="1" x14ac:dyDescent="0.25">
      <c r="A733" s="524" t="str">
        <f t="shared" si="1"/>
        <v>152-073-0-001 Louisiana-Pacific Canada Ltd. (Bois-Franc)</v>
      </c>
      <c r="B733" s="61" t="str">
        <f t="shared" si="2"/>
        <v>073-0-001 Louisiana-Pacific Canada Ltd. (Bois-Franc)</v>
      </c>
      <c r="C733" s="641">
        <v>152</v>
      </c>
      <c r="D733" s="641" t="s">
        <v>1015</v>
      </c>
      <c r="E733" s="642" t="s">
        <v>1242</v>
      </c>
      <c r="F733" s="773">
        <v>460</v>
      </c>
      <c r="G733" s="773">
        <v>8</v>
      </c>
      <c r="H733" s="774">
        <v>460</v>
      </c>
      <c r="N733" s="406"/>
    </row>
    <row r="734" spans="1:14" s="492" customFormat="1" x14ac:dyDescent="0.25">
      <c r="A734" s="524" t="str">
        <f t="shared" si="1"/>
        <v>152-022-0-001 Norbord inc. (Chambord)</v>
      </c>
      <c r="B734" s="61" t="str">
        <f t="shared" si="2"/>
        <v>022-0-001 Norbord inc. (Chambord)</v>
      </c>
      <c r="C734" s="641">
        <v>152</v>
      </c>
      <c r="D734" s="641" t="s">
        <v>1212</v>
      </c>
      <c r="E734" s="642" t="s">
        <v>1213</v>
      </c>
      <c r="F734" s="773">
        <v>460</v>
      </c>
      <c r="G734" s="773">
        <v>8</v>
      </c>
      <c r="H734" s="774">
        <v>460</v>
      </c>
      <c r="N734" s="406"/>
    </row>
    <row r="735" spans="1:14" s="492" customFormat="1" x14ac:dyDescent="0.25">
      <c r="A735" s="524" t="str">
        <f t="shared" si="1"/>
        <v>152-085-0-001 Norbord inc. (La Sarre - Panneaux)</v>
      </c>
      <c r="B735" s="61" t="str">
        <f t="shared" si="2"/>
        <v>085-0-001 Norbord inc. (La Sarre - Panneaux)</v>
      </c>
      <c r="C735" s="641">
        <v>152</v>
      </c>
      <c r="D735" s="641" t="s">
        <v>1016</v>
      </c>
      <c r="E735" s="642" t="s">
        <v>1243</v>
      </c>
      <c r="F735" s="773">
        <v>460</v>
      </c>
      <c r="G735" s="773">
        <v>8</v>
      </c>
      <c r="H735" s="774">
        <v>460</v>
      </c>
    </row>
    <row r="736" spans="1:14" s="492" customFormat="1" x14ac:dyDescent="0.25">
      <c r="A736" s="524" t="str">
        <f t="shared" si="1"/>
        <v>152-081-0-001 Rayonier A.M. Canada S.E.N.C. (Témiscaming - Pâtes et papiers)</v>
      </c>
      <c r="B736" s="61" t="str">
        <f t="shared" si="2"/>
        <v>081-0-001 Rayonier A.M. Canada S.E.N.C. (Témiscaming - Pâtes et papiers)</v>
      </c>
      <c r="C736" s="641">
        <v>152</v>
      </c>
      <c r="D736" s="641" t="s">
        <v>1017</v>
      </c>
      <c r="E736" s="642" t="s">
        <v>1244</v>
      </c>
      <c r="F736" s="773">
        <v>460</v>
      </c>
      <c r="G736" s="773">
        <v>8</v>
      </c>
      <c r="H736" s="774">
        <v>460</v>
      </c>
    </row>
    <row r="737" spans="1:8" s="492" customFormat="1" x14ac:dyDescent="0.25">
      <c r="A737" s="524" t="str">
        <f t="shared" si="1"/>
        <v>152-171-4-003 Silicium Québec Société en commandite</v>
      </c>
      <c r="B737" s="61" t="str">
        <f t="shared" si="2"/>
        <v>171-4-003 Silicium Québec Société en commandite</v>
      </c>
      <c r="C737" s="641">
        <v>152</v>
      </c>
      <c r="D737" s="641" t="s">
        <v>1010</v>
      </c>
      <c r="E737" s="642" t="s">
        <v>1245</v>
      </c>
      <c r="F737" s="773">
        <v>460</v>
      </c>
      <c r="G737" s="773">
        <v>8</v>
      </c>
      <c r="H737" s="774">
        <v>460</v>
      </c>
    </row>
    <row r="738" spans="1:8" s="492" customFormat="1" x14ac:dyDescent="0.25">
      <c r="A738" s="524" t="str">
        <f t="shared" si="1"/>
        <v>152-012-0-001 Uniboard Canada inc. (Sayabec)</v>
      </c>
      <c r="B738" s="61" t="str">
        <f t="shared" si="2"/>
        <v>012-0-001 Uniboard Canada inc. (Sayabec)</v>
      </c>
      <c r="C738" s="641">
        <v>152</v>
      </c>
      <c r="D738" s="641" t="s">
        <v>1008</v>
      </c>
      <c r="E738" s="642" t="s">
        <v>1246</v>
      </c>
      <c r="F738" s="773">
        <v>160</v>
      </c>
      <c r="G738" s="773">
        <v>3</v>
      </c>
      <c r="H738" s="774">
        <v>180</v>
      </c>
    </row>
    <row r="739" spans="1:8" s="492" customFormat="1" x14ac:dyDescent="0.25">
      <c r="A739" s="524" t="str">
        <f t="shared" si="1"/>
        <v>152-041-2-039 Xylo-Carbone inc.</v>
      </c>
      <c r="B739" s="61" t="str">
        <f t="shared" si="2"/>
        <v>041-2-039 Xylo-Carbone inc.</v>
      </c>
      <c r="C739" s="641">
        <v>152</v>
      </c>
      <c r="D739" s="641" t="s">
        <v>1214</v>
      </c>
      <c r="E739" s="642" t="s">
        <v>1247</v>
      </c>
      <c r="F739" s="773">
        <v>460</v>
      </c>
      <c r="G739" s="773">
        <v>8</v>
      </c>
      <c r="H739" s="774">
        <v>460</v>
      </c>
    </row>
    <row r="740" spans="1:8" s="492" customFormat="1" x14ac:dyDescent="0.25">
      <c r="A740" s="524" t="str">
        <f t="shared" si="1"/>
        <v>153-142-4-004 9455-8624 Québec inc. (Biomasse du lac Taureau)</v>
      </c>
      <c r="B740" s="61" t="str">
        <f t="shared" si="2"/>
        <v>142-4-004 9455-8624 Québec inc. (Biomasse du lac Taureau)</v>
      </c>
      <c r="C740" s="641">
        <v>153</v>
      </c>
      <c r="D740" s="641" t="s">
        <v>1147</v>
      </c>
      <c r="E740" s="642" t="s">
        <v>1236</v>
      </c>
      <c r="F740" s="773">
        <v>460</v>
      </c>
      <c r="G740" s="773">
        <v>8</v>
      </c>
      <c r="H740" s="774">
        <v>460</v>
      </c>
    </row>
    <row r="741" spans="1:8" s="492" customFormat="1" x14ac:dyDescent="0.25">
      <c r="A741" s="524" t="str">
        <f t="shared" si="1"/>
        <v>153-011-0-003 Cascades Canada ULC (Cabano)</v>
      </c>
      <c r="B741" s="61" t="str">
        <f t="shared" si="2"/>
        <v>011-0-003 Cascades Canada ULC (Cabano)</v>
      </c>
      <c r="C741" s="641">
        <v>153</v>
      </c>
      <c r="D741" s="641" t="s">
        <v>1007</v>
      </c>
      <c r="E741" s="642" t="s">
        <v>1211</v>
      </c>
      <c r="F741" s="773">
        <v>0</v>
      </c>
      <c r="G741" s="773">
        <v>0</v>
      </c>
      <c r="H741" s="774">
        <v>0</v>
      </c>
    </row>
    <row r="742" spans="1:8" s="492" customFormat="1" x14ac:dyDescent="0.25">
      <c r="A742" s="524" t="str">
        <f t="shared" si="1"/>
        <v>153-042-0-001 Compagnie WestRock du Canada Corp.</v>
      </c>
      <c r="B742" s="61" t="str">
        <f t="shared" si="2"/>
        <v>042-0-001 Compagnie WestRock du Canada Corp.</v>
      </c>
      <c r="C742" s="641">
        <v>153</v>
      </c>
      <c r="D742" s="641" t="s">
        <v>1011</v>
      </c>
      <c r="E742" s="642" t="s">
        <v>1237</v>
      </c>
      <c r="F742" s="773">
        <v>460</v>
      </c>
      <c r="G742" s="773">
        <v>8</v>
      </c>
      <c r="H742" s="774">
        <v>460</v>
      </c>
    </row>
    <row r="743" spans="1:8" s="492" customFormat="1" x14ac:dyDescent="0.25">
      <c r="A743" s="524" t="str">
        <f t="shared" si="1"/>
        <v>153-051-0-003 Domtar inc. (Windsor - Pâtes et papiers)</v>
      </c>
      <c r="B743" s="61" t="str">
        <f t="shared" si="2"/>
        <v>051-0-003 Domtar inc. (Windsor - Pâtes et papiers)</v>
      </c>
      <c r="C743" s="642">
        <v>153</v>
      </c>
      <c r="D743" s="642" t="s">
        <v>1012</v>
      </c>
      <c r="E743" s="642" t="s">
        <v>1238</v>
      </c>
      <c r="F743" s="773">
        <v>460</v>
      </c>
      <c r="G743" s="773">
        <v>8</v>
      </c>
      <c r="H743" s="774">
        <v>460</v>
      </c>
    </row>
    <row r="744" spans="1:8" s="492" customFormat="1" x14ac:dyDescent="0.25">
      <c r="A744" s="524" t="str">
        <f t="shared" si="1"/>
        <v>153-012-0-003 Entreprises Sappi Canada inc. (Matane)</v>
      </c>
      <c r="B744" s="61" t="str">
        <f t="shared" si="2"/>
        <v>012-0-003 Entreprises Sappi Canada inc. (Matane)</v>
      </c>
      <c r="C744" s="641">
        <v>153</v>
      </c>
      <c r="D744" s="641" t="s">
        <v>1009</v>
      </c>
      <c r="E744" s="642" t="s">
        <v>1239</v>
      </c>
      <c r="F744" s="773">
        <v>140</v>
      </c>
      <c r="G744" s="773">
        <v>3</v>
      </c>
      <c r="H744" s="774">
        <v>180</v>
      </c>
    </row>
    <row r="745" spans="1:8" s="492" customFormat="1" x14ac:dyDescent="0.25">
      <c r="A745" s="524" t="str">
        <f t="shared" si="1"/>
        <v>153-086-0-002 Forex Amos inc. (OSB)</v>
      </c>
      <c r="B745" s="61" t="str">
        <f t="shared" si="2"/>
        <v>086-0-002 Forex Amos inc. (OSB)</v>
      </c>
      <c r="C745" s="641">
        <v>153</v>
      </c>
      <c r="D745" s="641" t="s">
        <v>1240</v>
      </c>
      <c r="E745" s="642" t="s">
        <v>1241</v>
      </c>
      <c r="F745" s="773">
        <v>460</v>
      </c>
      <c r="G745" s="773">
        <v>8</v>
      </c>
      <c r="H745" s="774">
        <v>460</v>
      </c>
    </row>
    <row r="746" spans="1:8" s="492" customFormat="1" x14ac:dyDescent="0.25">
      <c r="A746" s="524" t="str">
        <f t="shared" si="1"/>
        <v xml:space="preserve">153-072-0-002 Fortress Cellulose Spécialisée (Thurso - Pâtes et Papiers) </v>
      </c>
      <c r="B746" s="61" t="str">
        <f t="shared" si="2"/>
        <v xml:space="preserve">072-0-002 Fortress Cellulose Spécialisée (Thurso - Pâtes et Papiers) </v>
      </c>
      <c r="C746" s="641">
        <v>153</v>
      </c>
      <c r="D746" s="641" t="s">
        <v>1013</v>
      </c>
      <c r="E746" s="642" t="s">
        <v>1014</v>
      </c>
      <c r="F746" s="773">
        <v>460</v>
      </c>
      <c r="G746" s="773">
        <v>8</v>
      </c>
      <c r="H746" s="774">
        <v>460</v>
      </c>
    </row>
    <row r="747" spans="1:8" s="492" customFormat="1" x14ac:dyDescent="0.25">
      <c r="A747" s="524" t="str">
        <f t="shared" si="1"/>
        <v>153-073-0-001 Louisiana-Pacific Canada Ltd. (Bois-Franc)</v>
      </c>
      <c r="B747" s="61" t="str">
        <f t="shared" si="2"/>
        <v>073-0-001 Louisiana-Pacific Canada Ltd. (Bois-Franc)</v>
      </c>
      <c r="C747" s="641">
        <v>153</v>
      </c>
      <c r="D747" s="641" t="s">
        <v>1015</v>
      </c>
      <c r="E747" s="642" t="s">
        <v>1242</v>
      </c>
      <c r="F747" s="773">
        <v>460</v>
      </c>
      <c r="G747" s="773">
        <v>8</v>
      </c>
      <c r="H747" s="774">
        <v>460</v>
      </c>
    </row>
    <row r="748" spans="1:8" s="492" customFormat="1" x14ac:dyDescent="0.25">
      <c r="A748" s="524" t="str">
        <f t="shared" si="1"/>
        <v>153-022-0-001 Norbord inc. (Chambord)</v>
      </c>
      <c r="B748" s="61" t="str">
        <f t="shared" si="2"/>
        <v>022-0-001 Norbord inc. (Chambord)</v>
      </c>
      <c r="C748" s="641">
        <v>153</v>
      </c>
      <c r="D748" s="641" t="s">
        <v>1212</v>
      </c>
      <c r="E748" s="642" t="s">
        <v>1213</v>
      </c>
      <c r="F748" s="773">
        <v>460</v>
      </c>
      <c r="G748" s="773">
        <v>8</v>
      </c>
      <c r="H748" s="774">
        <v>460</v>
      </c>
    </row>
    <row r="749" spans="1:8" s="492" customFormat="1" x14ac:dyDescent="0.25">
      <c r="A749" s="524" t="str">
        <f t="shared" si="1"/>
        <v>153-085-0-001 Norbord inc. (La Sarre - Panneaux)</v>
      </c>
      <c r="B749" s="61" t="str">
        <f t="shared" si="2"/>
        <v>085-0-001 Norbord inc. (La Sarre - Panneaux)</v>
      </c>
      <c r="C749" s="641">
        <v>153</v>
      </c>
      <c r="D749" s="641" t="s">
        <v>1016</v>
      </c>
      <c r="E749" s="642" t="s">
        <v>1243</v>
      </c>
      <c r="F749" s="773">
        <v>460</v>
      </c>
      <c r="G749" s="773">
        <v>8</v>
      </c>
      <c r="H749" s="774">
        <v>460</v>
      </c>
    </row>
    <row r="750" spans="1:8" s="492" customFormat="1" x14ac:dyDescent="0.25">
      <c r="A750" s="524" t="str">
        <f t="shared" si="1"/>
        <v>153-081-0-001 Rayonier A.M. Canada S.E.N.C. (Témiscaming - Pâtes et papiers)</v>
      </c>
      <c r="B750" s="61" t="str">
        <f t="shared" si="2"/>
        <v>081-0-001 Rayonier A.M. Canada S.E.N.C. (Témiscaming - Pâtes et papiers)</v>
      </c>
      <c r="C750" s="641">
        <v>153</v>
      </c>
      <c r="D750" s="641" t="s">
        <v>1017</v>
      </c>
      <c r="E750" s="642" t="s">
        <v>1244</v>
      </c>
      <c r="F750" s="773">
        <v>460</v>
      </c>
      <c r="G750" s="773">
        <v>8</v>
      </c>
      <c r="H750" s="774">
        <v>460</v>
      </c>
    </row>
    <row r="751" spans="1:8" s="492" customFormat="1" x14ac:dyDescent="0.25">
      <c r="A751" s="524" t="str">
        <f t="shared" si="1"/>
        <v>153-171-4-003 Silicium Québec Société en commandite</v>
      </c>
      <c r="B751" s="61" t="str">
        <f t="shared" si="2"/>
        <v>171-4-003 Silicium Québec Société en commandite</v>
      </c>
      <c r="C751" s="641">
        <v>153</v>
      </c>
      <c r="D751" s="641" t="s">
        <v>1010</v>
      </c>
      <c r="E751" s="642" t="s">
        <v>1245</v>
      </c>
      <c r="F751" s="773">
        <v>460</v>
      </c>
      <c r="G751" s="773">
        <v>8</v>
      </c>
      <c r="H751" s="774">
        <v>460</v>
      </c>
    </row>
    <row r="752" spans="1:8" s="492" customFormat="1" x14ac:dyDescent="0.25">
      <c r="A752" s="524" t="str">
        <f t="shared" si="1"/>
        <v>153-012-0-001 Uniboard Canada inc. (Sayabec)</v>
      </c>
      <c r="B752" s="61" t="str">
        <f t="shared" si="2"/>
        <v>012-0-001 Uniboard Canada inc. (Sayabec)</v>
      </c>
      <c r="C752" s="641">
        <v>153</v>
      </c>
      <c r="D752" s="641" t="s">
        <v>1008</v>
      </c>
      <c r="E752" s="642" t="s">
        <v>1246</v>
      </c>
      <c r="F752" s="773">
        <v>60</v>
      </c>
      <c r="G752" s="773">
        <v>1</v>
      </c>
      <c r="H752" s="774">
        <v>60</v>
      </c>
    </row>
    <row r="753" spans="1:8" s="492" customFormat="1" x14ac:dyDescent="0.25">
      <c r="A753" s="524" t="str">
        <f t="shared" si="1"/>
        <v>153-041-2-039 Xylo-Carbone inc.</v>
      </c>
      <c r="B753" s="61" t="str">
        <f t="shared" si="2"/>
        <v>041-2-039 Xylo-Carbone inc.</v>
      </c>
      <c r="C753" s="641">
        <v>153</v>
      </c>
      <c r="D753" s="641" t="s">
        <v>1214</v>
      </c>
      <c r="E753" s="642" t="s">
        <v>1247</v>
      </c>
      <c r="F753" s="773">
        <v>460</v>
      </c>
      <c r="G753" s="773">
        <v>8</v>
      </c>
      <c r="H753" s="774">
        <v>460</v>
      </c>
    </row>
    <row r="754" spans="1:8" s="492" customFormat="1" x14ac:dyDescent="0.25">
      <c r="A754" s="524" t="str">
        <f t="shared" si="1"/>
        <v>154-142-4-004 9455-8624 Québec inc. (Biomasse du lac Taureau)</v>
      </c>
      <c r="B754" s="61" t="str">
        <f t="shared" si="2"/>
        <v>142-4-004 9455-8624 Québec inc. (Biomasse du lac Taureau)</v>
      </c>
      <c r="C754" s="642">
        <v>154</v>
      </c>
      <c r="D754" s="642" t="s">
        <v>1147</v>
      </c>
      <c r="E754" s="642" t="s">
        <v>1236</v>
      </c>
      <c r="F754" s="773">
        <v>460</v>
      </c>
      <c r="G754" s="773">
        <v>8</v>
      </c>
      <c r="H754" s="774">
        <v>460</v>
      </c>
    </row>
    <row r="755" spans="1:8" s="492" customFormat="1" x14ac:dyDescent="0.25">
      <c r="A755" s="524" t="str">
        <f t="shared" si="1"/>
        <v>154-011-0-003 Cascades Canada ULC (Cabano)</v>
      </c>
      <c r="B755" s="61" t="str">
        <f t="shared" si="2"/>
        <v>011-0-003 Cascades Canada ULC (Cabano)</v>
      </c>
      <c r="C755" s="641">
        <v>154</v>
      </c>
      <c r="D755" s="641" t="s">
        <v>1007</v>
      </c>
      <c r="E755" s="642" t="s">
        <v>1211</v>
      </c>
      <c r="F755" s="773">
        <v>0</v>
      </c>
      <c r="G755" s="773">
        <v>0</v>
      </c>
      <c r="H755" s="774">
        <v>0</v>
      </c>
    </row>
    <row r="756" spans="1:8" s="492" customFormat="1" x14ac:dyDescent="0.25">
      <c r="A756" s="524" t="str">
        <f t="shared" si="1"/>
        <v>154-042-0-001 Compagnie WestRock du Canada Corp.</v>
      </c>
      <c r="B756" s="61" t="str">
        <f t="shared" si="2"/>
        <v>042-0-001 Compagnie WestRock du Canada Corp.</v>
      </c>
      <c r="C756" s="641">
        <v>154</v>
      </c>
      <c r="D756" s="641" t="s">
        <v>1011</v>
      </c>
      <c r="E756" s="642" t="s">
        <v>1237</v>
      </c>
      <c r="F756" s="773">
        <v>460</v>
      </c>
      <c r="G756" s="773">
        <v>8</v>
      </c>
      <c r="H756" s="774">
        <v>460</v>
      </c>
    </row>
    <row r="757" spans="1:8" s="492" customFormat="1" x14ac:dyDescent="0.25">
      <c r="A757" s="524" t="str">
        <f t="shared" si="1"/>
        <v>154-051-0-003 Domtar inc. (Windsor - Pâtes et papiers)</v>
      </c>
      <c r="B757" s="61" t="str">
        <f t="shared" si="2"/>
        <v>051-0-003 Domtar inc. (Windsor - Pâtes et papiers)</v>
      </c>
      <c r="C757" s="641">
        <v>154</v>
      </c>
      <c r="D757" s="641" t="s">
        <v>1012</v>
      </c>
      <c r="E757" s="642" t="s">
        <v>1238</v>
      </c>
      <c r="F757" s="773">
        <v>460</v>
      </c>
      <c r="G757" s="773">
        <v>8</v>
      </c>
      <c r="H757" s="774">
        <v>460</v>
      </c>
    </row>
    <row r="758" spans="1:8" s="492" customFormat="1" x14ac:dyDescent="0.25">
      <c r="A758" s="524" t="str">
        <f t="shared" si="1"/>
        <v>154-012-0-003 Entreprises Sappi Canada inc. (Matane)</v>
      </c>
      <c r="B758" s="61" t="str">
        <f t="shared" si="2"/>
        <v>012-0-003 Entreprises Sappi Canada inc. (Matane)</v>
      </c>
      <c r="C758" s="641">
        <v>154</v>
      </c>
      <c r="D758" s="641" t="s">
        <v>1009</v>
      </c>
      <c r="E758" s="642" t="s">
        <v>1239</v>
      </c>
      <c r="F758" s="773">
        <v>60</v>
      </c>
      <c r="G758" s="773">
        <v>1</v>
      </c>
      <c r="H758" s="774">
        <v>60</v>
      </c>
    </row>
    <row r="759" spans="1:8" s="492" customFormat="1" x14ac:dyDescent="0.25">
      <c r="A759" s="524" t="str">
        <f t="shared" si="1"/>
        <v>154-086-0-002 Forex Amos inc. (OSB)</v>
      </c>
      <c r="B759" s="61" t="str">
        <f t="shared" si="2"/>
        <v>086-0-002 Forex Amos inc. (OSB)</v>
      </c>
      <c r="C759" s="641">
        <v>154</v>
      </c>
      <c r="D759" s="641" t="s">
        <v>1240</v>
      </c>
      <c r="E759" s="642" t="s">
        <v>1241</v>
      </c>
      <c r="F759" s="773">
        <v>460</v>
      </c>
      <c r="G759" s="773">
        <v>8</v>
      </c>
      <c r="H759" s="774">
        <v>460</v>
      </c>
    </row>
    <row r="760" spans="1:8" s="492" customFormat="1" x14ac:dyDescent="0.25">
      <c r="A760" s="524" t="str">
        <f t="shared" si="1"/>
        <v xml:space="preserve">154-072-0-002 Fortress Cellulose Spécialisée (Thurso - Pâtes et Papiers) </v>
      </c>
      <c r="B760" s="61" t="str">
        <f t="shared" si="2"/>
        <v xml:space="preserve">072-0-002 Fortress Cellulose Spécialisée (Thurso - Pâtes et Papiers) </v>
      </c>
      <c r="C760" s="641">
        <v>154</v>
      </c>
      <c r="D760" s="641" t="s">
        <v>1013</v>
      </c>
      <c r="E760" s="642" t="s">
        <v>1014</v>
      </c>
      <c r="F760" s="773">
        <v>460</v>
      </c>
      <c r="G760" s="773">
        <v>8</v>
      </c>
      <c r="H760" s="774">
        <v>460</v>
      </c>
    </row>
    <row r="761" spans="1:8" s="492" customFormat="1" x14ac:dyDescent="0.25">
      <c r="A761" s="524" t="str">
        <f t="shared" si="1"/>
        <v>154-073-0-001 Louisiana-Pacific Canada Ltd. (Bois-Franc)</v>
      </c>
      <c r="B761" s="61" t="str">
        <f t="shared" si="2"/>
        <v>073-0-001 Louisiana-Pacific Canada Ltd. (Bois-Franc)</v>
      </c>
      <c r="C761" s="641">
        <v>154</v>
      </c>
      <c r="D761" s="641" t="s">
        <v>1015</v>
      </c>
      <c r="E761" s="642" t="s">
        <v>1242</v>
      </c>
      <c r="F761" s="773">
        <v>460</v>
      </c>
      <c r="G761" s="773">
        <v>8</v>
      </c>
      <c r="H761" s="774">
        <v>460</v>
      </c>
    </row>
    <row r="762" spans="1:8" s="492" customFormat="1" x14ac:dyDescent="0.25">
      <c r="A762" s="524" t="str">
        <f t="shared" si="1"/>
        <v>154-022-0-001 Norbord inc. (Chambord)</v>
      </c>
      <c r="B762" s="61" t="str">
        <f t="shared" si="2"/>
        <v>022-0-001 Norbord inc. (Chambord)</v>
      </c>
      <c r="C762" s="641">
        <v>154</v>
      </c>
      <c r="D762" s="641" t="s">
        <v>1212</v>
      </c>
      <c r="E762" s="642" t="s">
        <v>1213</v>
      </c>
      <c r="F762" s="773">
        <v>460</v>
      </c>
      <c r="G762" s="773">
        <v>8</v>
      </c>
      <c r="H762" s="774">
        <v>460</v>
      </c>
    </row>
    <row r="763" spans="1:8" s="492" customFormat="1" x14ac:dyDescent="0.25">
      <c r="A763" s="524" t="str">
        <f t="shared" si="1"/>
        <v>154-085-0-001 Norbord inc. (La Sarre - Panneaux)</v>
      </c>
      <c r="B763" s="61" t="str">
        <f t="shared" si="2"/>
        <v>085-0-001 Norbord inc. (La Sarre - Panneaux)</v>
      </c>
      <c r="C763" s="641">
        <v>154</v>
      </c>
      <c r="D763" s="641" t="s">
        <v>1016</v>
      </c>
      <c r="E763" s="642" t="s">
        <v>1243</v>
      </c>
      <c r="F763" s="773">
        <v>460</v>
      </c>
      <c r="G763" s="773">
        <v>8</v>
      </c>
      <c r="H763" s="774">
        <v>460</v>
      </c>
    </row>
    <row r="764" spans="1:8" s="492" customFormat="1" x14ac:dyDescent="0.25">
      <c r="A764" s="524" t="str">
        <f t="shared" si="1"/>
        <v>154-081-0-001 Rayonier A.M. Canada S.E.N.C. (Témiscaming - Pâtes et papiers)</v>
      </c>
      <c r="B764" s="61" t="str">
        <f t="shared" si="2"/>
        <v>081-0-001 Rayonier A.M. Canada S.E.N.C. (Témiscaming - Pâtes et papiers)</v>
      </c>
      <c r="C764" s="641">
        <v>154</v>
      </c>
      <c r="D764" s="641" t="s">
        <v>1017</v>
      </c>
      <c r="E764" s="642" t="s">
        <v>1244</v>
      </c>
      <c r="F764" s="773">
        <v>460</v>
      </c>
      <c r="G764" s="773">
        <v>8</v>
      </c>
      <c r="H764" s="774">
        <v>460</v>
      </c>
    </row>
    <row r="765" spans="1:8" s="492" customFormat="1" x14ac:dyDescent="0.25">
      <c r="A765" s="524" t="str">
        <f t="shared" si="1"/>
        <v>154-171-4-003 Silicium Québec Société en commandite</v>
      </c>
      <c r="B765" s="61" t="str">
        <f t="shared" si="2"/>
        <v>171-4-003 Silicium Québec Société en commandite</v>
      </c>
      <c r="C765" s="642">
        <v>154</v>
      </c>
      <c r="D765" s="642" t="s">
        <v>1010</v>
      </c>
      <c r="E765" s="642" t="s">
        <v>1245</v>
      </c>
      <c r="F765" s="773">
        <v>460</v>
      </c>
      <c r="G765" s="773">
        <v>8</v>
      </c>
      <c r="H765" s="774">
        <v>460</v>
      </c>
    </row>
    <row r="766" spans="1:8" s="492" customFormat="1" x14ac:dyDescent="0.25">
      <c r="A766" s="524" t="str">
        <f t="shared" si="1"/>
        <v>154-012-0-001 Uniboard Canada inc. (Sayabec)</v>
      </c>
      <c r="B766" s="61" t="str">
        <f t="shared" si="2"/>
        <v>012-0-001 Uniboard Canada inc. (Sayabec)</v>
      </c>
      <c r="C766" s="641">
        <v>154</v>
      </c>
      <c r="D766" s="641" t="s">
        <v>1008</v>
      </c>
      <c r="E766" s="642" t="s">
        <v>1246</v>
      </c>
      <c r="F766" s="773">
        <v>0</v>
      </c>
      <c r="G766" s="773">
        <v>0</v>
      </c>
      <c r="H766" s="774">
        <v>0</v>
      </c>
    </row>
    <row r="767" spans="1:8" s="492" customFormat="1" x14ac:dyDescent="0.25">
      <c r="A767" s="524" t="str">
        <f t="shared" si="1"/>
        <v>154-041-2-039 Xylo-Carbone inc.</v>
      </c>
      <c r="B767" s="61" t="str">
        <f t="shared" si="2"/>
        <v>041-2-039 Xylo-Carbone inc.</v>
      </c>
      <c r="C767" s="641">
        <v>154</v>
      </c>
      <c r="D767" s="641" t="s">
        <v>1214</v>
      </c>
      <c r="E767" s="642" t="s">
        <v>1247</v>
      </c>
      <c r="F767" s="773">
        <v>460</v>
      </c>
      <c r="G767" s="773">
        <v>8</v>
      </c>
      <c r="H767" s="774">
        <v>460</v>
      </c>
    </row>
    <row r="768" spans="1:8" s="492" customFormat="1" x14ac:dyDescent="0.25">
      <c r="A768" s="524" t="str">
        <f t="shared" si="1"/>
        <v>155-142-4-004 9455-8624 Québec inc. (Biomasse du lac Taureau)</v>
      </c>
      <c r="B768" s="61" t="str">
        <f t="shared" si="2"/>
        <v>142-4-004 9455-8624 Québec inc. (Biomasse du lac Taureau)</v>
      </c>
      <c r="C768" s="641">
        <v>155</v>
      </c>
      <c r="D768" s="641" t="s">
        <v>1147</v>
      </c>
      <c r="E768" s="642" t="s">
        <v>1236</v>
      </c>
      <c r="F768" s="773">
        <v>460</v>
      </c>
      <c r="G768" s="773">
        <v>8</v>
      </c>
      <c r="H768" s="774">
        <v>460</v>
      </c>
    </row>
    <row r="769" spans="1:8" s="492" customFormat="1" x14ac:dyDescent="0.25">
      <c r="A769" s="524" t="str">
        <f t="shared" si="1"/>
        <v>155-011-0-003 Cascades Canada ULC (Cabano)</v>
      </c>
      <c r="B769" s="61" t="str">
        <f t="shared" si="2"/>
        <v>011-0-003 Cascades Canada ULC (Cabano)</v>
      </c>
      <c r="C769" s="641">
        <v>155</v>
      </c>
      <c r="D769" s="641" t="s">
        <v>1007</v>
      </c>
      <c r="E769" s="642" t="s">
        <v>1211</v>
      </c>
      <c r="F769" s="773">
        <v>160</v>
      </c>
      <c r="G769" s="773">
        <v>3</v>
      </c>
      <c r="H769" s="774">
        <v>180</v>
      </c>
    </row>
    <row r="770" spans="1:8" s="492" customFormat="1" x14ac:dyDescent="0.25">
      <c r="A770" s="524" t="str">
        <f t="shared" si="1"/>
        <v>155-042-0-001 Compagnie WestRock du Canada Corp.</v>
      </c>
      <c r="B770" s="61" t="str">
        <f t="shared" si="2"/>
        <v>042-0-001 Compagnie WestRock du Canada Corp.</v>
      </c>
      <c r="C770" s="641">
        <v>155</v>
      </c>
      <c r="D770" s="641" t="s">
        <v>1011</v>
      </c>
      <c r="E770" s="642" t="s">
        <v>1237</v>
      </c>
      <c r="F770" s="773">
        <v>460</v>
      </c>
      <c r="G770" s="773">
        <v>8</v>
      </c>
      <c r="H770" s="774">
        <v>460</v>
      </c>
    </row>
    <row r="771" spans="1:8" s="492" customFormat="1" x14ac:dyDescent="0.25">
      <c r="A771" s="524" t="str">
        <f t="shared" si="1"/>
        <v>155-051-0-003 Domtar inc. (Windsor - Pâtes et papiers)</v>
      </c>
      <c r="B771" s="61" t="str">
        <f t="shared" si="2"/>
        <v>051-0-003 Domtar inc. (Windsor - Pâtes et papiers)</v>
      </c>
      <c r="C771" s="641">
        <v>155</v>
      </c>
      <c r="D771" s="641" t="s">
        <v>1012</v>
      </c>
      <c r="E771" s="642" t="s">
        <v>1238</v>
      </c>
      <c r="F771" s="773">
        <v>460</v>
      </c>
      <c r="G771" s="773">
        <v>8</v>
      </c>
      <c r="H771" s="774">
        <v>460</v>
      </c>
    </row>
    <row r="772" spans="1:8" s="492" customFormat="1" x14ac:dyDescent="0.25">
      <c r="A772" s="524" t="str">
        <f t="shared" si="1"/>
        <v>155-012-0-003 Entreprises Sappi Canada inc. (Matane)</v>
      </c>
      <c r="B772" s="61" t="str">
        <f t="shared" si="2"/>
        <v>012-0-003 Entreprises Sappi Canada inc. (Matane)</v>
      </c>
      <c r="C772" s="641">
        <v>155</v>
      </c>
      <c r="D772" s="641" t="s">
        <v>1009</v>
      </c>
      <c r="E772" s="642" t="s">
        <v>1239</v>
      </c>
      <c r="F772" s="773">
        <v>40</v>
      </c>
      <c r="G772" s="773">
        <v>1</v>
      </c>
      <c r="H772" s="774">
        <v>60</v>
      </c>
    </row>
    <row r="773" spans="1:8" s="492" customFormat="1" x14ac:dyDescent="0.25">
      <c r="A773" s="524" t="str">
        <f t="shared" si="1"/>
        <v>155-086-0-002 Forex Amos inc. (OSB)</v>
      </c>
      <c r="B773" s="61" t="str">
        <f t="shared" si="2"/>
        <v>086-0-002 Forex Amos inc. (OSB)</v>
      </c>
      <c r="C773" s="641">
        <v>155</v>
      </c>
      <c r="D773" s="641" t="s">
        <v>1240</v>
      </c>
      <c r="E773" s="642" t="s">
        <v>1241</v>
      </c>
      <c r="F773" s="773">
        <v>460</v>
      </c>
      <c r="G773" s="773">
        <v>8</v>
      </c>
      <c r="H773" s="774">
        <v>460</v>
      </c>
    </row>
    <row r="774" spans="1:8" s="492" customFormat="1" x14ac:dyDescent="0.25">
      <c r="A774" s="524" t="str">
        <f t="shared" si="1"/>
        <v xml:space="preserve">155-072-0-002 Fortress Cellulose Spécialisée (Thurso - Pâtes et Papiers) </v>
      </c>
      <c r="B774" s="61" t="str">
        <f t="shared" si="2"/>
        <v xml:space="preserve">072-0-002 Fortress Cellulose Spécialisée (Thurso - Pâtes et Papiers) </v>
      </c>
      <c r="C774" s="641">
        <v>155</v>
      </c>
      <c r="D774" s="641" t="s">
        <v>1013</v>
      </c>
      <c r="E774" s="642" t="s">
        <v>1014</v>
      </c>
      <c r="F774" s="773">
        <v>460</v>
      </c>
      <c r="G774" s="773">
        <v>8</v>
      </c>
      <c r="H774" s="774">
        <v>460</v>
      </c>
    </row>
    <row r="775" spans="1:8" s="492" customFormat="1" x14ac:dyDescent="0.25">
      <c r="A775" s="524" t="str">
        <f t="shared" si="1"/>
        <v>155-073-0-001 Louisiana-Pacific Canada Ltd. (Bois-Franc)</v>
      </c>
      <c r="B775" s="61" t="str">
        <f t="shared" si="2"/>
        <v>073-0-001 Louisiana-Pacific Canada Ltd. (Bois-Franc)</v>
      </c>
      <c r="C775" s="641">
        <v>155</v>
      </c>
      <c r="D775" s="641" t="s">
        <v>1015</v>
      </c>
      <c r="E775" s="642" t="s">
        <v>1242</v>
      </c>
      <c r="F775" s="773">
        <v>460</v>
      </c>
      <c r="G775" s="773">
        <v>8</v>
      </c>
      <c r="H775" s="774">
        <v>460</v>
      </c>
    </row>
    <row r="776" spans="1:8" s="492" customFormat="1" x14ac:dyDescent="0.25">
      <c r="A776" s="524" t="str">
        <f t="shared" si="1"/>
        <v>155-022-0-001 Norbord inc. (Chambord)</v>
      </c>
      <c r="B776" s="61" t="str">
        <f t="shared" ref="B776:B839" si="3">CONCATENATE(D776," ",E776)</f>
        <v>022-0-001 Norbord inc. (Chambord)</v>
      </c>
      <c r="C776" s="642">
        <v>155</v>
      </c>
      <c r="D776" s="642" t="s">
        <v>1212</v>
      </c>
      <c r="E776" s="642" t="s">
        <v>1213</v>
      </c>
      <c r="F776" s="773">
        <v>460</v>
      </c>
      <c r="G776" s="773">
        <v>8</v>
      </c>
      <c r="H776" s="774">
        <v>460</v>
      </c>
    </row>
    <row r="777" spans="1:8" s="492" customFormat="1" x14ac:dyDescent="0.25">
      <c r="A777" s="524" t="str">
        <f t="shared" ref="A777:A840" si="4">CONCATENATE(C777,"-",B777)</f>
        <v>155-085-0-001 Norbord inc. (La Sarre - Panneaux)</v>
      </c>
      <c r="B777" s="61" t="str">
        <f t="shared" si="3"/>
        <v>085-0-001 Norbord inc. (La Sarre - Panneaux)</v>
      </c>
      <c r="C777" s="641">
        <v>155</v>
      </c>
      <c r="D777" s="641" t="s">
        <v>1016</v>
      </c>
      <c r="E777" s="642" t="s">
        <v>1243</v>
      </c>
      <c r="F777" s="773">
        <v>460</v>
      </c>
      <c r="G777" s="773">
        <v>8</v>
      </c>
      <c r="H777" s="774">
        <v>460</v>
      </c>
    </row>
    <row r="778" spans="1:8" s="492" customFormat="1" x14ac:dyDescent="0.25">
      <c r="A778" s="524" t="str">
        <f t="shared" si="4"/>
        <v>155-081-0-001 Rayonier A.M. Canada S.E.N.C. (Témiscaming - Pâtes et papiers)</v>
      </c>
      <c r="B778" s="61" t="str">
        <f t="shared" si="3"/>
        <v>081-0-001 Rayonier A.M. Canada S.E.N.C. (Témiscaming - Pâtes et papiers)</v>
      </c>
      <c r="C778" s="641">
        <v>155</v>
      </c>
      <c r="D778" s="641" t="s">
        <v>1017</v>
      </c>
      <c r="E778" s="642" t="s">
        <v>1244</v>
      </c>
      <c r="F778" s="773">
        <v>460</v>
      </c>
      <c r="G778" s="773">
        <v>8</v>
      </c>
      <c r="H778" s="774">
        <v>460</v>
      </c>
    </row>
    <row r="779" spans="1:8" s="492" customFormat="1" x14ac:dyDescent="0.25">
      <c r="A779" s="524" t="str">
        <f t="shared" si="4"/>
        <v>155-171-4-003 Silicium Québec Société en commandite</v>
      </c>
      <c r="B779" s="61" t="str">
        <f t="shared" si="3"/>
        <v>171-4-003 Silicium Québec Société en commandite</v>
      </c>
      <c r="C779" s="641">
        <v>155</v>
      </c>
      <c r="D779" s="641" t="s">
        <v>1010</v>
      </c>
      <c r="E779" s="642" t="s">
        <v>1245</v>
      </c>
      <c r="F779" s="773">
        <v>460</v>
      </c>
      <c r="G779" s="773">
        <v>8</v>
      </c>
      <c r="H779" s="774">
        <v>460</v>
      </c>
    </row>
    <row r="780" spans="1:8" s="492" customFormat="1" x14ac:dyDescent="0.25">
      <c r="A780" s="524" t="str">
        <f t="shared" si="4"/>
        <v>155-012-0-001 Uniboard Canada inc. (Sayabec)</v>
      </c>
      <c r="B780" s="61" t="str">
        <f t="shared" si="3"/>
        <v>012-0-001 Uniboard Canada inc. (Sayabec)</v>
      </c>
      <c r="C780" s="641">
        <v>155</v>
      </c>
      <c r="D780" s="641" t="s">
        <v>1008</v>
      </c>
      <c r="E780" s="642" t="s">
        <v>1246</v>
      </c>
      <c r="F780" s="773">
        <v>0</v>
      </c>
      <c r="G780" s="773">
        <v>0</v>
      </c>
      <c r="H780" s="774">
        <v>0</v>
      </c>
    </row>
    <row r="781" spans="1:8" s="492" customFormat="1" x14ac:dyDescent="0.25">
      <c r="A781" s="524" t="str">
        <f t="shared" si="4"/>
        <v>155-041-2-039 Xylo-Carbone inc.</v>
      </c>
      <c r="B781" s="61" t="str">
        <f t="shared" si="3"/>
        <v>041-2-039 Xylo-Carbone inc.</v>
      </c>
      <c r="C781" s="641">
        <v>155</v>
      </c>
      <c r="D781" s="641" t="s">
        <v>1214</v>
      </c>
      <c r="E781" s="642" t="s">
        <v>1247</v>
      </c>
      <c r="F781" s="773">
        <v>460</v>
      </c>
      <c r="G781" s="773">
        <v>8</v>
      </c>
      <c r="H781" s="774">
        <v>460</v>
      </c>
    </row>
    <row r="782" spans="1:8" s="492" customFormat="1" x14ac:dyDescent="0.25">
      <c r="A782" s="524" t="str">
        <f t="shared" si="4"/>
        <v>156-142-4-004 9455-8624 Québec inc. (Biomasse du lac Taureau)</v>
      </c>
      <c r="B782" s="61" t="str">
        <f t="shared" si="3"/>
        <v>142-4-004 9455-8624 Québec inc. (Biomasse du lac Taureau)</v>
      </c>
      <c r="C782" s="641">
        <v>156</v>
      </c>
      <c r="D782" s="641" t="s">
        <v>1147</v>
      </c>
      <c r="E782" s="642" t="s">
        <v>1236</v>
      </c>
      <c r="F782" s="773">
        <v>460</v>
      </c>
      <c r="G782" s="773">
        <v>8</v>
      </c>
      <c r="H782" s="774">
        <v>460</v>
      </c>
    </row>
    <row r="783" spans="1:8" s="492" customFormat="1" x14ac:dyDescent="0.25">
      <c r="A783" s="524" t="str">
        <f t="shared" si="4"/>
        <v>156-011-0-003 Cascades Canada ULC (Cabano)</v>
      </c>
      <c r="B783" s="61" t="str">
        <f t="shared" si="3"/>
        <v>011-0-003 Cascades Canada ULC (Cabano)</v>
      </c>
      <c r="C783" s="641">
        <v>156</v>
      </c>
      <c r="D783" s="641" t="s">
        <v>1007</v>
      </c>
      <c r="E783" s="642" t="s">
        <v>1211</v>
      </c>
      <c r="F783" s="773">
        <v>240</v>
      </c>
      <c r="G783" s="773">
        <v>4</v>
      </c>
      <c r="H783" s="774">
        <v>240</v>
      </c>
    </row>
    <row r="784" spans="1:8" s="492" customFormat="1" x14ac:dyDescent="0.25">
      <c r="A784" s="524" t="str">
        <f t="shared" si="4"/>
        <v>156-042-0-001 Compagnie WestRock du Canada Corp.</v>
      </c>
      <c r="B784" s="61" t="str">
        <f t="shared" si="3"/>
        <v>042-0-001 Compagnie WestRock du Canada Corp.</v>
      </c>
      <c r="C784" s="641">
        <v>156</v>
      </c>
      <c r="D784" s="641" t="s">
        <v>1011</v>
      </c>
      <c r="E784" s="642" t="s">
        <v>1237</v>
      </c>
      <c r="F784" s="773">
        <v>460</v>
      </c>
      <c r="G784" s="773">
        <v>8</v>
      </c>
      <c r="H784" s="774">
        <v>460</v>
      </c>
    </row>
    <row r="785" spans="1:8" s="492" customFormat="1" x14ac:dyDescent="0.25">
      <c r="A785" s="524" t="str">
        <f t="shared" si="4"/>
        <v>156-051-0-003 Domtar inc. (Windsor - Pâtes et papiers)</v>
      </c>
      <c r="B785" s="61" t="str">
        <f t="shared" si="3"/>
        <v>051-0-003 Domtar inc. (Windsor - Pâtes et papiers)</v>
      </c>
      <c r="C785" s="641">
        <v>156</v>
      </c>
      <c r="D785" s="641" t="s">
        <v>1012</v>
      </c>
      <c r="E785" s="642" t="s">
        <v>1238</v>
      </c>
      <c r="F785" s="773">
        <v>460</v>
      </c>
      <c r="G785" s="773">
        <v>8</v>
      </c>
      <c r="H785" s="774">
        <v>460</v>
      </c>
    </row>
    <row r="786" spans="1:8" s="492" customFormat="1" x14ac:dyDescent="0.25">
      <c r="A786" s="524" t="str">
        <f t="shared" si="4"/>
        <v>156-012-0-003 Entreprises Sappi Canada inc. (Matane)</v>
      </c>
      <c r="B786" s="61" t="str">
        <f t="shared" si="3"/>
        <v>012-0-003 Entreprises Sappi Canada inc. (Matane)</v>
      </c>
      <c r="C786" s="641">
        <v>156</v>
      </c>
      <c r="D786" s="641" t="s">
        <v>1009</v>
      </c>
      <c r="E786" s="642" t="s">
        <v>1239</v>
      </c>
      <c r="F786" s="773">
        <v>0</v>
      </c>
      <c r="G786" s="773">
        <v>0</v>
      </c>
      <c r="H786" s="774">
        <v>0</v>
      </c>
    </row>
    <row r="787" spans="1:8" s="492" customFormat="1" x14ac:dyDescent="0.25">
      <c r="A787" s="524" t="str">
        <f t="shared" si="4"/>
        <v>156-086-0-002 Forex Amos inc. (OSB)</v>
      </c>
      <c r="B787" s="61" t="str">
        <f t="shared" si="3"/>
        <v>086-0-002 Forex Amos inc. (OSB)</v>
      </c>
      <c r="C787" s="642">
        <v>156</v>
      </c>
      <c r="D787" s="642" t="s">
        <v>1240</v>
      </c>
      <c r="E787" s="642" t="s">
        <v>1241</v>
      </c>
      <c r="F787" s="773">
        <v>460</v>
      </c>
      <c r="G787" s="773">
        <v>8</v>
      </c>
      <c r="H787" s="774">
        <v>460</v>
      </c>
    </row>
    <row r="788" spans="1:8" s="492" customFormat="1" x14ac:dyDescent="0.25">
      <c r="A788" s="524" t="str">
        <f t="shared" si="4"/>
        <v xml:space="preserve">156-072-0-002 Fortress Cellulose Spécialisée (Thurso - Pâtes et Papiers) </v>
      </c>
      <c r="B788" s="61" t="str">
        <f t="shared" si="3"/>
        <v xml:space="preserve">072-0-002 Fortress Cellulose Spécialisée (Thurso - Pâtes et Papiers) </v>
      </c>
      <c r="C788" s="641">
        <v>156</v>
      </c>
      <c r="D788" s="641" t="s">
        <v>1013</v>
      </c>
      <c r="E788" s="642" t="s">
        <v>1014</v>
      </c>
      <c r="F788" s="773">
        <v>460</v>
      </c>
      <c r="G788" s="773">
        <v>8</v>
      </c>
      <c r="H788" s="774">
        <v>460</v>
      </c>
    </row>
    <row r="789" spans="1:8" s="492" customFormat="1" x14ac:dyDescent="0.25">
      <c r="A789" s="524" t="str">
        <f t="shared" si="4"/>
        <v>156-073-0-001 Louisiana-Pacific Canada Ltd. (Bois-Franc)</v>
      </c>
      <c r="B789" s="61" t="str">
        <f t="shared" si="3"/>
        <v>073-0-001 Louisiana-Pacific Canada Ltd. (Bois-Franc)</v>
      </c>
      <c r="C789" s="641">
        <v>156</v>
      </c>
      <c r="D789" s="641" t="s">
        <v>1015</v>
      </c>
      <c r="E789" s="642" t="s">
        <v>1242</v>
      </c>
      <c r="F789" s="773">
        <v>460</v>
      </c>
      <c r="G789" s="773">
        <v>8</v>
      </c>
      <c r="H789" s="774">
        <v>460</v>
      </c>
    </row>
    <row r="790" spans="1:8" s="492" customFormat="1" x14ac:dyDescent="0.25">
      <c r="A790" s="524" t="str">
        <f t="shared" si="4"/>
        <v>156-022-0-001 Norbord inc. (Chambord)</v>
      </c>
      <c r="B790" s="61" t="str">
        <f t="shared" si="3"/>
        <v>022-0-001 Norbord inc. (Chambord)</v>
      </c>
      <c r="C790" s="641">
        <v>156</v>
      </c>
      <c r="D790" s="641" t="s">
        <v>1212</v>
      </c>
      <c r="E790" s="642" t="s">
        <v>1213</v>
      </c>
      <c r="F790" s="773">
        <v>460</v>
      </c>
      <c r="G790" s="773">
        <v>8</v>
      </c>
      <c r="H790" s="774">
        <v>460</v>
      </c>
    </row>
    <row r="791" spans="1:8" s="492" customFormat="1" x14ac:dyDescent="0.25">
      <c r="A791" s="524" t="str">
        <f t="shared" si="4"/>
        <v>156-085-0-001 Norbord inc. (La Sarre - Panneaux)</v>
      </c>
      <c r="B791" s="61" t="str">
        <f t="shared" si="3"/>
        <v>085-0-001 Norbord inc. (La Sarre - Panneaux)</v>
      </c>
      <c r="C791" s="641">
        <v>156</v>
      </c>
      <c r="D791" s="641" t="s">
        <v>1016</v>
      </c>
      <c r="E791" s="642" t="s">
        <v>1243</v>
      </c>
      <c r="F791" s="773">
        <v>460</v>
      </c>
      <c r="G791" s="773">
        <v>8</v>
      </c>
      <c r="H791" s="774">
        <v>460</v>
      </c>
    </row>
    <row r="792" spans="1:8" s="492" customFormat="1" x14ac:dyDescent="0.25">
      <c r="A792" s="524" t="str">
        <f t="shared" si="4"/>
        <v>156-081-0-001 Rayonier A.M. Canada S.E.N.C. (Témiscaming - Pâtes et papiers)</v>
      </c>
      <c r="B792" s="61" t="str">
        <f t="shared" si="3"/>
        <v>081-0-001 Rayonier A.M. Canada S.E.N.C. (Témiscaming - Pâtes et papiers)</v>
      </c>
      <c r="C792" s="641">
        <v>156</v>
      </c>
      <c r="D792" s="641" t="s">
        <v>1017</v>
      </c>
      <c r="E792" s="642" t="s">
        <v>1244</v>
      </c>
      <c r="F792" s="773">
        <v>460</v>
      </c>
      <c r="G792" s="773">
        <v>8</v>
      </c>
      <c r="H792" s="774">
        <v>460</v>
      </c>
    </row>
    <row r="793" spans="1:8" s="492" customFormat="1" x14ac:dyDescent="0.25">
      <c r="A793" s="524" t="str">
        <f t="shared" si="4"/>
        <v>156-171-4-003 Silicium Québec Société en commandite</v>
      </c>
      <c r="B793" s="61" t="str">
        <f t="shared" si="3"/>
        <v>171-4-003 Silicium Québec Société en commandite</v>
      </c>
      <c r="C793" s="641">
        <v>156</v>
      </c>
      <c r="D793" s="641" t="s">
        <v>1010</v>
      </c>
      <c r="E793" s="642" t="s">
        <v>1245</v>
      </c>
      <c r="F793" s="773">
        <v>460</v>
      </c>
      <c r="G793" s="773">
        <v>8</v>
      </c>
      <c r="H793" s="774">
        <v>460</v>
      </c>
    </row>
    <row r="794" spans="1:8" s="492" customFormat="1" x14ac:dyDescent="0.25">
      <c r="A794" s="524" t="str">
        <f t="shared" si="4"/>
        <v>156-012-0-001 Uniboard Canada inc. (Sayabec)</v>
      </c>
      <c r="B794" s="61" t="str">
        <f t="shared" si="3"/>
        <v>012-0-001 Uniboard Canada inc. (Sayabec)</v>
      </c>
      <c r="C794" s="641">
        <v>156</v>
      </c>
      <c r="D794" s="641" t="s">
        <v>1008</v>
      </c>
      <c r="E794" s="642" t="s">
        <v>1246</v>
      </c>
      <c r="F794" s="773">
        <v>0</v>
      </c>
      <c r="G794" s="773">
        <v>0</v>
      </c>
      <c r="H794" s="774">
        <v>0</v>
      </c>
    </row>
    <row r="795" spans="1:8" s="492" customFormat="1" x14ac:dyDescent="0.25">
      <c r="A795" s="524" t="str">
        <f t="shared" si="4"/>
        <v>156-041-2-039 Xylo-Carbone inc.</v>
      </c>
      <c r="B795" s="61" t="str">
        <f t="shared" si="3"/>
        <v>041-2-039 Xylo-Carbone inc.</v>
      </c>
      <c r="C795" s="641">
        <v>156</v>
      </c>
      <c r="D795" s="641" t="s">
        <v>1214</v>
      </c>
      <c r="E795" s="642" t="s">
        <v>1247</v>
      </c>
      <c r="F795" s="773">
        <v>460</v>
      </c>
      <c r="G795" s="773">
        <v>8</v>
      </c>
      <c r="H795" s="774">
        <v>460</v>
      </c>
    </row>
    <row r="796" spans="1:8" s="492" customFormat="1" x14ac:dyDescent="0.25">
      <c r="A796" s="524" t="str">
        <f t="shared" si="4"/>
        <v>157-142-4-004 9455-8624 Québec inc. (Biomasse du lac Taureau)</v>
      </c>
      <c r="B796" s="61" t="str">
        <f t="shared" si="3"/>
        <v>142-4-004 9455-8624 Québec inc. (Biomasse du lac Taureau)</v>
      </c>
      <c r="C796" s="641">
        <v>157</v>
      </c>
      <c r="D796" s="641" t="s">
        <v>1147</v>
      </c>
      <c r="E796" s="642" t="s">
        <v>1236</v>
      </c>
      <c r="F796" s="773">
        <v>460</v>
      </c>
      <c r="G796" s="773">
        <v>8</v>
      </c>
      <c r="H796" s="774">
        <v>460</v>
      </c>
    </row>
    <row r="797" spans="1:8" s="492" customFormat="1" x14ac:dyDescent="0.25">
      <c r="A797" s="524" t="str">
        <f t="shared" si="4"/>
        <v>157-011-0-003 Cascades Canada ULC (Cabano)</v>
      </c>
      <c r="B797" s="61" t="str">
        <f t="shared" si="3"/>
        <v>011-0-003 Cascades Canada ULC (Cabano)</v>
      </c>
      <c r="C797" s="641">
        <v>157</v>
      </c>
      <c r="D797" s="641" t="s">
        <v>1007</v>
      </c>
      <c r="E797" s="642" t="s">
        <v>1211</v>
      </c>
      <c r="F797" s="773">
        <v>260</v>
      </c>
      <c r="G797" s="773">
        <v>5</v>
      </c>
      <c r="H797" s="774">
        <v>300</v>
      </c>
    </row>
    <row r="798" spans="1:8" s="492" customFormat="1" x14ac:dyDescent="0.25">
      <c r="A798" s="524" t="str">
        <f t="shared" si="4"/>
        <v>157-042-0-001 Compagnie WestRock du Canada Corp.</v>
      </c>
      <c r="B798" s="61" t="str">
        <f t="shared" si="3"/>
        <v>042-0-001 Compagnie WestRock du Canada Corp.</v>
      </c>
      <c r="C798" s="642">
        <v>157</v>
      </c>
      <c r="D798" s="642" t="s">
        <v>1011</v>
      </c>
      <c r="E798" s="642" t="s">
        <v>1237</v>
      </c>
      <c r="F798" s="773">
        <v>460</v>
      </c>
      <c r="G798" s="773">
        <v>8</v>
      </c>
      <c r="H798" s="774">
        <v>460</v>
      </c>
    </row>
    <row r="799" spans="1:8" s="492" customFormat="1" x14ac:dyDescent="0.25">
      <c r="A799" s="524" t="str">
        <f t="shared" si="4"/>
        <v>157-051-0-003 Domtar inc. (Windsor - Pâtes et papiers)</v>
      </c>
      <c r="B799" s="61" t="str">
        <f t="shared" si="3"/>
        <v>051-0-003 Domtar inc. (Windsor - Pâtes et papiers)</v>
      </c>
      <c r="C799" s="641">
        <v>157</v>
      </c>
      <c r="D799" s="641" t="s">
        <v>1012</v>
      </c>
      <c r="E799" s="642" t="s">
        <v>1238</v>
      </c>
      <c r="F799" s="773">
        <v>460</v>
      </c>
      <c r="G799" s="773">
        <v>8</v>
      </c>
      <c r="H799" s="774">
        <v>460</v>
      </c>
    </row>
    <row r="800" spans="1:8" s="492" customFormat="1" x14ac:dyDescent="0.25">
      <c r="A800" s="524" t="str">
        <f t="shared" si="4"/>
        <v>157-012-0-003 Entreprises Sappi Canada inc. (Matane)</v>
      </c>
      <c r="B800" s="61" t="str">
        <f t="shared" si="3"/>
        <v>012-0-003 Entreprises Sappi Canada inc. (Matane)</v>
      </c>
      <c r="C800" s="641">
        <v>157</v>
      </c>
      <c r="D800" s="641" t="s">
        <v>1009</v>
      </c>
      <c r="E800" s="642" t="s">
        <v>1239</v>
      </c>
      <c r="F800" s="773">
        <v>0</v>
      </c>
      <c r="G800" s="773">
        <v>0</v>
      </c>
      <c r="H800" s="774">
        <v>0</v>
      </c>
    </row>
    <row r="801" spans="1:8" s="492" customFormat="1" x14ac:dyDescent="0.25">
      <c r="A801" s="524" t="str">
        <f t="shared" si="4"/>
        <v>157-086-0-002 Forex Amos inc. (OSB)</v>
      </c>
      <c r="B801" s="61" t="str">
        <f t="shared" si="3"/>
        <v>086-0-002 Forex Amos inc. (OSB)</v>
      </c>
      <c r="C801" s="641">
        <v>157</v>
      </c>
      <c r="D801" s="641" t="s">
        <v>1240</v>
      </c>
      <c r="E801" s="642" t="s">
        <v>1241</v>
      </c>
      <c r="F801" s="773">
        <v>460</v>
      </c>
      <c r="G801" s="773">
        <v>8</v>
      </c>
      <c r="H801" s="774">
        <v>460</v>
      </c>
    </row>
    <row r="802" spans="1:8" s="492" customFormat="1" x14ac:dyDescent="0.25">
      <c r="A802" s="524" t="str">
        <f t="shared" si="4"/>
        <v xml:space="preserve">157-072-0-002 Fortress Cellulose Spécialisée (Thurso - Pâtes et Papiers) </v>
      </c>
      <c r="B802" s="61" t="str">
        <f t="shared" si="3"/>
        <v xml:space="preserve">072-0-002 Fortress Cellulose Spécialisée (Thurso - Pâtes et Papiers) </v>
      </c>
      <c r="C802" s="641">
        <v>157</v>
      </c>
      <c r="D802" s="641" t="s">
        <v>1013</v>
      </c>
      <c r="E802" s="642" t="s">
        <v>1014</v>
      </c>
      <c r="F802" s="773">
        <v>460</v>
      </c>
      <c r="G802" s="773">
        <v>8</v>
      </c>
      <c r="H802" s="774">
        <v>460</v>
      </c>
    </row>
    <row r="803" spans="1:8" s="492" customFormat="1" x14ac:dyDescent="0.25">
      <c r="A803" s="524" t="str">
        <f t="shared" si="4"/>
        <v>157-073-0-001 Louisiana-Pacific Canada Ltd. (Bois-Franc)</v>
      </c>
      <c r="B803" s="61" t="str">
        <f t="shared" si="3"/>
        <v>073-0-001 Louisiana-Pacific Canada Ltd. (Bois-Franc)</v>
      </c>
      <c r="C803" s="641">
        <v>157</v>
      </c>
      <c r="D803" s="641" t="s">
        <v>1015</v>
      </c>
      <c r="E803" s="642" t="s">
        <v>1242</v>
      </c>
      <c r="F803" s="773">
        <v>460</v>
      </c>
      <c r="G803" s="773">
        <v>8</v>
      </c>
      <c r="H803" s="774">
        <v>460</v>
      </c>
    </row>
    <row r="804" spans="1:8" s="492" customFormat="1" x14ac:dyDescent="0.25">
      <c r="A804" s="524" t="str">
        <f t="shared" si="4"/>
        <v>157-022-0-001 Norbord inc. (Chambord)</v>
      </c>
      <c r="B804" s="61" t="str">
        <f t="shared" si="3"/>
        <v>022-0-001 Norbord inc. (Chambord)</v>
      </c>
      <c r="C804" s="641">
        <v>157</v>
      </c>
      <c r="D804" s="641" t="s">
        <v>1212</v>
      </c>
      <c r="E804" s="642" t="s">
        <v>1213</v>
      </c>
      <c r="F804" s="773">
        <v>460</v>
      </c>
      <c r="G804" s="773">
        <v>8</v>
      </c>
      <c r="H804" s="774">
        <v>460</v>
      </c>
    </row>
    <row r="805" spans="1:8" s="492" customFormat="1" x14ac:dyDescent="0.25">
      <c r="A805" s="524" t="str">
        <f t="shared" si="4"/>
        <v>157-085-0-001 Norbord inc. (La Sarre - Panneaux)</v>
      </c>
      <c r="B805" s="61" t="str">
        <f t="shared" si="3"/>
        <v>085-0-001 Norbord inc. (La Sarre - Panneaux)</v>
      </c>
      <c r="C805" s="641">
        <v>157</v>
      </c>
      <c r="D805" s="641" t="s">
        <v>1016</v>
      </c>
      <c r="E805" s="642" t="s">
        <v>1243</v>
      </c>
      <c r="F805" s="773">
        <v>460</v>
      </c>
      <c r="G805" s="773">
        <v>8</v>
      </c>
      <c r="H805" s="774">
        <v>460</v>
      </c>
    </row>
    <row r="806" spans="1:8" s="492" customFormat="1" x14ac:dyDescent="0.25">
      <c r="A806" s="524" t="str">
        <f t="shared" si="4"/>
        <v>157-081-0-001 Rayonier A.M. Canada S.E.N.C. (Témiscaming - Pâtes et papiers)</v>
      </c>
      <c r="B806" s="61" t="str">
        <f t="shared" si="3"/>
        <v>081-0-001 Rayonier A.M. Canada S.E.N.C. (Témiscaming - Pâtes et papiers)</v>
      </c>
      <c r="C806" s="641">
        <v>157</v>
      </c>
      <c r="D806" s="641" t="s">
        <v>1017</v>
      </c>
      <c r="E806" s="642" t="s">
        <v>1244</v>
      </c>
      <c r="F806" s="773">
        <v>460</v>
      </c>
      <c r="G806" s="773">
        <v>8</v>
      </c>
      <c r="H806" s="774">
        <v>460</v>
      </c>
    </row>
    <row r="807" spans="1:8" s="492" customFormat="1" x14ac:dyDescent="0.25">
      <c r="A807" s="524" t="str">
        <f t="shared" si="4"/>
        <v>157-171-4-003 Silicium Québec Société en commandite</v>
      </c>
      <c r="B807" s="61" t="str">
        <f t="shared" si="3"/>
        <v>171-4-003 Silicium Québec Société en commandite</v>
      </c>
      <c r="C807" s="641">
        <v>157</v>
      </c>
      <c r="D807" s="641" t="s">
        <v>1010</v>
      </c>
      <c r="E807" s="642" t="s">
        <v>1245</v>
      </c>
      <c r="F807" s="773">
        <v>460</v>
      </c>
      <c r="G807" s="773">
        <v>8</v>
      </c>
      <c r="H807" s="774">
        <v>460</v>
      </c>
    </row>
    <row r="808" spans="1:8" s="492" customFormat="1" x14ac:dyDescent="0.25">
      <c r="A808" s="524" t="str">
        <f t="shared" si="4"/>
        <v>157-012-0-001 Uniboard Canada inc. (Sayabec)</v>
      </c>
      <c r="B808" s="61" t="str">
        <f t="shared" si="3"/>
        <v>012-0-001 Uniboard Canada inc. (Sayabec)</v>
      </c>
      <c r="C808" s="641">
        <v>157</v>
      </c>
      <c r="D808" s="641" t="s">
        <v>1008</v>
      </c>
      <c r="E808" s="642" t="s">
        <v>1246</v>
      </c>
      <c r="F808" s="773">
        <v>0</v>
      </c>
      <c r="G808" s="773">
        <v>0</v>
      </c>
      <c r="H808" s="774">
        <v>0</v>
      </c>
    </row>
    <row r="809" spans="1:8" s="492" customFormat="1" x14ac:dyDescent="0.25">
      <c r="A809" s="524" t="str">
        <f t="shared" si="4"/>
        <v>157-041-2-039 Xylo-Carbone inc.</v>
      </c>
      <c r="B809" s="61" t="str">
        <f t="shared" si="3"/>
        <v>041-2-039 Xylo-Carbone inc.</v>
      </c>
      <c r="C809" s="642">
        <v>157</v>
      </c>
      <c r="D809" s="642" t="s">
        <v>1214</v>
      </c>
      <c r="E809" s="642" t="s">
        <v>1247</v>
      </c>
      <c r="F809" s="773">
        <v>460</v>
      </c>
      <c r="G809" s="773">
        <v>8</v>
      </c>
      <c r="H809" s="774">
        <v>460</v>
      </c>
    </row>
    <row r="810" spans="1:8" s="492" customFormat="1" x14ac:dyDescent="0.25">
      <c r="A810" s="524" t="str">
        <f t="shared" si="4"/>
        <v>158-142-4-004 9455-8624 Québec inc. (Biomasse du lac Taureau)</v>
      </c>
      <c r="B810" s="61" t="str">
        <f t="shared" si="3"/>
        <v>142-4-004 9455-8624 Québec inc. (Biomasse du lac Taureau)</v>
      </c>
      <c r="C810" s="641">
        <v>158</v>
      </c>
      <c r="D810" s="641" t="s">
        <v>1147</v>
      </c>
      <c r="E810" s="642" t="s">
        <v>1236</v>
      </c>
      <c r="F810" s="773">
        <v>460</v>
      </c>
      <c r="G810" s="773">
        <v>8</v>
      </c>
      <c r="H810" s="774">
        <v>460</v>
      </c>
    </row>
    <row r="811" spans="1:8" s="492" customFormat="1" x14ac:dyDescent="0.25">
      <c r="A811" s="524" t="str">
        <f t="shared" si="4"/>
        <v>158-011-0-003 Cascades Canada ULC (Cabano)</v>
      </c>
      <c r="B811" s="61" t="str">
        <f t="shared" si="3"/>
        <v>011-0-003 Cascades Canada ULC (Cabano)</v>
      </c>
      <c r="C811" s="641">
        <v>158</v>
      </c>
      <c r="D811" s="641" t="s">
        <v>1007</v>
      </c>
      <c r="E811" s="642" t="s">
        <v>1211</v>
      </c>
      <c r="F811" s="773">
        <v>300</v>
      </c>
      <c r="G811" s="773">
        <v>5</v>
      </c>
      <c r="H811" s="774">
        <v>300</v>
      </c>
    </row>
    <row r="812" spans="1:8" s="492" customFormat="1" x14ac:dyDescent="0.25">
      <c r="A812" s="524" t="str">
        <f t="shared" si="4"/>
        <v>158-042-0-001 Compagnie WestRock du Canada Corp.</v>
      </c>
      <c r="B812" s="61" t="str">
        <f t="shared" si="3"/>
        <v>042-0-001 Compagnie WestRock du Canada Corp.</v>
      </c>
      <c r="C812" s="641">
        <v>158</v>
      </c>
      <c r="D812" s="641" t="s">
        <v>1011</v>
      </c>
      <c r="E812" s="642" t="s">
        <v>1237</v>
      </c>
      <c r="F812" s="773">
        <v>460</v>
      </c>
      <c r="G812" s="773">
        <v>8</v>
      </c>
      <c r="H812" s="774">
        <v>460</v>
      </c>
    </row>
    <row r="813" spans="1:8" s="492" customFormat="1" x14ac:dyDescent="0.25">
      <c r="A813" s="524" t="str">
        <f t="shared" si="4"/>
        <v>158-051-0-003 Domtar inc. (Windsor - Pâtes et papiers)</v>
      </c>
      <c r="B813" s="61" t="str">
        <f t="shared" si="3"/>
        <v>051-0-003 Domtar inc. (Windsor - Pâtes et papiers)</v>
      </c>
      <c r="C813" s="641">
        <v>158</v>
      </c>
      <c r="D813" s="641" t="s">
        <v>1012</v>
      </c>
      <c r="E813" s="642" t="s">
        <v>1238</v>
      </c>
      <c r="F813" s="773">
        <v>460</v>
      </c>
      <c r="G813" s="773">
        <v>8</v>
      </c>
      <c r="H813" s="774">
        <v>460</v>
      </c>
    </row>
    <row r="814" spans="1:8" s="492" customFormat="1" x14ac:dyDescent="0.25">
      <c r="A814" s="524" t="str">
        <f t="shared" si="4"/>
        <v>158-012-0-003 Entreprises Sappi Canada inc. (Matane)</v>
      </c>
      <c r="B814" s="61" t="str">
        <f t="shared" si="3"/>
        <v>012-0-003 Entreprises Sappi Canada inc. (Matane)</v>
      </c>
      <c r="C814" s="641">
        <v>158</v>
      </c>
      <c r="D814" s="641" t="s">
        <v>1009</v>
      </c>
      <c r="E814" s="642" t="s">
        <v>1239</v>
      </c>
      <c r="F814" s="773">
        <v>0</v>
      </c>
      <c r="G814" s="773">
        <v>0</v>
      </c>
      <c r="H814" s="774">
        <v>0</v>
      </c>
    </row>
    <row r="815" spans="1:8" s="492" customFormat="1" x14ac:dyDescent="0.25">
      <c r="A815" s="524" t="str">
        <f t="shared" si="4"/>
        <v>158-086-0-002 Forex Amos inc. (OSB)</v>
      </c>
      <c r="B815" s="61" t="str">
        <f t="shared" si="3"/>
        <v>086-0-002 Forex Amos inc. (OSB)</v>
      </c>
      <c r="C815" s="641">
        <v>158</v>
      </c>
      <c r="D815" s="641" t="s">
        <v>1240</v>
      </c>
      <c r="E815" s="642" t="s">
        <v>1241</v>
      </c>
      <c r="F815" s="773">
        <v>460</v>
      </c>
      <c r="G815" s="773">
        <v>8</v>
      </c>
      <c r="H815" s="774">
        <v>460</v>
      </c>
    </row>
    <row r="816" spans="1:8" s="492" customFormat="1" x14ac:dyDescent="0.25">
      <c r="A816" s="524" t="str">
        <f t="shared" si="4"/>
        <v xml:space="preserve">158-072-0-002 Fortress Cellulose Spécialisée (Thurso - Pâtes et Papiers) </v>
      </c>
      <c r="B816" s="61" t="str">
        <f t="shared" si="3"/>
        <v xml:space="preserve">072-0-002 Fortress Cellulose Spécialisée (Thurso - Pâtes et Papiers) </v>
      </c>
      <c r="C816" s="641">
        <v>158</v>
      </c>
      <c r="D816" s="641" t="s">
        <v>1013</v>
      </c>
      <c r="E816" s="642" t="s">
        <v>1014</v>
      </c>
      <c r="F816" s="773">
        <v>460</v>
      </c>
      <c r="G816" s="773">
        <v>8</v>
      </c>
      <c r="H816" s="774">
        <v>460</v>
      </c>
    </row>
    <row r="817" spans="1:8" s="492" customFormat="1" x14ac:dyDescent="0.25">
      <c r="A817" s="524" t="str">
        <f t="shared" si="4"/>
        <v>158-073-0-001 Louisiana-Pacific Canada Ltd. (Bois-Franc)</v>
      </c>
      <c r="B817" s="61" t="str">
        <f t="shared" si="3"/>
        <v>073-0-001 Louisiana-Pacific Canada Ltd. (Bois-Franc)</v>
      </c>
      <c r="C817" s="641">
        <v>158</v>
      </c>
      <c r="D817" s="641" t="s">
        <v>1015</v>
      </c>
      <c r="E817" s="642" t="s">
        <v>1242</v>
      </c>
      <c r="F817" s="773">
        <v>460</v>
      </c>
      <c r="G817" s="773">
        <v>8</v>
      </c>
      <c r="H817" s="774">
        <v>460</v>
      </c>
    </row>
    <row r="818" spans="1:8" s="492" customFormat="1" x14ac:dyDescent="0.25">
      <c r="A818" s="524" t="str">
        <f t="shared" si="4"/>
        <v>158-022-0-001 Norbord inc. (Chambord)</v>
      </c>
      <c r="B818" s="61" t="str">
        <f t="shared" si="3"/>
        <v>022-0-001 Norbord inc. (Chambord)</v>
      </c>
      <c r="C818" s="641">
        <v>158</v>
      </c>
      <c r="D818" s="641" t="s">
        <v>1212</v>
      </c>
      <c r="E818" s="642" t="s">
        <v>1213</v>
      </c>
      <c r="F818" s="773">
        <v>460</v>
      </c>
      <c r="G818" s="773">
        <v>8</v>
      </c>
      <c r="H818" s="774">
        <v>460</v>
      </c>
    </row>
    <row r="819" spans="1:8" s="492" customFormat="1" x14ac:dyDescent="0.25">
      <c r="A819" s="524" t="str">
        <f t="shared" si="4"/>
        <v>158-085-0-001 Norbord inc. (La Sarre - Panneaux)</v>
      </c>
      <c r="B819" s="61" t="str">
        <f t="shared" si="3"/>
        <v>085-0-001 Norbord inc. (La Sarre - Panneaux)</v>
      </c>
      <c r="C819" s="641">
        <v>158</v>
      </c>
      <c r="D819" s="641" t="s">
        <v>1016</v>
      </c>
      <c r="E819" s="642" t="s">
        <v>1243</v>
      </c>
      <c r="F819" s="773">
        <v>460</v>
      </c>
      <c r="G819" s="773">
        <v>8</v>
      </c>
      <c r="H819" s="774">
        <v>460</v>
      </c>
    </row>
    <row r="820" spans="1:8" s="492" customFormat="1" x14ac:dyDescent="0.25">
      <c r="A820" s="524" t="str">
        <f t="shared" si="4"/>
        <v>158-081-0-001 Rayonier A.M. Canada S.E.N.C. (Témiscaming - Pâtes et papiers)</v>
      </c>
      <c r="B820" s="61" t="str">
        <f t="shared" si="3"/>
        <v>081-0-001 Rayonier A.M. Canada S.E.N.C. (Témiscaming - Pâtes et papiers)</v>
      </c>
      <c r="C820" s="642">
        <v>158</v>
      </c>
      <c r="D820" s="642" t="s">
        <v>1017</v>
      </c>
      <c r="E820" s="642" t="s">
        <v>1244</v>
      </c>
      <c r="F820" s="773">
        <v>460</v>
      </c>
      <c r="G820" s="773">
        <v>8</v>
      </c>
      <c r="H820" s="774">
        <v>460</v>
      </c>
    </row>
    <row r="821" spans="1:8" s="492" customFormat="1" x14ac:dyDescent="0.25">
      <c r="A821" s="524" t="str">
        <f t="shared" si="4"/>
        <v>158-171-4-003 Silicium Québec Société en commandite</v>
      </c>
      <c r="B821" s="61" t="str">
        <f t="shared" si="3"/>
        <v>171-4-003 Silicium Québec Société en commandite</v>
      </c>
      <c r="C821" s="641">
        <v>158</v>
      </c>
      <c r="D821" s="641" t="s">
        <v>1010</v>
      </c>
      <c r="E821" s="642" t="s">
        <v>1245</v>
      </c>
      <c r="F821" s="773">
        <v>460</v>
      </c>
      <c r="G821" s="773">
        <v>8</v>
      </c>
      <c r="H821" s="774">
        <v>460</v>
      </c>
    </row>
    <row r="822" spans="1:8" s="492" customFormat="1" x14ac:dyDescent="0.25">
      <c r="A822" s="524" t="str">
        <f t="shared" si="4"/>
        <v>158-012-0-001 Uniboard Canada inc. (Sayabec)</v>
      </c>
      <c r="B822" s="61" t="str">
        <f t="shared" si="3"/>
        <v>012-0-001 Uniboard Canada inc. (Sayabec)</v>
      </c>
      <c r="C822" s="641">
        <v>158</v>
      </c>
      <c r="D822" s="641" t="s">
        <v>1008</v>
      </c>
      <c r="E822" s="642" t="s">
        <v>1246</v>
      </c>
      <c r="F822" s="773">
        <v>0</v>
      </c>
      <c r="G822" s="773">
        <v>0</v>
      </c>
      <c r="H822" s="774">
        <v>0</v>
      </c>
    </row>
    <row r="823" spans="1:8" s="492" customFormat="1" x14ac:dyDescent="0.25">
      <c r="A823" s="524" t="str">
        <f t="shared" si="4"/>
        <v>158-041-2-039 Xylo-Carbone inc.</v>
      </c>
      <c r="B823" s="61" t="str">
        <f t="shared" si="3"/>
        <v>041-2-039 Xylo-Carbone inc.</v>
      </c>
      <c r="C823" s="641">
        <v>158</v>
      </c>
      <c r="D823" s="641" t="s">
        <v>1214</v>
      </c>
      <c r="E823" s="642" t="s">
        <v>1247</v>
      </c>
      <c r="F823" s="773">
        <v>460</v>
      </c>
      <c r="G823" s="773">
        <v>8</v>
      </c>
      <c r="H823" s="774">
        <v>460</v>
      </c>
    </row>
    <row r="824" spans="1:8" s="492" customFormat="1" x14ac:dyDescent="0.25">
      <c r="A824" s="524" t="str">
        <f t="shared" si="4"/>
        <v>180-142-4-004 9455-8624 Québec inc. (Biomasse du lac Taureau)</v>
      </c>
      <c r="B824" s="61" t="str">
        <f t="shared" si="3"/>
        <v>142-4-004 9455-8624 Québec inc. (Biomasse du lac Taureau)</v>
      </c>
      <c r="C824" s="641">
        <v>180</v>
      </c>
      <c r="D824" s="641" t="s">
        <v>1147</v>
      </c>
      <c r="E824" s="642" t="s">
        <v>1236</v>
      </c>
      <c r="F824" s="773">
        <v>460</v>
      </c>
      <c r="G824" s="773">
        <v>8</v>
      </c>
      <c r="H824" s="774">
        <v>460</v>
      </c>
    </row>
    <row r="825" spans="1:8" s="492" customFormat="1" x14ac:dyDescent="0.25">
      <c r="A825" s="524" t="str">
        <f t="shared" si="4"/>
        <v>180-011-0-003 Cascades Canada ULC (Cabano)</v>
      </c>
      <c r="B825" s="61" t="str">
        <f t="shared" si="3"/>
        <v>011-0-003 Cascades Canada ULC (Cabano)</v>
      </c>
      <c r="C825" s="641">
        <v>180</v>
      </c>
      <c r="D825" s="641" t="s">
        <v>1007</v>
      </c>
      <c r="E825" s="642" t="s">
        <v>1211</v>
      </c>
      <c r="F825" s="773">
        <v>400</v>
      </c>
      <c r="G825" s="773">
        <v>7</v>
      </c>
      <c r="H825" s="774">
        <v>420</v>
      </c>
    </row>
    <row r="826" spans="1:8" s="492" customFormat="1" x14ac:dyDescent="0.25">
      <c r="A826" s="524" t="str">
        <f t="shared" si="4"/>
        <v>180-042-0-001 Compagnie WestRock du Canada Corp.</v>
      </c>
      <c r="B826" s="61" t="str">
        <f t="shared" si="3"/>
        <v>042-0-001 Compagnie WestRock du Canada Corp.</v>
      </c>
      <c r="C826" s="641">
        <v>180</v>
      </c>
      <c r="D826" s="641" t="s">
        <v>1011</v>
      </c>
      <c r="E826" s="642" t="s">
        <v>1237</v>
      </c>
      <c r="F826" s="773">
        <v>460</v>
      </c>
      <c r="G826" s="773">
        <v>8</v>
      </c>
      <c r="H826" s="774">
        <v>460</v>
      </c>
    </row>
    <row r="827" spans="1:8" s="492" customFormat="1" x14ac:dyDescent="0.25">
      <c r="A827" s="524" t="str">
        <f t="shared" si="4"/>
        <v>180-051-0-003 Domtar inc. (Windsor - Pâtes et papiers)</v>
      </c>
      <c r="B827" s="61" t="str">
        <f t="shared" si="3"/>
        <v>051-0-003 Domtar inc. (Windsor - Pâtes et papiers)</v>
      </c>
      <c r="C827" s="641">
        <v>180</v>
      </c>
      <c r="D827" s="641" t="s">
        <v>1012</v>
      </c>
      <c r="E827" s="642" t="s">
        <v>1238</v>
      </c>
      <c r="F827" s="773">
        <v>460</v>
      </c>
      <c r="G827" s="773">
        <v>8</v>
      </c>
      <c r="H827" s="774">
        <v>460</v>
      </c>
    </row>
    <row r="828" spans="1:8" s="492" customFormat="1" x14ac:dyDescent="0.25">
      <c r="A828" s="524" t="str">
        <f t="shared" si="4"/>
        <v>180-012-0-003 Entreprises Sappi Canada inc. (Matane)</v>
      </c>
      <c r="B828" s="61" t="str">
        <f t="shared" si="3"/>
        <v>012-0-003 Entreprises Sappi Canada inc. (Matane)</v>
      </c>
      <c r="C828" s="641">
        <v>180</v>
      </c>
      <c r="D828" s="641" t="s">
        <v>1009</v>
      </c>
      <c r="E828" s="642" t="s">
        <v>1239</v>
      </c>
      <c r="F828" s="773">
        <v>100</v>
      </c>
      <c r="G828" s="773">
        <v>2</v>
      </c>
      <c r="H828" s="774">
        <v>120</v>
      </c>
    </row>
    <row r="829" spans="1:8" s="492" customFormat="1" x14ac:dyDescent="0.25">
      <c r="A829" s="524" t="str">
        <f t="shared" si="4"/>
        <v>180-086-0-002 Forex Amos inc. (OSB)</v>
      </c>
      <c r="B829" s="61" t="str">
        <f t="shared" si="3"/>
        <v>086-0-002 Forex Amos inc. (OSB)</v>
      </c>
      <c r="C829" s="641">
        <v>180</v>
      </c>
      <c r="D829" s="641" t="s">
        <v>1240</v>
      </c>
      <c r="E829" s="642" t="s">
        <v>1241</v>
      </c>
      <c r="F829" s="773">
        <v>460</v>
      </c>
      <c r="G829" s="773">
        <v>8</v>
      </c>
      <c r="H829" s="774">
        <v>460</v>
      </c>
    </row>
    <row r="830" spans="1:8" s="492" customFormat="1" x14ac:dyDescent="0.25">
      <c r="A830" s="524" t="str">
        <f t="shared" si="4"/>
        <v xml:space="preserve">180-072-0-002 Fortress Cellulose Spécialisée (Thurso - Pâtes et Papiers) </v>
      </c>
      <c r="B830" s="61" t="str">
        <f t="shared" si="3"/>
        <v xml:space="preserve">072-0-002 Fortress Cellulose Spécialisée (Thurso - Pâtes et Papiers) </v>
      </c>
      <c r="C830" s="641">
        <v>180</v>
      </c>
      <c r="D830" s="641" t="s">
        <v>1013</v>
      </c>
      <c r="E830" s="642" t="s">
        <v>1014</v>
      </c>
      <c r="F830" s="773">
        <v>460</v>
      </c>
      <c r="G830" s="773">
        <v>8</v>
      </c>
      <c r="H830" s="774">
        <v>460</v>
      </c>
    </row>
    <row r="831" spans="1:8" s="492" customFormat="1" x14ac:dyDescent="0.25">
      <c r="A831" s="524" t="str">
        <f t="shared" si="4"/>
        <v>180-073-0-001 Louisiana-Pacific Canada Ltd. (Bois-Franc)</v>
      </c>
      <c r="B831" s="61" t="str">
        <f t="shared" si="3"/>
        <v>073-0-001 Louisiana-Pacific Canada Ltd. (Bois-Franc)</v>
      </c>
      <c r="C831" s="642">
        <v>180</v>
      </c>
      <c r="D831" s="642" t="s">
        <v>1015</v>
      </c>
      <c r="E831" s="642" t="s">
        <v>1242</v>
      </c>
      <c r="F831" s="773">
        <v>460</v>
      </c>
      <c r="G831" s="773">
        <v>8</v>
      </c>
      <c r="H831" s="774">
        <v>460</v>
      </c>
    </row>
    <row r="832" spans="1:8" s="492" customFormat="1" x14ac:dyDescent="0.25">
      <c r="A832" s="524" t="str">
        <f t="shared" si="4"/>
        <v>180-022-0-001 Norbord inc. (Chambord)</v>
      </c>
      <c r="B832" s="61" t="str">
        <f t="shared" si="3"/>
        <v>022-0-001 Norbord inc. (Chambord)</v>
      </c>
      <c r="C832" s="641">
        <v>180</v>
      </c>
      <c r="D832" s="641" t="s">
        <v>1212</v>
      </c>
      <c r="E832" s="642" t="s">
        <v>1213</v>
      </c>
      <c r="F832" s="773">
        <v>460</v>
      </c>
      <c r="G832" s="773">
        <v>8</v>
      </c>
      <c r="H832" s="774">
        <v>460</v>
      </c>
    </row>
    <row r="833" spans="1:8" s="492" customFormat="1" x14ac:dyDescent="0.25">
      <c r="A833" s="524" t="str">
        <f t="shared" si="4"/>
        <v>180-085-0-001 Norbord inc. (La Sarre - Panneaux)</v>
      </c>
      <c r="B833" s="61" t="str">
        <f t="shared" si="3"/>
        <v>085-0-001 Norbord inc. (La Sarre - Panneaux)</v>
      </c>
      <c r="C833" s="641">
        <v>180</v>
      </c>
      <c r="D833" s="641" t="s">
        <v>1016</v>
      </c>
      <c r="E833" s="642" t="s">
        <v>1243</v>
      </c>
      <c r="F833" s="773">
        <v>460</v>
      </c>
      <c r="G833" s="773">
        <v>8</v>
      </c>
      <c r="H833" s="774">
        <v>460</v>
      </c>
    </row>
    <row r="834" spans="1:8" s="492" customFormat="1" x14ac:dyDescent="0.25">
      <c r="A834" s="524" t="str">
        <f t="shared" si="4"/>
        <v>180-081-0-001 Rayonier A.M. Canada S.E.N.C. (Témiscaming - Pâtes et papiers)</v>
      </c>
      <c r="B834" s="61" t="str">
        <f t="shared" si="3"/>
        <v>081-0-001 Rayonier A.M. Canada S.E.N.C. (Témiscaming - Pâtes et papiers)</v>
      </c>
      <c r="C834" s="641">
        <v>180</v>
      </c>
      <c r="D834" s="641" t="s">
        <v>1017</v>
      </c>
      <c r="E834" s="642" t="s">
        <v>1244</v>
      </c>
      <c r="F834" s="773">
        <v>460</v>
      </c>
      <c r="G834" s="773">
        <v>8</v>
      </c>
      <c r="H834" s="774">
        <v>460</v>
      </c>
    </row>
    <row r="835" spans="1:8" s="492" customFormat="1" x14ac:dyDescent="0.25">
      <c r="A835" s="524" t="str">
        <f t="shared" si="4"/>
        <v>180-171-4-003 Silicium Québec Société en commandite</v>
      </c>
      <c r="B835" s="61" t="str">
        <f t="shared" si="3"/>
        <v>171-4-003 Silicium Québec Société en commandite</v>
      </c>
      <c r="C835" s="641">
        <v>180</v>
      </c>
      <c r="D835" s="641" t="s">
        <v>1010</v>
      </c>
      <c r="E835" s="642" t="s">
        <v>1245</v>
      </c>
      <c r="F835" s="773">
        <v>460</v>
      </c>
      <c r="G835" s="773">
        <v>8</v>
      </c>
      <c r="H835" s="774">
        <v>460</v>
      </c>
    </row>
    <row r="836" spans="1:8" s="492" customFormat="1" x14ac:dyDescent="0.25">
      <c r="A836" s="524" t="str">
        <f t="shared" si="4"/>
        <v>180-012-0-001 Uniboard Canada inc. (Sayabec)</v>
      </c>
      <c r="B836" s="61" t="str">
        <f t="shared" si="3"/>
        <v>012-0-001 Uniboard Canada inc. (Sayabec)</v>
      </c>
      <c r="C836" s="641">
        <v>180</v>
      </c>
      <c r="D836" s="641" t="s">
        <v>1008</v>
      </c>
      <c r="E836" s="642" t="s">
        <v>1246</v>
      </c>
      <c r="F836" s="773">
        <v>20</v>
      </c>
      <c r="G836" s="773">
        <v>1</v>
      </c>
      <c r="H836" s="774">
        <v>60</v>
      </c>
    </row>
    <row r="837" spans="1:8" s="492" customFormat="1" x14ac:dyDescent="0.25">
      <c r="A837" s="524" t="str">
        <f t="shared" si="4"/>
        <v>180-041-2-039 Xylo-Carbone inc.</v>
      </c>
      <c r="B837" s="61" t="str">
        <f t="shared" si="3"/>
        <v>041-2-039 Xylo-Carbone inc.</v>
      </c>
      <c r="C837" s="641">
        <v>180</v>
      </c>
      <c r="D837" s="641" t="s">
        <v>1214</v>
      </c>
      <c r="E837" s="642" t="s">
        <v>1247</v>
      </c>
      <c r="F837" s="773">
        <v>460</v>
      </c>
      <c r="G837" s="773">
        <v>8</v>
      </c>
      <c r="H837" s="774">
        <v>460</v>
      </c>
    </row>
    <row r="838" spans="1:8" s="492" customFormat="1" x14ac:dyDescent="0.25">
      <c r="A838" s="524" t="str">
        <f t="shared" si="4"/>
        <v>181-142-4-004 9455-8624 Québec inc. (Biomasse du lac Taureau)</v>
      </c>
      <c r="B838" s="61" t="str">
        <f t="shared" si="3"/>
        <v>142-4-004 9455-8624 Québec inc. (Biomasse du lac Taureau)</v>
      </c>
      <c r="C838" s="641">
        <v>181</v>
      </c>
      <c r="D838" s="641" t="s">
        <v>1147</v>
      </c>
      <c r="E838" s="642" t="s">
        <v>1236</v>
      </c>
      <c r="F838" s="773">
        <v>460</v>
      </c>
      <c r="G838" s="773">
        <v>8</v>
      </c>
      <c r="H838" s="774">
        <v>460</v>
      </c>
    </row>
    <row r="839" spans="1:8" s="492" customFormat="1" x14ac:dyDescent="0.25">
      <c r="A839" s="524" t="str">
        <f t="shared" si="4"/>
        <v>181-011-0-003 Cascades Canada ULC (Cabano)</v>
      </c>
      <c r="B839" s="61" t="str">
        <f t="shared" si="3"/>
        <v>011-0-003 Cascades Canada ULC (Cabano)</v>
      </c>
      <c r="C839" s="641">
        <v>181</v>
      </c>
      <c r="D839" s="641" t="s">
        <v>1007</v>
      </c>
      <c r="E839" s="642" t="s">
        <v>1211</v>
      </c>
      <c r="F839" s="773">
        <v>460</v>
      </c>
      <c r="G839" s="773">
        <v>8</v>
      </c>
      <c r="H839" s="774">
        <v>460</v>
      </c>
    </row>
    <row r="840" spans="1:8" s="492" customFormat="1" x14ac:dyDescent="0.25">
      <c r="A840" s="524" t="str">
        <f t="shared" si="4"/>
        <v>181-042-0-001 Compagnie WestRock du Canada Corp.</v>
      </c>
      <c r="B840" s="61" t="str">
        <f t="shared" ref="B840:B903" si="5">CONCATENATE(D840," ",E840)</f>
        <v>042-0-001 Compagnie WestRock du Canada Corp.</v>
      </c>
      <c r="C840" s="641">
        <v>181</v>
      </c>
      <c r="D840" s="641" t="s">
        <v>1011</v>
      </c>
      <c r="E840" s="642" t="s">
        <v>1237</v>
      </c>
      <c r="F840" s="773">
        <v>460</v>
      </c>
      <c r="G840" s="773">
        <v>8</v>
      </c>
      <c r="H840" s="774">
        <v>460</v>
      </c>
    </row>
    <row r="841" spans="1:8" s="492" customFormat="1" x14ac:dyDescent="0.25">
      <c r="A841" s="524" t="str">
        <f t="shared" ref="A841:A904" si="6">CONCATENATE(C841,"-",B841)</f>
        <v>181-051-0-003 Domtar inc. (Windsor - Pâtes et papiers)</v>
      </c>
      <c r="B841" s="61" t="str">
        <f t="shared" si="5"/>
        <v>051-0-003 Domtar inc. (Windsor - Pâtes et papiers)</v>
      </c>
      <c r="C841" s="641">
        <v>181</v>
      </c>
      <c r="D841" s="641" t="s">
        <v>1012</v>
      </c>
      <c r="E841" s="642" t="s">
        <v>1238</v>
      </c>
      <c r="F841" s="773">
        <v>460</v>
      </c>
      <c r="G841" s="773">
        <v>8</v>
      </c>
      <c r="H841" s="774">
        <v>460</v>
      </c>
    </row>
    <row r="842" spans="1:8" s="492" customFormat="1" x14ac:dyDescent="0.25">
      <c r="A842" s="524" t="str">
        <f t="shared" si="6"/>
        <v>181-012-0-003 Entreprises Sappi Canada inc. (Matane)</v>
      </c>
      <c r="B842" s="61" t="str">
        <f t="shared" si="5"/>
        <v>012-0-003 Entreprises Sappi Canada inc. (Matane)</v>
      </c>
      <c r="C842" s="642">
        <v>181</v>
      </c>
      <c r="D842" s="642" t="s">
        <v>1009</v>
      </c>
      <c r="E842" s="642" t="s">
        <v>1239</v>
      </c>
      <c r="F842" s="773">
        <v>300</v>
      </c>
      <c r="G842" s="773">
        <v>5</v>
      </c>
      <c r="H842" s="774">
        <v>300</v>
      </c>
    </row>
    <row r="843" spans="1:8" s="492" customFormat="1" x14ac:dyDescent="0.25">
      <c r="A843" s="524" t="str">
        <f t="shared" si="6"/>
        <v>181-086-0-002 Forex Amos inc. (OSB)</v>
      </c>
      <c r="B843" s="61" t="str">
        <f t="shared" si="5"/>
        <v>086-0-002 Forex Amos inc. (OSB)</v>
      </c>
      <c r="C843" s="641">
        <v>181</v>
      </c>
      <c r="D843" s="641" t="s">
        <v>1240</v>
      </c>
      <c r="E843" s="642" t="s">
        <v>1241</v>
      </c>
      <c r="F843" s="773">
        <v>460</v>
      </c>
      <c r="G843" s="773">
        <v>8</v>
      </c>
      <c r="H843" s="774">
        <v>460</v>
      </c>
    </row>
    <row r="844" spans="1:8" s="492" customFormat="1" x14ac:dyDescent="0.25">
      <c r="A844" s="524" t="str">
        <f t="shared" si="6"/>
        <v xml:space="preserve">181-072-0-002 Fortress Cellulose Spécialisée (Thurso - Pâtes et Papiers) </v>
      </c>
      <c r="B844" s="61" t="str">
        <f t="shared" si="5"/>
        <v xml:space="preserve">072-0-002 Fortress Cellulose Spécialisée (Thurso - Pâtes et Papiers) </v>
      </c>
      <c r="C844" s="641">
        <v>181</v>
      </c>
      <c r="D844" s="641" t="s">
        <v>1013</v>
      </c>
      <c r="E844" s="642" t="s">
        <v>1014</v>
      </c>
      <c r="F844" s="773">
        <v>460</v>
      </c>
      <c r="G844" s="773">
        <v>8</v>
      </c>
      <c r="H844" s="774">
        <v>460</v>
      </c>
    </row>
    <row r="845" spans="1:8" s="492" customFormat="1" x14ac:dyDescent="0.25">
      <c r="A845" s="524" t="str">
        <f t="shared" si="6"/>
        <v>181-073-0-001 Louisiana-Pacific Canada Ltd. (Bois-Franc)</v>
      </c>
      <c r="B845" s="61" t="str">
        <f t="shared" si="5"/>
        <v>073-0-001 Louisiana-Pacific Canada Ltd. (Bois-Franc)</v>
      </c>
      <c r="C845" s="641">
        <v>181</v>
      </c>
      <c r="D845" s="641" t="s">
        <v>1015</v>
      </c>
      <c r="E845" s="642" t="s">
        <v>1242</v>
      </c>
      <c r="F845" s="773">
        <v>460</v>
      </c>
      <c r="G845" s="773">
        <v>8</v>
      </c>
      <c r="H845" s="774">
        <v>460</v>
      </c>
    </row>
    <row r="846" spans="1:8" s="492" customFormat="1" x14ac:dyDescent="0.25">
      <c r="A846" s="524" t="str">
        <f t="shared" si="6"/>
        <v>181-022-0-001 Norbord inc. (Chambord)</v>
      </c>
      <c r="B846" s="61" t="str">
        <f t="shared" si="5"/>
        <v>022-0-001 Norbord inc. (Chambord)</v>
      </c>
      <c r="C846" s="641">
        <v>181</v>
      </c>
      <c r="D846" s="641" t="s">
        <v>1212</v>
      </c>
      <c r="E846" s="642" t="s">
        <v>1213</v>
      </c>
      <c r="F846" s="773">
        <v>460</v>
      </c>
      <c r="G846" s="773">
        <v>8</v>
      </c>
      <c r="H846" s="774">
        <v>460</v>
      </c>
    </row>
    <row r="847" spans="1:8" s="492" customFormat="1" x14ac:dyDescent="0.25">
      <c r="A847" s="524" t="str">
        <f t="shared" si="6"/>
        <v>181-085-0-001 Norbord inc. (La Sarre - Panneaux)</v>
      </c>
      <c r="B847" s="61" t="str">
        <f t="shared" si="5"/>
        <v>085-0-001 Norbord inc. (La Sarre - Panneaux)</v>
      </c>
      <c r="C847" s="641">
        <v>181</v>
      </c>
      <c r="D847" s="641" t="s">
        <v>1016</v>
      </c>
      <c r="E847" s="642" t="s">
        <v>1243</v>
      </c>
      <c r="F847" s="773">
        <v>460</v>
      </c>
      <c r="G847" s="773">
        <v>8</v>
      </c>
      <c r="H847" s="774">
        <v>460</v>
      </c>
    </row>
    <row r="848" spans="1:8" s="492" customFormat="1" x14ac:dyDescent="0.25">
      <c r="A848" s="524" t="str">
        <f t="shared" si="6"/>
        <v>181-081-0-001 Rayonier A.M. Canada S.E.N.C. (Témiscaming - Pâtes et papiers)</v>
      </c>
      <c r="B848" s="61" t="str">
        <f t="shared" si="5"/>
        <v>081-0-001 Rayonier A.M. Canada S.E.N.C. (Témiscaming - Pâtes et papiers)</v>
      </c>
      <c r="C848" s="641">
        <v>181</v>
      </c>
      <c r="D848" s="641" t="s">
        <v>1017</v>
      </c>
      <c r="E848" s="642" t="s">
        <v>1244</v>
      </c>
      <c r="F848" s="773">
        <v>460</v>
      </c>
      <c r="G848" s="773">
        <v>8</v>
      </c>
      <c r="H848" s="774">
        <v>460</v>
      </c>
    </row>
    <row r="849" spans="1:8" s="492" customFormat="1" x14ac:dyDescent="0.25">
      <c r="A849" s="524" t="str">
        <f t="shared" si="6"/>
        <v>181-171-4-003 Silicium Québec Société en commandite</v>
      </c>
      <c r="B849" s="61" t="str">
        <f t="shared" si="5"/>
        <v>171-4-003 Silicium Québec Société en commandite</v>
      </c>
      <c r="C849" s="641">
        <v>181</v>
      </c>
      <c r="D849" s="641" t="s">
        <v>1010</v>
      </c>
      <c r="E849" s="642" t="s">
        <v>1245</v>
      </c>
      <c r="F849" s="773">
        <v>460</v>
      </c>
      <c r="G849" s="773">
        <v>8</v>
      </c>
      <c r="H849" s="774">
        <v>460</v>
      </c>
    </row>
    <row r="850" spans="1:8" s="492" customFormat="1" x14ac:dyDescent="0.25">
      <c r="A850" s="524" t="str">
        <f t="shared" si="6"/>
        <v>181-012-0-001 Uniboard Canada inc. (Sayabec)</v>
      </c>
      <c r="B850" s="61" t="str">
        <f t="shared" si="5"/>
        <v>012-0-001 Uniboard Canada inc. (Sayabec)</v>
      </c>
      <c r="C850" s="641">
        <v>181</v>
      </c>
      <c r="D850" s="641" t="s">
        <v>1008</v>
      </c>
      <c r="E850" s="642" t="s">
        <v>1246</v>
      </c>
      <c r="F850" s="773">
        <v>240</v>
      </c>
      <c r="G850" s="773">
        <v>4</v>
      </c>
      <c r="H850" s="774">
        <v>240</v>
      </c>
    </row>
    <row r="851" spans="1:8" s="492" customFormat="1" x14ac:dyDescent="0.25">
      <c r="A851" s="524" t="str">
        <f t="shared" si="6"/>
        <v>181-041-2-039 Xylo-Carbone inc.</v>
      </c>
      <c r="B851" s="61" t="str">
        <f t="shared" si="5"/>
        <v>041-2-039 Xylo-Carbone inc.</v>
      </c>
      <c r="C851" s="641">
        <v>181</v>
      </c>
      <c r="D851" s="641" t="s">
        <v>1214</v>
      </c>
      <c r="E851" s="642" t="s">
        <v>1247</v>
      </c>
      <c r="F851" s="773">
        <v>460</v>
      </c>
      <c r="G851" s="773">
        <v>8</v>
      </c>
      <c r="H851" s="774">
        <v>460</v>
      </c>
    </row>
    <row r="852" spans="1:8" s="492" customFormat="1" x14ac:dyDescent="0.25">
      <c r="A852" s="524" t="str">
        <f t="shared" si="6"/>
        <v>182-142-4-004 9455-8624 Québec inc. (Biomasse du lac Taureau)</v>
      </c>
      <c r="B852" s="61" t="str">
        <f t="shared" si="5"/>
        <v>142-4-004 9455-8624 Québec inc. (Biomasse du lac Taureau)</v>
      </c>
      <c r="C852" s="641">
        <v>182</v>
      </c>
      <c r="D852" s="641" t="s">
        <v>1147</v>
      </c>
      <c r="E852" s="642" t="s">
        <v>1236</v>
      </c>
      <c r="F852" s="773">
        <v>460</v>
      </c>
      <c r="G852" s="773">
        <v>8</v>
      </c>
      <c r="H852" s="774">
        <v>460</v>
      </c>
    </row>
    <row r="853" spans="1:8" s="492" customFormat="1" x14ac:dyDescent="0.25">
      <c r="A853" s="524" t="str">
        <f t="shared" si="6"/>
        <v>182-011-0-003 Cascades Canada ULC (Cabano)</v>
      </c>
      <c r="B853" s="61" t="str">
        <f t="shared" si="5"/>
        <v>011-0-003 Cascades Canada ULC (Cabano)</v>
      </c>
      <c r="C853" s="642">
        <v>182</v>
      </c>
      <c r="D853" s="642" t="s">
        <v>1007</v>
      </c>
      <c r="E853" s="642" t="s">
        <v>1211</v>
      </c>
      <c r="F853" s="773">
        <v>440</v>
      </c>
      <c r="G853" s="773">
        <v>8</v>
      </c>
      <c r="H853" s="774">
        <v>460</v>
      </c>
    </row>
    <row r="854" spans="1:8" s="492" customFormat="1" x14ac:dyDescent="0.25">
      <c r="A854" s="524" t="str">
        <f t="shared" si="6"/>
        <v>182-042-0-001 Compagnie WestRock du Canada Corp.</v>
      </c>
      <c r="B854" s="61" t="str">
        <f t="shared" si="5"/>
        <v>042-0-001 Compagnie WestRock du Canada Corp.</v>
      </c>
      <c r="C854" s="641">
        <v>182</v>
      </c>
      <c r="D854" s="641" t="s">
        <v>1011</v>
      </c>
      <c r="E854" s="642" t="s">
        <v>1237</v>
      </c>
      <c r="F854" s="773">
        <v>460</v>
      </c>
      <c r="G854" s="773">
        <v>8</v>
      </c>
      <c r="H854" s="774">
        <v>460</v>
      </c>
    </row>
    <row r="855" spans="1:8" s="492" customFormat="1" x14ac:dyDescent="0.25">
      <c r="A855" s="524" t="str">
        <f t="shared" si="6"/>
        <v>182-051-0-003 Domtar inc. (Windsor - Pâtes et papiers)</v>
      </c>
      <c r="B855" s="61" t="str">
        <f t="shared" si="5"/>
        <v>051-0-003 Domtar inc. (Windsor - Pâtes et papiers)</v>
      </c>
      <c r="C855" s="641">
        <v>182</v>
      </c>
      <c r="D855" s="641" t="s">
        <v>1012</v>
      </c>
      <c r="E855" s="642" t="s">
        <v>1238</v>
      </c>
      <c r="F855" s="773">
        <v>460</v>
      </c>
      <c r="G855" s="773">
        <v>8</v>
      </c>
      <c r="H855" s="774">
        <v>460</v>
      </c>
    </row>
    <row r="856" spans="1:8" s="492" customFormat="1" x14ac:dyDescent="0.25">
      <c r="A856" s="524" t="str">
        <f t="shared" si="6"/>
        <v>182-012-0-003 Entreprises Sappi Canada inc. (Matane)</v>
      </c>
      <c r="B856" s="61" t="str">
        <f t="shared" si="5"/>
        <v>012-0-003 Entreprises Sappi Canada inc. (Matane)</v>
      </c>
      <c r="C856" s="641">
        <v>182</v>
      </c>
      <c r="D856" s="641" t="s">
        <v>1009</v>
      </c>
      <c r="E856" s="642" t="s">
        <v>1239</v>
      </c>
      <c r="F856" s="773">
        <v>160</v>
      </c>
      <c r="G856" s="773">
        <v>3</v>
      </c>
      <c r="H856" s="774">
        <v>180</v>
      </c>
    </row>
    <row r="857" spans="1:8" s="492" customFormat="1" x14ac:dyDescent="0.25">
      <c r="A857" s="524" t="str">
        <f t="shared" si="6"/>
        <v>182-086-0-002 Forex Amos inc. (OSB)</v>
      </c>
      <c r="B857" s="61" t="str">
        <f t="shared" si="5"/>
        <v>086-0-002 Forex Amos inc. (OSB)</v>
      </c>
      <c r="C857" s="641">
        <v>182</v>
      </c>
      <c r="D857" s="641" t="s">
        <v>1240</v>
      </c>
      <c r="E857" s="642" t="s">
        <v>1241</v>
      </c>
      <c r="F857" s="773">
        <v>460</v>
      </c>
      <c r="G857" s="773">
        <v>8</v>
      </c>
      <c r="H857" s="774">
        <v>460</v>
      </c>
    </row>
    <row r="858" spans="1:8" s="492" customFormat="1" x14ac:dyDescent="0.25">
      <c r="A858" s="524" t="str">
        <f t="shared" si="6"/>
        <v xml:space="preserve">182-072-0-002 Fortress Cellulose Spécialisée (Thurso - Pâtes et Papiers) </v>
      </c>
      <c r="B858" s="61" t="str">
        <f t="shared" si="5"/>
        <v xml:space="preserve">072-0-002 Fortress Cellulose Spécialisée (Thurso - Pâtes et Papiers) </v>
      </c>
      <c r="C858" s="641">
        <v>182</v>
      </c>
      <c r="D858" s="641" t="s">
        <v>1013</v>
      </c>
      <c r="E858" s="642" t="s">
        <v>1014</v>
      </c>
      <c r="F858" s="773">
        <v>460</v>
      </c>
      <c r="G858" s="773">
        <v>8</v>
      </c>
      <c r="H858" s="774">
        <v>460</v>
      </c>
    </row>
    <row r="859" spans="1:8" s="492" customFormat="1" x14ac:dyDescent="0.25">
      <c r="A859" s="524" t="str">
        <f t="shared" si="6"/>
        <v>182-073-0-001 Louisiana-Pacific Canada Ltd. (Bois-Franc)</v>
      </c>
      <c r="B859" s="61" t="str">
        <f t="shared" si="5"/>
        <v>073-0-001 Louisiana-Pacific Canada Ltd. (Bois-Franc)</v>
      </c>
      <c r="C859" s="641">
        <v>182</v>
      </c>
      <c r="D859" s="641" t="s">
        <v>1015</v>
      </c>
      <c r="E859" s="642" t="s">
        <v>1242</v>
      </c>
      <c r="F859" s="773">
        <v>460</v>
      </c>
      <c r="G859" s="773">
        <v>8</v>
      </c>
      <c r="H859" s="774">
        <v>460</v>
      </c>
    </row>
    <row r="860" spans="1:8" s="492" customFormat="1" x14ac:dyDescent="0.25">
      <c r="A860" s="524" t="str">
        <f t="shared" si="6"/>
        <v>182-022-0-001 Norbord inc. (Chambord)</v>
      </c>
      <c r="B860" s="61" t="str">
        <f t="shared" si="5"/>
        <v>022-0-001 Norbord inc. (Chambord)</v>
      </c>
      <c r="C860" s="641">
        <v>182</v>
      </c>
      <c r="D860" s="641" t="s">
        <v>1212</v>
      </c>
      <c r="E860" s="642" t="s">
        <v>1213</v>
      </c>
      <c r="F860" s="773">
        <v>460</v>
      </c>
      <c r="G860" s="773">
        <v>8</v>
      </c>
      <c r="H860" s="774">
        <v>460</v>
      </c>
    </row>
    <row r="861" spans="1:8" s="492" customFormat="1" x14ac:dyDescent="0.25">
      <c r="A861" s="524" t="str">
        <f t="shared" si="6"/>
        <v>182-085-0-001 Norbord inc. (La Sarre - Panneaux)</v>
      </c>
      <c r="B861" s="61" t="str">
        <f t="shared" si="5"/>
        <v>085-0-001 Norbord inc. (La Sarre - Panneaux)</v>
      </c>
      <c r="C861" s="641">
        <v>182</v>
      </c>
      <c r="D861" s="641" t="s">
        <v>1016</v>
      </c>
      <c r="E861" s="642" t="s">
        <v>1243</v>
      </c>
      <c r="F861" s="773">
        <v>460</v>
      </c>
      <c r="G861" s="773">
        <v>8</v>
      </c>
      <c r="H861" s="774">
        <v>460</v>
      </c>
    </row>
    <row r="862" spans="1:8" s="492" customFormat="1" x14ac:dyDescent="0.25">
      <c r="A862" s="524" t="str">
        <f t="shared" si="6"/>
        <v>182-081-0-001 Rayonier A.M. Canada S.E.N.C. (Témiscaming - Pâtes et papiers)</v>
      </c>
      <c r="B862" s="61" t="str">
        <f t="shared" si="5"/>
        <v>081-0-001 Rayonier A.M. Canada S.E.N.C. (Témiscaming - Pâtes et papiers)</v>
      </c>
      <c r="C862" s="641">
        <v>182</v>
      </c>
      <c r="D862" s="641" t="s">
        <v>1017</v>
      </c>
      <c r="E862" s="642" t="s">
        <v>1244</v>
      </c>
      <c r="F862" s="773">
        <v>460</v>
      </c>
      <c r="G862" s="773">
        <v>8</v>
      </c>
      <c r="H862" s="774">
        <v>460</v>
      </c>
    </row>
    <row r="863" spans="1:8" s="492" customFormat="1" x14ac:dyDescent="0.25">
      <c r="A863" s="524" t="str">
        <f t="shared" si="6"/>
        <v>182-171-4-003 Silicium Québec Société en commandite</v>
      </c>
      <c r="B863" s="61" t="str">
        <f t="shared" si="5"/>
        <v>171-4-003 Silicium Québec Société en commandite</v>
      </c>
      <c r="C863" s="641">
        <v>182</v>
      </c>
      <c r="D863" s="641" t="s">
        <v>1010</v>
      </c>
      <c r="E863" s="642" t="s">
        <v>1245</v>
      </c>
      <c r="F863" s="773">
        <v>460</v>
      </c>
      <c r="G863" s="773">
        <v>8</v>
      </c>
      <c r="H863" s="774">
        <v>460</v>
      </c>
    </row>
    <row r="864" spans="1:8" s="492" customFormat="1" x14ac:dyDescent="0.25">
      <c r="A864" s="524" t="str">
        <f t="shared" si="6"/>
        <v>182-012-0-001 Uniboard Canada inc. (Sayabec)</v>
      </c>
      <c r="B864" s="61" t="str">
        <f t="shared" si="5"/>
        <v>012-0-001 Uniboard Canada inc. (Sayabec)</v>
      </c>
      <c r="C864" s="642">
        <v>182</v>
      </c>
      <c r="D864" s="642" t="s">
        <v>1008</v>
      </c>
      <c r="E864" s="642" t="s">
        <v>1246</v>
      </c>
      <c r="F864" s="773">
        <v>120</v>
      </c>
      <c r="G864" s="773">
        <v>2</v>
      </c>
      <c r="H864" s="774">
        <v>120</v>
      </c>
    </row>
    <row r="865" spans="1:8" s="492" customFormat="1" x14ac:dyDescent="0.25">
      <c r="A865" s="524" t="str">
        <f t="shared" si="6"/>
        <v>182-041-2-039 Xylo-Carbone inc.</v>
      </c>
      <c r="B865" s="61" t="str">
        <f t="shared" si="5"/>
        <v>041-2-039 Xylo-Carbone inc.</v>
      </c>
      <c r="C865" s="641">
        <v>182</v>
      </c>
      <c r="D865" s="641" t="s">
        <v>1214</v>
      </c>
      <c r="E865" s="642" t="s">
        <v>1247</v>
      </c>
      <c r="F865" s="773">
        <v>460</v>
      </c>
      <c r="G865" s="773">
        <v>8</v>
      </c>
      <c r="H865" s="774">
        <v>460</v>
      </c>
    </row>
    <row r="866" spans="1:8" s="492" customFormat="1" x14ac:dyDescent="0.25">
      <c r="A866" s="524" t="str">
        <f t="shared" si="6"/>
        <v>183-142-4-004 9455-8624 Québec inc. (Biomasse du lac Taureau)</v>
      </c>
      <c r="B866" s="61" t="str">
        <f t="shared" si="5"/>
        <v>142-4-004 9455-8624 Québec inc. (Biomasse du lac Taureau)</v>
      </c>
      <c r="C866" s="641">
        <v>183</v>
      </c>
      <c r="D866" s="641" t="s">
        <v>1147</v>
      </c>
      <c r="E866" s="642" t="s">
        <v>1236</v>
      </c>
      <c r="F866" s="773">
        <v>460</v>
      </c>
      <c r="G866" s="773">
        <v>8</v>
      </c>
      <c r="H866" s="774">
        <v>460</v>
      </c>
    </row>
    <row r="867" spans="1:8" s="492" customFormat="1" x14ac:dyDescent="0.25">
      <c r="A867" s="524" t="str">
        <f t="shared" si="6"/>
        <v>183-011-0-003 Cascades Canada ULC (Cabano)</v>
      </c>
      <c r="B867" s="61" t="str">
        <f t="shared" si="5"/>
        <v>011-0-003 Cascades Canada ULC (Cabano)</v>
      </c>
      <c r="C867" s="641">
        <v>183</v>
      </c>
      <c r="D867" s="641" t="s">
        <v>1007</v>
      </c>
      <c r="E867" s="642" t="s">
        <v>1211</v>
      </c>
      <c r="F867" s="773">
        <v>460</v>
      </c>
      <c r="G867" s="773">
        <v>8</v>
      </c>
      <c r="H867" s="774">
        <v>460</v>
      </c>
    </row>
    <row r="868" spans="1:8" s="492" customFormat="1" x14ac:dyDescent="0.25">
      <c r="A868" s="524" t="str">
        <f t="shared" si="6"/>
        <v>183-042-0-001 Compagnie WestRock du Canada Corp.</v>
      </c>
      <c r="B868" s="61" t="str">
        <f t="shared" si="5"/>
        <v>042-0-001 Compagnie WestRock du Canada Corp.</v>
      </c>
      <c r="C868" s="641">
        <v>183</v>
      </c>
      <c r="D868" s="641" t="s">
        <v>1011</v>
      </c>
      <c r="E868" s="642" t="s">
        <v>1237</v>
      </c>
      <c r="F868" s="773">
        <v>460</v>
      </c>
      <c r="G868" s="773">
        <v>8</v>
      </c>
      <c r="H868" s="774">
        <v>460</v>
      </c>
    </row>
    <row r="869" spans="1:8" s="492" customFormat="1" x14ac:dyDescent="0.25">
      <c r="A869" s="524" t="str">
        <f t="shared" si="6"/>
        <v>183-051-0-003 Domtar inc. (Windsor - Pâtes et papiers)</v>
      </c>
      <c r="B869" s="61" t="str">
        <f t="shared" si="5"/>
        <v>051-0-003 Domtar inc. (Windsor - Pâtes et papiers)</v>
      </c>
      <c r="C869" s="641">
        <v>183</v>
      </c>
      <c r="D869" s="641" t="s">
        <v>1012</v>
      </c>
      <c r="E869" s="642" t="s">
        <v>1238</v>
      </c>
      <c r="F869" s="773">
        <v>460</v>
      </c>
      <c r="G869" s="773">
        <v>8</v>
      </c>
      <c r="H869" s="774">
        <v>460</v>
      </c>
    </row>
    <row r="870" spans="1:8" s="492" customFormat="1" x14ac:dyDescent="0.25">
      <c r="A870" s="524" t="str">
        <f t="shared" si="6"/>
        <v>183-012-0-003 Entreprises Sappi Canada inc. (Matane)</v>
      </c>
      <c r="B870" s="61" t="str">
        <f t="shared" si="5"/>
        <v>012-0-003 Entreprises Sappi Canada inc. (Matane)</v>
      </c>
      <c r="C870" s="641">
        <v>183</v>
      </c>
      <c r="D870" s="641" t="s">
        <v>1009</v>
      </c>
      <c r="E870" s="642" t="s">
        <v>1239</v>
      </c>
      <c r="F870" s="773">
        <v>200</v>
      </c>
      <c r="G870" s="773">
        <v>4</v>
      </c>
      <c r="H870" s="774">
        <v>240</v>
      </c>
    </row>
    <row r="871" spans="1:8" s="492" customFormat="1" x14ac:dyDescent="0.25">
      <c r="A871" s="524" t="str">
        <f t="shared" si="6"/>
        <v>183-086-0-002 Forex Amos inc. (OSB)</v>
      </c>
      <c r="B871" s="61" t="str">
        <f t="shared" si="5"/>
        <v>086-0-002 Forex Amos inc. (OSB)</v>
      </c>
      <c r="C871" s="641">
        <v>183</v>
      </c>
      <c r="D871" s="641" t="s">
        <v>1240</v>
      </c>
      <c r="E871" s="642" t="s">
        <v>1241</v>
      </c>
      <c r="F871" s="773">
        <v>460</v>
      </c>
      <c r="G871" s="773">
        <v>8</v>
      </c>
      <c r="H871" s="774">
        <v>460</v>
      </c>
    </row>
    <row r="872" spans="1:8" s="492" customFormat="1" x14ac:dyDescent="0.25">
      <c r="A872" s="524" t="str">
        <f t="shared" si="6"/>
        <v xml:space="preserve">183-072-0-002 Fortress Cellulose Spécialisée (Thurso - Pâtes et Papiers) </v>
      </c>
      <c r="B872" s="61" t="str">
        <f t="shared" si="5"/>
        <v xml:space="preserve">072-0-002 Fortress Cellulose Spécialisée (Thurso - Pâtes et Papiers) </v>
      </c>
      <c r="C872" s="641">
        <v>183</v>
      </c>
      <c r="D872" s="641" t="s">
        <v>1013</v>
      </c>
      <c r="E872" s="642" t="s">
        <v>1014</v>
      </c>
      <c r="F872" s="773">
        <v>460</v>
      </c>
      <c r="G872" s="773">
        <v>8</v>
      </c>
      <c r="H872" s="774">
        <v>460</v>
      </c>
    </row>
    <row r="873" spans="1:8" s="492" customFormat="1" x14ac:dyDescent="0.25">
      <c r="A873" s="524" t="str">
        <f t="shared" si="6"/>
        <v>183-073-0-001 Louisiana-Pacific Canada Ltd. (Bois-Franc)</v>
      </c>
      <c r="B873" s="61" t="str">
        <f t="shared" si="5"/>
        <v>073-0-001 Louisiana-Pacific Canada Ltd. (Bois-Franc)</v>
      </c>
      <c r="C873" s="641">
        <v>183</v>
      </c>
      <c r="D873" s="641" t="s">
        <v>1015</v>
      </c>
      <c r="E873" s="642" t="s">
        <v>1242</v>
      </c>
      <c r="F873" s="773">
        <v>460</v>
      </c>
      <c r="G873" s="773">
        <v>8</v>
      </c>
      <c r="H873" s="774">
        <v>460</v>
      </c>
    </row>
    <row r="874" spans="1:8" s="492" customFormat="1" x14ac:dyDescent="0.25">
      <c r="A874" s="524" t="str">
        <f t="shared" si="6"/>
        <v>183-022-0-001 Norbord inc. (Chambord)</v>
      </c>
      <c r="B874" s="61" t="str">
        <f t="shared" si="5"/>
        <v>022-0-001 Norbord inc. (Chambord)</v>
      </c>
      <c r="C874" s="641">
        <v>183</v>
      </c>
      <c r="D874" s="641" t="s">
        <v>1212</v>
      </c>
      <c r="E874" s="642" t="s">
        <v>1213</v>
      </c>
      <c r="F874" s="773">
        <v>460</v>
      </c>
      <c r="G874" s="773">
        <v>8</v>
      </c>
      <c r="H874" s="774">
        <v>460</v>
      </c>
    </row>
    <row r="875" spans="1:8" s="492" customFormat="1" x14ac:dyDescent="0.25">
      <c r="A875" s="524" t="str">
        <f t="shared" si="6"/>
        <v>183-085-0-001 Norbord inc. (La Sarre - Panneaux)</v>
      </c>
      <c r="B875" s="61" t="str">
        <f t="shared" si="5"/>
        <v>085-0-001 Norbord inc. (La Sarre - Panneaux)</v>
      </c>
      <c r="C875" s="642">
        <v>183</v>
      </c>
      <c r="D875" s="642" t="s">
        <v>1016</v>
      </c>
      <c r="E875" s="642" t="s">
        <v>1243</v>
      </c>
      <c r="F875" s="773">
        <v>460</v>
      </c>
      <c r="G875" s="773">
        <v>8</v>
      </c>
      <c r="H875" s="774">
        <v>460</v>
      </c>
    </row>
    <row r="876" spans="1:8" s="492" customFormat="1" x14ac:dyDescent="0.25">
      <c r="A876" s="524" t="str">
        <f t="shared" si="6"/>
        <v>183-081-0-001 Rayonier A.M. Canada S.E.N.C. (Témiscaming - Pâtes et papiers)</v>
      </c>
      <c r="B876" s="61" t="str">
        <f t="shared" si="5"/>
        <v>081-0-001 Rayonier A.M. Canada S.E.N.C. (Témiscaming - Pâtes et papiers)</v>
      </c>
      <c r="C876" s="641">
        <v>183</v>
      </c>
      <c r="D876" s="641" t="s">
        <v>1017</v>
      </c>
      <c r="E876" s="642" t="s">
        <v>1244</v>
      </c>
      <c r="F876" s="773">
        <v>460</v>
      </c>
      <c r="G876" s="773">
        <v>8</v>
      </c>
      <c r="H876" s="774">
        <v>460</v>
      </c>
    </row>
    <row r="877" spans="1:8" s="492" customFormat="1" x14ac:dyDescent="0.25">
      <c r="A877" s="524" t="str">
        <f t="shared" si="6"/>
        <v>183-171-4-003 Silicium Québec Société en commandite</v>
      </c>
      <c r="B877" s="61" t="str">
        <f t="shared" si="5"/>
        <v>171-4-003 Silicium Québec Société en commandite</v>
      </c>
      <c r="C877" s="641">
        <v>183</v>
      </c>
      <c r="D877" s="641" t="s">
        <v>1010</v>
      </c>
      <c r="E877" s="642" t="s">
        <v>1245</v>
      </c>
      <c r="F877" s="773">
        <v>460</v>
      </c>
      <c r="G877" s="773">
        <v>8</v>
      </c>
      <c r="H877" s="774">
        <v>460</v>
      </c>
    </row>
    <row r="878" spans="1:8" s="492" customFormat="1" x14ac:dyDescent="0.25">
      <c r="A878" s="524" t="str">
        <f t="shared" si="6"/>
        <v>183-012-0-001 Uniboard Canada inc. (Sayabec)</v>
      </c>
      <c r="B878" s="61" t="str">
        <f t="shared" si="5"/>
        <v>012-0-001 Uniboard Canada inc. (Sayabec)</v>
      </c>
      <c r="C878" s="641">
        <v>183</v>
      </c>
      <c r="D878" s="641" t="s">
        <v>1008</v>
      </c>
      <c r="E878" s="642" t="s">
        <v>1246</v>
      </c>
      <c r="F878" s="773">
        <v>280</v>
      </c>
      <c r="G878" s="773">
        <v>5</v>
      </c>
      <c r="H878" s="774">
        <v>300</v>
      </c>
    </row>
    <row r="879" spans="1:8" s="492" customFormat="1" x14ac:dyDescent="0.25">
      <c r="A879" s="524" t="str">
        <f t="shared" si="6"/>
        <v>183-041-2-039 Xylo-Carbone inc.</v>
      </c>
      <c r="B879" s="61" t="str">
        <f t="shared" si="5"/>
        <v>041-2-039 Xylo-Carbone inc.</v>
      </c>
      <c r="C879" s="641">
        <v>183</v>
      </c>
      <c r="D879" s="641" t="s">
        <v>1214</v>
      </c>
      <c r="E879" s="642" t="s">
        <v>1247</v>
      </c>
      <c r="F879" s="773">
        <v>460</v>
      </c>
      <c r="G879" s="773">
        <v>8</v>
      </c>
      <c r="H879" s="774">
        <v>460</v>
      </c>
    </row>
    <row r="880" spans="1:8" s="492" customFormat="1" x14ac:dyDescent="0.25">
      <c r="A880" s="524" t="str">
        <f t="shared" si="6"/>
        <v>184-142-4-004 9455-8624 Québec inc. (Biomasse du lac Taureau)</v>
      </c>
      <c r="B880" s="61" t="str">
        <f t="shared" si="5"/>
        <v>142-4-004 9455-8624 Québec inc. (Biomasse du lac Taureau)</v>
      </c>
      <c r="C880" s="641">
        <v>184</v>
      </c>
      <c r="D880" s="641" t="s">
        <v>1147</v>
      </c>
      <c r="E880" s="642" t="s">
        <v>1236</v>
      </c>
      <c r="F880" s="773">
        <v>460</v>
      </c>
      <c r="G880" s="773">
        <v>8</v>
      </c>
      <c r="H880" s="774">
        <v>460</v>
      </c>
    </row>
    <row r="881" spans="1:8" s="492" customFormat="1" x14ac:dyDescent="0.25">
      <c r="A881" s="524" t="str">
        <f t="shared" si="6"/>
        <v>184-011-0-003 Cascades Canada ULC (Cabano)</v>
      </c>
      <c r="B881" s="61" t="str">
        <f t="shared" si="5"/>
        <v>011-0-003 Cascades Canada ULC (Cabano)</v>
      </c>
      <c r="C881" s="641">
        <v>184</v>
      </c>
      <c r="D881" s="641" t="s">
        <v>1007</v>
      </c>
      <c r="E881" s="642" t="s">
        <v>1211</v>
      </c>
      <c r="F881" s="773">
        <v>460</v>
      </c>
      <c r="G881" s="773">
        <v>8</v>
      </c>
      <c r="H881" s="774">
        <v>460</v>
      </c>
    </row>
    <row r="882" spans="1:8" s="492" customFormat="1" x14ac:dyDescent="0.25">
      <c r="A882" s="524" t="str">
        <f t="shared" si="6"/>
        <v>184-042-0-001 Compagnie WestRock du Canada Corp.</v>
      </c>
      <c r="B882" s="61" t="str">
        <f t="shared" si="5"/>
        <v>042-0-001 Compagnie WestRock du Canada Corp.</v>
      </c>
      <c r="C882" s="641">
        <v>184</v>
      </c>
      <c r="D882" s="641" t="s">
        <v>1011</v>
      </c>
      <c r="E882" s="642" t="s">
        <v>1237</v>
      </c>
      <c r="F882" s="773">
        <v>460</v>
      </c>
      <c r="G882" s="773">
        <v>8</v>
      </c>
      <c r="H882" s="774">
        <v>460</v>
      </c>
    </row>
    <row r="883" spans="1:8" s="492" customFormat="1" x14ac:dyDescent="0.25">
      <c r="A883" s="524" t="str">
        <f t="shared" si="6"/>
        <v>184-051-0-003 Domtar inc. (Windsor - Pâtes et papiers)</v>
      </c>
      <c r="B883" s="61" t="str">
        <f t="shared" si="5"/>
        <v>051-0-003 Domtar inc. (Windsor - Pâtes et papiers)</v>
      </c>
      <c r="C883" s="641">
        <v>184</v>
      </c>
      <c r="D883" s="641" t="s">
        <v>1012</v>
      </c>
      <c r="E883" s="642" t="s">
        <v>1238</v>
      </c>
      <c r="F883" s="773">
        <v>460</v>
      </c>
      <c r="G883" s="773">
        <v>8</v>
      </c>
      <c r="H883" s="774">
        <v>460</v>
      </c>
    </row>
    <row r="884" spans="1:8" s="492" customFormat="1" x14ac:dyDescent="0.25">
      <c r="A884" s="524" t="str">
        <f t="shared" si="6"/>
        <v>184-012-0-003 Entreprises Sappi Canada inc. (Matane)</v>
      </c>
      <c r="B884" s="61" t="str">
        <f t="shared" si="5"/>
        <v>012-0-003 Entreprises Sappi Canada inc. (Matane)</v>
      </c>
      <c r="C884" s="641">
        <v>184</v>
      </c>
      <c r="D884" s="641" t="s">
        <v>1009</v>
      </c>
      <c r="E884" s="642" t="s">
        <v>1239</v>
      </c>
      <c r="F884" s="773">
        <v>380</v>
      </c>
      <c r="G884" s="773">
        <v>7</v>
      </c>
      <c r="H884" s="774">
        <v>420</v>
      </c>
    </row>
    <row r="885" spans="1:8" s="492" customFormat="1" x14ac:dyDescent="0.25">
      <c r="A885" s="524" t="str">
        <f t="shared" si="6"/>
        <v>184-086-0-002 Forex Amos inc. (OSB)</v>
      </c>
      <c r="B885" s="61" t="str">
        <f t="shared" si="5"/>
        <v>086-0-002 Forex Amos inc. (OSB)</v>
      </c>
      <c r="C885" s="641">
        <v>184</v>
      </c>
      <c r="D885" s="641" t="s">
        <v>1240</v>
      </c>
      <c r="E885" s="642" t="s">
        <v>1241</v>
      </c>
      <c r="F885" s="773">
        <v>460</v>
      </c>
      <c r="G885" s="773">
        <v>8</v>
      </c>
      <c r="H885" s="774">
        <v>460</v>
      </c>
    </row>
    <row r="886" spans="1:8" s="492" customFormat="1" x14ac:dyDescent="0.25">
      <c r="A886" s="524" t="str">
        <f t="shared" si="6"/>
        <v xml:space="preserve">184-072-0-002 Fortress Cellulose Spécialisée (Thurso - Pâtes et Papiers) </v>
      </c>
      <c r="B886" s="61" t="str">
        <f t="shared" si="5"/>
        <v xml:space="preserve">072-0-002 Fortress Cellulose Spécialisée (Thurso - Pâtes et Papiers) </v>
      </c>
      <c r="C886" s="642">
        <v>184</v>
      </c>
      <c r="D886" s="642" t="s">
        <v>1013</v>
      </c>
      <c r="E886" s="642" t="s">
        <v>1014</v>
      </c>
      <c r="F886" s="773">
        <v>460</v>
      </c>
      <c r="G886" s="773">
        <v>8</v>
      </c>
      <c r="H886" s="774">
        <v>460</v>
      </c>
    </row>
    <row r="887" spans="1:8" s="492" customFormat="1" x14ac:dyDescent="0.25">
      <c r="A887" s="524" t="str">
        <f t="shared" si="6"/>
        <v>184-073-0-001 Louisiana-Pacific Canada Ltd. (Bois-Franc)</v>
      </c>
      <c r="B887" s="61" t="str">
        <f t="shared" si="5"/>
        <v>073-0-001 Louisiana-Pacific Canada Ltd. (Bois-Franc)</v>
      </c>
      <c r="C887" s="641">
        <v>184</v>
      </c>
      <c r="D887" s="641" t="s">
        <v>1015</v>
      </c>
      <c r="E887" s="642" t="s">
        <v>1242</v>
      </c>
      <c r="F887" s="773">
        <v>460</v>
      </c>
      <c r="G887" s="773">
        <v>8</v>
      </c>
      <c r="H887" s="774">
        <v>460</v>
      </c>
    </row>
    <row r="888" spans="1:8" s="492" customFormat="1" x14ac:dyDescent="0.25">
      <c r="A888" s="524" t="str">
        <f t="shared" si="6"/>
        <v>184-022-0-001 Norbord inc. (Chambord)</v>
      </c>
      <c r="B888" s="61" t="str">
        <f t="shared" si="5"/>
        <v>022-0-001 Norbord inc. (Chambord)</v>
      </c>
      <c r="C888" s="641">
        <v>184</v>
      </c>
      <c r="D888" s="641" t="s">
        <v>1212</v>
      </c>
      <c r="E888" s="642" t="s">
        <v>1213</v>
      </c>
      <c r="F888" s="773">
        <v>460</v>
      </c>
      <c r="G888" s="773">
        <v>8</v>
      </c>
      <c r="H888" s="774">
        <v>460</v>
      </c>
    </row>
    <row r="889" spans="1:8" s="492" customFormat="1" x14ac:dyDescent="0.25">
      <c r="A889" s="524" t="str">
        <f t="shared" si="6"/>
        <v>184-085-0-001 Norbord inc. (La Sarre - Panneaux)</v>
      </c>
      <c r="B889" s="61" t="str">
        <f t="shared" si="5"/>
        <v>085-0-001 Norbord inc. (La Sarre - Panneaux)</v>
      </c>
      <c r="C889" s="641">
        <v>184</v>
      </c>
      <c r="D889" s="641" t="s">
        <v>1016</v>
      </c>
      <c r="E889" s="642" t="s">
        <v>1243</v>
      </c>
      <c r="F889" s="773">
        <v>460</v>
      </c>
      <c r="G889" s="773">
        <v>8</v>
      </c>
      <c r="H889" s="774">
        <v>460</v>
      </c>
    </row>
    <row r="890" spans="1:8" s="492" customFormat="1" x14ac:dyDescent="0.25">
      <c r="A890" s="524" t="str">
        <f t="shared" si="6"/>
        <v>184-081-0-001 Rayonier A.M. Canada S.E.N.C. (Témiscaming - Pâtes et papiers)</v>
      </c>
      <c r="B890" s="61" t="str">
        <f t="shared" si="5"/>
        <v>081-0-001 Rayonier A.M. Canada S.E.N.C. (Témiscaming - Pâtes et papiers)</v>
      </c>
      <c r="C890" s="641">
        <v>184</v>
      </c>
      <c r="D890" s="641" t="s">
        <v>1017</v>
      </c>
      <c r="E890" s="642" t="s">
        <v>1244</v>
      </c>
      <c r="F890" s="773">
        <v>460</v>
      </c>
      <c r="G890" s="773">
        <v>8</v>
      </c>
      <c r="H890" s="774">
        <v>460</v>
      </c>
    </row>
    <row r="891" spans="1:8" s="492" customFormat="1" x14ac:dyDescent="0.25">
      <c r="A891" s="524" t="str">
        <f t="shared" si="6"/>
        <v>184-171-4-003 Silicium Québec Société en commandite</v>
      </c>
      <c r="B891" s="61" t="str">
        <f t="shared" si="5"/>
        <v>171-4-003 Silicium Québec Société en commandite</v>
      </c>
      <c r="C891" s="641">
        <v>184</v>
      </c>
      <c r="D891" s="641" t="s">
        <v>1010</v>
      </c>
      <c r="E891" s="642" t="s">
        <v>1245</v>
      </c>
      <c r="F891" s="773">
        <v>460</v>
      </c>
      <c r="G891" s="773">
        <v>8</v>
      </c>
      <c r="H891" s="774">
        <v>460</v>
      </c>
    </row>
    <row r="892" spans="1:8" s="492" customFormat="1" x14ac:dyDescent="0.25">
      <c r="A892" s="524" t="str">
        <f t="shared" si="6"/>
        <v>184-012-0-001 Uniboard Canada inc. (Sayabec)</v>
      </c>
      <c r="B892" s="61" t="str">
        <f t="shared" si="5"/>
        <v>012-0-001 Uniboard Canada inc. (Sayabec)</v>
      </c>
      <c r="C892" s="641">
        <v>184</v>
      </c>
      <c r="D892" s="641" t="s">
        <v>1008</v>
      </c>
      <c r="E892" s="642" t="s">
        <v>1246</v>
      </c>
      <c r="F892" s="773">
        <v>380</v>
      </c>
      <c r="G892" s="773">
        <v>7</v>
      </c>
      <c r="H892" s="774">
        <v>420</v>
      </c>
    </row>
    <row r="893" spans="1:8" s="492" customFormat="1" x14ac:dyDescent="0.25">
      <c r="A893" s="524" t="str">
        <f t="shared" si="6"/>
        <v>184-041-2-039 Xylo-Carbone inc.</v>
      </c>
      <c r="B893" s="61" t="str">
        <f t="shared" si="5"/>
        <v>041-2-039 Xylo-Carbone inc.</v>
      </c>
      <c r="C893" s="641">
        <v>184</v>
      </c>
      <c r="D893" s="641" t="s">
        <v>1214</v>
      </c>
      <c r="E893" s="642" t="s">
        <v>1247</v>
      </c>
      <c r="F893" s="773">
        <v>460</v>
      </c>
      <c r="G893" s="773">
        <v>8</v>
      </c>
      <c r="H893" s="774">
        <v>460</v>
      </c>
    </row>
    <row r="894" spans="1:8" s="492" customFormat="1" x14ac:dyDescent="0.25">
      <c r="A894" s="524" t="str">
        <f t="shared" si="6"/>
        <v>185-142-4-004 9455-8624 Québec inc. (Biomasse du lac Taureau)</v>
      </c>
      <c r="B894" s="61" t="str">
        <f t="shared" si="5"/>
        <v>142-4-004 9455-8624 Québec inc. (Biomasse du lac Taureau)</v>
      </c>
      <c r="C894" s="641">
        <v>185</v>
      </c>
      <c r="D894" s="641" t="s">
        <v>1147</v>
      </c>
      <c r="E894" s="642" t="s">
        <v>1236</v>
      </c>
      <c r="F894" s="773">
        <v>460</v>
      </c>
      <c r="G894" s="773">
        <v>8</v>
      </c>
      <c r="H894" s="774">
        <v>460</v>
      </c>
    </row>
    <row r="895" spans="1:8" s="492" customFormat="1" x14ac:dyDescent="0.25">
      <c r="A895" s="524" t="str">
        <f t="shared" si="6"/>
        <v>185-011-0-003 Cascades Canada ULC (Cabano)</v>
      </c>
      <c r="B895" s="61" t="str">
        <f t="shared" si="5"/>
        <v>011-0-003 Cascades Canada ULC (Cabano)</v>
      </c>
      <c r="C895" s="641">
        <v>185</v>
      </c>
      <c r="D895" s="641" t="s">
        <v>1007</v>
      </c>
      <c r="E895" s="642" t="s">
        <v>1211</v>
      </c>
      <c r="F895" s="773">
        <v>460</v>
      </c>
      <c r="G895" s="773">
        <v>8</v>
      </c>
      <c r="H895" s="774">
        <v>460</v>
      </c>
    </row>
    <row r="896" spans="1:8" s="492" customFormat="1" x14ac:dyDescent="0.25">
      <c r="A896" s="524" t="str">
        <f t="shared" si="6"/>
        <v>185-042-0-001 Compagnie WestRock du Canada Corp.</v>
      </c>
      <c r="B896" s="61" t="str">
        <f t="shared" si="5"/>
        <v>042-0-001 Compagnie WestRock du Canada Corp.</v>
      </c>
      <c r="C896" s="641">
        <v>185</v>
      </c>
      <c r="D896" s="641" t="s">
        <v>1011</v>
      </c>
      <c r="E896" s="642" t="s">
        <v>1237</v>
      </c>
      <c r="F896" s="773">
        <v>460</v>
      </c>
      <c r="G896" s="773">
        <v>8</v>
      </c>
      <c r="H896" s="774">
        <v>460</v>
      </c>
    </row>
    <row r="897" spans="1:9" s="492" customFormat="1" x14ac:dyDescent="0.25">
      <c r="A897" s="524" t="str">
        <f t="shared" si="6"/>
        <v>185-051-0-003 Domtar inc. (Windsor - Pâtes et papiers)</v>
      </c>
      <c r="B897" s="61" t="str">
        <f t="shared" si="5"/>
        <v>051-0-003 Domtar inc. (Windsor - Pâtes et papiers)</v>
      </c>
      <c r="C897" s="642">
        <v>185</v>
      </c>
      <c r="D897" s="642" t="s">
        <v>1012</v>
      </c>
      <c r="E897" s="642" t="s">
        <v>1238</v>
      </c>
      <c r="F897" s="773">
        <v>460</v>
      </c>
      <c r="G897" s="773">
        <v>8</v>
      </c>
      <c r="H897" s="774">
        <v>460</v>
      </c>
    </row>
    <row r="898" spans="1:9" s="492" customFormat="1" x14ac:dyDescent="0.25">
      <c r="A898" s="524" t="str">
        <f t="shared" si="6"/>
        <v>185-012-0-003 Entreprises Sappi Canada inc. (Matane)</v>
      </c>
      <c r="B898" s="61" t="str">
        <f t="shared" si="5"/>
        <v>012-0-003 Entreprises Sappi Canada inc. (Matane)</v>
      </c>
      <c r="C898" s="641">
        <v>185</v>
      </c>
      <c r="D898" s="641" t="s">
        <v>1009</v>
      </c>
      <c r="E898" s="642" t="s">
        <v>1239</v>
      </c>
      <c r="F898" s="773">
        <v>220</v>
      </c>
      <c r="G898" s="773">
        <v>4</v>
      </c>
      <c r="H898" s="774">
        <v>240</v>
      </c>
    </row>
    <row r="899" spans="1:9" s="492" customFormat="1" x14ac:dyDescent="0.25">
      <c r="A899" s="524" t="str">
        <f t="shared" si="6"/>
        <v>185-086-0-002 Forex Amos inc. (OSB)</v>
      </c>
      <c r="B899" s="61" t="str">
        <f t="shared" si="5"/>
        <v>086-0-002 Forex Amos inc. (OSB)</v>
      </c>
      <c r="C899" s="641">
        <v>185</v>
      </c>
      <c r="D899" s="641" t="s">
        <v>1240</v>
      </c>
      <c r="E899" s="642" t="s">
        <v>1241</v>
      </c>
      <c r="F899" s="773">
        <v>460</v>
      </c>
      <c r="G899" s="773">
        <v>8</v>
      </c>
      <c r="H899" s="774">
        <v>460</v>
      </c>
    </row>
    <row r="900" spans="1:9" s="492" customFormat="1" x14ac:dyDescent="0.25">
      <c r="A900" s="524" t="str">
        <f t="shared" si="6"/>
        <v xml:space="preserve">185-072-0-002 Fortress Cellulose Spécialisée (Thurso - Pâtes et Papiers) </v>
      </c>
      <c r="B900" s="61" t="str">
        <f t="shared" si="5"/>
        <v xml:space="preserve">072-0-002 Fortress Cellulose Spécialisée (Thurso - Pâtes et Papiers) </v>
      </c>
      <c r="C900" s="641">
        <v>185</v>
      </c>
      <c r="D900" s="641" t="s">
        <v>1013</v>
      </c>
      <c r="E900" s="642" t="s">
        <v>1014</v>
      </c>
      <c r="F900" s="773">
        <v>460</v>
      </c>
      <c r="G900" s="773">
        <v>8</v>
      </c>
      <c r="H900" s="774">
        <v>460</v>
      </c>
    </row>
    <row r="901" spans="1:9" s="406" customFormat="1" x14ac:dyDescent="0.25">
      <c r="A901" s="524" t="str">
        <f t="shared" si="6"/>
        <v>185-073-0-001 Louisiana-Pacific Canada Ltd. (Bois-Franc)</v>
      </c>
      <c r="B901" s="61" t="str">
        <f t="shared" si="5"/>
        <v>073-0-001 Louisiana-Pacific Canada Ltd. (Bois-Franc)</v>
      </c>
      <c r="C901" s="641">
        <v>185</v>
      </c>
      <c r="D901" s="641" t="s">
        <v>1015</v>
      </c>
      <c r="E901" s="642" t="s">
        <v>1242</v>
      </c>
      <c r="F901" s="773">
        <v>460</v>
      </c>
      <c r="G901" s="773">
        <v>8</v>
      </c>
      <c r="H901" s="774">
        <v>460</v>
      </c>
    </row>
    <row r="902" spans="1:9" s="406" customFormat="1" x14ac:dyDescent="0.25">
      <c r="A902" s="524" t="str">
        <f t="shared" si="6"/>
        <v>185-022-0-001 Norbord inc. (Chambord)</v>
      </c>
      <c r="B902" s="61" t="str">
        <f t="shared" si="5"/>
        <v>022-0-001 Norbord inc. (Chambord)</v>
      </c>
      <c r="C902" s="641">
        <v>185</v>
      </c>
      <c r="D902" s="641" t="s">
        <v>1212</v>
      </c>
      <c r="E902" s="642" t="s">
        <v>1213</v>
      </c>
      <c r="F902" s="773">
        <v>460</v>
      </c>
      <c r="G902" s="773">
        <v>8</v>
      </c>
      <c r="H902" s="774">
        <v>460</v>
      </c>
      <c r="I902" s="148"/>
    </row>
    <row r="903" spans="1:9" s="406" customFormat="1" x14ac:dyDescent="0.25">
      <c r="A903" s="524" t="str">
        <f t="shared" si="6"/>
        <v>185-085-0-001 Norbord inc. (La Sarre - Panneaux)</v>
      </c>
      <c r="B903" s="61" t="str">
        <f t="shared" si="5"/>
        <v>085-0-001 Norbord inc. (La Sarre - Panneaux)</v>
      </c>
      <c r="C903" s="641">
        <v>185</v>
      </c>
      <c r="D903" s="641" t="s">
        <v>1016</v>
      </c>
      <c r="E903" s="642" t="s">
        <v>1243</v>
      </c>
      <c r="F903" s="773">
        <v>460</v>
      </c>
      <c r="G903" s="773">
        <v>8</v>
      </c>
      <c r="H903" s="774">
        <v>460</v>
      </c>
      <c r="I903" s="148"/>
    </row>
    <row r="904" spans="1:9" s="406" customFormat="1" x14ac:dyDescent="0.25">
      <c r="A904" s="524" t="str">
        <f t="shared" si="6"/>
        <v>185-081-0-001 Rayonier A.M. Canada S.E.N.C. (Témiscaming - Pâtes et papiers)</v>
      </c>
      <c r="B904" s="61" t="str">
        <f t="shared" ref="B904:B967" si="7">CONCATENATE(D904," ",E904)</f>
        <v>081-0-001 Rayonier A.M. Canada S.E.N.C. (Témiscaming - Pâtes et papiers)</v>
      </c>
      <c r="C904" s="641">
        <v>185</v>
      </c>
      <c r="D904" s="641" t="s">
        <v>1017</v>
      </c>
      <c r="E904" s="642" t="s">
        <v>1244</v>
      </c>
      <c r="F904" s="773">
        <v>460</v>
      </c>
      <c r="G904" s="773">
        <v>8</v>
      </c>
      <c r="H904" s="774">
        <v>460</v>
      </c>
    </row>
    <row r="905" spans="1:9" s="406" customFormat="1" x14ac:dyDescent="0.25">
      <c r="A905" s="524" t="str">
        <f t="shared" ref="A905:A968" si="8">CONCATENATE(C905,"-",B905)</f>
        <v>185-171-4-003 Silicium Québec Société en commandite</v>
      </c>
      <c r="B905" s="61" t="str">
        <f t="shared" si="7"/>
        <v>171-4-003 Silicium Québec Société en commandite</v>
      </c>
      <c r="C905" s="641">
        <v>185</v>
      </c>
      <c r="D905" s="641" t="s">
        <v>1010</v>
      </c>
      <c r="E905" s="642" t="s">
        <v>1245</v>
      </c>
      <c r="F905" s="773">
        <v>460</v>
      </c>
      <c r="G905" s="773">
        <v>8</v>
      </c>
      <c r="H905" s="774">
        <v>460</v>
      </c>
    </row>
    <row r="906" spans="1:9" s="406" customFormat="1" x14ac:dyDescent="0.25">
      <c r="A906" s="524" t="str">
        <f t="shared" si="8"/>
        <v>185-012-0-001 Uniboard Canada inc. (Sayabec)</v>
      </c>
      <c r="B906" s="61" t="str">
        <f t="shared" si="7"/>
        <v>012-0-001 Uniboard Canada inc. (Sayabec)</v>
      </c>
      <c r="C906" s="641">
        <v>185</v>
      </c>
      <c r="D906" s="641" t="s">
        <v>1008</v>
      </c>
      <c r="E906" s="642" t="s">
        <v>1246</v>
      </c>
      <c r="F906" s="773">
        <v>300</v>
      </c>
      <c r="G906" s="773">
        <v>5</v>
      </c>
      <c r="H906" s="774">
        <v>300</v>
      </c>
    </row>
    <row r="907" spans="1:9" s="406" customFormat="1" x14ac:dyDescent="0.25">
      <c r="A907" s="524" t="str">
        <f t="shared" si="8"/>
        <v>185-041-2-039 Xylo-Carbone inc.</v>
      </c>
      <c r="B907" s="61" t="str">
        <f t="shared" si="7"/>
        <v>041-2-039 Xylo-Carbone inc.</v>
      </c>
      <c r="C907" s="641">
        <v>185</v>
      </c>
      <c r="D907" s="641" t="s">
        <v>1214</v>
      </c>
      <c r="E907" s="642" t="s">
        <v>1247</v>
      </c>
      <c r="F907" s="773">
        <v>460</v>
      </c>
      <c r="G907" s="773">
        <v>8</v>
      </c>
      <c r="H907" s="774">
        <v>460</v>
      </c>
    </row>
    <row r="908" spans="1:9" s="406" customFormat="1" x14ac:dyDescent="0.25">
      <c r="A908" s="524" t="str">
        <f t="shared" si="8"/>
        <v>186-142-4-004 9455-8624 Québec inc. (Biomasse du lac Taureau)</v>
      </c>
      <c r="B908" s="61" t="str">
        <f t="shared" si="7"/>
        <v>142-4-004 9455-8624 Québec inc. (Biomasse du lac Taureau)</v>
      </c>
      <c r="C908" s="642">
        <v>186</v>
      </c>
      <c r="D908" s="642" t="s">
        <v>1147</v>
      </c>
      <c r="E908" s="642" t="s">
        <v>1236</v>
      </c>
      <c r="F908" s="773">
        <v>460</v>
      </c>
      <c r="G908" s="773">
        <v>8</v>
      </c>
      <c r="H908" s="774">
        <v>460</v>
      </c>
    </row>
    <row r="909" spans="1:9" s="406" customFormat="1" x14ac:dyDescent="0.25">
      <c r="A909" s="524" t="str">
        <f t="shared" si="8"/>
        <v>186-011-0-003 Cascades Canada ULC (Cabano)</v>
      </c>
      <c r="B909" s="61" t="str">
        <f t="shared" si="7"/>
        <v>011-0-003 Cascades Canada ULC (Cabano)</v>
      </c>
      <c r="C909" s="641">
        <v>186</v>
      </c>
      <c r="D909" s="641" t="s">
        <v>1007</v>
      </c>
      <c r="E909" s="642" t="s">
        <v>1211</v>
      </c>
      <c r="F909" s="773">
        <v>460</v>
      </c>
      <c r="G909" s="773">
        <v>8</v>
      </c>
      <c r="H909" s="774">
        <v>460</v>
      </c>
    </row>
    <row r="910" spans="1:9" s="406" customFormat="1" x14ac:dyDescent="0.25">
      <c r="A910" s="524" t="str">
        <f t="shared" si="8"/>
        <v>186-042-0-001 Compagnie WestRock du Canada Corp.</v>
      </c>
      <c r="B910" s="61" t="str">
        <f t="shared" si="7"/>
        <v>042-0-001 Compagnie WestRock du Canada Corp.</v>
      </c>
      <c r="C910" s="641">
        <v>186</v>
      </c>
      <c r="D910" s="641" t="s">
        <v>1011</v>
      </c>
      <c r="E910" s="642" t="s">
        <v>1237</v>
      </c>
      <c r="F910" s="773">
        <v>460</v>
      </c>
      <c r="G910" s="773">
        <v>8</v>
      </c>
      <c r="H910" s="774">
        <v>460</v>
      </c>
    </row>
    <row r="911" spans="1:9" s="406" customFormat="1" x14ac:dyDescent="0.25">
      <c r="A911" s="524" t="str">
        <f t="shared" si="8"/>
        <v>186-051-0-003 Domtar inc. (Windsor - Pâtes et papiers)</v>
      </c>
      <c r="B911" s="61" t="str">
        <f t="shared" si="7"/>
        <v>051-0-003 Domtar inc. (Windsor - Pâtes et papiers)</v>
      </c>
      <c r="C911" s="641">
        <v>186</v>
      </c>
      <c r="D911" s="641" t="s">
        <v>1012</v>
      </c>
      <c r="E911" s="642" t="s">
        <v>1238</v>
      </c>
      <c r="F911" s="773">
        <v>460</v>
      </c>
      <c r="G911" s="773">
        <v>8</v>
      </c>
      <c r="H911" s="774">
        <v>460</v>
      </c>
    </row>
    <row r="912" spans="1:9" s="406" customFormat="1" x14ac:dyDescent="0.25">
      <c r="A912" s="524" t="str">
        <f t="shared" si="8"/>
        <v>186-012-0-003 Entreprises Sappi Canada inc. (Matane)</v>
      </c>
      <c r="B912" s="61" t="str">
        <f t="shared" si="7"/>
        <v>012-0-003 Entreprises Sappi Canada inc. (Matane)</v>
      </c>
      <c r="C912" s="641">
        <v>186</v>
      </c>
      <c r="D912" s="641" t="s">
        <v>1009</v>
      </c>
      <c r="E912" s="642" t="s">
        <v>1239</v>
      </c>
      <c r="F912" s="773">
        <v>240</v>
      </c>
      <c r="G912" s="773">
        <v>4</v>
      </c>
      <c r="H912" s="774">
        <v>240</v>
      </c>
    </row>
    <row r="913" spans="1:9" s="406" customFormat="1" x14ac:dyDescent="0.25">
      <c r="A913" s="524" t="str">
        <f t="shared" si="8"/>
        <v>186-086-0-002 Forex Amos inc. (OSB)</v>
      </c>
      <c r="B913" s="61" t="str">
        <f t="shared" si="7"/>
        <v>086-0-002 Forex Amos inc. (OSB)</v>
      </c>
      <c r="C913" s="641">
        <v>186</v>
      </c>
      <c r="D913" s="641" t="s">
        <v>1240</v>
      </c>
      <c r="E913" s="642" t="s">
        <v>1241</v>
      </c>
      <c r="F913" s="773">
        <v>460</v>
      </c>
      <c r="G913" s="773">
        <v>8</v>
      </c>
      <c r="H913" s="774">
        <v>460</v>
      </c>
      <c r="I913" s="519"/>
    </row>
    <row r="914" spans="1:9" s="406" customFormat="1" x14ac:dyDescent="0.25">
      <c r="A914" s="524" t="str">
        <f t="shared" si="8"/>
        <v xml:space="preserve">186-072-0-002 Fortress Cellulose Spécialisée (Thurso - Pâtes et Papiers) </v>
      </c>
      <c r="B914" s="61" t="str">
        <f t="shared" si="7"/>
        <v xml:space="preserve">072-0-002 Fortress Cellulose Spécialisée (Thurso - Pâtes et Papiers) </v>
      </c>
      <c r="C914" s="641">
        <v>186</v>
      </c>
      <c r="D914" s="641" t="s">
        <v>1013</v>
      </c>
      <c r="E914" s="642" t="s">
        <v>1014</v>
      </c>
      <c r="F914" s="773">
        <v>460</v>
      </c>
      <c r="G914" s="773">
        <v>8</v>
      </c>
      <c r="H914" s="774">
        <v>460</v>
      </c>
    </row>
    <row r="915" spans="1:9" s="406" customFormat="1" x14ac:dyDescent="0.25">
      <c r="A915" s="524" t="str">
        <f t="shared" si="8"/>
        <v>186-073-0-001 Louisiana-Pacific Canada Ltd. (Bois-Franc)</v>
      </c>
      <c r="B915" s="61" t="str">
        <f t="shared" si="7"/>
        <v>073-0-001 Louisiana-Pacific Canada Ltd. (Bois-Franc)</v>
      </c>
      <c r="C915" s="641">
        <v>186</v>
      </c>
      <c r="D915" s="641" t="s">
        <v>1015</v>
      </c>
      <c r="E915" s="642" t="s">
        <v>1242</v>
      </c>
      <c r="F915" s="773">
        <v>460</v>
      </c>
      <c r="G915" s="773">
        <v>8</v>
      </c>
      <c r="H915" s="774">
        <v>460</v>
      </c>
    </row>
    <row r="916" spans="1:9" s="406" customFormat="1" x14ac:dyDescent="0.25">
      <c r="A916" s="524" t="str">
        <f t="shared" si="8"/>
        <v>186-022-0-001 Norbord inc. (Chambord)</v>
      </c>
      <c r="B916" s="61" t="str">
        <f t="shared" si="7"/>
        <v>022-0-001 Norbord inc. (Chambord)</v>
      </c>
      <c r="C916" s="641">
        <v>186</v>
      </c>
      <c r="D916" s="641" t="s">
        <v>1212</v>
      </c>
      <c r="E916" s="642" t="s">
        <v>1213</v>
      </c>
      <c r="F916" s="773">
        <v>460</v>
      </c>
      <c r="G916" s="773">
        <v>8</v>
      </c>
      <c r="H916" s="774">
        <v>460</v>
      </c>
    </row>
    <row r="917" spans="1:9" s="406" customFormat="1" x14ac:dyDescent="0.25">
      <c r="A917" s="524" t="str">
        <f t="shared" si="8"/>
        <v>186-085-0-001 Norbord inc. (La Sarre - Panneaux)</v>
      </c>
      <c r="B917" s="61" t="str">
        <f t="shared" si="7"/>
        <v>085-0-001 Norbord inc. (La Sarre - Panneaux)</v>
      </c>
      <c r="C917" s="641">
        <v>186</v>
      </c>
      <c r="D917" s="641" t="s">
        <v>1016</v>
      </c>
      <c r="E917" s="642" t="s">
        <v>1243</v>
      </c>
      <c r="F917" s="773">
        <v>460</v>
      </c>
      <c r="G917" s="773">
        <v>8</v>
      </c>
      <c r="H917" s="774">
        <v>460</v>
      </c>
    </row>
    <row r="918" spans="1:9" s="406" customFormat="1" x14ac:dyDescent="0.25">
      <c r="A918" s="524" t="str">
        <f t="shared" si="8"/>
        <v>186-081-0-001 Rayonier A.M. Canada S.E.N.C. (Témiscaming - Pâtes et papiers)</v>
      </c>
      <c r="B918" s="61" t="str">
        <f t="shared" si="7"/>
        <v>081-0-001 Rayonier A.M. Canada S.E.N.C. (Témiscaming - Pâtes et papiers)</v>
      </c>
      <c r="C918" s="641">
        <v>186</v>
      </c>
      <c r="D918" s="641" t="s">
        <v>1017</v>
      </c>
      <c r="E918" s="642" t="s">
        <v>1244</v>
      </c>
      <c r="F918" s="773">
        <v>460</v>
      </c>
      <c r="G918" s="773">
        <v>8</v>
      </c>
      <c r="H918" s="774">
        <v>460</v>
      </c>
    </row>
    <row r="919" spans="1:9" s="406" customFormat="1" x14ac:dyDescent="0.25">
      <c r="A919" s="524" t="str">
        <f t="shared" si="8"/>
        <v>186-171-4-003 Silicium Québec Société en commandite</v>
      </c>
      <c r="B919" s="61" t="str">
        <f t="shared" si="7"/>
        <v>171-4-003 Silicium Québec Société en commandite</v>
      </c>
      <c r="C919" s="642">
        <v>186</v>
      </c>
      <c r="D919" s="642" t="s">
        <v>1010</v>
      </c>
      <c r="E919" s="642" t="s">
        <v>1245</v>
      </c>
      <c r="F919" s="773">
        <v>460</v>
      </c>
      <c r="G919" s="773">
        <v>8</v>
      </c>
      <c r="H919" s="774">
        <v>460</v>
      </c>
    </row>
    <row r="920" spans="1:9" s="406" customFormat="1" x14ac:dyDescent="0.25">
      <c r="A920" s="524" t="str">
        <f t="shared" si="8"/>
        <v>186-012-0-001 Uniboard Canada inc. (Sayabec)</v>
      </c>
      <c r="B920" s="61" t="str">
        <f t="shared" si="7"/>
        <v>012-0-001 Uniboard Canada inc. (Sayabec)</v>
      </c>
      <c r="C920" s="641">
        <v>186</v>
      </c>
      <c r="D920" s="641" t="s">
        <v>1008</v>
      </c>
      <c r="E920" s="642" t="s">
        <v>1246</v>
      </c>
      <c r="F920" s="773">
        <v>260</v>
      </c>
      <c r="G920" s="773">
        <v>5</v>
      </c>
      <c r="H920" s="774">
        <v>300</v>
      </c>
    </row>
    <row r="921" spans="1:9" s="406" customFormat="1" x14ac:dyDescent="0.25">
      <c r="A921" s="524" t="str">
        <f t="shared" si="8"/>
        <v>186-041-2-039 Xylo-Carbone inc.</v>
      </c>
      <c r="B921" s="61" t="str">
        <f t="shared" si="7"/>
        <v>041-2-039 Xylo-Carbone inc.</v>
      </c>
      <c r="C921" s="641">
        <v>186</v>
      </c>
      <c r="D921" s="641" t="s">
        <v>1214</v>
      </c>
      <c r="E921" s="642" t="s">
        <v>1247</v>
      </c>
      <c r="F921" s="773">
        <v>460</v>
      </c>
      <c r="G921" s="773">
        <v>8</v>
      </c>
      <c r="H921" s="774">
        <v>460</v>
      </c>
    </row>
    <row r="922" spans="1:9" s="406" customFormat="1" x14ac:dyDescent="0.25">
      <c r="A922" s="524" t="str">
        <f t="shared" si="8"/>
        <v>187-142-4-004 9455-8624 Québec inc. (Biomasse du lac Taureau)</v>
      </c>
      <c r="B922" s="61" t="str">
        <f t="shared" si="7"/>
        <v>142-4-004 9455-8624 Québec inc. (Biomasse du lac Taureau)</v>
      </c>
      <c r="C922" s="641">
        <v>187</v>
      </c>
      <c r="D922" s="641" t="s">
        <v>1147</v>
      </c>
      <c r="E922" s="642" t="s">
        <v>1236</v>
      </c>
      <c r="F922" s="773">
        <v>460</v>
      </c>
      <c r="G922" s="773">
        <v>8</v>
      </c>
      <c r="H922" s="774">
        <v>460</v>
      </c>
    </row>
    <row r="923" spans="1:9" s="406" customFormat="1" x14ac:dyDescent="0.25">
      <c r="A923" s="524" t="str">
        <f t="shared" si="8"/>
        <v>187-011-0-003 Cascades Canada ULC (Cabano)</v>
      </c>
      <c r="B923" s="61" t="str">
        <f t="shared" si="7"/>
        <v>011-0-003 Cascades Canada ULC (Cabano)</v>
      </c>
      <c r="C923" s="641">
        <v>187</v>
      </c>
      <c r="D923" s="641" t="s">
        <v>1007</v>
      </c>
      <c r="E923" s="642" t="s">
        <v>1211</v>
      </c>
      <c r="F923" s="773">
        <v>460</v>
      </c>
      <c r="G923" s="773">
        <v>8</v>
      </c>
      <c r="H923" s="774">
        <v>460</v>
      </c>
    </row>
    <row r="924" spans="1:9" s="406" customFormat="1" x14ac:dyDescent="0.25">
      <c r="A924" s="524" t="str">
        <f t="shared" si="8"/>
        <v>187-042-0-001 Compagnie WestRock du Canada Corp.</v>
      </c>
      <c r="B924" s="61" t="str">
        <f t="shared" si="7"/>
        <v>042-0-001 Compagnie WestRock du Canada Corp.</v>
      </c>
      <c r="C924" s="641">
        <v>187</v>
      </c>
      <c r="D924" s="641" t="s">
        <v>1011</v>
      </c>
      <c r="E924" s="642" t="s">
        <v>1237</v>
      </c>
      <c r="F924" s="773">
        <v>460</v>
      </c>
      <c r="G924" s="773">
        <v>8</v>
      </c>
      <c r="H924" s="774">
        <v>460</v>
      </c>
    </row>
    <row r="925" spans="1:9" s="406" customFormat="1" x14ac:dyDescent="0.25">
      <c r="A925" s="524" t="str">
        <f t="shared" si="8"/>
        <v>187-051-0-003 Domtar inc. (Windsor - Pâtes et papiers)</v>
      </c>
      <c r="B925" s="61" t="str">
        <f t="shared" si="7"/>
        <v>051-0-003 Domtar inc. (Windsor - Pâtes et papiers)</v>
      </c>
      <c r="C925" s="641">
        <v>187</v>
      </c>
      <c r="D925" s="641" t="s">
        <v>1012</v>
      </c>
      <c r="E925" s="642" t="s">
        <v>1238</v>
      </c>
      <c r="F925" s="773">
        <v>460</v>
      </c>
      <c r="G925" s="773">
        <v>8</v>
      </c>
      <c r="H925" s="774">
        <v>460</v>
      </c>
    </row>
    <row r="926" spans="1:9" s="406" customFormat="1" x14ac:dyDescent="0.25">
      <c r="A926" s="524" t="str">
        <f t="shared" si="8"/>
        <v>187-012-0-003 Entreprises Sappi Canada inc. (Matane)</v>
      </c>
      <c r="B926" s="61" t="str">
        <f t="shared" si="7"/>
        <v>012-0-003 Entreprises Sappi Canada inc. (Matane)</v>
      </c>
      <c r="C926" s="641">
        <v>187</v>
      </c>
      <c r="D926" s="641" t="s">
        <v>1009</v>
      </c>
      <c r="E926" s="642" t="s">
        <v>1239</v>
      </c>
      <c r="F926" s="773">
        <v>380</v>
      </c>
      <c r="G926" s="773">
        <v>7</v>
      </c>
      <c r="H926" s="774">
        <v>420</v>
      </c>
    </row>
    <row r="927" spans="1:9" s="406" customFormat="1" x14ac:dyDescent="0.25">
      <c r="A927" s="524" t="str">
        <f t="shared" si="8"/>
        <v>187-086-0-002 Forex Amos inc. (OSB)</v>
      </c>
      <c r="B927" s="61" t="str">
        <f t="shared" si="7"/>
        <v>086-0-002 Forex Amos inc. (OSB)</v>
      </c>
      <c r="C927" s="641">
        <v>187</v>
      </c>
      <c r="D927" s="641" t="s">
        <v>1240</v>
      </c>
      <c r="E927" s="642" t="s">
        <v>1241</v>
      </c>
      <c r="F927" s="773">
        <v>460</v>
      </c>
      <c r="G927" s="773">
        <v>8</v>
      </c>
      <c r="H927" s="774">
        <v>460</v>
      </c>
    </row>
    <row r="928" spans="1:9" s="406" customFormat="1" x14ac:dyDescent="0.25">
      <c r="A928" s="524" t="str">
        <f t="shared" si="8"/>
        <v xml:space="preserve">187-072-0-002 Fortress Cellulose Spécialisée (Thurso - Pâtes et Papiers) </v>
      </c>
      <c r="B928" s="61" t="str">
        <f t="shared" si="7"/>
        <v xml:space="preserve">072-0-002 Fortress Cellulose Spécialisée (Thurso - Pâtes et Papiers) </v>
      </c>
      <c r="C928" s="641">
        <v>187</v>
      </c>
      <c r="D928" s="641" t="s">
        <v>1013</v>
      </c>
      <c r="E928" s="642" t="s">
        <v>1014</v>
      </c>
      <c r="F928" s="773">
        <v>460</v>
      </c>
      <c r="G928" s="773">
        <v>8</v>
      </c>
      <c r="H928" s="774">
        <v>460</v>
      </c>
    </row>
    <row r="929" spans="1:8" s="406" customFormat="1" x14ac:dyDescent="0.25">
      <c r="A929" s="524" t="str">
        <f t="shared" si="8"/>
        <v>187-073-0-001 Louisiana-Pacific Canada Ltd. (Bois-Franc)</v>
      </c>
      <c r="B929" s="61" t="str">
        <f t="shared" si="7"/>
        <v>073-0-001 Louisiana-Pacific Canada Ltd. (Bois-Franc)</v>
      </c>
      <c r="C929" s="641">
        <v>187</v>
      </c>
      <c r="D929" s="641" t="s">
        <v>1015</v>
      </c>
      <c r="E929" s="642" t="s">
        <v>1242</v>
      </c>
      <c r="F929" s="773">
        <v>460</v>
      </c>
      <c r="G929" s="773">
        <v>8</v>
      </c>
      <c r="H929" s="774">
        <v>460</v>
      </c>
    </row>
    <row r="930" spans="1:8" s="406" customFormat="1" x14ac:dyDescent="0.25">
      <c r="A930" s="524" t="str">
        <f t="shared" si="8"/>
        <v>187-022-0-001 Norbord inc. (Chambord)</v>
      </c>
      <c r="B930" s="61" t="str">
        <f t="shared" si="7"/>
        <v>022-0-001 Norbord inc. (Chambord)</v>
      </c>
      <c r="C930" s="642">
        <v>187</v>
      </c>
      <c r="D930" s="642" t="s">
        <v>1212</v>
      </c>
      <c r="E930" s="642" t="s">
        <v>1213</v>
      </c>
      <c r="F930" s="773">
        <v>460</v>
      </c>
      <c r="G930" s="773">
        <v>8</v>
      </c>
      <c r="H930" s="774">
        <v>460</v>
      </c>
    </row>
    <row r="931" spans="1:8" s="406" customFormat="1" x14ac:dyDescent="0.25">
      <c r="A931" s="524" t="str">
        <f t="shared" si="8"/>
        <v>187-085-0-001 Norbord inc. (La Sarre - Panneaux)</v>
      </c>
      <c r="B931" s="61" t="str">
        <f t="shared" si="7"/>
        <v>085-0-001 Norbord inc. (La Sarre - Panneaux)</v>
      </c>
      <c r="C931" s="641">
        <v>187</v>
      </c>
      <c r="D931" s="641" t="s">
        <v>1016</v>
      </c>
      <c r="E931" s="642" t="s">
        <v>1243</v>
      </c>
      <c r="F931" s="773">
        <v>460</v>
      </c>
      <c r="G931" s="773">
        <v>8</v>
      </c>
      <c r="H931" s="774">
        <v>460</v>
      </c>
    </row>
    <row r="932" spans="1:8" s="406" customFormat="1" x14ac:dyDescent="0.25">
      <c r="A932" s="524" t="str">
        <f t="shared" si="8"/>
        <v>187-081-0-001 Rayonier A.M. Canada S.E.N.C. (Témiscaming - Pâtes et papiers)</v>
      </c>
      <c r="B932" s="61" t="str">
        <f t="shared" si="7"/>
        <v>081-0-001 Rayonier A.M. Canada S.E.N.C. (Témiscaming - Pâtes et papiers)</v>
      </c>
      <c r="C932" s="641">
        <v>187</v>
      </c>
      <c r="D932" s="641" t="s">
        <v>1017</v>
      </c>
      <c r="E932" s="642" t="s">
        <v>1244</v>
      </c>
      <c r="F932" s="773">
        <v>460</v>
      </c>
      <c r="G932" s="773">
        <v>8</v>
      </c>
      <c r="H932" s="774">
        <v>460</v>
      </c>
    </row>
    <row r="933" spans="1:8" s="406" customFormat="1" x14ac:dyDescent="0.25">
      <c r="A933" s="524" t="str">
        <f t="shared" si="8"/>
        <v>187-171-4-003 Silicium Québec Société en commandite</v>
      </c>
      <c r="B933" s="61" t="str">
        <f t="shared" si="7"/>
        <v>171-4-003 Silicium Québec Société en commandite</v>
      </c>
      <c r="C933" s="641">
        <v>187</v>
      </c>
      <c r="D933" s="641" t="s">
        <v>1010</v>
      </c>
      <c r="E933" s="642" t="s">
        <v>1245</v>
      </c>
      <c r="F933" s="773">
        <v>460</v>
      </c>
      <c r="G933" s="773">
        <v>8</v>
      </c>
      <c r="H933" s="774">
        <v>460</v>
      </c>
    </row>
    <row r="934" spans="1:8" s="406" customFormat="1" x14ac:dyDescent="0.25">
      <c r="A934" s="524" t="str">
        <f t="shared" si="8"/>
        <v>187-012-0-001 Uniboard Canada inc. (Sayabec)</v>
      </c>
      <c r="B934" s="61" t="str">
        <f t="shared" si="7"/>
        <v>012-0-001 Uniboard Canada inc. (Sayabec)</v>
      </c>
      <c r="C934" s="641">
        <v>187</v>
      </c>
      <c r="D934" s="641" t="s">
        <v>1008</v>
      </c>
      <c r="E934" s="642" t="s">
        <v>1246</v>
      </c>
      <c r="F934" s="773">
        <v>300</v>
      </c>
      <c r="G934" s="773">
        <v>5</v>
      </c>
      <c r="H934" s="774">
        <v>300</v>
      </c>
    </row>
    <row r="935" spans="1:8" s="406" customFormat="1" x14ac:dyDescent="0.25">
      <c r="A935" s="524" t="str">
        <f t="shared" si="8"/>
        <v>187-041-2-039 Xylo-Carbone inc.</v>
      </c>
      <c r="B935" s="61" t="str">
        <f t="shared" si="7"/>
        <v>041-2-039 Xylo-Carbone inc.</v>
      </c>
      <c r="C935" s="641">
        <v>187</v>
      </c>
      <c r="D935" s="641" t="s">
        <v>1214</v>
      </c>
      <c r="E935" s="642" t="s">
        <v>1247</v>
      </c>
      <c r="F935" s="773">
        <v>460</v>
      </c>
      <c r="G935" s="773">
        <v>8</v>
      </c>
      <c r="H935" s="774">
        <v>460</v>
      </c>
    </row>
    <row r="936" spans="1:8" s="406" customFormat="1" x14ac:dyDescent="0.25">
      <c r="A936" s="524" t="str">
        <f t="shared" si="8"/>
        <v>190-142-4-004 9455-8624 Québec inc. (Biomasse du lac Taureau)</v>
      </c>
      <c r="B936" s="61" t="str">
        <f t="shared" si="7"/>
        <v>142-4-004 9455-8624 Québec inc. (Biomasse du lac Taureau)</v>
      </c>
      <c r="C936" s="641">
        <v>190</v>
      </c>
      <c r="D936" s="641" t="s">
        <v>1147</v>
      </c>
      <c r="E936" s="642" t="s">
        <v>1236</v>
      </c>
      <c r="F936" s="773">
        <v>460</v>
      </c>
      <c r="G936" s="773">
        <v>8</v>
      </c>
      <c r="H936" s="774">
        <v>460</v>
      </c>
    </row>
    <row r="937" spans="1:8" s="406" customFormat="1" x14ac:dyDescent="0.25">
      <c r="A937" s="524" t="str">
        <f t="shared" si="8"/>
        <v>190-011-0-003 Cascades Canada ULC (Cabano)</v>
      </c>
      <c r="B937" s="61" t="str">
        <f t="shared" si="7"/>
        <v>011-0-003 Cascades Canada ULC (Cabano)</v>
      </c>
      <c r="C937" s="641">
        <v>190</v>
      </c>
      <c r="D937" s="641" t="s">
        <v>1007</v>
      </c>
      <c r="E937" s="642" t="s">
        <v>1211</v>
      </c>
      <c r="F937" s="773">
        <v>460</v>
      </c>
      <c r="G937" s="773">
        <v>8</v>
      </c>
      <c r="H937" s="774">
        <v>460</v>
      </c>
    </row>
    <row r="938" spans="1:8" s="406" customFormat="1" x14ac:dyDescent="0.25">
      <c r="A938" s="524" t="str">
        <f t="shared" si="8"/>
        <v>190-042-0-001 Compagnie WestRock du Canada Corp.</v>
      </c>
      <c r="B938" s="61" t="str">
        <f t="shared" si="7"/>
        <v>042-0-001 Compagnie WestRock du Canada Corp.</v>
      </c>
      <c r="C938" s="641">
        <v>190</v>
      </c>
      <c r="D938" s="641" t="s">
        <v>1011</v>
      </c>
      <c r="E938" s="642" t="s">
        <v>1237</v>
      </c>
      <c r="F938" s="773">
        <v>460</v>
      </c>
      <c r="G938" s="773">
        <v>8</v>
      </c>
      <c r="H938" s="774">
        <v>460</v>
      </c>
    </row>
    <row r="939" spans="1:8" s="406" customFormat="1" x14ac:dyDescent="0.25">
      <c r="A939" s="524" t="str">
        <f t="shared" si="8"/>
        <v>190-051-0-003 Domtar inc. (Windsor - Pâtes et papiers)</v>
      </c>
      <c r="B939" s="61" t="str">
        <f t="shared" si="7"/>
        <v>051-0-003 Domtar inc. (Windsor - Pâtes et papiers)</v>
      </c>
      <c r="C939" s="641">
        <v>190</v>
      </c>
      <c r="D939" s="641" t="s">
        <v>1012</v>
      </c>
      <c r="E939" s="642" t="s">
        <v>1238</v>
      </c>
      <c r="F939" s="773">
        <v>460</v>
      </c>
      <c r="G939" s="773">
        <v>8</v>
      </c>
      <c r="H939" s="774">
        <v>460</v>
      </c>
    </row>
    <row r="940" spans="1:8" s="406" customFormat="1" x14ac:dyDescent="0.25">
      <c r="A940" s="524" t="str">
        <f t="shared" si="8"/>
        <v>190-012-0-003 Entreprises Sappi Canada inc. (Matane)</v>
      </c>
      <c r="B940" s="61" t="str">
        <f t="shared" si="7"/>
        <v>012-0-003 Entreprises Sappi Canada inc. (Matane)</v>
      </c>
      <c r="C940" s="641">
        <v>190</v>
      </c>
      <c r="D940" s="641" t="s">
        <v>1009</v>
      </c>
      <c r="E940" s="642" t="s">
        <v>1239</v>
      </c>
      <c r="F940" s="773">
        <v>460</v>
      </c>
      <c r="G940" s="773">
        <v>8</v>
      </c>
      <c r="H940" s="774">
        <v>460</v>
      </c>
    </row>
    <row r="941" spans="1:8" s="406" customFormat="1" x14ac:dyDescent="0.25">
      <c r="A941" s="524" t="str">
        <f t="shared" si="8"/>
        <v>190-086-0-002 Forex Amos inc. (OSB)</v>
      </c>
      <c r="B941" s="61" t="str">
        <f t="shared" si="7"/>
        <v>086-0-002 Forex Amos inc. (OSB)</v>
      </c>
      <c r="C941" s="642">
        <v>190</v>
      </c>
      <c r="D941" s="642" t="s">
        <v>1240</v>
      </c>
      <c r="E941" s="642" t="s">
        <v>1241</v>
      </c>
      <c r="F941" s="773">
        <v>460</v>
      </c>
      <c r="G941" s="773">
        <v>8</v>
      </c>
      <c r="H941" s="774">
        <v>460</v>
      </c>
    </row>
    <row r="942" spans="1:8" s="406" customFormat="1" x14ac:dyDescent="0.25">
      <c r="A942" s="524" t="str">
        <f t="shared" si="8"/>
        <v xml:space="preserve">190-072-0-002 Fortress Cellulose Spécialisée (Thurso - Pâtes et Papiers) </v>
      </c>
      <c r="B942" s="61" t="str">
        <f t="shared" si="7"/>
        <v xml:space="preserve">072-0-002 Fortress Cellulose Spécialisée (Thurso - Pâtes et Papiers) </v>
      </c>
      <c r="C942" s="641">
        <v>190</v>
      </c>
      <c r="D942" s="641" t="s">
        <v>1013</v>
      </c>
      <c r="E942" s="642" t="s">
        <v>1014</v>
      </c>
      <c r="F942" s="773">
        <v>460</v>
      </c>
      <c r="G942" s="773">
        <v>8</v>
      </c>
      <c r="H942" s="774">
        <v>460</v>
      </c>
    </row>
    <row r="943" spans="1:8" s="406" customFormat="1" x14ac:dyDescent="0.25">
      <c r="A943" s="524" t="str">
        <f t="shared" si="8"/>
        <v>190-073-0-001 Louisiana-Pacific Canada Ltd. (Bois-Franc)</v>
      </c>
      <c r="B943" s="61" t="str">
        <f t="shared" si="7"/>
        <v>073-0-001 Louisiana-Pacific Canada Ltd. (Bois-Franc)</v>
      </c>
      <c r="C943" s="641">
        <v>190</v>
      </c>
      <c r="D943" s="641" t="s">
        <v>1015</v>
      </c>
      <c r="E943" s="642" t="s">
        <v>1242</v>
      </c>
      <c r="F943" s="773">
        <v>460</v>
      </c>
      <c r="G943" s="773">
        <v>8</v>
      </c>
      <c r="H943" s="774">
        <v>460</v>
      </c>
    </row>
    <row r="944" spans="1:8" s="406" customFormat="1" x14ac:dyDescent="0.25">
      <c r="A944" s="524" t="str">
        <f t="shared" si="8"/>
        <v>190-022-0-001 Norbord inc. (Chambord)</v>
      </c>
      <c r="B944" s="61" t="str">
        <f t="shared" si="7"/>
        <v>022-0-001 Norbord inc. (Chambord)</v>
      </c>
      <c r="C944" s="641">
        <v>190</v>
      </c>
      <c r="D944" s="641" t="s">
        <v>1212</v>
      </c>
      <c r="E944" s="642" t="s">
        <v>1213</v>
      </c>
      <c r="F944" s="773">
        <v>460</v>
      </c>
      <c r="G944" s="773">
        <v>8</v>
      </c>
      <c r="H944" s="774">
        <v>460</v>
      </c>
    </row>
    <row r="945" spans="1:8" s="406" customFormat="1" x14ac:dyDescent="0.25">
      <c r="A945" s="524" t="str">
        <f t="shared" si="8"/>
        <v>190-085-0-001 Norbord inc. (La Sarre - Panneaux)</v>
      </c>
      <c r="B945" s="61" t="str">
        <f t="shared" si="7"/>
        <v>085-0-001 Norbord inc. (La Sarre - Panneaux)</v>
      </c>
      <c r="C945" s="641">
        <v>190</v>
      </c>
      <c r="D945" s="641" t="s">
        <v>1016</v>
      </c>
      <c r="E945" s="642" t="s">
        <v>1243</v>
      </c>
      <c r="F945" s="773">
        <v>460</v>
      </c>
      <c r="G945" s="773">
        <v>8</v>
      </c>
      <c r="H945" s="774">
        <v>460</v>
      </c>
    </row>
    <row r="946" spans="1:8" s="406" customFormat="1" x14ac:dyDescent="0.25">
      <c r="A946" s="524" t="str">
        <f t="shared" si="8"/>
        <v>190-081-0-001 Rayonier A.M. Canada S.E.N.C. (Témiscaming - Pâtes et papiers)</v>
      </c>
      <c r="B946" s="61" t="str">
        <f t="shared" si="7"/>
        <v>081-0-001 Rayonier A.M. Canada S.E.N.C. (Témiscaming - Pâtes et papiers)</v>
      </c>
      <c r="C946" s="641">
        <v>190</v>
      </c>
      <c r="D946" s="641" t="s">
        <v>1017</v>
      </c>
      <c r="E946" s="642" t="s">
        <v>1244</v>
      </c>
      <c r="F946" s="773">
        <v>460</v>
      </c>
      <c r="G946" s="773">
        <v>8</v>
      </c>
      <c r="H946" s="774">
        <v>460</v>
      </c>
    </row>
    <row r="947" spans="1:8" s="406" customFormat="1" x14ac:dyDescent="0.25">
      <c r="A947" s="524" t="str">
        <f t="shared" si="8"/>
        <v>190-171-4-003 Silicium Québec Société en commandite</v>
      </c>
      <c r="B947" s="61" t="str">
        <f t="shared" si="7"/>
        <v>171-4-003 Silicium Québec Société en commandite</v>
      </c>
      <c r="C947" s="641">
        <v>190</v>
      </c>
      <c r="D947" s="641" t="s">
        <v>1010</v>
      </c>
      <c r="E947" s="642" t="s">
        <v>1245</v>
      </c>
      <c r="F947" s="773">
        <v>460</v>
      </c>
      <c r="G947" s="773">
        <v>8</v>
      </c>
      <c r="H947" s="774">
        <v>460</v>
      </c>
    </row>
    <row r="948" spans="1:8" s="406" customFormat="1" x14ac:dyDescent="0.25">
      <c r="A948" s="524" t="str">
        <f t="shared" si="8"/>
        <v>190-012-0-001 Uniboard Canada inc. (Sayabec)</v>
      </c>
      <c r="B948" s="61" t="str">
        <f t="shared" si="7"/>
        <v>012-0-001 Uniboard Canada inc. (Sayabec)</v>
      </c>
      <c r="C948" s="641">
        <v>190</v>
      </c>
      <c r="D948" s="641" t="s">
        <v>1008</v>
      </c>
      <c r="E948" s="642" t="s">
        <v>1246</v>
      </c>
      <c r="F948" s="773">
        <v>440</v>
      </c>
      <c r="G948" s="773">
        <v>8</v>
      </c>
      <c r="H948" s="774">
        <v>460</v>
      </c>
    </row>
    <row r="949" spans="1:8" s="406" customFormat="1" x14ac:dyDescent="0.25">
      <c r="A949" s="524" t="str">
        <f t="shared" si="8"/>
        <v>190-041-2-039 Xylo-Carbone inc.</v>
      </c>
      <c r="B949" s="61" t="str">
        <f t="shared" si="7"/>
        <v>041-2-039 Xylo-Carbone inc.</v>
      </c>
      <c r="C949" s="641">
        <v>190</v>
      </c>
      <c r="D949" s="641" t="s">
        <v>1214</v>
      </c>
      <c r="E949" s="642" t="s">
        <v>1247</v>
      </c>
      <c r="F949" s="773">
        <v>460</v>
      </c>
      <c r="G949" s="773">
        <v>8</v>
      </c>
      <c r="H949" s="774">
        <v>460</v>
      </c>
    </row>
    <row r="950" spans="1:8" s="406" customFormat="1" x14ac:dyDescent="0.25">
      <c r="A950" s="524" t="str">
        <f t="shared" si="8"/>
        <v>191-142-4-004 9455-8624 Québec inc. (Biomasse du lac Taureau)</v>
      </c>
      <c r="B950" s="61" t="str">
        <f t="shared" si="7"/>
        <v>142-4-004 9455-8624 Québec inc. (Biomasse du lac Taureau)</v>
      </c>
      <c r="C950" s="641">
        <v>191</v>
      </c>
      <c r="D950" s="641" t="s">
        <v>1147</v>
      </c>
      <c r="E950" s="642" t="s">
        <v>1236</v>
      </c>
      <c r="F950" s="773">
        <v>460</v>
      </c>
      <c r="G950" s="773">
        <v>8</v>
      </c>
      <c r="H950" s="774">
        <v>460</v>
      </c>
    </row>
    <row r="951" spans="1:8" s="406" customFormat="1" x14ac:dyDescent="0.25">
      <c r="A951" s="524" t="str">
        <f t="shared" si="8"/>
        <v>191-011-0-003 Cascades Canada ULC (Cabano)</v>
      </c>
      <c r="B951" s="61" t="str">
        <f t="shared" si="7"/>
        <v>011-0-003 Cascades Canada ULC (Cabano)</v>
      </c>
      <c r="C951" s="641">
        <v>191</v>
      </c>
      <c r="D951" s="641" t="s">
        <v>1007</v>
      </c>
      <c r="E951" s="642" t="s">
        <v>1211</v>
      </c>
      <c r="F951" s="773">
        <v>460</v>
      </c>
      <c r="G951" s="773">
        <v>8</v>
      </c>
      <c r="H951" s="774">
        <v>460</v>
      </c>
    </row>
    <row r="952" spans="1:8" s="406" customFormat="1" x14ac:dyDescent="0.25">
      <c r="A952" s="524" t="str">
        <f t="shared" si="8"/>
        <v>191-042-0-001 Compagnie WestRock du Canada Corp.</v>
      </c>
      <c r="B952" s="61" t="str">
        <f t="shared" si="7"/>
        <v>042-0-001 Compagnie WestRock du Canada Corp.</v>
      </c>
      <c r="C952" s="642">
        <v>191</v>
      </c>
      <c r="D952" s="642" t="s">
        <v>1011</v>
      </c>
      <c r="E952" s="642" t="s">
        <v>1237</v>
      </c>
      <c r="F952" s="773">
        <v>460</v>
      </c>
      <c r="G952" s="773">
        <v>8</v>
      </c>
      <c r="H952" s="774">
        <v>460</v>
      </c>
    </row>
    <row r="953" spans="1:8" s="406" customFormat="1" x14ac:dyDescent="0.25">
      <c r="A953" s="524" t="str">
        <f t="shared" si="8"/>
        <v>191-051-0-003 Domtar inc. (Windsor - Pâtes et papiers)</v>
      </c>
      <c r="B953" s="61" t="str">
        <f t="shared" si="7"/>
        <v>051-0-003 Domtar inc. (Windsor - Pâtes et papiers)</v>
      </c>
      <c r="C953" s="641">
        <v>191</v>
      </c>
      <c r="D953" s="641" t="s">
        <v>1012</v>
      </c>
      <c r="E953" s="642" t="s">
        <v>1238</v>
      </c>
      <c r="F953" s="773">
        <v>460</v>
      </c>
      <c r="G953" s="773">
        <v>8</v>
      </c>
      <c r="H953" s="774">
        <v>460</v>
      </c>
    </row>
    <row r="954" spans="1:8" s="406" customFormat="1" x14ac:dyDescent="0.25">
      <c r="A954" s="524" t="str">
        <f t="shared" si="8"/>
        <v>191-012-0-003 Entreprises Sappi Canada inc. (Matane)</v>
      </c>
      <c r="B954" s="61" t="str">
        <f t="shared" si="7"/>
        <v>012-0-003 Entreprises Sappi Canada inc. (Matane)</v>
      </c>
      <c r="C954" s="641">
        <v>191</v>
      </c>
      <c r="D954" s="641" t="s">
        <v>1009</v>
      </c>
      <c r="E954" s="642" t="s">
        <v>1239</v>
      </c>
      <c r="F954" s="773">
        <v>440</v>
      </c>
      <c r="G954" s="773">
        <v>8</v>
      </c>
      <c r="H954" s="774">
        <v>460</v>
      </c>
    </row>
    <row r="955" spans="1:8" s="406" customFormat="1" x14ac:dyDescent="0.25">
      <c r="A955" s="524" t="str">
        <f t="shared" si="8"/>
        <v>191-086-0-002 Forex Amos inc. (OSB)</v>
      </c>
      <c r="B955" s="61" t="str">
        <f t="shared" si="7"/>
        <v>086-0-002 Forex Amos inc. (OSB)</v>
      </c>
      <c r="C955" s="641">
        <v>191</v>
      </c>
      <c r="D955" s="641" t="s">
        <v>1240</v>
      </c>
      <c r="E955" s="642" t="s">
        <v>1241</v>
      </c>
      <c r="F955" s="773">
        <v>460</v>
      </c>
      <c r="G955" s="773">
        <v>8</v>
      </c>
      <c r="H955" s="774">
        <v>460</v>
      </c>
    </row>
    <row r="956" spans="1:8" s="406" customFormat="1" x14ac:dyDescent="0.25">
      <c r="A956" s="524" t="str">
        <f t="shared" si="8"/>
        <v xml:space="preserve">191-072-0-002 Fortress Cellulose Spécialisée (Thurso - Pâtes et Papiers) </v>
      </c>
      <c r="B956" s="61" t="str">
        <f t="shared" si="7"/>
        <v xml:space="preserve">072-0-002 Fortress Cellulose Spécialisée (Thurso - Pâtes et Papiers) </v>
      </c>
      <c r="C956" s="641">
        <v>191</v>
      </c>
      <c r="D956" s="641" t="s">
        <v>1013</v>
      </c>
      <c r="E956" s="642" t="s">
        <v>1014</v>
      </c>
      <c r="F956" s="773">
        <v>460</v>
      </c>
      <c r="G956" s="773">
        <v>8</v>
      </c>
      <c r="H956" s="774">
        <v>460</v>
      </c>
    </row>
    <row r="957" spans="1:8" s="406" customFormat="1" x14ac:dyDescent="0.25">
      <c r="A957" s="524" t="str">
        <f t="shared" si="8"/>
        <v>191-073-0-001 Louisiana-Pacific Canada Ltd. (Bois-Franc)</v>
      </c>
      <c r="B957" s="61" t="str">
        <f t="shared" si="7"/>
        <v>073-0-001 Louisiana-Pacific Canada Ltd. (Bois-Franc)</v>
      </c>
      <c r="C957" s="641">
        <v>191</v>
      </c>
      <c r="D957" s="641" t="s">
        <v>1015</v>
      </c>
      <c r="E957" s="642" t="s">
        <v>1242</v>
      </c>
      <c r="F957" s="773">
        <v>460</v>
      </c>
      <c r="G957" s="773">
        <v>8</v>
      </c>
      <c r="H957" s="774">
        <v>460</v>
      </c>
    </row>
    <row r="958" spans="1:8" s="406" customFormat="1" x14ac:dyDescent="0.25">
      <c r="A958" s="524" t="str">
        <f t="shared" si="8"/>
        <v>191-022-0-001 Norbord inc. (Chambord)</v>
      </c>
      <c r="B958" s="61" t="str">
        <f t="shared" si="7"/>
        <v>022-0-001 Norbord inc. (Chambord)</v>
      </c>
      <c r="C958" s="641">
        <v>191</v>
      </c>
      <c r="D958" s="641" t="s">
        <v>1212</v>
      </c>
      <c r="E958" s="642" t="s">
        <v>1213</v>
      </c>
      <c r="F958" s="773">
        <v>460</v>
      </c>
      <c r="G958" s="773">
        <v>8</v>
      </c>
      <c r="H958" s="774">
        <v>460</v>
      </c>
    </row>
    <row r="959" spans="1:8" s="406" customFormat="1" x14ac:dyDescent="0.25">
      <c r="A959" s="524" t="str">
        <f t="shared" si="8"/>
        <v>191-085-0-001 Norbord inc. (La Sarre - Panneaux)</v>
      </c>
      <c r="B959" s="61" t="str">
        <f t="shared" si="7"/>
        <v>085-0-001 Norbord inc. (La Sarre - Panneaux)</v>
      </c>
      <c r="C959" s="641">
        <v>191</v>
      </c>
      <c r="D959" s="641" t="s">
        <v>1016</v>
      </c>
      <c r="E959" s="642" t="s">
        <v>1243</v>
      </c>
      <c r="F959" s="773">
        <v>460</v>
      </c>
      <c r="G959" s="773">
        <v>8</v>
      </c>
      <c r="H959" s="774">
        <v>460</v>
      </c>
    </row>
    <row r="960" spans="1:8" s="406" customFormat="1" x14ac:dyDescent="0.25">
      <c r="A960" s="524" t="str">
        <f t="shared" si="8"/>
        <v>191-081-0-001 Rayonier A.M. Canada S.E.N.C. (Témiscaming - Pâtes et papiers)</v>
      </c>
      <c r="B960" s="61" t="str">
        <f t="shared" si="7"/>
        <v>081-0-001 Rayonier A.M. Canada S.E.N.C. (Témiscaming - Pâtes et papiers)</v>
      </c>
      <c r="C960" s="641">
        <v>191</v>
      </c>
      <c r="D960" s="641" t="s">
        <v>1017</v>
      </c>
      <c r="E960" s="642" t="s">
        <v>1244</v>
      </c>
      <c r="F960" s="773">
        <v>460</v>
      </c>
      <c r="G960" s="773">
        <v>8</v>
      </c>
      <c r="H960" s="774">
        <v>460</v>
      </c>
    </row>
    <row r="961" spans="1:8" s="406" customFormat="1" x14ac:dyDescent="0.25">
      <c r="A961" s="524" t="str">
        <f t="shared" si="8"/>
        <v>191-171-4-003 Silicium Québec Société en commandite</v>
      </c>
      <c r="B961" s="61" t="str">
        <f t="shared" si="7"/>
        <v>171-4-003 Silicium Québec Société en commandite</v>
      </c>
      <c r="C961" s="641">
        <v>191</v>
      </c>
      <c r="D961" s="641" t="s">
        <v>1010</v>
      </c>
      <c r="E961" s="642" t="s">
        <v>1245</v>
      </c>
      <c r="F961" s="773">
        <v>460</v>
      </c>
      <c r="G961" s="773">
        <v>8</v>
      </c>
      <c r="H961" s="774">
        <v>460</v>
      </c>
    </row>
    <row r="962" spans="1:8" s="406" customFormat="1" x14ac:dyDescent="0.25">
      <c r="A962" s="524" t="str">
        <f t="shared" si="8"/>
        <v>191-012-0-001 Uniboard Canada inc. (Sayabec)</v>
      </c>
      <c r="B962" s="61" t="str">
        <f t="shared" si="7"/>
        <v>012-0-001 Uniboard Canada inc. (Sayabec)</v>
      </c>
      <c r="C962" s="641">
        <v>191</v>
      </c>
      <c r="D962" s="641" t="s">
        <v>1008</v>
      </c>
      <c r="E962" s="642" t="s">
        <v>1246</v>
      </c>
      <c r="F962" s="773">
        <v>460</v>
      </c>
      <c r="G962" s="773">
        <v>8</v>
      </c>
      <c r="H962" s="774">
        <v>460</v>
      </c>
    </row>
    <row r="963" spans="1:8" s="406" customFormat="1" x14ac:dyDescent="0.25">
      <c r="A963" s="524" t="str">
        <f t="shared" si="8"/>
        <v>191-041-2-039 Xylo-Carbone inc.</v>
      </c>
      <c r="B963" s="61" t="str">
        <f t="shared" si="7"/>
        <v>041-2-039 Xylo-Carbone inc.</v>
      </c>
      <c r="C963" s="642">
        <v>191</v>
      </c>
      <c r="D963" s="642" t="s">
        <v>1214</v>
      </c>
      <c r="E963" s="642" t="s">
        <v>1247</v>
      </c>
      <c r="F963" s="773">
        <v>460</v>
      </c>
      <c r="G963" s="773">
        <v>8</v>
      </c>
      <c r="H963" s="774">
        <v>460</v>
      </c>
    </row>
    <row r="964" spans="1:8" s="406" customFormat="1" x14ac:dyDescent="0.25">
      <c r="A964" s="524" t="str">
        <f t="shared" si="8"/>
        <v>192-142-4-004 9455-8624 Québec inc. (Biomasse du lac Taureau)</v>
      </c>
      <c r="B964" s="61" t="str">
        <f t="shared" si="7"/>
        <v>142-4-004 9455-8624 Québec inc. (Biomasse du lac Taureau)</v>
      </c>
      <c r="C964" s="641">
        <v>192</v>
      </c>
      <c r="D964" s="641" t="s">
        <v>1147</v>
      </c>
      <c r="E964" s="642" t="s">
        <v>1236</v>
      </c>
      <c r="F964" s="773">
        <v>460</v>
      </c>
      <c r="G964" s="773">
        <v>8</v>
      </c>
      <c r="H964" s="774">
        <v>460</v>
      </c>
    </row>
    <row r="965" spans="1:8" s="406" customFormat="1" x14ac:dyDescent="0.25">
      <c r="A965" s="524" t="str">
        <f t="shared" si="8"/>
        <v>192-011-0-003 Cascades Canada ULC (Cabano)</v>
      </c>
      <c r="B965" s="61" t="str">
        <f t="shared" si="7"/>
        <v>011-0-003 Cascades Canada ULC (Cabano)</v>
      </c>
      <c r="C965" s="641">
        <v>192</v>
      </c>
      <c r="D965" s="641" t="s">
        <v>1007</v>
      </c>
      <c r="E965" s="642" t="s">
        <v>1211</v>
      </c>
      <c r="F965" s="773">
        <v>460</v>
      </c>
      <c r="G965" s="773">
        <v>8</v>
      </c>
      <c r="H965" s="774">
        <v>460</v>
      </c>
    </row>
    <row r="966" spans="1:8" s="406" customFormat="1" x14ac:dyDescent="0.25">
      <c r="A966" s="524" t="str">
        <f t="shared" si="8"/>
        <v>192-042-0-001 Compagnie WestRock du Canada Corp.</v>
      </c>
      <c r="B966" s="61" t="str">
        <f t="shared" si="7"/>
        <v>042-0-001 Compagnie WestRock du Canada Corp.</v>
      </c>
      <c r="C966" s="641">
        <v>192</v>
      </c>
      <c r="D966" s="641" t="s">
        <v>1011</v>
      </c>
      <c r="E966" s="642" t="s">
        <v>1237</v>
      </c>
      <c r="F966" s="773">
        <v>460</v>
      </c>
      <c r="G966" s="773">
        <v>8</v>
      </c>
      <c r="H966" s="774">
        <v>460</v>
      </c>
    </row>
    <row r="967" spans="1:8" s="406" customFormat="1" x14ac:dyDescent="0.25">
      <c r="A967" s="524" t="str">
        <f t="shared" si="8"/>
        <v>192-051-0-003 Domtar inc. (Windsor - Pâtes et papiers)</v>
      </c>
      <c r="B967" s="61" t="str">
        <f t="shared" si="7"/>
        <v>051-0-003 Domtar inc. (Windsor - Pâtes et papiers)</v>
      </c>
      <c r="C967" s="641">
        <v>192</v>
      </c>
      <c r="D967" s="641" t="s">
        <v>1012</v>
      </c>
      <c r="E967" s="642" t="s">
        <v>1238</v>
      </c>
      <c r="F967" s="773">
        <v>460</v>
      </c>
      <c r="G967" s="773">
        <v>8</v>
      </c>
      <c r="H967" s="774">
        <v>460</v>
      </c>
    </row>
    <row r="968" spans="1:8" s="406" customFormat="1" x14ac:dyDescent="0.25">
      <c r="A968" s="524" t="str">
        <f t="shared" si="8"/>
        <v>192-012-0-003 Entreprises Sappi Canada inc. (Matane)</v>
      </c>
      <c r="B968" s="61" t="str">
        <f t="shared" ref="B968:B1031" si="9">CONCATENATE(D968," ",E968)</f>
        <v>012-0-003 Entreprises Sappi Canada inc. (Matane)</v>
      </c>
      <c r="C968" s="641">
        <v>192</v>
      </c>
      <c r="D968" s="641" t="s">
        <v>1009</v>
      </c>
      <c r="E968" s="642" t="s">
        <v>1239</v>
      </c>
      <c r="F968" s="773">
        <v>360</v>
      </c>
      <c r="G968" s="773">
        <v>6</v>
      </c>
      <c r="H968" s="774">
        <v>360</v>
      </c>
    </row>
    <row r="969" spans="1:8" s="406" customFormat="1" x14ac:dyDescent="0.25">
      <c r="A969" s="524" t="str">
        <f t="shared" ref="A969:A1032" si="10">CONCATENATE(C969,"-",B969)</f>
        <v>192-086-0-002 Forex Amos inc. (OSB)</v>
      </c>
      <c r="B969" s="61" t="str">
        <f t="shared" si="9"/>
        <v>086-0-002 Forex Amos inc. (OSB)</v>
      </c>
      <c r="C969" s="641">
        <v>192</v>
      </c>
      <c r="D969" s="641" t="s">
        <v>1240</v>
      </c>
      <c r="E969" s="642" t="s">
        <v>1241</v>
      </c>
      <c r="F969" s="773">
        <v>460</v>
      </c>
      <c r="G969" s="773">
        <v>8</v>
      </c>
      <c r="H969" s="774">
        <v>460</v>
      </c>
    </row>
    <row r="970" spans="1:8" s="406" customFormat="1" x14ac:dyDescent="0.25">
      <c r="A970" s="524" t="str">
        <f t="shared" si="10"/>
        <v xml:space="preserve">192-072-0-002 Fortress Cellulose Spécialisée (Thurso - Pâtes et Papiers) </v>
      </c>
      <c r="B970" s="61" t="str">
        <f t="shared" si="9"/>
        <v xml:space="preserve">072-0-002 Fortress Cellulose Spécialisée (Thurso - Pâtes et Papiers) </v>
      </c>
      <c r="C970" s="641">
        <v>192</v>
      </c>
      <c r="D970" s="641" t="s">
        <v>1013</v>
      </c>
      <c r="E970" s="642" t="s">
        <v>1014</v>
      </c>
      <c r="F970" s="773">
        <v>460</v>
      </c>
      <c r="G970" s="773">
        <v>8</v>
      </c>
      <c r="H970" s="774">
        <v>460</v>
      </c>
    </row>
    <row r="971" spans="1:8" s="406" customFormat="1" x14ac:dyDescent="0.25">
      <c r="A971" s="524" t="str">
        <f t="shared" si="10"/>
        <v>192-073-0-001 Louisiana-Pacific Canada Ltd. (Bois-Franc)</v>
      </c>
      <c r="B971" s="61" t="str">
        <f t="shared" si="9"/>
        <v>073-0-001 Louisiana-Pacific Canada Ltd. (Bois-Franc)</v>
      </c>
      <c r="C971" s="641">
        <v>192</v>
      </c>
      <c r="D971" s="641" t="s">
        <v>1015</v>
      </c>
      <c r="E971" s="642" t="s">
        <v>1242</v>
      </c>
      <c r="F971" s="773">
        <v>460</v>
      </c>
      <c r="G971" s="773">
        <v>8</v>
      </c>
      <c r="H971" s="774">
        <v>460</v>
      </c>
    </row>
    <row r="972" spans="1:8" s="406" customFormat="1" x14ac:dyDescent="0.25">
      <c r="A972" s="524" t="str">
        <f t="shared" si="10"/>
        <v>192-022-0-001 Norbord inc. (Chambord)</v>
      </c>
      <c r="B972" s="61" t="str">
        <f t="shared" si="9"/>
        <v>022-0-001 Norbord inc. (Chambord)</v>
      </c>
      <c r="C972" s="641">
        <v>192</v>
      </c>
      <c r="D972" s="641" t="s">
        <v>1212</v>
      </c>
      <c r="E972" s="642" t="s">
        <v>1213</v>
      </c>
      <c r="F972" s="773">
        <v>460</v>
      </c>
      <c r="G972" s="773">
        <v>8</v>
      </c>
      <c r="H972" s="774">
        <v>460</v>
      </c>
    </row>
    <row r="973" spans="1:8" s="406" customFormat="1" x14ac:dyDescent="0.25">
      <c r="A973" s="524" t="str">
        <f t="shared" si="10"/>
        <v>192-085-0-001 Norbord inc. (La Sarre - Panneaux)</v>
      </c>
      <c r="B973" s="61" t="str">
        <f t="shared" si="9"/>
        <v>085-0-001 Norbord inc. (La Sarre - Panneaux)</v>
      </c>
      <c r="C973" s="641">
        <v>192</v>
      </c>
      <c r="D973" s="641" t="s">
        <v>1016</v>
      </c>
      <c r="E973" s="642" t="s">
        <v>1243</v>
      </c>
      <c r="F973" s="773">
        <v>460</v>
      </c>
      <c r="G973" s="773">
        <v>8</v>
      </c>
      <c r="H973" s="774">
        <v>460</v>
      </c>
    </row>
    <row r="974" spans="1:8" s="406" customFormat="1" x14ac:dyDescent="0.25">
      <c r="A974" s="524" t="str">
        <f t="shared" si="10"/>
        <v>192-081-0-001 Rayonier A.M. Canada S.E.N.C. (Témiscaming - Pâtes et papiers)</v>
      </c>
      <c r="B974" s="61" t="str">
        <f t="shared" si="9"/>
        <v>081-0-001 Rayonier A.M. Canada S.E.N.C. (Témiscaming - Pâtes et papiers)</v>
      </c>
      <c r="C974" s="642">
        <v>192</v>
      </c>
      <c r="D974" s="642" t="s">
        <v>1017</v>
      </c>
      <c r="E974" s="642" t="s">
        <v>1244</v>
      </c>
      <c r="F974" s="773">
        <v>460</v>
      </c>
      <c r="G974" s="773">
        <v>8</v>
      </c>
      <c r="H974" s="774">
        <v>460</v>
      </c>
    </row>
    <row r="975" spans="1:8" s="406" customFormat="1" x14ac:dyDescent="0.25">
      <c r="A975" s="524" t="str">
        <f t="shared" si="10"/>
        <v>192-171-4-003 Silicium Québec Société en commandite</v>
      </c>
      <c r="B975" s="61" t="str">
        <f t="shared" si="9"/>
        <v>171-4-003 Silicium Québec Société en commandite</v>
      </c>
      <c r="C975" s="641">
        <v>192</v>
      </c>
      <c r="D975" s="641" t="s">
        <v>1010</v>
      </c>
      <c r="E975" s="642" t="s">
        <v>1245</v>
      </c>
      <c r="F975" s="773">
        <v>460</v>
      </c>
      <c r="G975" s="773">
        <v>8</v>
      </c>
      <c r="H975" s="774">
        <v>460</v>
      </c>
    </row>
    <row r="976" spans="1:8" s="406" customFormat="1" x14ac:dyDescent="0.25">
      <c r="A976" s="524" t="str">
        <f t="shared" si="10"/>
        <v>192-012-0-001 Uniboard Canada inc. (Sayabec)</v>
      </c>
      <c r="B976" s="61" t="str">
        <f t="shared" si="9"/>
        <v>012-0-001 Uniboard Canada inc. (Sayabec)</v>
      </c>
      <c r="C976" s="641">
        <v>192</v>
      </c>
      <c r="D976" s="641" t="s">
        <v>1008</v>
      </c>
      <c r="E976" s="642" t="s">
        <v>1246</v>
      </c>
      <c r="F976" s="773">
        <v>420</v>
      </c>
      <c r="G976" s="773">
        <v>7</v>
      </c>
      <c r="H976" s="774">
        <v>420</v>
      </c>
    </row>
    <row r="977" spans="1:8" s="406" customFormat="1" x14ac:dyDescent="0.25">
      <c r="A977" s="524" t="str">
        <f t="shared" si="10"/>
        <v>192-041-2-039 Xylo-Carbone inc.</v>
      </c>
      <c r="B977" s="61" t="str">
        <f t="shared" si="9"/>
        <v>041-2-039 Xylo-Carbone inc.</v>
      </c>
      <c r="C977" s="641">
        <v>192</v>
      </c>
      <c r="D977" s="641" t="s">
        <v>1214</v>
      </c>
      <c r="E977" s="642" t="s">
        <v>1247</v>
      </c>
      <c r="F977" s="773">
        <v>460</v>
      </c>
      <c r="G977" s="773">
        <v>8</v>
      </c>
      <c r="H977" s="774">
        <v>460</v>
      </c>
    </row>
    <row r="978" spans="1:8" s="406" customFormat="1" x14ac:dyDescent="0.25">
      <c r="A978" s="524" t="str">
        <f t="shared" si="10"/>
        <v>193-142-4-004 9455-8624 Québec inc. (Biomasse du lac Taureau)</v>
      </c>
      <c r="B978" s="61" t="str">
        <f t="shared" si="9"/>
        <v>142-4-004 9455-8624 Québec inc. (Biomasse du lac Taureau)</v>
      </c>
      <c r="C978" s="641">
        <v>193</v>
      </c>
      <c r="D978" s="641" t="s">
        <v>1147</v>
      </c>
      <c r="E978" s="642" t="s">
        <v>1236</v>
      </c>
      <c r="F978" s="773">
        <v>460</v>
      </c>
      <c r="G978" s="773">
        <v>8</v>
      </c>
      <c r="H978" s="774">
        <v>460</v>
      </c>
    </row>
    <row r="979" spans="1:8" s="406" customFormat="1" x14ac:dyDescent="0.25">
      <c r="A979" s="524" t="str">
        <f t="shared" si="10"/>
        <v>193-011-0-003 Cascades Canada ULC (Cabano)</v>
      </c>
      <c r="B979" s="61" t="str">
        <f t="shared" si="9"/>
        <v>011-0-003 Cascades Canada ULC (Cabano)</v>
      </c>
      <c r="C979" s="641">
        <v>193</v>
      </c>
      <c r="D979" s="641" t="s">
        <v>1007</v>
      </c>
      <c r="E979" s="642" t="s">
        <v>1211</v>
      </c>
      <c r="F979" s="773">
        <v>460</v>
      </c>
      <c r="G979" s="773">
        <v>8</v>
      </c>
      <c r="H979" s="774">
        <v>460</v>
      </c>
    </row>
    <row r="980" spans="1:8" s="406" customFormat="1" x14ac:dyDescent="0.25">
      <c r="A980" s="524" t="str">
        <f t="shared" si="10"/>
        <v>193-042-0-001 Compagnie WestRock du Canada Corp.</v>
      </c>
      <c r="B980" s="61" t="str">
        <f t="shared" si="9"/>
        <v>042-0-001 Compagnie WestRock du Canada Corp.</v>
      </c>
      <c r="C980" s="641">
        <v>193</v>
      </c>
      <c r="D980" s="641" t="s">
        <v>1011</v>
      </c>
      <c r="E980" s="642" t="s">
        <v>1237</v>
      </c>
      <c r="F980" s="773">
        <v>460</v>
      </c>
      <c r="G980" s="773">
        <v>8</v>
      </c>
      <c r="H980" s="774">
        <v>460</v>
      </c>
    </row>
    <row r="981" spans="1:8" s="406" customFormat="1" x14ac:dyDescent="0.25">
      <c r="A981" s="524" t="str">
        <f t="shared" si="10"/>
        <v>193-051-0-003 Domtar inc. (Windsor - Pâtes et papiers)</v>
      </c>
      <c r="B981" s="61" t="str">
        <f t="shared" si="9"/>
        <v>051-0-003 Domtar inc. (Windsor - Pâtes et papiers)</v>
      </c>
      <c r="C981" s="641">
        <v>193</v>
      </c>
      <c r="D981" s="641" t="s">
        <v>1012</v>
      </c>
      <c r="E981" s="642" t="s">
        <v>1238</v>
      </c>
      <c r="F981" s="773">
        <v>460</v>
      </c>
      <c r="G981" s="773">
        <v>8</v>
      </c>
      <c r="H981" s="774">
        <v>460</v>
      </c>
    </row>
    <row r="982" spans="1:8" s="406" customFormat="1" x14ac:dyDescent="0.25">
      <c r="A982" s="524" t="str">
        <f t="shared" si="10"/>
        <v>193-012-0-003 Entreprises Sappi Canada inc. (Matane)</v>
      </c>
      <c r="B982" s="61" t="str">
        <f t="shared" si="9"/>
        <v>012-0-003 Entreprises Sappi Canada inc. (Matane)</v>
      </c>
      <c r="C982" s="641">
        <v>193</v>
      </c>
      <c r="D982" s="641" t="s">
        <v>1009</v>
      </c>
      <c r="E982" s="642" t="s">
        <v>1239</v>
      </c>
      <c r="F982" s="773">
        <v>240</v>
      </c>
      <c r="G982" s="773">
        <v>4</v>
      </c>
      <c r="H982" s="774">
        <v>240</v>
      </c>
    </row>
    <row r="983" spans="1:8" s="406" customFormat="1" x14ac:dyDescent="0.25">
      <c r="A983" s="524" t="str">
        <f t="shared" si="10"/>
        <v>193-086-0-002 Forex Amos inc. (OSB)</v>
      </c>
      <c r="B983" s="61" t="str">
        <f t="shared" si="9"/>
        <v>086-0-002 Forex Amos inc. (OSB)</v>
      </c>
      <c r="C983" s="641">
        <v>193</v>
      </c>
      <c r="D983" s="641" t="s">
        <v>1240</v>
      </c>
      <c r="E983" s="642" t="s">
        <v>1241</v>
      </c>
      <c r="F983" s="773">
        <v>460</v>
      </c>
      <c r="G983" s="773">
        <v>8</v>
      </c>
      <c r="H983" s="774">
        <v>460</v>
      </c>
    </row>
    <row r="984" spans="1:8" s="406" customFormat="1" x14ac:dyDescent="0.25">
      <c r="A984" s="524" t="str">
        <f t="shared" si="10"/>
        <v xml:space="preserve">193-072-0-002 Fortress Cellulose Spécialisée (Thurso - Pâtes et Papiers) </v>
      </c>
      <c r="B984" s="61" t="str">
        <f t="shared" si="9"/>
        <v xml:space="preserve">072-0-002 Fortress Cellulose Spécialisée (Thurso - Pâtes et Papiers) </v>
      </c>
      <c r="C984" s="641">
        <v>193</v>
      </c>
      <c r="D984" s="641" t="s">
        <v>1013</v>
      </c>
      <c r="E984" s="642" t="s">
        <v>1014</v>
      </c>
      <c r="F984" s="773">
        <v>460</v>
      </c>
      <c r="G984" s="773">
        <v>8</v>
      </c>
      <c r="H984" s="774">
        <v>460</v>
      </c>
    </row>
    <row r="985" spans="1:8" s="406" customFormat="1" x14ac:dyDescent="0.25">
      <c r="A985" s="524" t="str">
        <f t="shared" si="10"/>
        <v>193-073-0-001 Louisiana-Pacific Canada Ltd. (Bois-Franc)</v>
      </c>
      <c r="B985" s="61" t="str">
        <f t="shared" si="9"/>
        <v>073-0-001 Louisiana-Pacific Canada Ltd. (Bois-Franc)</v>
      </c>
      <c r="C985" s="642">
        <v>193</v>
      </c>
      <c r="D985" s="642" t="s">
        <v>1015</v>
      </c>
      <c r="E985" s="642" t="s">
        <v>1242</v>
      </c>
      <c r="F985" s="773">
        <v>460</v>
      </c>
      <c r="G985" s="773">
        <v>8</v>
      </c>
      <c r="H985" s="774">
        <v>460</v>
      </c>
    </row>
    <row r="986" spans="1:8" s="406" customFormat="1" x14ac:dyDescent="0.25">
      <c r="A986" s="524" t="str">
        <f t="shared" si="10"/>
        <v>193-022-0-001 Norbord inc. (Chambord)</v>
      </c>
      <c r="B986" s="61" t="str">
        <f t="shared" si="9"/>
        <v>022-0-001 Norbord inc. (Chambord)</v>
      </c>
      <c r="C986" s="641">
        <v>193</v>
      </c>
      <c r="D986" s="641" t="s">
        <v>1212</v>
      </c>
      <c r="E986" s="642" t="s">
        <v>1213</v>
      </c>
      <c r="F986" s="773">
        <v>460</v>
      </c>
      <c r="G986" s="773">
        <v>8</v>
      </c>
      <c r="H986" s="774">
        <v>460</v>
      </c>
    </row>
    <row r="987" spans="1:8" s="406" customFormat="1" x14ac:dyDescent="0.25">
      <c r="A987" s="524" t="str">
        <f t="shared" si="10"/>
        <v>193-085-0-001 Norbord inc. (La Sarre - Panneaux)</v>
      </c>
      <c r="B987" s="61" t="str">
        <f t="shared" si="9"/>
        <v>085-0-001 Norbord inc. (La Sarre - Panneaux)</v>
      </c>
      <c r="C987" s="641">
        <v>193</v>
      </c>
      <c r="D987" s="641" t="s">
        <v>1016</v>
      </c>
      <c r="E987" s="642" t="s">
        <v>1243</v>
      </c>
      <c r="F987" s="773">
        <v>460</v>
      </c>
      <c r="G987" s="773">
        <v>8</v>
      </c>
      <c r="H987" s="774">
        <v>460</v>
      </c>
    </row>
    <row r="988" spans="1:8" s="406" customFormat="1" x14ac:dyDescent="0.25">
      <c r="A988" s="524" t="str">
        <f t="shared" si="10"/>
        <v>193-081-0-001 Rayonier A.M. Canada S.E.N.C. (Témiscaming - Pâtes et papiers)</v>
      </c>
      <c r="B988" s="61" t="str">
        <f t="shared" si="9"/>
        <v>081-0-001 Rayonier A.M. Canada S.E.N.C. (Témiscaming - Pâtes et papiers)</v>
      </c>
      <c r="C988" s="641">
        <v>193</v>
      </c>
      <c r="D988" s="641" t="s">
        <v>1017</v>
      </c>
      <c r="E988" s="642" t="s">
        <v>1244</v>
      </c>
      <c r="F988" s="773">
        <v>460</v>
      </c>
      <c r="G988" s="773">
        <v>8</v>
      </c>
      <c r="H988" s="774">
        <v>460</v>
      </c>
    </row>
    <row r="989" spans="1:8" s="406" customFormat="1" x14ac:dyDescent="0.25">
      <c r="A989" s="524" t="str">
        <f t="shared" si="10"/>
        <v>193-171-4-003 Silicium Québec Société en commandite</v>
      </c>
      <c r="B989" s="61" t="str">
        <f t="shared" si="9"/>
        <v>171-4-003 Silicium Québec Société en commandite</v>
      </c>
      <c r="C989" s="641">
        <v>193</v>
      </c>
      <c r="D989" s="641" t="s">
        <v>1010</v>
      </c>
      <c r="E989" s="642" t="s">
        <v>1245</v>
      </c>
      <c r="F989" s="773">
        <v>460</v>
      </c>
      <c r="G989" s="773">
        <v>8</v>
      </c>
      <c r="H989" s="774">
        <v>460</v>
      </c>
    </row>
    <row r="990" spans="1:8" s="406" customFormat="1" x14ac:dyDescent="0.25">
      <c r="A990" s="524" t="str">
        <f t="shared" si="10"/>
        <v>193-012-0-001 Uniboard Canada inc. (Sayabec)</v>
      </c>
      <c r="B990" s="61" t="str">
        <f t="shared" si="9"/>
        <v>012-0-001 Uniboard Canada inc. (Sayabec)</v>
      </c>
      <c r="C990" s="641">
        <v>193</v>
      </c>
      <c r="D990" s="641" t="s">
        <v>1008</v>
      </c>
      <c r="E990" s="642" t="s">
        <v>1246</v>
      </c>
      <c r="F990" s="773">
        <v>320</v>
      </c>
      <c r="G990" s="773">
        <v>6</v>
      </c>
      <c r="H990" s="774">
        <v>360</v>
      </c>
    </row>
    <row r="991" spans="1:8" s="406" customFormat="1" x14ac:dyDescent="0.25">
      <c r="A991" s="524" t="str">
        <f t="shared" si="10"/>
        <v>193-041-2-039 Xylo-Carbone inc.</v>
      </c>
      <c r="B991" s="61" t="str">
        <f t="shared" si="9"/>
        <v>041-2-039 Xylo-Carbone inc.</v>
      </c>
      <c r="C991" s="641">
        <v>193</v>
      </c>
      <c r="D991" s="641" t="s">
        <v>1214</v>
      </c>
      <c r="E991" s="642" t="s">
        <v>1247</v>
      </c>
      <c r="F991" s="773">
        <v>460</v>
      </c>
      <c r="G991" s="773">
        <v>8</v>
      </c>
      <c r="H991" s="774">
        <v>460</v>
      </c>
    </row>
    <row r="992" spans="1:8" s="406" customFormat="1" x14ac:dyDescent="0.25">
      <c r="A992" s="524" t="str">
        <f t="shared" si="10"/>
        <v>194-142-4-004 9455-8624 Québec inc. (Biomasse du lac Taureau)</v>
      </c>
      <c r="B992" s="61" t="str">
        <f t="shared" si="9"/>
        <v>142-4-004 9455-8624 Québec inc. (Biomasse du lac Taureau)</v>
      </c>
      <c r="C992" s="641">
        <v>194</v>
      </c>
      <c r="D992" s="641" t="s">
        <v>1147</v>
      </c>
      <c r="E992" s="642" t="s">
        <v>1236</v>
      </c>
      <c r="F992" s="773">
        <v>460</v>
      </c>
      <c r="G992" s="773">
        <v>8</v>
      </c>
      <c r="H992" s="774">
        <v>460</v>
      </c>
    </row>
    <row r="993" spans="1:8" s="406" customFormat="1" x14ac:dyDescent="0.25">
      <c r="A993" s="524" t="str">
        <f t="shared" si="10"/>
        <v>194-011-0-003 Cascades Canada ULC (Cabano)</v>
      </c>
      <c r="B993" s="61" t="str">
        <f t="shared" si="9"/>
        <v>011-0-003 Cascades Canada ULC (Cabano)</v>
      </c>
      <c r="C993" s="641">
        <v>194</v>
      </c>
      <c r="D993" s="641" t="s">
        <v>1007</v>
      </c>
      <c r="E993" s="642" t="s">
        <v>1211</v>
      </c>
      <c r="F993" s="773">
        <v>460</v>
      </c>
      <c r="G993" s="773">
        <v>8</v>
      </c>
      <c r="H993" s="774">
        <v>460</v>
      </c>
    </row>
    <row r="994" spans="1:8" s="406" customFormat="1" x14ac:dyDescent="0.25">
      <c r="A994" s="524" t="str">
        <f t="shared" si="10"/>
        <v>194-042-0-001 Compagnie WestRock du Canada Corp.</v>
      </c>
      <c r="B994" s="61" t="str">
        <f t="shared" si="9"/>
        <v>042-0-001 Compagnie WestRock du Canada Corp.</v>
      </c>
      <c r="C994" s="641">
        <v>194</v>
      </c>
      <c r="D994" s="641" t="s">
        <v>1011</v>
      </c>
      <c r="E994" s="642" t="s">
        <v>1237</v>
      </c>
      <c r="F994" s="773">
        <v>460</v>
      </c>
      <c r="G994" s="773">
        <v>8</v>
      </c>
      <c r="H994" s="774">
        <v>460</v>
      </c>
    </row>
    <row r="995" spans="1:8" s="406" customFormat="1" x14ac:dyDescent="0.25">
      <c r="A995" s="524" t="str">
        <f t="shared" si="10"/>
        <v>194-051-0-003 Domtar inc. (Windsor - Pâtes et papiers)</v>
      </c>
      <c r="B995" s="61" t="str">
        <f t="shared" si="9"/>
        <v>051-0-003 Domtar inc. (Windsor - Pâtes et papiers)</v>
      </c>
      <c r="C995" s="641">
        <v>194</v>
      </c>
      <c r="D995" s="641" t="s">
        <v>1012</v>
      </c>
      <c r="E995" s="642" t="s">
        <v>1238</v>
      </c>
      <c r="F995" s="773">
        <v>460</v>
      </c>
      <c r="G995" s="773">
        <v>8</v>
      </c>
      <c r="H995" s="774">
        <v>460</v>
      </c>
    </row>
    <row r="996" spans="1:8" s="406" customFormat="1" x14ac:dyDescent="0.25">
      <c r="A996" s="524" t="str">
        <f t="shared" si="10"/>
        <v>194-012-0-003 Entreprises Sappi Canada inc. (Matane)</v>
      </c>
      <c r="B996" s="61" t="str">
        <f t="shared" si="9"/>
        <v>012-0-003 Entreprises Sappi Canada inc. (Matane)</v>
      </c>
      <c r="C996" s="642">
        <v>194</v>
      </c>
      <c r="D996" s="642" t="s">
        <v>1009</v>
      </c>
      <c r="E996" s="642" t="s">
        <v>1239</v>
      </c>
      <c r="F996" s="773">
        <v>180</v>
      </c>
      <c r="G996" s="773">
        <v>3</v>
      </c>
      <c r="H996" s="774">
        <v>180</v>
      </c>
    </row>
    <row r="997" spans="1:8" s="406" customFormat="1" x14ac:dyDescent="0.25">
      <c r="A997" s="524" t="str">
        <f t="shared" si="10"/>
        <v>194-086-0-002 Forex Amos inc. (OSB)</v>
      </c>
      <c r="B997" s="61" t="str">
        <f t="shared" si="9"/>
        <v>086-0-002 Forex Amos inc. (OSB)</v>
      </c>
      <c r="C997" s="641">
        <v>194</v>
      </c>
      <c r="D997" s="641" t="s">
        <v>1240</v>
      </c>
      <c r="E997" s="642" t="s">
        <v>1241</v>
      </c>
      <c r="F997" s="773">
        <v>460</v>
      </c>
      <c r="G997" s="773">
        <v>8</v>
      </c>
      <c r="H997" s="774">
        <v>460</v>
      </c>
    </row>
    <row r="998" spans="1:8" s="406" customFormat="1" x14ac:dyDescent="0.25">
      <c r="A998" s="524" t="str">
        <f t="shared" si="10"/>
        <v xml:space="preserve">194-072-0-002 Fortress Cellulose Spécialisée (Thurso - Pâtes et Papiers) </v>
      </c>
      <c r="B998" s="61" t="str">
        <f t="shared" si="9"/>
        <v xml:space="preserve">072-0-002 Fortress Cellulose Spécialisée (Thurso - Pâtes et Papiers) </v>
      </c>
      <c r="C998" s="641">
        <v>194</v>
      </c>
      <c r="D998" s="641" t="s">
        <v>1013</v>
      </c>
      <c r="E998" s="642" t="s">
        <v>1014</v>
      </c>
      <c r="F998" s="773">
        <v>460</v>
      </c>
      <c r="G998" s="773">
        <v>8</v>
      </c>
      <c r="H998" s="774">
        <v>460</v>
      </c>
    </row>
    <row r="999" spans="1:8" s="406" customFormat="1" x14ac:dyDescent="0.25">
      <c r="A999" s="524" t="str">
        <f t="shared" si="10"/>
        <v>194-073-0-001 Louisiana-Pacific Canada Ltd. (Bois-Franc)</v>
      </c>
      <c r="B999" s="61" t="str">
        <f t="shared" si="9"/>
        <v>073-0-001 Louisiana-Pacific Canada Ltd. (Bois-Franc)</v>
      </c>
      <c r="C999" s="641">
        <v>194</v>
      </c>
      <c r="D999" s="641" t="s">
        <v>1015</v>
      </c>
      <c r="E999" s="642" t="s">
        <v>1242</v>
      </c>
      <c r="F999" s="773">
        <v>460</v>
      </c>
      <c r="G999" s="773">
        <v>8</v>
      </c>
      <c r="H999" s="774">
        <v>460</v>
      </c>
    </row>
    <row r="1000" spans="1:8" s="406" customFormat="1" x14ac:dyDescent="0.25">
      <c r="A1000" s="524" t="str">
        <f t="shared" si="10"/>
        <v>194-022-0-001 Norbord inc. (Chambord)</v>
      </c>
      <c r="B1000" s="61" t="str">
        <f t="shared" si="9"/>
        <v>022-0-001 Norbord inc. (Chambord)</v>
      </c>
      <c r="C1000" s="641">
        <v>194</v>
      </c>
      <c r="D1000" s="641" t="s">
        <v>1212</v>
      </c>
      <c r="E1000" s="642" t="s">
        <v>1213</v>
      </c>
      <c r="F1000" s="773">
        <v>460</v>
      </c>
      <c r="G1000" s="773">
        <v>8</v>
      </c>
      <c r="H1000" s="774">
        <v>460</v>
      </c>
    </row>
    <row r="1001" spans="1:8" s="406" customFormat="1" x14ac:dyDescent="0.25">
      <c r="A1001" s="524" t="str">
        <f t="shared" si="10"/>
        <v>194-085-0-001 Norbord inc. (La Sarre - Panneaux)</v>
      </c>
      <c r="B1001" s="61" t="str">
        <f t="shared" si="9"/>
        <v>085-0-001 Norbord inc. (La Sarre - Panneaux)</v>
      </c>
      <c r="C1001" s="641">
        <v>194</v>
      </c>
      <c r="D1001" s="641" t="s">
        <v>1016</v>
      </c>
      <c r="E1001" s="642" t="s">
        <v>1243</v>
      </c>
      <c r="F1001" s="773">
        <v>460</v>
      </c>
      <c r="G1001" s="773">
        <v>8</v>
      </c>
      <c r="H1001" s="774">
        <v>460</v>
      </c>
    </row>
    <row r="1002" spans="1:8" s="406" customFormat="1" x14ac:dyDescent="0.25">
      <c r="A1002" s="524" t="str">
        <f t="shared" si="10"/>
        <v>194-081-0-001 Rayonier A.M. Canada S.E.N.C. (Témiscaming - Pâtes et papiers)</v>
      </c>
      <c r="B1002" s="61" t="str">
        <f t="shared" si="9"/>
        <v>081-0-001 Rayonier A.M. Canada S.E.N.C. (Témiscaming - Pâtes et papiers)</v>
      </c>
      <c r="C1002" s="641">
        <v>194</v>
      </c>
      <c r="D1002" s="641" t="s">
        <v>1017</v>
      </c>
      <c r="E1002" s="642" t="s">
        <v>1244</v>
      </c>
      <c r="F1002" s="773">
        <v>460</v>
      </c>
      <c r="G1002" s="773">
        <v>8</v>
      </c>
      <c r="H1002" s="774">
        <v>460</v>
      </c>
    </row>
    <row r="1003" spans="1:8" s="406" customFormat="1" x14ac:dyDescent="0.25">
      <c r="A1003" s="524" t="str">
        <f t="shared" si="10"/>
        <v>194-171-4-003 Silicium Québec Société en commandite</v>
      </c>
      <c r="B1003" s="61" t="str">
        <f t="shared" si="9"/>
        <v>171-4-003 Silicium Québec Société en commandite</v>
      </c>
      <c r="C1003" s="641">
        <v>194</v>
      </c>
      <c r="D1003" s="641" t="s">
        <v>1010</v>
      </c>
      <c r="E1003" s="642" t="s">
        <v>1245</v>
      </c>
      <c r="F1003" s="773">
        <v>460</v>
      </c>
      <c r="G1003" s="773">
        <v>8</v>
      </c>
      <c r="H1003" s="774">
        <v>460</v>
      </c>
    </row>
    <row r="1004" spans="1:8" s="406" customFormat="1" x14ac:dyDescent="0.25">
      <c r="A1004" s="524" t="str">
        <f t="shared" si="10"/>
        <v>194-012-0-001 Uniboard Canada inc. (Sayabec)</v>
      </c>
      <c r="B1004" s="61" t="str">
        <f t="shared" si="9"/>
        <v>012-0-001 Uniboard Canada inc. (Sayabec)</v>
      </c>
      <c r="C1004" s="641">
        <v>194</v>
      </c>
      <c r="D1004" s="641" t="s">
        <v>1008</v>
      </c>
      <c r="E1004" s="642" t="s">
        <v>1246</v>
      </c>
      <c r="F1004" s="773">
        <v>240</v>
      </c>
      <c r="G1004" s="773">
        <v>4</v>
      </c>
      <c r="H1004" s="774">
        <v>240</v>
      </c>
    </row>
    <row r="1005" spans="1:8" s="406" customFormat="1" x14ac:dyDescent="0.25">
      <c r="A1005" s="524" t="str">
        <f t="shared" si="10"/>
        <v>194-041-2-039 Xylo-Carbone inc.</v>
      </c>
      <c r="B1005" s="61" t="str">
        <f t="shared" si="9"/>
        <v>041-2-039 Xylo-Carbone inc.</v>
      </c>
      <c r="C1005" s="641">
        <v>194</v>
      </c>
      <c r="D1005" s="641" t="s">
        <v>1214</v>
      </c>
      <c r="E1005" s="642" t="s">
        <v>1247</v>
      </c>
      <c r="F1005" s="773">
        <v>460</v>
      </c>
      <c r="G1005" s="773">
        <v>8</v>
      </c>
      <c r="H1005" s="774">
        <v>460</v>
      </c>
    </row>
    <row r="1006" spans="1:8" s="406" customFormat="1" x14ac:dyDescent="0.25">
      <c r="A1006" s="524" t="str">
        <f t="shared" si="10"/>
        <v>195-142-4-004 9455-8624 Québec inc. (Biomasse du lac Taureau)</v>
      </c>
      <c r="B1006" s="61" t="str">
        <f t="shared" si="9"/>
        <v>142-4-004 9455-8624 Québec inc. (Biomasse du lac Taureau)</v>
      </c>
      <c r="C1006" s="641">
        <v>195</v>
      </c>
      <c r="D1006" s="641" t="s">
        <v>1147</v>
      </c>
      <c r="E1006" s="642" t="s">
        <v>1236</v>
      </c>
      <c r="F1006" s="773">
        <v>460</v>
      </c>
      <c r="G1006" s="773">
        <v>8</v>
      </c>
      <c r="H1006" s="774">
        <v>460</v>
      </c>
    </row>
    <row r="1007" spans="1:8" s="406" customFormat="1" x14ac:dyDescent="0.25">
      <c r="A1007" s="524" t="str">
        <f t="shared" si="10"/>
        <v>195-011-0-003 Cascades Canada ULC (Cabano)</v>
      </c>
      <c r="B1007" s="61" t="str">
        <f t="shared" si="9"/>
        <v>011-0-003 Cascades Canada ULC (Cabano)</v>
      </c>
      <c r="C1007" s="642">
        <v>195</v>
      </c>
      <c r="D1007" s="642" t="s">
        <v>1007</v>
      </c>
      <c r="E1007" s="642" t="s">
        <v>1211</v>
      </c>
      <c r="F1007" s="773">
        <v>440</v>
      </c>
      <c r="G1007" s="773">
        <v>8</v>
      </c>
      <c r="H1007" s="774">
        <v>460</v>
      </c>
    </row>
    <row r="1008" spans="1:8" s="406" customFormat="1" x14ac:dyDescent="0.25">
      <c r="A1008" s="524" t="str">
        <f t="shared" si="10"/>
        <v>195-042-0-001 Compagnie WestRock du Canada Corp.</v>
      </c>
      <c r="B1008" s="61" t="str">
        <f t="shared" si="9"/>
        <v>042-0-001 Compagnie WestRock du Canada Corp.</v>
      </c>
      <c r="C1008" s="641">
        <v>195</v>
      </c>
      <c r="D1008" s="641" t="s">
        <v>1011</v>
      </c>
      <c r="E1008" s="642" t="s">
        <v>1237</v>
      </c>
      <c r="F1008" s="773">
        <v>460</v>
      </c>
      <c r="G1008" s="773">
        <v>8</v>
      </c>
      <c r="H1008" s="774">
        <v>460</v>
      </c>
    </row>
    <row r="1009" spans="1:8" s="406" customFormat="1" x14ac:dyDescent="0.25">
      <c r="A1009" s="524" t="str">
        <f t="shared" si="10"/>
        <v>195-051-0-003 Domtar inc. (Windsor - Pâtes et papiers)</v>
      </c>
      <c r="B1009" s="61" t="str">
        <f t="shared" si="9"/>
        <v>051-0-003 Domtar inc. (Windsor - Pâtes et papiers)</v>
      </c>
      <c r="C1009" s="641">
        <v>195</v>
      </c>
      <c r="D1009" s="641" t="s">
        <v>1012</v>
      </c>
      <c r="E1009" s="642" t="s">
        <v>1238</v>
      </c>
      <c r="F1009" s="773">
        <v>460</v>
      </c>
      <c r="G1009" s="773">
        <v>8</v>
      </c>
      <c r="H1009" s="774">
        <v>460</v>
      </c>
    </row>
    <row r="1010" spans="1:8" s="406" customFormat="1" x14ac:dyDescent="0.25">
      <c r="A1010" s="524" t="str">
        <f t="shared" si="10"/>
        <v>195-012-0-003 Entreprises Sappi Canada inc. (Matane)</v>
      </c>
      <c r="B1010" s="61" t="str">
        <f t="shared" si="9"/>
        <v>012-0-003 Entreprises Sappi Canada inc. (Matane)</v>
      </c>
      <c r="C1010" s="641">
        <v>195</v>
      </c>
      <c r="D1010" s="641" t="s">
        <v>1009</v>
      </c>
      <c r="E1010" s="642" t="s">
        <v>1239</v>
      </c>
      <c r="F1010" s="773">
        <v>20</v>
      </c>
      <c r="G1010" s="773">
        <v>1</v>
      </c>
      <c r="H1010" s="774">
        <v>60</v>
      </c>
    </row>
    <row r="1011" spans="1:8" s="406" customFormat="1" x14ac:dyDescent="0.25">
      <c r="A1011" s="524" t="str">
        <f t="shared" si="10"/>
        <v>195-086-0-002 Forex Amos inc. (OSB)</v>
      </c>
      <c r="B1011" s="61" t="str">
        <f t="shared" si="9"/>
        <v>086-0-002 Forex Amos inc. (OSB)</v>
      </c>
      <c r="C1011" s="641">
        <v>195</v>
      </c>
      <c r="D1011" s="641" t="s">
        <v>1240</v>
      </c>
      <c r="E1011" s="642" t="s">
        <v>1241</v>
      </c>
      <c r="F1011" s="773">
        <v>460</v>
      </c>
      <c r="G1011" s="773">
        <v>8</v>
      </c>
      <c r="H1011" s="774">
        <v>460</v>
      </c>
    </row>
    <row r="1012" spans="1:8" s="406" customFormat="1" x14ac:dyDescent="0.25">
      <c r="A1012" s="524" t="str">
        <f t="shared" si="10"/>
        <v xml:space="preserve">195-072-0-002 Fortress Cellulose Spécialisée (Thurso - Pâtes et Papiers) </v>
      </c>
      <c r="B1012" s="61" t="str">
        <f t="shared" si="9"/>
        <v xml:space="preserve">072-0-002 Fortress Cellulose Spécialisée (Thurso - Pâtes et Papiers) </v>
      </c>
      <c r="C1012" s="641">
        <v>195</v>
      </c>
      <c r="D1012" s="641" t="s">
        <v>1013</v>
      </c>
      <c r="E1012" s="642" t="s">
        <v>1014</v>
      </c>
      <c r="F1012" s="773">
        <v>460</v>
      </c>
      <c r="G1012" s="773">
        <v>8</v>
      </c>
      <c r="H1012" s="774">
        <v>460</v>
      </c>
    </row>
    <row r="1013" spans="1:8" s="406" customFormat="1" x14ac:dyDescent="0.25">
      <c r="A1013" s="524" t="str">
        <f t="shared" si="10"/>
        <v>195-073-0-001 Louisiana-Pacific Canada Ltd. (Bois-Franc)</v>
      </c>
      <c r="B1013" s="61" t="str">
        <f t="shared" si="9"/>
        <v>073-0-001 Louisiana-Pacific Canada Ltd. (Bois-Franc)</v>
      </c>
      <c r="C1013" s="641">
        <v>195</v>
      </c>
      <c r="D1013" s="641" t="s">
        <v>1015</v>
      </c>
      <c r="E1013" s="642" t="s">
        <v>1242</v>
      </c>
      <c r="F1013" s="773">
        <v>460</v>
      </c>
      <c r="G1013" s="773">
        <v>8</v>
      </c>
      <c r="H1013" s="774">
        <v>460</v>
      </c>
    </row>
    <row r="1014" spans="1:8" s="406" customFormat="1" x14ac:dyDescent="0.25">
      <c r="A1014" s="524" t="str">
        <f t="shared" si="10"/>
        <v>195-022-0-001 Norbord inc. (Chambord)</v>
      </c>
      <c r="B1014" s="61" t="str">
        <f t="shared" si="9"/>
        <v>022-0-001 Norbord inc. (Chambord)</v>
      </c>
      <c r="C1014" s="641">
        <v>195</v>
      </c>
      <c r="D1014" s="641" t="s">
        <v>1212</v>
      </c>
      <c r="E1014" s="642" t="s">
        <v>1213</v>
      </c>
      <c r="F1014" s="773">
        <v>460</v>
      </c>
      <c r="G1014" s="773">
        <v>8</v>
      </c>
      <c r="H1014" s="774">
        <v>460</v>
      </c>
    </row>
    <row r="1015" spans="1:8" s="406" customFormat="1" x14ac:dyDescent="0.25">
      <c r="A1015" s="524" t="str">
        <f t="shared" si="10"/>
        <v>195-085-0-001 Norbord inc. (La Sarre - Panneaux)</v>
      </c>
      <c r="B1015" s="61" t="str">
        <f t="shared" si="9"/>
        <v>085-0-001 Norbord inc. (La Sarre - Panneaux)</v>
      </c>
      <c r="C1015" s="641">
        <v>195</v>
      </c>
      <c r="D1015" s="641" t="s">
        <v>1016</v>
      </c>
      <c r="E1015" s="642" t="s">
        <v>1243</v>
      </c>
      <c r="F1015" s="773">
        <v>460</v>
      </c>
      <c r="G1015" s="773">
        <v>8</v>
      </c>
      <c r="H1015" s="774">
        <v>460</v>
      </c>
    </row>
    <row r="1016" spans="1:8" s="406" customFormat="1" x14ac:dyDescent="0.25">
      <c r="A1016" s="524" t="str">
        <f t="shared" si="10"/>
        <v>195-081-0-001 Rayonier A.M. Canada S.E.N.C. (Témiscaming - Pâtes et papiers)</v>
      </c>
      <c r="B1016" s="61" t="str">
        <f t="shared" si="9"/>
        <v>081-0-001 Rayonier A.M. Canada S.E.N.C. (Témiscaming - Pâtes et papiers)</v>
      </c>
      <c r="C1016" s="641">
        <v>195</v>
      </c>
      <c r="D1016" s="641" t="s">
        <v>1017</v>
      </c>
      <c r="E1016" s="642" t="s">
        <v>1244</v>
      </c>
      <c r="F1016" s="773">
        <v>460</v>
      </c>
      <c r="G1016" s="773">
        <v>8</v>
      </c>
      <c r="H1016" s="774">
        <v>460</v>
      </c>
    </row>
    <row r="1017" spans="1:8" s="406" customFormat="1" x14ac:dyDescent="0.25">
      <c r="A1017" s="524" t="str">
        <f t="shared" si="10"/>
        <v>195-171-4-003 Silicium Québec Société en commandite</v>
      </c>
      <c r="B1017" s="61" t="str">
        <f t="shared" si="9"/>
        <v>171-4-003 Silicium Québec Société en commandite</v>
      </c>
      <c r="C1017" s="641">
        <v>195</v>
      </c>
      <c r="D1017" s="641" t="s">
        <v>1010</v>
      </c>
      <c r="E1017" s="642" t="s">
        <v>1245</v>
      </c>
      <c r="F1017" s="773">
        <v>460</v>
      </c>
      <c r="G1017" s="773">
        <v>8</v>
      </c>
      <c r="H1017" s="774">
        <v>460</v>
      </c>
    </row>
    <row r="1018" spans="1:8" s="406" customFormat="1" x14ac:dyDescent="0.25">
      <c r="A1018" s="524" t="str">
        <f t="shared" si="10"/>
        <v>195-012-0-001 Uniboard Canada inc. (Sayabec)</v>
      </c>
      <c r="B1018" s="61" t="str">
        <f t="shared" si="9"/>
        <v>012-0-001 Uniboard Canada inc. (Sayabec)</v>
      </c>
      <c r="C1018" s="642">
        <v>195</v>
      </c>
      <c r="D1018" s="642" t="s">
        <v>1008</v>
      </c>
      <c r="E1018" s="642" t="s">
        <v>1246</v>
      </c>
      <c r="F1018" s="773">
        <v>100</v>
      </c>
      <c r="G1018" s="773">
        <v>2</v>
      </c>
      <c r="H1018" s="774">
        <v>120</v>
      </c>
    </row>
    <row r="1019" spans="1:8" s="406" customFormat="1" x14ac:dyDescent="0.25">
      <c r="A1019" s="524" t="str">
        <f t="shared" si="10"/>
        <v>195-041-2-039 Xylo-Carbone inc.</v>
      </c>
      <c r="B1019" s="61" t="str">
        <f t="shared" si="9"/>
        <v>041-2-039 Xylo-Carbone inc.</v>
      </c>
      <c r="C1019" s="641">
        <v>195</v>
      </c>
      <c r="D1019" s="641" t="s">
        <v>1214</v>
      </c>
      <c r="E1019" s="642" t="s">
        <v>1247</v>
      </c>
      <c r="F1019" s="773">
        <v>460</v>
      </c>
      <c r="G1019" s="773">
        <v>8</v>
      </c>
      <c r="H1019" s="774">
        <v>460</v>
      </c>
    </row>
    <row r="1020" spans="1:8" s="406" customFormat="1" x14ac:dyDescent="0.25">
      <c r="A1020" s="524" t="str">
        <f t="shared" si="10"/>
        <v>200-142-4-004 9455-8624 Québec inc. (Biomasse du lac Taureau)</v>
      </c>
      <c r="B1020" s="61" t="str">
        <f t="shared" si="9"/>
        <v>142-4-004 9455-8624 Québec inc. (Biomasse du lac Taureau)</v>
      </c>
      <c r="C1020" s="641">
        <v>200</v>
      </c>
      <c r="D1020" s="641" t="s">
        <v>1147</v>
      </c>
      <c r="E1020" s="642" t="s">
        <v>1236</v>
      </c>
      <c r="F1020" s="773">
        <v>460</v>
      </c>
      <c r="G1020" s="773">
        <v>8</v>
      </c>
      <c r="H1020" s="774">
        <v>460</v>
      </c>
    </row>
    <row r="1021" spans="1:8" s="406" customFormat="1" x14ac:dyDescent="0.25">
      <c r="A1021" s="524" t="str">
        <f t="shared" si="10"/>
        <v>200-011-0-003 Cascades Canada ULC (Cabano)</v>
      </c>
      <c r="B1021" s="61" t="str">
        <f t="shared" si="9"/>
        <v>011-0-003 Cascades Canada ULC (Cabano)</v>
      </c>
      <c r="C1021" s="641">
        <v>200</v>
      </c>
      <c r="D1021" s="641" t="s">
        <v>1007</v>
      </c>
      <c r="E1021" s="642" t="s">
        <v>1211</v>
      </c>
      <c r="F1021" s="773">
        <v>460</v>
      </c>
      <c r="G1021" s="773">
        <v>8</v>
      </c>
      <c r="H1021" s="774">
        <v>460</v>
      </c>
    </row>
    <row r="1022" spans="1:8" s="406" customFormat="1" x14ac:dyDescent="0.25">
      <c r="A1022" s="524" t="str">
        <f t="shared" si="10"/>
        <v>200-042-0-001 Compagnie WestRock du Canada Corp.</v>
      </c>
      <c r="B1022" s="61" t="str">
        <f t="shared" si="9"/>
        <v>042-0-001 Compagnie WestRock du Canada Corp.</v>
      </c>
      <c r="C1022" s="641">
        <v>200</v>
      </c>
      <c r="D1022" s="641" t="s">
        <v>1011</v>
      </c>
      <c r="E1022" s="642" t="s">
        <v>1237</v>
      </c>
      <c r="F1022" s="773">
        <v>380</v>
      </c>
      <c r="G1022" s="773">
        <v>7</v>
      </c>
      <c r="H1022" s="774">
        <v>420</v>
      </c>
    </row>
    <row r="1023" spans="1:8" s="406" customFormat="1" x14ac:dyDescent="0.25">
      <c r="A1023" s="524" t="str">
        <f t="shared" si="10"/>
        <v>200-051-0-003 Domtar inc. (Windsor - Pâtes et papiers)</v>
      </c>
      <c r="B1023" s="61" t="str">
        <f t="shared" si="9"/>
        <v>051-0-003 Domtar inc. (Windsor - Pâtes et papiers)</v>
      </c>
      <c r="C1023" s="641">
        <v>200</v>
      </c>
      <c r="D1023" s="641" t="s">
        <v>1012</v>
      </c>
      <c r="E1023" s="642" t="s">
        <v>1238</v>
      </c>
      <c r="F1023" s="773">
        <v>460</v>
      </c>
      <c r="G1023" s="773">
        <v>8</v>
      </c>
      <c r="H1023" s="774">
        <v>460</v>
      </c>
    </row>
    <row r="1024" spans="1:8" s="406" customFormat="1" x14ac:dyDescent="0.25">
      <c r="A1024" s="524" t="str">
        <f t="shared" si="10"/>
        <v>200-012-0-003 Entreprises Sappi Canada inc. (Matane)</v>
      </c>
      <c r="B1024" s="61" t="str">
        <f t="shared" si="9"/>
        <v>012-0-003 Entreprises Sappi Canada inc. (Matane)</v>
      </c>
      <c r="C1024" s="641">
        <v>200</v>
      </c>
      <c r="D1024" s="641" t="s">
        <v>1009</v>
      </c>
      <c r="E1024" s="642" t="s">
        <v>1239</v>
      </c>
      <c r="F1024" s="773">
        <v>460</v>
      </c>
      <c r="G1024" s="773">
        <v>8</v>
      </c>
      <c r="H1024" s="774">
        <v>460</v>
      </c>
    </row>
    <row r="1025" spans="1:8" s="406" customFormat="1" x14ac:dyDescent="0.25">
      <c r="A1025" s="524" t="str">
        <f t="shared" si="10"/>
        <v>200-086-0-002 Forex Amos inc. (OSB)</v>
      </c>
      <c r="B1025" s="61" t="str">
        <f t="shared" si="9"/>
        <v>086-0-002 Forex Amos inc. (OSB)</v>
      </c>
      <c r="C1025" s="641">
        <v>200</v>
      </c>
      <c r="D1025" s="641" t="s">
        <v>1240</v>
      </c>
      <c r="E1025" s="642" t="s">
        <v>1241</v>
      </c>
      <c r="F1025" s="773">
        <v>460</v>
      </c>
      <c r="G1025" s="773">
        <v>8</v>
      </c>
      <c r="H1025" s="774">
        <v>460</v>
      </c>
    </row>
    <row r="1026" spans="1:8" s="406" customFormat="1" x14ac:dyDescent="0.25">
      <c r="A1026" s="524" t="str">
        <f t="shared" si="10"/>
        <v xml:space="preserve">200-072-0-002 Fortress Cellulose Spécialisée (Thurso - Pâtes et Papiers) </v>
      </c>
      <c r="B1026" s="61" t="str">
        <f t="shared" si="9"/>
        <v xml:space="preserve">072-0-002 Fortress Cellulose Spécialisée (Thurso - Pâtes et Papiers) </v>
      </c>
      <c r="C1026" s="641">
        <v>200</v>
      </c>
      <c r="D1026" s="641" t="s">
        <v>1013</v>
      </c>
      <c r="E1026" s="642" t="s">
        <v>1014</v>
      </c>
      <c r="F1026" s="773">
        <v>460</v>
      </c>
      <c r="G1026" s="773">
        <v>8</v>
      </c>
      <c r="H1026" s="774">
        <v>460</v>
      </c>
    </row>
    <row r="1027" spans="1:8" s="406" customFormat="1" x14ac:dyDescent="0.25">
      <c r="A1027" s="524" t="str">
        <f t="shared" si="10"/>
        <v>200-073-0-001 Louisiana-Pacific Canada Ltd. (Bois-Franc)</v>
      </c>
      <c r="B1027" s="61" t="str">
        <f t="shared" si="9"/>
        <v>073-0-001 Louisiana-Pacific Canada Ltd. (Bois-Franc)</v>
      </c>
      <c r="C1027" s="641">
        <v>200</v>
      </c>
      <c r="D1027" s="641" t="s">
        <v>1015</v>
      </c>
      <c r="E1027" s="642" t="s">
        <v>1242</v>
      </c>
      <c r="F1027" s="773">
        <v>460</v>
      </c>
      <c r="G1027" s="773">
        <v>8</v>
      </c>
      <c r="H1027" s="774">
        <v>460</v>
      </c>
    </row>
    <row r="1028" spans="1:8" s="406" customFormat="1" x14ac:dyDescent="0.25">
      <c r="A1028" s="524" t="str">
        <f t="shared" si="10"/>
        <v>200-022-0-001 Norbord inc. (Chambord)</v>
      </c>
      <c r="B1028" s="61" t="str">
        <f t="shared" si="9"/>
        <v>022-0-001 Norbord inc. (Chambord)</v>
      </c>
      <c r="C1028" s="641">
        <v>200</v>
      </c>
      <c r="D1028" s="641" t="s">
        <v>1212</v>
      </c>
      <c r="E1028" s="642" t="s">
        <v>1213</v>
      </c>
      <c r="F1028" s="773">
        <v>140</v>
      </c>
      <c r="G1028" s="773">
        <v>3</v>
      </c>
      <c r="H1028" s="774">
        <v>180</v>
      </c>
    </row>
    <row r="1029" spans="1:8" s="406" customFormat="1" x14ac:dyDescent="0.25">
      <c r="A1029" s="524" t="str">
        <f t="shared" si="10"/>
        <v>200-085-0-001 Norbord inc. (La Sarre - Panneaux)</v>
      </c>
      <c r="B1029" s="61" t="str">
        <f t="shared" si="9"/>
        <v>085-0-001 Norbord inc. (La Sarre - Panneaux)</v>
      </c>
      <c r="C1029" s="642">
        <v>200</v>
      </c>
      <c r="D1029" s="642" t="s">
        <v>1016</v>
      </c>
      <c r="E1029" s="642" t="s">
        <v>1243</v>
      </c>
      <c r="F1029" s="773">
        <v>460</v>
      </c>
      <c r="G1029" s="773">
        <v>8</v>
      </c>
      <c r="H1029" s="774">
        <v>460</v>
      </c>
    </row>
    <row r="1030" spans="1:8" s="406" customFormat="1" x14ac:dyDescent="0.25">
      <c r="A1030" s="524" t="str">
        <f t="shared" si="10"/>
        <v>200-081-0-001 Rayonier A.M. Canada S.E.N.C. (Témiscaming - Pâtes et papiers)</v>
      </c>
      <c r="B1030" s="61" t="str">
        <f t="shared" si="9"/>
        <v>081-0-001 Rayonier A.M. Canada S.E.N.C. (Témiscaming - Pâtes et papiers)</v>
      </c>
      <c r="C1030" s="641">
        <v>200</v>
      </c>
      <c r="D1030" s="641" t="s">
        <v>1017</v>
      </c>
      <c r="E1030" s="642" t="s">
        <v>1244</v>
      </c>
      <c r="F1030" s="773">
        <v>460</v>
      </c>
      <c r="G1030" s="773">
        <v>8</v>
      </c>
      <c r="H1030" s="774">
        <v>460</v>
      </c>
    </row>
    <row r="1031" spans="1:8" s="406" customFormat="1" x14ac:dyDescent="0.25">
      <c r="A1031" s="524" t="str">
        <f t="shared" si="10"/>
        <v>200-171-4-003 Silicium Québec Société en commandite</v>
      </c>
      <c r="B1031" s="61" t="str">
        <f t="shared" si="9"/>
        <v>171-4-003 Silicium Québec Société en commandite</v>
      </c>
      <c r="C1031" s="641">
        <v>200</v>
      </c>
      <c r="D1031" s="641" t="s">
        <v>1010</v>
      </c>
      <c r="E1031" s="642" t="s">
        <v>1245</v>
      </c>
      <c r="F1031" s="773">
        <v>460</v>
      </c>
      <c r="G1031" s="773">
        <v>8</v>
      </c>
      <c r="H1031" s="774">
        <v>460</v>
      </c>
    </row>
    <row r="1032" spans="1:8" s="406" customFormat="1" x14ac:dyDescent="0.25">
      <c r="A1032" s="524" t="str">
        <f t="shared" si="10"/>
        <v>200-012-0-001 Uniboard Canada inc. (Sayabec)</v>
      </c>
      <c r="B1032" s="61" t="str">
        <f t="shared" ref="B1032:B1095" si="11">CONCATENATE(D1032," ",E1032)</f>
        <v>012-0-001 Uniboard Canada inc. (Sayabec)</v>
      </c>
      <c r="C1032" s="641">
        <v>200</v>
      </c>
      <c r="D1032" s="641" t="s">
        <v>1008</v>
      </c>
      <c r="E1032" s="642" t="s">
        <v>1246</v>
      </c>
      <c r="F1032" s="773">
        <v>460</v>
      </c>
      <c r="G1032" s="773">
        <v>8</v>
      </c>
      <c r="H1032" s="774">
        <v>460</v>
      </c>
    </row>
    <row r="1033" spans="1:8" s="406" customFormat="1" x14ac:dyDescent="0.25">
      <c r="A1033" s="524" t="str">
        <f t="shared" ref="A1033:A1096" si="12">CONCATENATE(C1033,"-",B1033)</f>
        <v>200-041-2-039 Xylo-Carbone inc.</v>
      </c>
      <c r="B1033" s="61" t="str">
        <f t="shared" si="11"/>
        <v>041-2-039 Xylo-Carbone inc.</v>
      </c>
      <c r="C1033" s="641">
        <v>200</v>
      </c>
      <c r="D1033" s="641" t="s">
        <v>1214</v>
      </c>
      <c r="E1033" s="642" t="s">
        <v>1247</v>
      </c>
      <c r="F1033" s="773">
        <v>460</v>
      </c>
      <c r="G1033" s="773">
        <v>8</v>
      </c>
      <c r="H1033" s="774">
        <v>460</v>
      </c>
    </row>
    <row r="1034" spans="1:8" s="406" customFormat="1" x14ac:dyDescent="0.25">
      <c r="A1034" s="524" t="str">
        <f t="shared" si="12"/>
        <v>240-142-4-004 9455-8624 Québec inc. (Biomasse du lac Taureau)</v>
      </c>
      <c r="B1034" s="61" t="str">
        <f t="shared" si="11"/>
        <v>142-4-004 9455-8624 Québec inc. (Biomasse du lac Taureau)</v>
      </c>
      <c r="C1034" s="641">
        <v>240</v>
      </c>
      <c r="D1034" s="641" t="s">
        <v>1147</v>
      </c>
      <c r="E1034" s="642" t="s">
        <v>1236</v>
      </c>
      <c r="F1034" s="773">
        <v>460</v>
      </c>
      <c r="G1034" s="773">
        <v>8</v>
      </c>
      <c r="H1034" s="774">
        <v>460</v>
      </c>
    </row>
    <row r="1035" spans="1:8" s="406" customFormat="1" x14ac:dyDescent="0.25">
      <c r="A1035" s="524" t="str">
        <f t="shared" si="12"/>
        <v>240-011-0-003 Cascades Canada ULC (Cabano)</v>
      </c>
      <c r="B1035" s="61" t="str">
        <f t="shared" si="11"/>
        <v>011-0-003 Cascades Canada ULC (Cabano)</v>
      </c>
      <c r="C1035" s="641">
        <v>240</v>
      </c>
      <c r="D1035" s="641" t="s">
        <v>1007</v>
      </c>
      <c r="E1035" s="642" t="s">
        <v>1211</v>
      </c>
      <c r="F1035" s="773">
        <v>460</v>
      </c>
      <c r="G1035" s="773">
        <v>8</v>
      </c>
      <c r="H1035" s="774">
        <v>460</v>
      </c>
    </row>
    <row r="1036" spans="1:8" s="406" customFormat="1" x14ac:dyDescent="0.25">
      <c r="A1036" s="524" t="str">
        <f t="shared" si="12"/>
        <v>240-042-0-001 Compagnie WestRock du Canada Corp.</v>
      </c>
      <c r="B1036" s="61" t="str">
        <f t="shared" si="11"/>
        <v>042-0-001 Compagnie WestRock du Canada Corp.</v>
      </c>
      <c r="C1036" s="641">
        <v>240</v>
      </c>
      <c r="D1036" s="641" t="s">
        <v>1011</v>
      </c>
      <c r="E1036" s="642" t="s">
        <v>1237</v>
      </c>
      <c r="F1036" s="773">
        <v>60</v>
      </c>
      <c r="G1036" s="773">
        <v>1</v>
      </c>
      <c r="H1036" s="774">
        <v>60</v>
      </c>
    </row>
    <row r="1037" spans="1:8" s="406" customFormat="1" x14ac:dyDescent="0.25">
      <c r="A1037" s="524" t="str">
        <f t="shared" si="12"/>
        <v>240-051-0-003 Domtar inc. (Windsor - Pâtes et papiers)</v>
      </c>
      <c r="B1037" s="61" t="str">
        <f t="shared" si="11"/>
        <v>051-0-003 Domtar inc. (Windsor - Pâtes et papiers)</v>
      </c>
      <c r="C1037" s="641">
        <v>240</v>
      </c>
      <c r="D1037" s="641" t="s">
        <v>1012</v>
      </c>
      <c r="E1037" s="642" t="s">
        <v>1238</v>
      </c>
      <c r="F1037" s="773">
        <v>460</v>
      </c>
      <c r="G1037" s="773">
        <v>8</v>
      </c>
      <c r="H1037" s="774">
        <v>460</v>
      </c>
    </row>
    <row r="1038" spans="1:8" s="406" customFormat="1" x14ac:dyDescent="0.25">
      <c r="A1038" s="524" t="str">
        <f t="shared" si="12"/>
        <v>240-012-0-003 Entreprises Sappi Canada inc. (Matane)</v>
      </c>
      <c r="B1038" s="61" t="str">
        <f t="shared" si="11"/>
        <v>012-0-003 Entreprises Sappi Canada inc. (Matane)</v>
      </c>
      <c r="C1038" s="641">
        <v>240</v>
      </c>
      <c r="D1038" s="641" t="s">
        <v>1009</v>
      </c>
      <c r="E1038" s="642" t="s">
        <v>1239</v>
      </c>
      <c r="F1038" s="773">
        <v>460</v>
      </c>
      <c r="G1038" s="773">
        <v>8</v>
      </c>
      <c r="H1038" s="774">
        <v>460</v>
      </c>
    </row>
    <row r="1039" spans="1:8" s="406" customFormat="1" x14ac:dyDescent="0.25">
      <c r="A1039" s="524" t="str">
        <f t="shared" si="12"/>
        <v>240-086-0-002 Forex Amos inc. (OSB)</v>
      </c>
      <c r="B1039" s="61" t="str">
        <f t="shared" si="11"/>
        <v>086-0-002 Forex Amos inc. (OSB)</v>
      </c>
      <c r="C1039" s="641">
        <v>240</v>
      </c>
      <c r="D1039" s="641" t="s">
        <v>1240</v>
      </c>
      <c r="E1039" s="642" t="s">
        <v>1241</v>
      </c>
      <c r="F1039" s="773">
        <v>460</v>
      </c>
      <c r="G1039" s="773">
        <v>8</v>
      </c>
      <c r="H1039" s="774">
        <v>460</v>
      </c>
    </row>
    <row r="1040" spans="1:8" s="406" customFormat="1" x14ac:dyDescent="0.25">
      <c r="A1040" s="524" t="str">
        <f t="shared" si="12"/>
        <v xml:space="preserve">240-072-0-002 Fortress Cellulose Spécialisée (Thurso - Pâtes et Papiers) </v>
      </c>
      <c r="B1040" s="61" t="str">
        <f t="shared" si="11"/>
        <v xml:space="preserve">072-0-002 Fortress Cellulose Spécialisée (Thurso - Pâtes et Papiers) </v>
      </c>
      <c r="C1040" s="642">
        <v>240</v>
      </c>
      <c r="D1040" s="642" t="s">
        <v>1013</v>
      </c>
      <c r="E1040" s="642" t="s">
        <v>1014</v>
      </c>
      <c r="F1040" s="773">
        <v>460</v>
      </c>
      <c r="G1040" s="773">
        <v>8</v>
      </c>
      <c r="H1040" s="774">
        <v>460</v>
      </c>
    </row>
    <row r="1041" spans="1:8" s="406" customFormat="1" x14ac:dyDescent="0.25">
      <c r="A1041" s="524" t="str">
        <f t="shared" si="12"/>
        <v>240-073-0-001 Louisiana-Pacific Canada Ltd. (Bois-Franc)</v>
      </c>
      <c r="B1041" s="61" t="str">
        <f t="shared" si="11"/>
        <v>073-0-001 Louisiana-Pacific Canada Ltd. (Bois-Franc)</v>
      </c>
      <c r="C1041" s="641">
        <v>240</v>
      </c>
      <c r="D1041" s="641" t="s">
        <v>1015</v>
      </c>
      <c r="E1041" s="642" t="s">
        <v>1242</v>
      </c>
      <c r="F1041" s="773">
        <v>460</v>
      </c>
      <c r="G1041" s="773">
        <v>8</v>
      </c>
      <c r="H1041" s="774">
        <v>460</v>
      </c>
    </row>
    <row r="1042" spans="1:8" s="406" customFormat="1" x14ac:dyDescent="0.25">
      <c r="A1042" s="524" t="str">
        <f t="shared" si="12"/>
        <v>240-022-0-001 Norbord inc. (Chambord)</v>
      </c>
      <c r="B1042" s="61" t="str">
        <f t="shared" si="11"/>
        <v>022-0-001 Norbord inc. (Chambord)</v>
      </c>
      <c r="C1042" s="641">
        <v>240</v>
      </c>
      <c r="D1042" s="641" t="s">
        <v>1212</v>
      </c>
      <c r="E1042" s="642" t="s">
        <v>1213</v>
      </c>
      <c r="F1042" s="773">
        <v>0</v>
      </c>
      <c r="G1042" s="773">
        <v>0</v>
      </c>
      <c r="H1042" s="774">
        <v>0</v>
      </c>
    </row>
    <row r="1043" spans="1:8" s="406" customFormat="1" x14ac:dyDescent="0.25">
      <c r="A1043" s="524" t="str">
        <f t="shared" si="12"/>
        <v>240-085-0-001 Norbord inc. (La Sarre - Panneaux)</v>
      </c>
      <c r="B1043" s="61" t="str">
        <f t="shared" si="11"/>
        <v>085-0-001 Norbord inc. (La Sarre - Panneaux)</v>
      </c>
      <c r="C1043" s="641">
        <v>240</v>
      </c>
      <c r="D1043" s="641" t="s">
        <v>1016</v>
      </c>
      <c r="E1043" s="642" t="s">
        <v>1243</v>
      </c>
      <c r="F1043" s="773">
        <v>460</v>
      </c>
      <c r="G1043" s="773">
        <v>8</v>
      </c>
      <c r="H1043" s="774">
        <v>460</v>
      </c>
    </row>
    <row r="1044" spans="1:8" s="406" customFormat="1" x14ac:dyDescent="0.25">
      <c r="A1044" s="524" t="str">
        <f t="shared" si="12"/>
        <v>240-081-0-001 Rayonier A.M. Canada S.E.N.C. (Témiscaming - Pâtes et papiers)</v>
      </c>
      <c r="B1044" s="61" t="str">
        <f t="shared" si="11"/>
        <v>081-0-001 Rayonier A.M. Canada S.E.N.C. (Témiscaming - Pâtes et papiers)</v>
      </c>
      <c r="C1044" s="641">
        <v>240</v>
      </c>
      <c r="D1044" s="641" t="s">
        <v>1017</v>
      </c>
      <c r="E1044" s="642" t="s">
        <v>1244</v>
      </c>
      <c r="F1044" s="773">
        <v>460</v>
      </c>
      <c r="G1044" s="773">
        <v>8</v>
      </c>
      <c r="H1044" s="774">
        <v>460</v>
      </c>
    </row>
    <row r="1045" spans="1:8" s="406" customFormat="1" x14ac:dyDescent="0.25">
      <c r="A1045" s="524" t="str">
        <f t="shared" si="12"/>
        <v>240-171-4-003 Silicium Québec Société en commandite</v>
      </c>
      <c r="B1045" s="61" t="str">
        <f t="shared" si="11"/>
        <v>171-4-003 Silicium Québec Société en commandite</v>
      </c>
      <c r="C1045" s="641">
        <v>240</v>
      </c>
      <c r="D1045" s="641" t="s">
        <v>1010</v>
      </c>
      <c r="E1045" s="642" t="s">
        <v>1245</v>
      </c>
      <c r="F1045" s="773">
        <v>420</v>
      </c>
      <c r="G1045" s="773">
        <v>7</v>
      </c>
      <c r="H1045" s="774">
        <v>420</v>
      </c>
    </row>
    <row r="1046" spans="1:8" s="406" customFormat="1" x14ac:dyDescent="0.25">
      <c r="A1046" s="524" t="str">
        <f t="shared" si="12"/>
        <v>240-012-0-001 Uniboard Canada inc. (Sayabec)</v>
      </c>
      <c r="B1046" s="61" t="str">
        <f t="shared" si="11"/>
        <v>012-0-001 Uniboard Canada inc. (Sayabec)</v>
      </c>
      <c r="C1046" s="641">
        <v>240</v>
      </c>
      <c r="D1046" s="641" t="s">
        <v>1008</v>
      </c>
      <c r="E1046" s="642" t="s">
        <v>1246</v>
      </c>
      <c r="F1046" s="773">
        <v>460</v>
      </c>
      <c r="G1046" s="773">
        <v>8</v>
      </c>
      <c r="H1046" s="774">
        <v>460</v>
      </c>
    </row>
    <row r="1047" spans="1:8" s="406" customFormat="1" x14ac:dyDescent="0.25">
      <c r="A1047" s="524" t="str">
        <f t="shared" si="12"/>
        <v>240-041-2-039 Xylo-Carbone inc.</v>
      </c>
      <c r="B1047" s="61" t="str">
        <f t="shared" si="11"/>
        <v>041-2-039 Xylo-Carbone inc.</v>
      </c>
      <c r="C1047" s="641">
        <v>240</v>
      </c>
      <c r="D1047" s="641" t="s">
        <v>1214</v>
      </c>
      <c r="E1047" s="642" t="s">
        <v>1247</v>
      </c>
      <c r="F1047" s="773">
        <v>320</v>
      </c>
      <c r="G1047" s="773">
        <v>6</v>
      </c>
      <c r="H1047" s="774">
        <v>360</v>
      </c>
    </row>
    <row r="1048" spans="1:8" s="406" customFormat="1" x14ac:dyDescent="0.25">
      <c r="A1048" s="524" t="str">
        <f t="shared" si="12"/>
        <v>241-142-4-004 9455-8624 Québec inc. (Biomasse du lac Taureau)</v>
      </c>
      <c r="B1048" s="61" t="str">
        <f t="shared" si="11"/>
        <v>142-4-004 9455-8624 Québec inc. (Biomasse du lac Taureau)</v>
      </c>
      <c r="C1048" s="641">
        <v>241</v>
      </c>
      <c r="D1048" s="641" t="s">
        <v>1147</v>
      </c>
      <c r="E1048" s="642" t="s">
        <v>1236</v>
      </c>
      <c r="F1048" s="773">
        <v>460</v>
      </c>
      <c r="G1048" s="773">
        <v>8</v>
      </c>
      <c r="H1048" s="774">
        <v>460</v>
      </c>
    </row>
    <row r="1049" spans="1:8" s="406" customFormat="1" x14ac:dyDescent="0.25">
      <c r="A1049" s="524" t="str">
        <f t="shared" si="12"/>
        <v>241-011-0-003 Cascades Canada ULC (Cabano)</v>
      </c>
      <c r="B1049" s="61" t="str">
        <f t="shared" si="11"/>
        <v>011-0-003 Cascades Canada ULC (Cabano)</v>
      </c>
      <c r="C1049" s="641">
        <v>241</v>
      </c>
      <c r="D1049" s="641" t="s">
        <v>1007</v>
      </c>
      <c r="E1049" s="642" t="s">
        <v>1211</v>
      </c>
      <c r="F1049" s="773">
        <v>460</v>
      </c>
      <c r="G1049" s="773">
        <v>8</v>
      </c>
      <c r="H1049" s="774">
        <v>460</v>
      </c>
    </row>
    <row r="1050" spans="1:8" s="406" customFormat="1" x14ac:dyDescent="0.25">
      <c r="A1050" s="524" t="str">
        <f t="shared" si="12"/>
        <v>241-042-0-001 Compagnie WestRock du Canada Corp.</v>
      </c>
      <c r="B1050" s="61" t="str">
        <f t="shared" si="11"/>
        <v>042-0-001 Compagnie WestRock du Canada Corp.</v>
      </c>
      <c r="C1050" s="641">
        <v>241</v>
      </c>
      <c r="D1050" s="641" t="s">
        <v>1011</v>
      </c>
      <c r="E1050" s="642" t="s">
        <v>1237</v>
      </c>
      <c r="F1050" s="773">
        <v>240</v>
      </c>
      <c r="G1050" s="773">
        <v>4</v>
      </c>
      <c r="H1050" s="774">
        <v>240</v>
      </c>
    </row>
    <row r="1051" spans="1:8" s="406" customFormat="1" x14ac:dyDescent="0.25">
      <c r="A1051" s="524" t="str">
        <f t="shared" si="12"/>
        <v>241-051-0-003 Domtar inc. (Windsor - Pâtes et papiers)</v>
      </c>
      <c r="B1051" s="61" t="str">
        <f t="shared" si="11"/>
        <v>051-0-003 Domtar inc. (Windsor - Pâtes et papiers)</v>
      </c>
      <c r="C1051" s="642">
        <v>241</v>
      </c>
      <c r="D1051" s="642" t="s">
        <v>1012</v>
      </c>
      <c r="E1051" s="642" t="s">
        <v>1238</v>
      </c>
      <c r="F1051" s="773">
        <v>460</v>
      </c>
      <c r="G1051" s="773">
        <v>8</v>
      </c>
      <c r="H1051" s="774">
        <v>460</v>
      </c>
    </row>
    <row r="1052" spans="1:8" s="406" customFormat="1" x14ac:dyDescent="0.25">
      <c r="A1052" s="524" t="str">
        <f t="shared" si="12"/>
        <v>241-012-0-003 Entreprises Sappi Canada inc. (Matane)</v>
      </c>
      <c r="B1052" s="61" t="str">
        <f t="shared" si="11"/>
        <v>012-0-003 Entreprises Sappi Canada inc. (Matane)</v>
      </c>
      <c r="C1052" s="641">
        <v>241</v>
      </c>
      <c r="D1052" s="641" t="s">
        <v>1009</v>
      </c>
      <c r="E1052" s="642" t="s">
        <v>1239</v>
      </c>
      <c r="F1052" s="773">
        <v>460</v>
      </c>
      <c r="G1052" s="773">
        <v>8</v>
      </c>
      <c r="H1052" s="774">
        <v>460</v>
      </c>
    </row>
    <row r="1053" spans="1:8" s="406" customFormat="1" x14ac:dyDescent="0.25">
      <c r="A1053" s="524" t="str">
        <f t="shared" si="12"/>
        <v>241-086-0-002 Forex Amos inc. (OSB)</v>
      </c>
      <c r="B1053" s="61" t="str">
        <f t="shared" si="11"/>
        <v>086-0-002 Forex Amos inc. (OSB)</v>
      </c>
      <c r="C1053" s="641">
        <v>241</v>
      </c>
      <c r="D1053" s="641" t="s">
        <v>1240</v>
      </c>
      <c r="E1053" s="642" t="s">
        <v>1241</v>
      </c>
      <c r="F1053" s="773">
        <v>460</v>
      </c>
      <c r="G1053" s="773">
        <v>8</v>
      </c>
      <c r="H1053" s="774">
        <v>460</v>
      </c>
    </row>
    <row r="1054" spans="1:8" s="406" customFormat="1" x14ac:dyDescent="0.25">
      <c r="A1054" s="524" t="str">
        <f t="shared" si="12"/>
        <v xml:space="preserve">241-072-0-002 Fortress Cellulose Spécialisée (Thurso - Pâtes et Papiers) </v>
      </c>
      <c r="B1054" s="61" t="str">
        <f t="shared" si="11"/>
        <v xml:space="preserve">072-0-002 Fortress Cellulose Spécialisée (Thurso - Pâtes et Papiers) </v>
      </c>
      <c r="C1054" s="641">
        <v>241</v>
      </c>
      <c r="D1054" s="641" t="s">
        <v>1013</v>
      </c>
      <c r="E1054" s="642" t="s">
        <v>1014</v>
      </c>
      <c r="F1054" s="773">
        <v>460</v>
      </c>
      <c r="G1054" s="773">
        <v>8</v>
      </c>
      <c r="H1054" s="774">
        <v>460</v>
      </c>
    </row>
    <row r="1055" spans="1:8" s="406" customFormat="1" x14ac:dyDescent="0.25">
      <c r="A1055" s="524" t="str">
        <f t="shared" si="12"/>
        <v>241-073-0-001 Louisiana-Pacific Canada Ltd. (Bois-Franc)</v>
      </c>
      <c r="B1055" s="61" t="str">
        <f t="shared" si="11"/>
        <v>073-0-001 Louisiana-Pacific Canada Ltd. (Bois-Franc)</v>
      </c>
      <c r="C1055" s="641">
        <v>241</v>
      </c>
      <c r="D1055" s="641" t="s">
        <v>1015</v>
      </c>
      <c r="E1055" s="642" t="s">
        <v>1242</v>
      </c>
      <c r="F1055" s="773">
        <v>460</v>
      </c>
      <c r="G1055" s="773">
        <v>8</v>
      </c>
      <c r="H1055" s="774">
        <v>460</v>
      </c>
    </row>
    <row r="1056" spans="1:8" s="406" customFormat="1" x14ac:dyDescent="0.25">
      <c r="A1056" s="524" t="str">
        <f t="shared" si="12"/>
        <v>241-022-0-001 Norbord inc. (Chambord)</v>
      </c>
      <c r="B1056" s="61" t="str">
        <f t="shared" si="11"/>
        <v>022-0-001 Norbord inc. (Chambord)</v>
      </c>
      <c r="C1056" s="641">
        <v>241</v>
      </c>
      <c r="D1056" s="641" t="s">
        <v>1212</v>
      </c>
      <c r="E1056" s="642" t="s">
        <v>1213</v>
      </c>
      <c r="F1056" s="773">
        <v>20</v>
      </c>
      <c r="G1056" s="773">
        <v>1</v>
      </c>
      <c r="H1056" s="774">
        <v>60</v>
      </c>
    </row>
    <row r="1057" spans="1:8" s="406" customFormat="1" x14ac:dyDescent="0.25">
      <c r="A1057" s="524" t="str">
        <f t="shared" si="12"/>
        <v>241-085-0-001 Norbord inc. (La Sarre - Panneaux)</v>
      </c>
      <c r="B1057" s="61" t="str">
        <f t="shared" si="11"/>
        <v>085-0-001 Norbord inc. (La Sarre - Panneaux)</v>
      </c>
      <c r="C1057" s="641">
        <v>241</v>
      </c>
      <c r="D1057" s="641" t="s">
        <v>1016</v>
      </c>
      <c r="E1057" s="642" t="s">
        <v>1243</v>
      </c>
      <c r="F1057" s="773">
        <v>460</v>
      </c>
      <c r="G1057" s="773">
        <v>8</v>
      </c>
      <c r="H1057" s="774">
        <v>460</v>
      </c>
    </row>
    <row r="1058" spans="1:8" s="406" customFormat="1" x14ac:dyDescent="0.25">
      <c r="A1058" s="524" t="str">
        <f t="shared" si="12"/>
        <v>241-081-0-001 Rayonier A.M. Canada S.E.N.C. (Témiscaming - Pâtes et papiers)</v>
      </c>
      <c r="B1058" s="61" t="str">
        <f t="shared" si="11"/>
        <v>081-0-001 Rayonier A.M. Canada S.E.N.C. (Témiscaming - Pâtes et papiers)</v>
      </c>
      <c r="C1058" s="641">
        <v>241</v>
      </c>
      <c r="D1058" s="641" t="s">
        <v>1017</v>
      </c>
      <c r="E1058" s="642" t="s">
        <v>1244</v>
      </c>
      <c r="F1058" s="773">
        <v>460</v>
      </c>
      <c r="G1058" s="773">
        <v>8</v>
      </c>
      <c r="H1058" s="774">
        <v>460</v>
      </c>
    </row>
    <row r="1059" spans="1:8" s="406" customFormat="1" x14ac:dyDescent="0.25">
      <c r="A1059" s="524" t="str">
        <f t="shared" si="12"/>
        <v>241-171-4-003 Silicium Québec Société en commandite</v>
      </c>
      <c r="B1059" s="61" t="str">
        <f t="shared" si="11"/>
        <v>171-4-003 Silicium Québec Société en commandite</v>
      </c>
      <c r="C1059" s="641">
        <v>241</v>
      </c>
      <c r="D1059" s="641" t="s">
        <v>1010</v>
      </c>
      <c r="E1059" s="642" t="s">
        <v>1245</v>
      </c>
      <c r="F1059" s="773">
        <v>460</v>
      </c>
      <c r="G1059" s="773">
        <v>8</v>
      </c>
      <c r="H1059" s="774">
        <v>460</v>
      </c>
    </row>
    <row r="1060" spans="1:8" s="406" customFormat="1" x14ac:dyDescent="0.25">
      <c r="A1060" s="524" t="str">
        <f t="shared" si="12"/>
        <v>241-012-0-001 Uniboard Canada inc. (Sayabec)</v>
      </c>
      <c r="B1060" s="61" t="str">
        <f t="shared" si="11"/>
        <v>012-0-001 Uniboard Canada inc. (Sayabec)</v>
      </c>
      <c r="C1060" s="641">
        <v>241</v>
      </c>
      <c r="D1060" s="641" t="s">
        <v>1008</v>
      </c>
      <c r="E1060" s="642" t="s">
        <v>1246</v>
      </c>
      <c r="F1060" s="773">
        <v>460</v>
      </c>
      <c r="G1060" s="773">
        <v>8</v>
      </c>
      <c r="H1060" s="774">
        <v>460</v>
      </c>
    </row>
    <row r="1061" spans="1:8" s="406" customFormat="1" x14ac:dyDescent="0.25">
      <c r="A1061" s="524" t="str">
        <f t="shared" si="12"/>
        <v>241-041-2-039 Xylo-Carbone inc.</v>
      </c>
      <c r="B1061" s="61" t="str">
        <f t="shared" si="11"/>
        <v>041-2-039 Xylo-Carbone inc.</v>
      </c>
      <c r="C1061" s="641">
        <v>241</v>
      </c>
      <c r="D1061" s="641" t="s">
        <v>1214</v>
      </c>
      <c r="E1061" s="642" t="s">
        <v>1247</v>
      </c>
      <c r="F1061" s="773">
        <v>380</v>
      </c>
      <c r="G1061" s="773">
        <v>7</v>
      </c>
      <c r="H1061" s="774">
        <v>420</v>
      </c>
    </row>
    <row r="1062" spans="1:8" s="406" customFormat="1" x14ac:dyDescent="0.25">
      <c r="A1062" s="524" t="str">
        <f t="shared" si="12"/>
        <v>242-142-4-004 9455-8624 Québec inc. (Biomasse du lac Taureau)</v>
      </c>
      <c r="B1062" s="61" t="str">
        <f t="shared" si="11"/>
        <v>142-4-004 9455-8624 Québec inc. (Biomasse du lac Taureau)</v>
      </c>
      <c r="C1062" s="642">
        <v>242</v>
      </c>
      <c r="D1062" s="642" t="s">
        <v>1147</v>
      </c>
      <c r="E1062" s="642" t="s">
        <v>1236</v>
      </c>
      <c r="F1062" s="773">
        <v>460</v>
      </c>
      <c r="G1062" s="773">
        <v>8</v>
      </c>
      <c r="H1062" s="774">
        <v>460</v>
      </c>
    </row>
    <row r="1063" spans="1:8" s="406" customFormat="1" x14ac:dyDescent="0.25">
      <c r="A1063" s="524" t="str">
        <f t="shared" si="12"/>
        <v>242-011-0-003 Cascades Canada ULC (Cabano)</v>
      </c>
      <c r="B1063" s="61" t="str">
        <f t="shared" si="11"/>
        <v>011-0-003 Cascades Canada ULC (Cabano)</v>
      </c>
      <c r="C1063" s="641">
        <v>242</v>
      </c>
      <c r="D1063" s="641" t="s">
        <v>1007</v>
      </c>
      <c r="E1063" s="642" t="s">
        <v>1211</v>
      </c>
      <c r="F1063" s="773">
        <v>460</v>
      </c>
      <c r="G1063" s="773">
        <v>8</v>
      </c>
      <c r="H1063" s="774">
        <v>460</v>
      </c>
    </row>
    <row r="1064" spans="1:8" s="406" customFormat="1" x14ac:dyDescent="0.25">
      <c r="A1064" s="524" t="str">
        <f t="shared" si="12"/>
        <v>242-042-0-001 Compagnie WestRock du Canada Corp.</v>
      </c>
      <c r="B1064" s="61" t="str">
        <f t="shared" si="11"/>
        <v>042-0-001 Compagnie WestRock du Canada Corp.</v>
      </c>
      <c r="C1064" s="641">
        <v>242</v>
      </c>
      <c r="D1064" s="641" t="s">
        <v>1011</v>
      </c>
      <c r="E1064" s="642" t="s">
        <v>1237</v>
      </c>
      <c r="F1064" s="773">
        <v>440</v>
      </c>
      <c r="G1064" s="773">
        <v>8</v>
      </c>
      <c r="H1064" s="774">
        <v>460</v>
      </c>
    </row>
    <row r="1065" spans="1:8" s="406" customFormat="1" x14ac:dyDescent="0.25">
      <c r="A1065" s="524" t="str">
        <f t="shared" si="12"/>
        <v>242-051-0-003 Domtar inc. (Windsor - Pâtes et papiers)</v>
      </c>
      <c r="B1065" s="61" t="str">
        <f t="shared" si="11"/>
        <v>051-0-003 Domtar inc. (Windsor - Pâtes et papiers)</v>
      </c>
      <c r="C1065" s="641">
        <v>242</v>
      </c>
      <c r="D1065" s="641" t="s">
        <v>1012</v>
      </c>
      <c r="E1065" s="642" t="s">
        <v>1238</v>
      </c>
      <c r="F1065" s="773">
        <v>460</v>
      </c>
      <c r="G1065" s="773">
        <v>8</v>
      </c>
      <c r="H1065" s="774">
        <v>460</v>
      </c>
    </row>
    <row r="1066" spans="1:8" s="406" customFormat="1" x14ac:dyDescent="0.25">
      <c r="A1066" s="524" t="str">
        <f t="shared" si="12"/>
        <v>242-012-0-003 Entreprises Sappi Canada inc. (Matane)</v>
      </c>
      <c r="B1066" s="61" t="str">
        <f t="shared" si="11"/>
        <v>012-0-003 Entreprises Sappi Canada inc. (Matane)</v>
      </c>
      <c r="C1066" s="641">
        <v>242</v>
      </c>
      <c r="D1066" s="641" t="s">
        <v>1009</v>
      </c>
      <c r="E1066" s="642" t="s">
        <v>1239</v>
      </c>
      <c r="F1066" s="773">
        <v>460</v>
      </c>
      <c r="G1066" s="773">
        <v>8</v>
      </c>
      <c r="H1066" s="774">
        <v>460</v>
      </c>
    </row>
    <row r="1067" spans="1:8" s="406" customFormat="1" x14ac:dyDescent="0.25">
      <c r="A1067" s="524" t="str">
        <f t="shared" si="12"/>
        <v>242-086-0-002 Forex Amos inc. (OSB)</v>
      </c>
      <c r="B1067" s="61" t="str">
        <f t="shared" si="11"/>
        <v>086-0-002 Forex Amos inc. (OSB)</v>
      </c>
      <c r="C1067" s="641">
        <v>242</v>
      </c>
      <c r="D1067" s="641" t="s">
        <v>1240</v>
      </c>
      <c r="E1067" s="642" t="s">
        <v>1241</v>
      </c>
      <c r="F1067" s="773">
        <v>460</v>
      </c>
      <c r="G1067" s="773">
        <v>8</v>
      </c>
      <c r="H1067" s="774">
        <v>460</v>
      </c>
    </row>
    <row r="1068" spans="1:8" s="406" customFormat="1" x14ac:dyDescent="0.25">
      <c r="A1068" s="524" t="str">
        <f t="shared" si="12"/>
        <v xml:space="preserve">242-072-0-002 Fortress Cellulose Spécialisée (Thurso - Pâtes et Papiers) </v>
      </c>
      <c r="B1068" s="61" t="str">
        <f t="shared" si="11"/>
        <v xml:space="preserve">072-0-002 Fortress Cellulose Spécialisée (Thurso - Pâtes et Papiers) </v>
      </c>
      <c r="C1068" s="641">
        <v>242</v>
      </c>
      <c r="D1068" s="641" t="s">
        <v>1013</v>
      </c>
      <c r="E1068" s="642" t="s">
        <v>1014</v>
      </c>
      <c r="F1068" s="773">
        <v>460</v>
      </c>
      <c r="G1068" s="773">
        <v>8</v>
      </c>
      <c r="H1068" s="774">
        <v>460</v>
      </c>
    </row>
    <row r="1069" spans="1:8" s="406" customFormat="1" x14ac:dyDescent="0.25">
      <c r="A1069" s="524" t="str">
        <f t="shared" si="12"/>
        <v>242-073-0-001 Louisiana-Pacific Canada Ltd. (Bois-Franc)</v>
      </c>
      <c r="B1069" s="61" t="str">
        <f t="shared" si="11"/>
        <v>073-0-001 Louisiana-Pacific Canada Ltd. (Bois-Franc)</v>
      </c>
      <c r="C1069" s="641">
        <v>242</v>
      </c>
      <c r="D1069" s="641" t="s">
        <v>1015</v>
      </c>
      <c r="E1069" s="642" t="s">
        <v>1242</v>
      </c>
      <c r="F1069" s="773">
        <v>460</v>
      </c>
      <c r="G1069" s="773">
        <v>8</v>
      </c>
      <c r="H1069" s="774">
        <v>460</v>
      </c>
    </row>
    <row r="1070" spans="1:8" s="406" customFormat="1" x14ac:dyDescent="0.25">
      <c r="A1070" s="524" t="str">
        <f t="shared" si="12"/>
        <v>242-022-0-001 Norbord inc. (Chambord)</v>
      </c>
      <c r="B1070" s="61" t="str">
        <f t="shared" si="11"/>
        <v>022-0-001 Norbord inc. (Chambord)</v>
      </c>
      <c r="C1070" s="641">
        <v>242</v>
      </c>
      <c r="D1070" s="641" t="s">
        <v>1212</v>
      </c>
      <c r="E1070" s="642" t="s">
        <v>1213</v>
      </c>
      <c r="F1070" s="773">
        <v>340</v>
      </c>
      <c r="G1070" s="773">
        <v>6</v>
      </c>
      <c r="H1070" s="774">
        <v>360</v>
      </c>
    </row>
    <row r="1071" spans="1:8" s="406" customFormat="1" x14ac:dyDescent="0.25">
      <c r="A1071" s="524" t="str">
        <f t="shared" si="12"/>
        <v>242-085-0-001 Norbord inc. (La Sarre - Panneaux)</v>
      </c>
      <c r="B1071" s="61" t="str">
        <f t="shared" si="11"/>
        <v>085-0-001 Norbord inc. (La Sarre - Panneaux)</v>
      </c>
      <c r="C1071" s="641">
        <v>242</v>
      </c>
      <c r="D1071" s="641" t="s">
        <v>1016</v>
      </c>
      <c r="E1071" s="642" t="s">
        <v>1243</v>
      </c>
      <c r="F1071" s="773">
        <v>460</v>
      </c>
      <c r="G1071" s="773">
        <v>8</v>
      </c>
      <c r="H1071" s="774">
        <v>460</v>
      </c>
    </row>
    <row r="1072" spans="1:8" s="406" customFormat="1" x14ac:dyDescent="0.25">
      <c r="A1072" s="524" t="str">
        <f t="shared" si="12"/>
        <v>242-081-0-001 Rayonier A.M. Canada S.E.N.C. (Témiscaming - Pâtes et papiers)</v>
      </c>
      <c r="B1072" s="61" t="str">
        <f t="shared" si="11"/>
        <v>081-0-001 Rayonier A.M. Canada S.E.N.C. (Témiscaming - Pâtes et papiers)</v>
      </c>
      <c r="C1072" s="641">
        <v>242</v>
      </c>
      <c r="D1072" s="641" t="s">
        <v>1017</v>
      </c>
      <c r="E1072" s="642" t="s">
        <v>1244</v>
      </c>
      <c r="F1072" s="773">
        <v>460</v>
      </c>
      <c r="G1072" s="773">
        <v>8</v>
      </c>
      <c r="H1072" s="774">
        <v>460</v>
      </c>
    </row>
    <row r="1073" spans="1:8" s="406" customFormat="1" x14ac:dyDescent="0.25">
      <c r="A1073" s="524" t="str">
        <f t="shared" si="12"/>
        <v>242-171-4-003 Silicium Québec Société en commandite</v>
      </c>
      <c r="B1073" s="61" t="str">
        <f t="shared" si="11"/>
        <v>171-4-003 Silicium Québec Société en commandite</v>
      </c>
      <c r="C1073" s="642">
        <v>242</v>
      </c>
      <c r="D1073" s="642" t="s">
        <v>1010</v>
      </c>
      <c r="E1073" s="642" t="s">
        <v>1245</v>
      </c>
      <c r="F1073" s="773">
        <v>420</v>
      </c>
      <c r="G1073" s="773">
        <v>7</v>
      </c>
      <c r="H1073" s="774">
        <v>420</v>
      </c>
    </row>
    <row r="1074" spans="1:8" s="406" customFormat="1" x14ac:dyDescent="0.25">
      <c r="A1074" s="524" t="str">
        <f t="shared" si="12"/>
        <v>242-012-0-001 Uniboard Canada inc. (Sayabec)</v>
      </c>
      <c r="B1074" s="61" t="str">
        <f t="shared" si="11"/>
        <v>012-0-001 Uniboard Canada inc. (Sayabec)</v>
      </c>
      <c r="C1074" s="641">
        <v>242</v>
      </c>
      <c r="D1074" s="641" t="s">
        <v>1008</v>
      </c>
      <c r="E1074" s="642" t="s">
        <v>1246</v>
      </c>
      <c r="F1074" s="773">
        <v>460</v>
      </c>
      <c r="G1074" s="773">
        <v>8</v>
      </c>
      <c r="H1074" s="774">
        <v>460</v>
      </c>
    </row>
    <row r="1075" spans="1:8" s="406" customFormat="1" x14ac:dyDescent="0.25">
      <c r="A1075" s="524" t="str">
        <f t="shared" si="12"/>
        <v>242-041-2-039 Xylo-Carbone inc.</v>
      </c>
      <c r="B1075" s="61" t="str">
        <f t="shared" si="11"/>
        <v>041-2-039 Xylo-Carbone inc.</v>
      </c>
      <c r="C1075" s="641">
        <v>242</v>
      </c>
      <c r="D1075" s="641" t="s">
        <v>1214</v>
      </c>
      <c r="E1075" s="642" t="s">
        <v>1247</v>
      </c>
      <c r="F1075" s="773">
        <v>400</v>
      </c>
      <c r="G1075" s="773">
        <v>7</v>
      </c>
      <c r="H1075" s="774">
        <v>420</v>
      </c>
    </row>
    <row r="1076" spans="1:8" s="406" customFormat="1" x14ac:dyDescent="0.25">
      <c r="A1076" s="524" t="str">
        <f t="shared" si="12"/>
        <v>243-142-4-004 9455-8624 Québec inc. (Biomasse du lac Taureau)</v>
      </c>
      <c r="B1076" s="61" t="str">
        <f t="shared" si="11"/>
        <v>142-4-004 9455-8624 Québec inc. (Biomasse du lac Taureau)</v>
      </c>
      <c r="C1076" s="641">
        <v>243</v>
      </c>
      <c r="D1076" s="641" t="s">
        <v>1147</v>
      </c>
      <c r="E1076" s="642" t="s">
        <v>1236</v>
      </c>
      <c r="F1076" s="773">
        <v>460</v>
      </c>
      <c r="G1076" s="773">
        <v>8</v>
      </c>
      <c r="H1076" s="774">
        <v>460</v>
      </c>
    </row>
    <row r="1077" spans="1:8" s="406" customFormat="1" x14ac:dyDescent="0.25">
      <c r="A1077" s="524" t="str">
        <f t="shared" si="12"/>
        <v>243-011-0-003 Cascades Canada ULC (Cabano)</v>
      </c>
      <c r="B1077" s="61" t="str">
        <f t="shared" si="11"/>
        <v>011-0-003 Cascades Canada ULC (Cabano)</v>
      </c>
      <c r="C1077" s="641">
        <v>243</v>
      </c>
      <c r="D1077" s="641" t="s">
        <v>1007</v>
      </c>
      <c r="E1077" s="642" t="s">
        <v>1211</v>
      </c>
      <c r="F1077" s="773">
        <v>460</v>
      </c>
      <c r="G1077" s="773">
        <v>8</v>
      </c>
      <c r="H1077" s="774">
        <v>460</v>
      </c>
    </row>
    <row r="1078" spans="1:8" s="406" customFormat="1" x14ac:dyDescent="0.25">
      <c r="A1078" s="524" t="str">
        <f t="shared" si="12"/>
        <v>243-042-0-001 Compagnie WestRock du Canada Corp.</v>
      </c>
      <c r="B1078" s="61" t="str">
        <f t="shared" si="11"/>
        <v>042-0-001 Compagnie WestRock du Canada Corp.</v>
      </c>
      <c r="C1078" s="641">
        <v>243</v>
      </c>
      <c r="D1078" s="641" t="s">
        <v>1011</v>
      </c>
      <c r="E1078" s="642" t="s">
        <v>1237</v>
      </c>
      <c r="F1078" s="773">
        <v>340</v>
      </c>
      <c r="G1078" s="773">
        <v>6</v>
      </c>
      <c r="H1078" s="774">
        <v>360</v>
      </c>
    </row>
    <row r="1079" spans="1:8" s="406" customFormat="1" x14ac:dyDescent="0.25">
      <c r="A1079" s="524" t="str">
        <f t="shared" si="12"/>
        <v>243-051-0-003 Domtar inc. (Windsor - Pâtes et papiers)</v>
      </c>
      <c r="B1079" s="61" t="str">
        <f t="shared" si="11"/>
        <v>051-0-003 Domtar inc. (Windsor - Pâtes et papiers)</v>
      </c>
      <c r="C1079" s="641">
        <v>243</v>
      </c>
      <c r="D1079" s="641" t="s">
        <v>1012</v>
      </c>
      <c r="E1079" s="642" t="s">
        <v>1238</v>
      </c>
      <c r="F1079" s="773">
        <v>460</v>
      </c>
      <c r="G1079" s="773">
        <v>8</v>
      </c>
      <c r="H1079" s="774">
        <v>460</v>
      </c>
    </row>
    <row r="1080" spans="1:8" s="406" customFormat="1" x14ac:dyDescent="0.25">
      <c r="A1080" s="524" t="str">
        <f t="shared" si="12"/>
        <v>243-012-0-003 Entreprises Sappi Canada inc. (Matane)</v>
      </c>
      <c r="B1080" s="61" t="str">
        <f t="shared" si="11"/>
        <v>012-0-003 Entreprises Sappi Canada inc. (Matane)</v>
      </c>
      <c r="C1080" s="641">
        <v>243</v>
      </c>
      <c r="D1080" s="641" t="s">
        <v>1009</v>
      </c>
      <c r="E1080" s="642" t="s">
        <v>1239</v>
      </c>
      <c r="F1080" s="773">
        <v>460</v>
      </c>
      <c r="G1080" s="773">
        <v>8</v>
      </c>
      <c r="H1080" s="774">
        <v>460</v>
      </c>
    </row>
    <row r="1081" spans="1:8" s="406" customFormat="1" x14ac:dyDescent="0.25">
      <c r="A1081" s="524" t="str">
        <f t="shared" si="12"/>
        <v>243-086-0-002 Forex Amos inc. (OSB)</v>
      </c>
      <c r="B1081" s="61" t="str">
        <f t="shared" si="11"/>
        <v>086-0-002 Forex Amos inc. (OSB)</v>
      </c>
      <c r="C1081" s="641">
        <v>243</v>
      </c>
      <c r="D1081" s="641" t="s">
        <v>1240</v>
      </c>
      <c r="E1081" s="642" t="s">
        <v>1241</v>
      </c>
      <c r="F1081" s="773">
        <v>460</v>
      </c>
      <c r="G1081" s="773">
        <v>8</v>
      </c>
      <c r="H1081" s="774">
        <v>460</v>
      </c>
    </row>
    <row r="1082" spans="1:8" s="406" customFormat="1" x14ac:dyDescent="0.25">
      <c r="A1082" s="524" t="str">
        <f t="shared" si="12"/>
        <v xml:space="preserve">243-072-0-002 Fortress Cellulose Spécialisée (Thurso - Pâtes et Papiers) </v>
      </c>
      <c r="B1082" s="61" t="str">
        <f t="shared" si="11"/>
        <v xml:space="preserve">072-0-002 Fortress Cellulose Spécialisée (Thurso - Pâtes et Papiers) </v>
      </c>
      <c r="C1082" s="641">
        <v>243</v>
      </c>
      <c r="D1082" s="641" t="s">
        <v>1013</v>
      </c>
      <c r="E1082" s="642" t="s">
        <v>1014</v>
      </c>
      <c r="F1082" s="773">
        <v>460</v>
      </c>
      <c r="G1082" s="773">
        <v>8</v>
      </c>
      <c r="H1082" s="774">
        <v>460</v>
      </c>
    </row>
    <row r="1083" spans="1:8" s="406" customFormat="1" x14ac:dyDescent="0.25">
      <c r="A1083" s="524" t="str">
        <f t="shared" si="12"/>
        <v>243-073-0-001 Louisiana-Pacific Canada Ltd. (Bois-Franc)</v>
      </c>
      <c r="B1083" s="61" t="str">
        <f t="shared" si="11"/>
        <v>073-0-001 Louisiana-Pacific Canada Ltd. (Bois-Franc)</v>
      </c>
      <c r="C1083" s="641">
        <v>243</v>
      </c>
      <c r="D1083" s="641" t="s">
        <v>1015</v>
      </c>
      <c r="E1083" s="642" t="s">
        <v>1242</v>
      </c>
      <c r="F1083" s="773">
        <v>460</v>
      </c>
      <c r="G1083" s="773">
        <v>8</v>
      </c>
      <c r="H1083" s="774">
        <v>460</v>
      </c>
    </row>
    <row r="1084" spans="1:8" s="406" customFormat="1" x14ac:dyDescent="0.25">
      <c r="A1084" s="524" t="str">
        <f t="shared" si="12"/>
        <v>243-022-0-001 Norbord inc. (Chambord)</v>
      </c>
      <c r="B1084" s="61" t="str">
        <f t="shared" si="11"/>
        <v>022-0-001 Norbord inc. (Chambord)</v>
      </c>
      <c r="C1084" s="642">
        <v>243</v>
      </c>
      <c r="D1084" s="642" t="s">
        <v>1212</v>
      </c>
      <c r="E1084" s="642" t="s">
        <v>1213</v>
      </c>
      <c r="F1084" s="773">
        <v>40</v>
      </c>
      <c r="G1084" s="773">
        <v>1</v>
      </c>
      <c r="H1084" s="774">
        <v>60</v>
      </c>
    </row>
    <row r="1085" spans="1:8" s="406" customFormat="1" x14ac:dyDescent="0.25">
      <c r="A1085" s="524" t="str">
        <f t="shared" si="12"/>
        <v>243-085-0-001 Norbord inc. (La Sarre - Panneaux)</v>
      </c>
      <c r="B1085" s="61" t="str">
        <f t="shared" si="11"/>
        <v>085-0-001 Norbord inc. (La Sarre - Panneaux)</v>
      </c>
      <c r="C1085" s="641">
        <v>243</v>
      </c>
      <c r="D1085" s="641" t="s">
        <v>1016</v>
      </c>
      <c r="E1085" s="642" t="s">
        <v>1243</v>
      </c>
      <c r="F1085" s="773">
        <v>460</v>
      </c>
      <c r="G1085" s="773">
        <v>8</v>
      </c>
      <c r="H1085" s="774">
        <v>460</v>
      </c>
    </row>
    <row r="1086" spans="1:8" s="406" customFormat="1" x14ac:dyDescent="0.25">
      <c r="A1086" s="524" t="str">
        <f t="shared" si="12"/>
        <v>243-081-0-001 Rayonier A.M. Canada S.E.N.C. (Témiscaming - Pâtes et papiers)</v>
      </c>
      <c r="B1086" s="61" t="str">
        <f t="shared" si="11"/>
        <v>081-0-001 Rayonier A.M. Canada S.E.N.C. (Témiscaming - Pâtes et papiers)</v>
      </c>
      <c r="C1086" s="641">
        <v>243</v>
      </c>
      <c r="D1086" s="641" t="s">
        <v>1017</v>
      </c>
      <c r="E1086" s="642" t="s">
        <v>1244</v>
      </c>
      <c r="F1086" s="773">
        <v>460</v>
      </c>
      <c r="G1086" s="773">
        <v>8</v>
      </c>
      <c r="H1086" s="774">
        <v>460</v>
      </c>
    </row>
    <row r="1087" spans="1:8" s="406" customFormat="1" x14ac:dyDescent="0.25">
      <c r="A1087" s="524" t="str">
        <f t="shared" si="12"/>
        <v>243-171-4-003 Silicium Québec Société en commandite</v>
      </c>
      <c r="B1087" s="61" t="str">
        <f t="shared" si="11"/>
        <v>171-4-003 Silicium Québec Société en commandite</v>
      </c>
      <c r="C1087" s="641">
        <v>243</v>
      </c>
      <c r="D1087" s="641" t="s">
        <v>1010</v>
      </c>
      <c r="E1087" s="642" t="s">
        <v>1245</v>
      </c>
      <c r="F1087" s="773">
        <v>380</v>
      </c>
      <c r="G1087" s="773">
        <v>7</v>
      </c>
      <c r="H1087" s="774">
        <v>420</v>
      </c>
    </row>
    <row r="1088" spans="1:8" s="406" customFormat="1" x14ac:dyDescent="0.25">
      <c r="A1088" s="524" t="str">
        <f t="shared" si="12"/>
        <v>243-012-0-001 Uniboard Canada inc. (Sayabec)</v>
      </c>
      <c r="B1088" s="61" t="str">
        <f t="shared" si="11"/>
        <v>012-0-001 Uniboard Canada inc. (Sayabec)</v>
      </c>
      <c r="C1088" s="641">
        <v>243</v>
      </c>
      <c r="D1088" s="641" t="s">
        <v>1008</v>
      </c>
      <c r="E1088" s="642" t="s">
        <v>1246</v>
      </c>
      <c r="F1088" s="773">
        <v>460</v>
      </c>
      <c r="G1088" s="773">
        <v>8</v>
      </c>
      <c r="H1088" s="774">
        <v>460</v>
      </c>
    </row>
    <row r="1089" spans="1:8" s="406" customFormat="1" x14ac:dyDescent="0.25">
      <c r="A1089" s="524" t="str">
        <f t="shared" si="12"/>
        <v>243-041-2-039 Xylo-Carbone inc.</v>
      </c>
      <c r="B1089" s="61" t="str">
        <f t="shared" si="11"/>
        <v>041-2-039 Xylo-Carbone inc.</v>
      </c>
      <c r="C1089" s="641">
        <v>243</v>
      </c>
      <c r="D1089" s="641" t="s">
        <v>1214</v>
      </c>
      <c r="E1089" s="642" t="s">
        <v>1247</v>
      </c>
      <c r="F1089" s="773">
        <v>380</v>
      </c>
      <c r="G1089" s="773">
        <v>7</v>
      </c>
      <c r="H1089" s="774">
        <v>420</v>
      </c>
    </row>
    <row r="1090" spans="1:8" s="406" customFormat="1" x14ac:dyDescent="0.25">
      <c r="A1090" s="524" t="str">
        <f t="shared" si="12"/>
        <v>244-142-4-004 9455-8624 Québec inc. (Biomasse du lac Taureau)</v>
      </c>
      <c r="B1090" s="61" t="str">
        <f t="shared" si="11"/>
        <v>142-4-004 9455-8624 Québec inc. (Biomasse du lac Taureau)</v>
      </c>
      <c r="C1090" s="641">
        <v>244</v>
      </c>
      <c r="D1090" s="641" t="s">
        <v>1147</v>
      </c>
      <c r="E1090" s="642" t="s">
        <v>1236</v>
      </c>
      <c r="F1090" s="773">
        <v>460</v>
      </c>
      <c r="G1090" s="773">
        <v>8</v>
      </c>
      <c r="H1090" s="774">
        <v>460</v>
      </c>
    </row>
    <row r="1091" spans="1:8" s="406" customFormat="1" x14ac:dyDescent="0.25">
      <c r="A1091" s="524" t="str">
        <f t="shared" si="12"/>
        <v>244-011-0-003 Cascades Canada ULC (Cabano)</v>
      </c>
      <c r="B1091" s="61" t="str">
        <f t="shared" si="11"/>
        <v>011-0-003 Cascades Canada ULC (Cabano)</v>
      </c>
      <c r="C1091" s="641">
        <v>244</v>
      </c>
      <c r="D1091" s="641" t="s">
        <v>1007</v>
      </c>
      <c r="E1091" s="642" t="s">
        <v>1211</v>
      </c>
      <c r="F1091" s="773">
        <v>460</v>
      </c>
      <c r="G1091" s="773">
        <v>8</v>
      </c>
      <c r="H1091" s="774">
        <v>460</v>
      </c>
    </row>
    <row r="1092" spans="1:8" s="406" customFormat="1" x14ac:dyDescent="0.25">
      <c r="A1092" s="524" t="str">
        <f t="shared" si="12"/>
        <v>244-042-0-001 Compagnie WestRock du Canada Corp.</v>
      </c>
      <c r="B1092" s="61" t="str">
        <f t="shared" si="11"/>
        <v>042-0-001 Compagnie WestRock du Canada Corp.</v>
      </c>
      <c r="C1092" s="641">
        <v>244</v>
      </c>
      <c r="D1092" s="641" t="s">
        <v>1011</v>
      </c>
      <c r="E1092" s="642" t="s">
        <v>1237</v>
      </c>
      <c r="F1092" s="773">
        <v>380</v>
      </c>
      <c r="G1092" s="773">
        <v>7</v>
      </c>
      <c r="H1092" s="774">
        <v>420</v>
      </c>
    </row>
    <row r="1093" spans="1:8" s="406" customFormat="1" x14ac:dyDescent="0.25">
      <c r="A1093" s="524" t="str">
        <f t="shared" si="12"/>
        <v>244-051-0-003 Domtar inc. (Windsor - Pâtes et papiers)</v>
      </c>
      <c r="B1093" s="61" t="str">
        <f t="shared" si="11"/>
        <v>051-0-003 Domtar inc. (Windsor - Pâtes et papiers)</v>
      </c>
      <c r="C1093" s="641">
        <v>244</v>
      </c>
      <c r="D1093" s="641" t="s">
        <v>1012</v>
      </c>
      <c r="E1093" s="642" t="s">
        <v>1238</v>
      </c>
      <c r="F1093" s="773">
        <v>460</v>
      </c>
      <c r="G1093" s="773">
        <v>8</v>
      </c>
      <c r="H1093" s="774">
        <v>460</v>
      </c>
    </row>
    <row r="1094" spans="1:8" s="406" customFormat="1" x14ac:dyDescent="0.25">
      <c r="A1094" s="524" t="str">
        <f t="shared" si="12"/>
        <v>244-012-0-003 Entreprises Sappi Canada inc. (Matane)</v>
      </c>
      <c r="B1094" s="61" t="str">
        <f t="shared" si="11"/>
        <v>012-0-003 Entreprises Sappi Canada inc. (Matane)</v>
      </c>
      <c r="C1094" s="641">
        <v>244</v>
      </c>
      <c r="D1094" s="641" t="s">
        <v>1009</v>
      </c>
      <c r="E1094" s="642" t="s">
        <v>1239</v>
      </c>
      <c r="F1094" s="773">
        <v>460</v>
      </c>
      <c r="G1094" s="773">
        <v>8</v>
      </c>
      <c r="H1094" s="774">
        <v>460</v>
      </c>
    </row>
    <row r="1095" spans="1:8" s="406" customFormat="1" x14ac:dyDescent="0.25">
      <c r="A1095" s="524" t="str">
        <f t="shared" si="12"/>
        <v>244-086-0-002 Forex Amos inc. (OSB)</v>
      </c>
      <c r="B1095" s="61" t="str">
        <f t="shared" si="11"/>
        <v>086-0-002 Forex Amos inc. (OSB)</v>
      </c>
      <c r="C1095" s="642">
        <v>244</v>
      </c>
      <c r="D1095" s="642" t="s">
        <v>1240</v>
      </c>
      <c r="E1095" s="642" t="s">
        <v>1241</v>
      </c>
      <c r="F1095" s="773">
        <v>460</v>
      </c>
      <c r="G1095" s="773">
        <v>8</v>
      </c>
      <c r="H1095" s="774">
        <v>460</v>
      </c>
    </row>
    <row r="1096" spans="1:8" s="406" customFormat="1" x14ac:dyDescent="0.25">
      <c r="A1096" s="524" t="str">
        <f t="shared" si="12"/>
        <v xml:space="preserve">244-072-0-002 Fortress Cellulose Spécialisée (Thurso - Pâtes et Papiers) </v>
      </c>
      <c r="B1096" s="61" t="str">
        <f t="shared" ref="B1096:B1159" si="13">CONCATENATE(D1096," ",E1096)</f>
        <v xml:space="preserve">072-0-002 Fortress Cellulose Spécialisée (Thurso - Pâtes et Papiers) </v>
      </c>
      <c r="C1096" s="641">
        <v>244</v>
      </c>
      <c r="D1096" s="641" t="s">
        <v>1013</v>
      </c>
      <c r="E1096" s="642" t="s">
        <v>1014</v>
      </c>
      <c r="F1096" s="773">
        <v>460</v>
      </c>
      <c r="G1096" s="773">
        <v>8</v>
      </c>
      <c r="H1096" s="774">
        <v>460</v>
      </c>
    </row>
    <row r="1097" spans="1:8" s="406" customFormat="1" x14ac:dyDescent="0.25">
      <c r="A1097" s="524" t="str">
        <f t="shared" ref="A1097:A1160" si="14">CONCATENATE(C1097,"-",B1097)</f>
        <v>244-073-0-001 Louisiana-Pacific Canada Ltd. (Bois-Franc)</v>
      </c>
      <c r="B1097" s="61" t="str">
        <f t="shared" si="13"/>
        <v>073-0-001 Louisiana-Pacific Canada Ltd. (Bois-Franc)</v>
      </c>
      <c r="C1097" s="641">
        <v>244</v>
      </c>
      <c r="D1097" s="641" t="s">
        <v>1015</v>
      </c>
      <c r="E1097" s="642" t="s">
        <v>1242</v>
      </c>
      <c r="F1097" s="773">
        <v>460</v>
      </c>
      <c r="G1097" s="773">
        <v>8</v>
      </c>
      <c r="H1097" s="774">
        <v>460</v>
      </c>
    </row>
    <row r="1098" spans="1:8" s="406" customFormat="1" x14ac:dyDescent="0.25">
      <c r="A1098" s="524" t="str">
        <f t="shared" si="14"/>
        <v>244-022-0-001 Norbord inc. (Chambord)</v>
      </c>
      <c r="B1098" s="61" t="str">
        <f t="shared" si="13"/>
        <v>022-0-001 Norbord inc. (Chambord)</v>
      </c>
      <c r="C1098" s="641">
        <v>244</v>
      </c>
      <c r="D1098" s="641" t="s">
        <v>1212</v>
      </c>
      <c r="E1098" s="642" t="s">
        <v>1213</v>
      </c>
      <c r="F1098" s="773">
        <v>120</v>
      </c>
      <c r="G1098" s="773">
        <v>2</v>
      </c>
      <c r="H1098" s="774">
        <v>120</v>
      </c>
    </row>
    <row r="1099" spans="1:8" s="406" customFormat="1" x14ac:dyDescent="0.25">
      <c r="A1099" s="524" t="str">
        <f t="shared" si="14"/>
        <v>244-085-0-001 Norbord inc. (La Sarre - Panneaux)</v>
      </c>
      <c r="B1099" s="61" t="str">
        <f t="shared" si="13"/>
        <v>085-0-001 Norbord inc. (La Sarre - Panneaux)</v>
      </c>
      <c r="C1099" s="641">
        <v>244</v>
      </c>
      <c r="D1099" s="641" t="s">
        <v>1016</v>
      </c>
      <c r="E1099" s="642" t="s">
        <v>1243</v>
      </c>
      <c r="F1099" s="773">
        <v>460</v>
      </c>
      <c r="G1099" s="773">
        <v>8</v>
      </c>
      <c r="H1099" s="774">
        <v>460</v>
      </c>
    </row>
    <row r="1100" spans="1:8" s="406" customFormat="1" x14ac:dyDescent="0.25">
      <c r="A1100" s="524" t="str">
        <f t="shared" si="14"/>
        <v>244-081-0-001 Rayonier A.M. Canada S.E.N.C. (Témiscaming - Pâtes et papiers)</v>
      </c>
      <c r="B1100" s="61" t="str">
        <f t="shared" si="13"/>
        <v>081-0-001 Rayonier A.M. Canada S.E.N.C. (Témiscaming - Pâtes et papiers)</v>
      </c>
      <c r="C1100" s="641">
        <v>244</v>
      </c>
      <c r="D1100" s="641" t="s">
        <v>1017</v>
      </c>
      <c r="E1100" s="642" t="s">
        <v>1244</v>
      </c>
      <c r="F1100" s="773">
        <v>460</v>
      </c>
      <c r="G1100" s="773">
        <v>8</v>
      </c>
      <c r="H1100" s="774">
        <v>460</v>
      </c>
    </row>
    <row r="1101" spans="1:8" s="406" customFormat="1" x14ac:dyDescent="0.25">
      <c r="A1101" s="524" t="str">
        <f t="shared" si="14"/>
        <v>244-171-4-003 Silicium Québec Société en commandite</v>
      </c>
      <c r="B1101" s="61" t="str">
        <f t="shared" si="13"/>
        <v>171-4-003 Silicium Québec Société en commandite</v>
      </c>
      <c r="C1101" s="641">
        <v>244</v>
      </c>
      <c r="D1101" s="641" t="s">
        <v>1010</v>
      </c>
      <c r="E1101" s="642" t="s">
        <v>1245</v>
      </c>
      <c r="F1101" s="773">
        <v>460</v>
      </c>
      <c r="G1101" s="773">
        <v>8</v>
      </c>
      <c r="H1101" s="774">
        <v>460</v>
      </c>
    </row>
    <row r="1102" spans="1:8" s="406" customFormat="1" x14ac:dyDescent="0.25">
      <c r="A1102" s="524" t="str">
        <f t="shared" si="14"/>
        <v>244-012-0-001 Uniboard Canada inc. (Sayabec)</v>
      </c>
      <c r="B1102" s="61" t="str">
        <f t="shared" si="13"/>
        <v>012-0-001 Uniboard Canada inc. (Sayabec)</v>
      </c>
      <c r="C1102" s="641">
        <v>244</v>
      </c>
      <c r="D1102" s="641" t="s">
        <v>1008</v>
      </c>
      <c r="E1102" s="642" t="s">
        <v>1246</v>
      </c>
      <c r="F1102" s="773">
        <v>460</v>
      </c>
      <c r="G1102" s="773">
        <v>8</v>
      </c>
      <c r="H1102" s="774">
        <v>460</v>
      </c>
    </row>
    <row r="1103" spans="1:8" s="406" customFormat="1" x14ac:dyDescent="0.25">
      <c r="A1103" s="524" t="str">
        <f t="shared" si="14"/>
        <v>244-041-2-039 Xylo-Carbone inc.</v>
      </c>
      <c r="B1103" s="61" t="str">
        <f t="shared" si="13"/>
        <v>041-2-039 Xylo-Carbone inc.</v>
      </c>
      <c r="C1103" s="641">
        <v>244</v>
      </c>
      <c r="D1103" s="641" t="s">
        <v>1214</v>
      </c>
      <c r="E1103" s="642" t="s">
        <v>1247</v>
      </c>
      <c r="F1103" s="773">
        <v>460</v>
      </c>
      <c r="G1103" s="773">
        <v>8</v>
      </c>
      <c r="H1103" s="774">
        <v>460</v>
      </c>
    </row>
    <row r="1104" spans="1:8" s="406" customFormat="1" x14ac:dyDescent="0.25">
      <c r="A1104" s="524" t="str">
        <f t="shared" si="14"/>
        <v>245-142-4-004 9455-8624 Québec inc. (Biomasse du lac Taureau)</v>
      </c>
      <c r="B1104" s="61" t="str">
        <f t="shared" si="13"/>
        <v>142-4-004 9455-8624 Québec inc. (Biomasse du lac Taureau)</v>
      </c>
      <c r="C1104" s="641">
        <v>245</v>
      </c>
      <c r="D1104" s="641" t="s">
        <v>1147</v>
      </c>
      <c r="E1104" s="642" t="s">
        <v>1236</v>
      </c>
      <c r="F1104" s="773">
        <v>460</v>
      </c>
      <c r="G1104" s="773">
        <v>8</v>
      </c>
      <c r="H1104" s="774">
        <v>460</v>
      </c>
    </row>
    <row r="1105" spans="1:8" s="406" customFormat="1" x14ac:dyDescent="0.25">
      <c r="A1105" s="524" t="str">
        <f t="shared" si="14"/>
        <v>245-011-0-003 Cascades Canada ULC (Cabano)</v>
      </c>
      <c r="B1105" s="61" t="str">
        <f t="shared" si="13"/>
        <v>011-0-003 Cascades Canada ULC (Cabano)</v>
      </c>
      <c r="C1105" s="641">
        <v>245</v>
      </c>
      <c r="D1105" s="641" t="s">
        <v>1007</v>
      </c>
      <c r="E1105" s="642" t="s">
        <v>1211</v>
      </c>
      <c r="F1105" s="773">
        <v>460</v>
      </c>
      <c r="G1105" s="773">
        <v>8</v>
      </c>
      <c r="H1105" s="774">
        <v>460</v>
      </c>
    </row>
    <row r="1106" spans="1:8" s="406" customFormat="1" x14ac:dyDescent="0.25">
      <c r="A1106" s="524" t="str">
        <f t="shared" si="14"/>
        <v>245-042-0-001 Compagnie WestRock du Canada Corp.</v>
      </c>
      <c r="B1106" s="61" t="str">
        <f t="shared" si="13"/>
        <v>042-0-001 Compagnie WestRock du Canada Corp.</v>
      </c>
      <c r="C1106" s="642">
        <v>245</v>
      </c>
      <c r="D1106" s="642" t="s">
        <v>1011</v>
      </c>
      <c r="E1106" s="642" t="s">
        <v>1237</v>
      </c>
      <c r="F1106" s="773">
        <v>400</v>
      </c>
      <c r="G1106" s="773">
        <v>7</v>
      </c>
      <c r="H1106" s="774">
        <v>420</v>
      </c>
    </row>
    <row r="1107" spans="1:8" s="406" customFormat="1" x14ac:dyDescent="0.25">
      <c r="A1107" s="524" t="str">
        <f t="shared" si="14"/>
        <v>245-051-0-003 Domtar inc. (Windsor - Pâtes et papiers)</v>
      </c>
      <c r="B1107" s="61" t="str">
        <f t="shared" si="13"/>
        <v>051-0-003 Domtar inc. (Windsor - Pâtes et papiers)</v>
      </c>
      <c r="C1107" s="641">
        <v>245</v>
      </c>
      <c r="D1107" s="641" t="s">
        <v>1012</v>
      </c>
      <c r="E1107" s="642" t="s">
        <v>1238</v>
      </c>
      <c r="F1107" s="773">
        <v>460</v>
      </c>
      <c r="G1107" s="773">
        <v>8</v>
      </c>
      <c r="H1107" s="774">
        <v>460</v>
      </c>
    </row>
    <row r="1108" spans="1:8" s="406" customFormat="1" x14ac:dyDescent="0.25">
      <c r="A1108" s="524" t="str">
        <f t="shared" si="14"/>
        <v>245-012-0-003 Entreprises Sappi Canada inc. (Matane)</v>
      </c>
      <c r="B1108" s="61" t="str">
        <f t="shared" si="13"/>
        <v>012-0-003 Entreprises Sappi Canada inc. (Matane)</v>
      </c>
      <c r="C1108" s="641">
        <v>245</v>
      </c>
      <c r="D1108" s="641" t="s">
        <v>1009</v>
      </c>
      <c r="E1108" s="642" t="s">
        <v>1239</v>
      </c>
      <c r="F1108" s="773">
        <v>460</v>
      </c>
      <c r="G1108" s="773">
        <v>8</v>
      </c>
      <c r="H1108" s="774">
        <v>460</v>
      </c>
    </row>
    <row r="1109" spans="1:8" s="406" customFormat="1" x14ac:dyDescent="0.25">
      <c r="A1109" s="524" t="str">
        <f t="shared" si="14"/>
        <v>245-086-0-002 Forex Amos inc. (OSB)</v>
      </c>
      <c r="B1109" s="61" t="str">
        <f t="shared" si="13"/>
        <v>086-0-002 Forex Amos inc. (OSB)</v>
      </c>
      <c r="C1109" s="641">
        <v>245</v>
      </c>
      <c r="D1109" s="641" t="s">
        <v>1240</v>
      </c>
      <c r="E1109" s="642" t="s">
        <v>1241</v>
      </c>
      <c r="F1109" s="773">
        <v>460</v>
      </c>
      <c r="G1109" s="773">
        <v>8</v>
      </c>
      <c r="H1109" s="774">
        <v>460</v>
      </c>
    </row>
    <row r="1110" spans="1:8" s="406" customFormat="1" x14ac:dyDescent="0.25">
      <c r="A1110" s="524" t="str">
        <f t="shared" si="14"/>
        <v xml:space="preserve">245-072-0-002 Fortress Cellulose Spécialisée (Thurso - Pâtes et Papiers) </v>
      </c>
      <c r="B1110" s="61" t="str">
        <f t="shared" si="13"/>
        <v xml:space="preserve">072-0-002 Fortress Cellulose Spécialisée (Thurso - Pâtes et Papiers) </v>
      </c>
      <c r="C1110" s="641">
        <v>245</v>
      </c>
      <c r="D1110" s="641" t="s">
        <v>1013</v>
      </c>
      <c r="E1110" s="642" t="s">
        <v>1014</v>
      </c>
      <c r="F1110" s="773">
        <v>460</v>
      </c>
      <c r="G1110" s="773">
        <v>8</v>
      </c>
      <c r="H1110" s="774">
        <v>460</v>
      </c>
    </row>
    <row r="1111" spans="1:8" s="406" customFormat="1" x14ac:dyDescent="0.25">
      <c r="A1111" s="524" t="str">
        <f t="shared" si="14"/>
        <v>245-073-0-001 Louisiana-Pacific Canada Ltd. (Bois-Franc)</v>
      </c>
      <c r="B1111" s="61" t="str">
        <f t="shared" si="13"/>
        <v>073-0-001 Louisiana-Pacific Canada Ltd. (Bois-Franc)</v>
      </c>
      <c r="C1111" s="641">
        <v>245</v>
      </c>
      <c r="D1111" s="641" t="s">
        <v>1015</v>
      </c>
      <c r="E1111" s="642" t="s">
        <v>1242</v>
      </c>
      <c r="F1111" s="773">
        <v>460</v>
      </c>
      <c r="G1111" s="773">
        <v>8</v>
      </c>
      <c r="H1111" s="774">
        <v>460</v>
      </c>
    </row>
    <row r="1112" spans="1:8" s="406" customFormat="1" x14ac:dyDescent="0.25">
      <c r="A1112" s="524" t="str">
        <f t="shared" si="14"/>
        <v>245-022-0-001 Norbord inc. (Chambord)</v>
      </c>
      <c r="B1112" s="61" t="str">
        <f t="shared" si="13"/>
        <v>022-0-001 Norbord inc. (Chambord)</v>
      </c>
      <c r="C1112" s="641">
        <v>245</v>
      </c>
      <c r="D1112" s="641" t="s">
        <v>1212</v>
      </c>
      <c r="E1112" s="642" t="s">
        <v>1213</v>
      </c>
      <c r="F1112" s="773">
        <v>140</v>
      </c>
      <c r="G1112" s="773">
        <v>3</v>
      </c>
      <c r="H1112" s="774">
        <v>180</v>
      </c>
    </row>
    <row r="1113" spans="1:8" s="406" customFormat="1" x14ac:dyDescent="0.25">
      <c r="A1113" s="524" t="str">
        <f t="shared" si="14"/>
        <v>245-085-0-001 Norbord inc. (La Sarre - Panneaux)</v>
      </c>
      <c r="B1113" s="61" t="str">
        <f t="shared" si="13"/>
        <v>085-0-001 Norbord inc. (La Sarre - Panneaux)</v>
      </c>
      <c r="C1113" s="641">
        <v>245</v>
      </c>
      <c r="D1113" s="641" t="s">
        <v>1016</v>
      </c>
      <c r="E1113" s="642" t="s">
        <v>1243</v>
      </c>
      <c r="F1113" s="773">
        <v>460</v>
      </c>
      <c r="G1113" s="773">
        <v>8</v>
      </c>
      <c r="H1113" s="774">
        <v>460</v>
      </c>
    </row>
    <row r="1114" spans="1:8" s="406" customFormat="1" x14ac:dyDescent="0.25">
      <c r="A1114" s="524" t="str">
        <f t="shared" si="14"/>
        <v>245-081-0-001 Rayonier A.M. Canada S.E.N.C. (Témiscaming - Pâtes et papiers)</v>
      </c>
      <c r="B1114" s="61" t="str">
        <f t="shared" si="13"/>
        <v>081-0-001 Rayonier A.M. Canada S.E.N.C. (Témiscaming - Pâtes et papiers)</v>
      </c>
      <c r="C1114" s="641">
        <v>245</v>
      </c>
      <c r="D1114" s="641" t="s">
        <v>1017</v>
      </c>
      <c r="E1114" s="642" t="s">
        <v>1244</v>
      </c>
      <c r="F1114" s="773">
        <v>460</v>
      </c>
      <c r="G1114" s="773">
        <v>8</v>
      </c>
      <c r="H1114" s="774">
        <v>460</v>
      </c>
    </row>
    <row r="1115" spans="1:8" s="406" customFormat="1" x14ac:dyDescent="0.25">
      <c r="A1115" s="524" t="str">
        <f t="shared" si="14"/>
        <v>245-171-4-003 Silicium Québec Société en commandite</v>
      </c>
      <c r="B1115" s="61" t="str">
        <f t="shared" si="13"/>
        <v>171-4-003 Silicium Québec Société en commandite</v>
      </c>
      <c r="C1115" s="641">
        <v>245</v>
      </c>
      <c r="D1115" s="641" t="s">
        <v>1010</v>
      </c>
      <c r="E1115" s="642" t="s">
        <v>1245</v>
      </c>
      <c r="F1115" s="773">
        <v>460</v>
      </c>
      <c r="G1115" s="773">
        <v>8</v>
      </c>
      <c r="H1115" s="774">
        <v>460</v>
      </c>
    </row>
    <row r="1116" spans="1:8" s="406" customFormat="1" x14ac:dyDescent="0.25">
      <c r="A1116" s="524" t="str">
        <f t="shared" si="14"/>
        <v>245-012-0-001 Uniboard Canada inc. (Sayabec)</v>
      </c>
      <c r="B1116" s="61" t="str">
        <f t="shared" si="13"/>
        <v>012-0-001 Uniboard Canada inc. (Sayabec)</v>
      </c>
      <c r="C1116" s="641">
        <v>245</v>
      </c>
      <c r="D1116" s="641" t="s">
        <v>1008</v>
      </c>
      <c r="E1116" s="642" t="s">
        <v>1246</v>
      </c>
      <c r="F1116" s="773">
        <v>460</v>
      </c>
      <c r="G1116" s="773">
        <v>8</v>
      </c>
      <c r="H1116" s="774">
        <v>460</v>
      </c>
    </row>
    <row r="1117" spans="1:8" s="406" customFormat="1" x14ac:dyDescent="0.25">
      <c r="A1117" s="524" t="str">
        <f t="shared" si="14"/>
        <v>245-041-2-039 Xylo-Carbone inc.</v>
      </c>
      <c r="B1117" s="61" t="str">
        <f t="shared" si="13"/>
        <v>041-2-039 Xylo-Carbone inc.</v>
      </c>
      <c r="C1117" s="642">
        <v>245</v>
      </c>
      <c r="D1117" s="642" t="s">
        <v>1214</v>
      </c>
      <c r="E1117" s="642" t="s">
        <v>1247</v>
      </c>
      <c r="F1117" s="773">
        <v>460</v>
      </c>
      <c r="G1117" s="773">
        <v>8</v>
      </c>
      <c r="H1117" s="774">
        <v>460</v>
      </c>
    </row>
    <row r="1118" spans="1:8" s="406" customFormat="1" x14ac:dyDescent="0.25">
      <c r="A1118" s="524" t="str">
        <f t="shared" si="14"/>
        <v>246-142-4-004 9455-8624 Québec inc. (Biomasse du lac Taureau)</v>
      </c>
      <c r="B1118" s="61" t="str">
        <f t="shared" si="13"/>
        <v>142-4-004 9455-8624 Québec inc. (Biomasse du lac Taureau)</v>
      </c>
      <c r="C1118" s="641">
        <v>246</v>
      </c>
      <c r="D1118" s="641" t="s">
        <v>1147</v>
      </c>
      <c r="E1118" s="642" t="s">
        <v>1236</v>
      </c>
      <c r="F1118" s="773">
        <v>460</v>
      </c>
      <c r="G1118" s="773">
        <v>8</v>
      </c>
      <c r="H1118" s="774">
        <v>460</v>
      </c>
    </row>
    <row r="1119" spans="1:8" s="406" customFormat="1" x14ac:dyDescent="0.25">
      <c r="A1119" s="524" t="str">
        <f t="shared" si="14"/>
        <v>246-011-0-003 Cascades Canada ULC (Cabano)</v>
      </c>
      <c r="B1119" s="61" t="str">
        <f t="shared" si="13"/>
        <v>011-0-003 Cascades Canada ULC (Cabano)</v>
      </c>
      <c r="C1119" s="641">
        <v>246</v>
      </c>
      <c r="D1119" s="641" t="s">
        <v>1007</v>
      </c>
      <c r="E1119" s="642" t="s">
        <v>1211</v>
      </c>
      <c r="F1119" s="773">
        <v>460</v>
      </c>
      <c r="G1119" s="773">
        <v>8</v>
      </c>
      <c r="H1119" s="774">
        <v>460</v>
      </c>
    </row>
    <row r="1120" spans="1:8" s="406" customFormat="1" x14ac:dyDescent="0.25">
      <c r="A1120" s="524" t="str">
        <f t="shared" si="14"/>
        <v>246-042-0-001 Compagnie WestRock du Canada Corp.</v>
      </c>
      <c r="B1120" s="61" t="str">
        <f t="shared" si="13"/>
        <v>042-0-001 Compagnie WestRock du Canada Corp.</v>
      </c>
      <c r="C1120" s="641">
        <v>246</v>
      </c>
      <c r="D1120" s="641" t="s">
        <v>1011</v>
      </c>
      <c r="E1120" s="642" t="s">
        <v>1237</v>
      </c>
      <c r="F1120" s="773">
        <v>460</v>
      </c>
      <c r="G1120" s="773">
        <v>8</v>
      </c>
      <c r="H1120" s="774">
        <v>460</v>
      </c>
    </row>
    <row r="1121" spans="1:8" s="406" customFormat="1" x14ac:dyDescent="0.25">
      <c r="A1121" s="524" t="str">
        <f t="shared" si="14"/>
        <v>246-051-0-003 Domtar inc. (Windsor - Pâtes et papiers)</v>
      </c>
      <c r="B1121" s="61" t="str">
        <f t="shared" si="13"/>
        <v>051-0-003 Domtar inc. (Windsor - Pâtes et papiers)</v>
      </c>
      <c r="C1121" s="641">
        <v>246</v>
      </c>
      <c r="D1121" s="641" t="s">
        <v>1012</v>
      </c>
      <c r="E1121" s="642" t="s">
        <v>1238</v>
      </c>
      <c r="F1121" s="773">
        <v>460</v>
      </c>
      <c r="G1121" s="773">
        <v>8</v>
      </c>
      <c r="H1121" s="774">
        <v>460</v>
      </c>
    </row>
    <row r="1122" spans="1:8" s="406" customFormat="1" x14ac:dyDescent="0.25">
      <c r="A1122" s="524" t="str">
        <f t="shared" si="14"/>
        <v>246-012-0-003 Entreprises Sappi Canada inc. (Matane)</v>
      </c>
      <c r="B1122" s="61" t="str">
        <f t="shared" si="13"/>
        <v>012-0-003 Entreprises Sappi Canada inc. (Matane)</v>
      </c>
      <c r="C1122" s="641">
        <v>246</v>
      </c>
      <c r="D1122" s="641" t="s">
        <v>1009</v>
      </c>
      <c r="E1122" s="642" t="s">
        <v>1239</v>
      </c>
      <c r="F1122" s="773">
        <v>460</v>
      </c>
      <c r="G1122" s="773">
        <v>8</v>
      </c>
      <c r="H1122" s="774">
        <v>460</v>
      </c>
    </row>
    <row r="1123" spans="1:8" s="406" customFormat="1" x14ac:dyDescent="0.25">
      <c r="A1123" s="524" t="str">
        <f t="shared" si="14"/>
        <v>246-086-0-002 Forex Amos inc. (OSB)</v>
      </c>
      <c r="B1123" s="61" t="str">
        <f t="shared" si="13"/>
        <v>086-0-002 Forex Amos inc. (OSB)</v>
      </c>
      <c r="C1123" s="641">
        <v>246</v>
      </c>
      <c r="D1123" s="641" t="s">
        <v>1240</v>
      </c>
      <c r="E1123" s="642" t="s">
        <v>1241</v>
      </c>
      <c r="F1123" s="773">
        <v>460</v>
      </c>
      <c r="G1123" s="773">
        <v>8</v>
      </c>
      <c r="H1123" s="774">
        <v>460</v>
      </c>
    </row>
    <row r="1124" spans="1:8" s="406" customFormat="1" x14ac:dyDescent="0.25">
      <c r="A1124" s="524" t="str">
        <f t="shared" si="14"/>
        <v xml:space="preserve">246-072-0-002 Fortress Cellulose Spécialisée (Thurso - Pâtes et Papiers) </v>
      </c>
      <c r="B1124" s="61" t="str">
        <f t="shared" si="13"/>
        <v xml:space="preserve">072-0-002 Fortress Cellulose Spécialisée (Thurso - Pâtes et Papiers) </v>
      </c>
      <c r="C1124" s="641">
        <v>246</v>
      </c>
      <c r="D1124" s="641" t="s">
        <v>1013</v>
      </c>
      <c r="E1124" s="642" t="s">
        <v>1014</v>
      </c>
      <c r="F1124" s="773">
        <v>460</v>
      </c>
      <c r="G1124" s="773">
        <v>8</v>
      </c>
      <c r="H1124" s="774">
        <v>460</v>
      </c>
    </row>
    <row r="1125" spans="1:8" s="406" customFormat="1" x14ac:dyDescent="0.25">
      <c r="A1125" s="524" t="str">
        <f t="shared" si="14"/>
        <v>246-073-0-001 Louisiana-Pacific Canada Ltd. (Bois-Franc)</v>
      </c>
      <c r="B1125" s="61" t="str">
        <f t="shared" si="13"/>
        <v>073-0-001 Louisiana-Pacific Canada Ltd. (Bois-Franc)</v>
      </c>
      <c r="C1125" s="641">
        <v>246</v>
      </c>
      <c r="D1125" s="641" t="s">
        <v>1015</v>
      </c>
      <c r="E1125" s="642" t="s">
        <v>1242</v>
      </c>
      <c r="F1125" s="773">
        <v>460</v>
      </c>
      <c r="G1125" s="773">
        <v>8</v>
      </c>
      <c r="H1125" s="774">
        <v>460</v>
      </c>
    </row>
    <row r="1126" spans="1:8" s="406" customFormat="1" x14ac:dyDescent="0.25">
      <c r="A1126" s="524" t="str">
        <f t="shared" si="14"/>
        <v>246-022-0-001 Norbord inc. (Chambord)</v>
      </c>
      <c r="B1126" s="61" t="str">
        <f t="shared" si="13"/>
        <v>022-0-001 Norbord inc. (Chambord)</v>
      </c>
      <c r="C1126" s="641">
        <v>246</v>
      </c>
      <c r="D1126" s="641" t="s">
        <v>1212</v>
      </c>
      <c r="E1126" s="642" t="s">
        <v>1213</v>
      </c>
      <c r="F1126" s="773">
        <v>320</v>
      </c>
      <c r="G1126" s="773">
        <v>6</v>
      </c>
      <c r="H1126" s="774">
        <v>360</v>
      </c>
    </row>
    <row r="1127" spans="1:8" s="406" customFormat="1" x14ac:dyDescent="0.25">
      <c r="A1127" s="524" t="str">
        <f t="shared" si="14"/>
        <v>246-085-0-001 Norbord inc. (La Sarre - Panneaux)</v>
      </c>
      <c r="B1127" s="61" t="str">
        <f t="shared" si="13"/>
        <v>085-0-001 Norbord inc. (La Sarre - Panneaux)</v>
      </c>
      <c r="C1127" s="641">
        <v>246</v>
      </c>
      <c r="D1127" s="641" t="s">
        <v>1016</v>
      </c>
      <c r="E1127" s="642" t="s">
        <v>1243</v>
      </c>
      <c r="F1127" s="773">
        <v>460</v>
      </c>
      <c r="G1127" s="773">
        <v>8</v>
      </c>
      <c r="H1127" s="774">
        <v>460</v>
      </c>
    </row>
    <row r="1128" spans="1:8" s="406" customFormat="1" x14ac:dyDescent="0.25">
      <c r="A1128" s="524" t="str">
        <f t="shared" si="14"/>
        <v>246-081-0-001 Rayonier A.M. Canada S.E.N.C. (Témiscaming - Pâtes et papiers)</v>
      </c>
      <c r="B1128" s="61" t="str">
        <f t="shared" si="13"/>
        <v>081-0-001 Rayonier A.M. Canada S.E.N.C. (Témiscaming - Pâtes et papiers)</v>
      </c>
      <c r="C1128" s="642">
        <v>246</v>
      </c>
      <c r="D1128" s="642" t="s">
        <v>1017</v>
      </c>
      <c r="E1128" s="642" t="s">
        <v>1244</v>
      </c>
      <c r="F1128" s="773">
        <v>460</v>
      </c>
      <c r="G1128" s="773">
        <v>8</v>
      </c>
      <c r="H1128" s="774">
        <v>460</v>
      </c>
    </row>
    <row r="1129" spans="1:8" s="406" customFormat="1" x14ac:dyDescent="0.25">
      <c r="A1129" s="524" t="str">
        <f t="shared" si="14"/>
        <v>246-171-4-003 Silicium Québec Société en commandite</v>
      </c>
      <c r="B1129" s="61" t="str">
        <f t="shared" si="13"/>
        <v>171-4-003 Silicium Québec Société en commandite</v>
      </c>
      <c r="C1129" s="641">
        <v>246</v>
      </c>
      <c r="D1129" s="641" t="s">
        <v>1010</v>
      </c>
      <c r="E1129" s="642" t="s">
        <v>1245</v>
      </c>
      <c r="F1129" s="773">
        <v>460</v>
      </c>
      <c r="G1129" s="773">
        <v>8</v>
      </c>
      <c r="H1129" s="774">
        <v>460</v>
      </c>
    </row>
    <row r="1130" spans="1:8" s="406" customFormat="1" x14ac:dyDescent="0.25">
      <c r="A1130" s="524" t="str">
        <f t="shared" si="14"/>
        <v>246-012-0-001 Uniboard Canada inc. (Sayabec)</v>
      </c>
      <c r="B1130" s="61" t="str">
        <f t="shared" si="13"/>
        <v>012-0-001 Uniboard Canada inc. (Sayabec)</v>
      </c>
      <c r="C1130" s="641">
        <v>246</v>
      </c>
      <c r="D1130" s="641" t="s">
        <v>1008</v>
      </c>
      <c r="E1130" s="642" t="s">
        <v>1246</v>
      </c>
      <c r="F1130" s="773">
        <v>460</v>
      </c>
      <c r="G1130" s="773">
        <v>8</v>
      </c>
      <c r="H1130" s="774">
        <v>460</v>
      </c>
    </row>
    <row r="1131" spans="1:8" s="406" customFormat="1" x14ac:dyDescent="0.25">
      <c r="A1131" s="524" t="str">
        <f t="shared" si="14"/>
        <v>246-041-2-039 Xylo-Carbone inc.</v>
      </c>
      <c r="B1131" s="61" t="str">
        <f t="shared" si="13"/>
        <v>041-2-039 Xylo-Carbone inc.</v>
      </c>
      <c r="C1131" s="641">
        <v>246</v>
      </c>
      <c r="D1131" s="641" t="s">
        <v>1214</v>
      </c>
      <c r="E1131" s="642" t="s">
        <v>1247</v>
      </c>
      <c r="F1131" s="773">
        <v>460</v>
      </c>
      <c r="G1131" s="773">
        <v>8</v>
      </c>
      <c r="H1131" s="774">
        <v>460</v>
      </c>
    </row>
    <row r="1132" spans="1:8" s="406" customFormat="1" x14ac:dyDescent="0.25">
      <c r="A1132" s="524" t="str">
        <f t="shared" si="14"/>
        <v>247-142-4-004 9455-8624 Québec inc. (Biomasse du lac Taureau)</v>
      </c>
      <c r="B1132" s="61" t="str">
        <f t="shared" si="13"/>
        <v>142-4-004 9455-8624 Québec inc. (Biomasse du lac Taureau)</v>
      </c>
      <c r="C1132" s="641">
        <v>247</v>
      </c>
      <c r="D1132" s="641" t="s">
        <v>1147</v>
      </c>
      <c r="E1132" s="642" t="s">
        <v>1236</v>
      </c>
      <c r="F1132" s="773">
        <v>460</v>
      </c>
      <c r="G1132" s="773">
        <v>8</v>
      </c>
      <c r="H1132" s="774">
        <v>460</v>
      </c>
    </row>
    <row r="1133" spans="1:8" s="406" customFormat="1" x14ac:dyDescent="0.25">
      <c r="A1133" s="524" t="str">
        <f t="shared" si="14"/>
        <v>247-011-0-003 Cascades Canada ULC (Cabano)</v>
      </c>
      <c r="B1133" s="61" t="str">
        <f t="shared" si="13"/>
        <v>011-0-003 Cascades Canada ULC (Cabano)</v>
      </c>
      <c r="C1133" s="641">
        <v>247</v>
      </c>
      <c r="D1133" s="641" t="s">
        <v>1007</v>
      </c>
      <c r="E1133" s="642" t="s">
        <v>1211</v>
      </c>
      <c r="F1133" s="773">
        <v>460</v>
      </c>
      <c r="G1133" s="773">
        <v>8</v>
      </c>
      <c r="H1133" s="774">
        <v>460</v>
      </c>
    </row>
    <row r="1134" spans="1:8" s="406" customFormat="1" x14ac:dyDescent="0.25">
      <c r="A1134" s="524" t="str">
        <f t="shared" si="14"/>
        <v>247-042-0-001 Compagnie WestRock du Canada Corp.</v>
      </c>
      <c r="B1134" s="61" t="str">
        <f t="shared" si="13"/>
        <v>042-0-001 Compagnie WestRock du Canada Corp.</v>
      </c>
      <c r="C1134" s="641">
        <v>247</v>
      </c>
      <c r="D1134" s="641" t="s">
        <v>1011</v>
      </c>
      <c r="E1134" s="642" t="s">
        <v>1237</v>
      </c>
      <c r="F1134" s="773">
        <v>460</v>
      </c>
      <c r="G1134" s="773">
        <v>8</v>
      </c>
      <c r="H1134" s="774">
        <v>460</v>
      </c>
    </row>
    <row r="1135" spans="1:8" s="406" customFormat="1" x14ac:dyDescent="0.25">
      <c r="A1135" s="524" t="str">
        <f t="shared" si="14"/>
        <v>247-051-0-003 Domtar inc. (Windsor - Pâtes et papiers)</v>
      </c>
      <c r="B1135" s="61" t="str">
        <f t="shared" si="13"/>
        <v>051-0-003 Domtar inc. (Windsor - Pâtes et papiers)</v>
      </c>
      <c r="C1135" s="641">
        <v>247</v>
      </c>
      <c r="D1135" s="641" t="s">
        <v>1012</v>
      </c>
      <c r="E1135" s="642" t="s">
        <v>1238</v>
      </c>
      <c r="F1135" s="773">
        <v>460</v>
      </c>
      <c r="G1135" s="773">
        <v>8</v>
      </c>
      <c r="H1135" s="774">
        <v>460</v>
      </c>
    </row>
    <row r="1136" spans="1:8" s="406" customFormat="1" x14ac:dyDescent="0.25">
      <c r="A1136" s="524" t="str">
        <f t="shared" si="14"/>
        <v>247-012-0-003 Entreprises Sappi Canada inc. (Matane)</v>
      </c>
      <c r="B1136" s="61" t="str">
        <f t="shared" si="13"/>
        <v>012-0-003 Entreprises Sappi Canada inc. (Matane)</v>
      </c>
      <c r="C1136" s="641">
        <v>247</v>
      </c>
      <c r="D1136" s="641" t="s">
        <v>1009</v>
      </c>
      <c r="E1136" s="642" t="s">
        <v>1239</v>
      </c>
      <c r="F1136" s="773">
        <v>460</v>
      </c>
      <c r="G1136" s="773">
        <v>8</v>
      </c>
      <c r="H1136" s="774">
        <v>460</v>
      </c>
    </row>
    <row r="1137" spans="1:8" s="406" customFormat="1" x14ac:dyDescent="0.25">
      <c r="A1137" s="524" t="str">
        <f t="shared" si="14"/>
        <v>247-086-0-002 Forex Amos inc. (OSB)</v>
      </c>
      <c r="B1137" s="61" t="str">
        <f t="shared" si="13"/>
        <v>086-0-002 Forex Amos inc. (OSB)</v>
      </c>
      <c r="C1137" s="641">
        <v>247</v>
      </c>
      <c r="D1137" s="641" t="s">
        <v>1240</v>
      </c>
      <c r="E1137" s="642" t="s">
        <v>1241</v>
      </c>
      <c r="F1137" s="773">
        <v>460</v>
      </c>
      <c r="G1137" s="773">
        <v>8</v>
      </c>
      <c r="H1137" s="774">
        <v>460</v>
      </c>
    </row>
    <row r="1138" spans="1:8" s="406" customFormat="1" x14ac:dyDescent="0.25">
      <c r="A1138" s="524" t="str">
        <f t="shared" si="14"/>
        <v xml:space="preserve">247-072-0-002 Fortress Cellulose Spécialisée (Thurso - Pâtes et Papiers) </v>
      </c>
      <c r="B1138" s="61" t="str">
        <f t="shared" si="13"/>
        <v xml:space="preserve">072-0-002 Fortress Cellulose Spécialisée (Thurso - Pâtes et Papiers) </v>
      </c>
      <c r="C1138" s="641">
        <v>247</v>
      </c>
      <c r="D1138" s="641" t="s">
        <v>1013</v>
      </c>
      <c r="E1138" s="642" t="s">
        <v>1014</v>
      </c>
      <c r="F1138" s="773">
        <v>460</v>
      </c>
      <c r="G1138" s="773">
        <v>8</v>
      </c>
      <c r="H1138" s="774">
        <v>460</v>
      </c>
    </row>
    <row r="1139" spans="1:8" s="406" customFormat="1" x14ac:dyDescent="0.25">
      <c r="A1139" s="524" t="str">
        <f t="shared" si="14"/>
        <v>247-073-0-001 Louisiana-Pacific Canada Ltd. (Bois-Franc)</v>
      </c>
      <c r="B1139" s="61" t="str">
        <f t="shared" si="13"/>
        <v>073-0-001 Louisiana-Pacific Canada Ltd. (Bois-Franc)</v>
      </c>
      <c r="C1139" s="642">
        <v>247</v>
      </c>
      <c r="D1139" s="642" t="s">
        <v>1015</v>
      </c>
      <c r="E1139" s="642" t="s">
        <v>1242</v>
      </c>
      <c r="F1139" s="773">
        <v>460</v>
      </c>
      <c r="G1139" s="773">
        <v>8</v>
      </c>
      <c r="H1139" s="774">
        <v>460</v>
      </c>
    </row>
    <row r="1140" spans="1:8" s="406" customFormat="1" x14ac:dyDescent="0.25">
      <c r="A1140" s="524" t="str">
        <f t="shared" si="14"/>
        <v>247-022-0-001 Norbord inc. (Chambord)</v>
      </c>
      <c r="B1140" s="61" t="str">
        <f t="shared" si="13"/>
        <v>022-0-001 Norbord inc. (Chambord)</v>
      </c>
      <c r="C1140" s="641">
        <v>247</v>
      </c>
      <c r="D1140" s="641" t="s">
        <v>1212</v>
      </c>
      <c r="E1140" s="642" t="s">
        <v>1213</v>
      </c>
      <c r="F1140" s="773">
        <v>380</v>
      </c>
      <c r="G1140" s="773">
        <v>7</v>
      </c>
      <c r="H1140" s="774">
        <v>420</v>
      </c>
    </row>
    <row r="1141" spans="1:8" s="406" customFormat="1" x14ac:dyDescent="0.25">
      <c r="A1141" s="524" t="str">
        <f t="shared" si="14"/>
        <v>247-085-0-001 Norbord inc. (La Sarre - Panneaux)</v>
      </c>
      <c r="B1141" s="61" t="str">
        <f t="shared" si="13"/>
        <v>085-0-001 Norbord inc. (La Sarre - Panneaux)</v>
      </c>
      <c r="C1141" s="641">
        <v>247</v>
      </c>
      <c r="D1141" s="641" t="s">
        <v>1016</v>
      </c>
      <c r="E1141" s="642" t="s">
        <v>1243</v>
      </c>
      <c r="F1141" s="773">
        <v>460</v>
      </c>
      <c r="G1141" s="773">
        <v>8</v>
      </c>
      <c r="H1141" s="774">
        <v>460</v>
      </c>
    </row>
    <row r="1142" spans="1:8" s="406" customFormat="1" x14ac:dyDescent="0.25">
      <c r="A1142" s="524" t="str">
        <f t="shared" si="14"/>
        <v>247-081-0-001 Rayonier A.M. Canada S.E.N.C. (Témiscaming - Pâtes et papiers)</v>
      </c>
      <c r="B1142" s="61" t="str">
        <f t="shared" si="13"/>
        <v>081-0-001 Rayonier A.M. Canada S.E.N.C. (Témiscaming - Pâtes et papiers)</v>
      </c>
      <c r="C1142" s="641">
        <v>247</v>
      </c>
      <c r="D1142" s="641" t="s">
        <v>1017</v>
      </c>
      <c r="E1142" s="642" t="s">
        <v>1244</v>
      </c>
      <c r="F1142" s="773">
        <v>460</v>
      </c>
      <c r="G1142" s="773">
        <v>8</v>
      </c>
      <c r="H1142" s="774">
        <v>460</v>
      </c>
    </row>
    <row r="1143" spans="1:8" s="406" customFormat="1" x14ac:dyDescent="0.25">
      <c r="A1143" s="524" t="str">
        <f t="shared" si="14"/>
        <v>247-171-4-003 Silicium Québec Société en commandite</v>
      </c>
      <c r="B1143" s="61" t="str">
        <f t="shared" si="13"/>
        <v>171-4-003 Silicium Québec Société en commandite</v>
      </c>
      <c r="C1143" s="641">
        <v>247</v>
      </c>
      <c r="D1143" s="641" t="s">
        <v>1010</v>
      </c>
      <c r="E1143" s="642" t="s">
        <v>1245</v>
      </c>
      <c r="F1143" s="773">
        <v>460</v>
      </c>
      <c r="G1143" s="773">
        <v>8</v>
      </c>
      <c r="H1143" s="774">
        <v>460</v>
      </c>
    </row>
    <row r="1144" spans="1:8" s="406" customFormat="1" x14ac:dyDescent="0.25">
      <c r="A1144" s="524" t="str">
        <f t="shared" si="14"/>
        <v>247-012-0-001 Uniboard Canada inc. (Sayabec)</v>
      </c>
      <c r="B1144" s="61" t="str">
        <f t="shared" si="13"/>
        <v>012-0-001 Uniboard Canada inc. (Sayabec)</v>
      </c>
      <c r="C1144" s="641">
        <v>247</v>
      </c>
      <c r="D1144" s="641" t="s">
        <v>1008</v>
      </c>
      <c r="E1144" s="642" t="s">
        <v>1246</v>
      </c>
      <c r="F1144" s="773">
        <v>460</v>
      </c>
      <c r="G1144" s="773">
        <v>8</v>
      </c>
      <c r="H1144" s="774">
        <v>460</v>
      </c>
    </row>
    <row r="1145" spans="1:8" s="406" customFormat="1" x14ac:dyDescent="0.25">
      <c r="A1145" s="524" t="str">
        <f t="shared" si="14"/>
        <v>247-041-2-039 Xylo-Carbone inc.</v>
      </c>
      <c r="B1145" s="61" t="str">
        <f t="shared" si="13"/>
        <v>041-2-039 Xylo-Carbone inc.</v>
      </c>
      <c r="C1145" s="641">
        <v>247</v>
      </c>
      <c r="D1145" s="641" t="s">
        <v>1214</v>
      </c>
      <c r="E1145" s="642" t="s">
        <v>1247</v>
      </c>
      <c r="F1145" s="773">
        <v>460</v>
      </c>
      <c r="G1145" s="773">
        <v>8</v>
      </c>
      <c r="H1145" s="774">
        <v>460</v>
      </c>
    </row>
    <row r="1146" spans="1:8" s="406" customFormat="1" x14ac:dyDescent="0.25">
      <c r="A1146" s="524" t="str">
        <f t="shared" si="14"/>
        <v>248-142-4-004 9455-8624 Québec inc. (Biomasse du lac Taureau)</v>
      </c>
      <c r="B1146" s="61" t="str">
        <f t="shared" si="13"/>
        <v>142-4-004 9455-8624 Québec inc. (Biomasse du lac Taureau)</v>
      </c>
      <c r="C1146" s="641">
        <v>248</v>
      </c>
      <c r="D1146" s="641" t="s">
        <v>1147</v>
      </c>
      <c r="E1146" s="642" t="s">
        <v>1236</v>
      </c>
      <c r="F1146" s="773">
        <v>460</v>
      </c>
      <c r="G1146" s="773">
        <v>8</v>
      </c>
      <c r="H1146" s="774">
        <v>460</v>
      </c>
    </row>
    <row r="1147" spans="1:8" s="406" customFormat="1" x14ac:dyDescent="0.25">
      <c r="A1147" s="524" t="str">
        <f t="shared" si="14"/>
        <v>248-011-0-003 Cascades Canada ULC (Cabano)</v>
      </c>
      <c r="B1147" s="61" t="str">
        <f t="shared" si="13"/>
        <v>011-0-003 Cascades Canada ULC (Cabano)</v>
      </c>
      <c r="C1147" s="641">
        <v>248</v>
      </c>
      <c r="D1147" s="641" t="s">
        <v>1007</v>
      </c>
      <c r="E1147" s="642" t="s">
        <v>1211</v>
      </c>
      <c r="F1147" s="773">
        <v>460</v>
      </c>
      <c r="G1147" s="773">
        <v>8</v>
      </c>
      <c r="H1147" s="774">
        <v>460</v>
      </c>
    </row>
    <row r="1148" spans="1:8" s="406" customFormat="1" x14ac:dyDescent="0.25">
      <c r="A1148" s="524" t="str">
        <f t="shared" si="14"/>
        <v>248-042-0-001 Compagnie WestRock du Canada Corp.</v>
      </c>
      <c r="B1148" s="61" t="str">
        <f t="shared" si="13"/>
        <v>042-0-001 Compagnie WestRock du Canada Corp.</v>
      </c>
      <c r="C1148" s="641">
        <v>248</v>
      </c>
      <c r="D1148" s="641" t="s">
        <v>1011</v>
      </c>
      <c r="E1148" s="642" t="s">
        <v>1237</v>
      </c>
      <c r="F1148" s="773">
        <v>380</v>
      </c>
      <c r="G1148" s="773">
        <v>7</v>
      </c>
      <c r="H1148" s="774">
        <v>420</v>
      </c>
    </row>
    <row r="1149" spans="1:8" s="406" customFormat="1" x14ac:dyDescent="0.25">
      <c r="A1149" s="524" t="str">
        <f t="shared" si="14"/>
        <v>248-051-0-003 Domtar inc. (Windsor - Pâtes et papiers)</v>
      </c>
      <c r="B1149" s="61" t="str">
        <f t="shared" si="13"/>
        <v>051-0-003 Domtar inc. (Windsor - Pâtes et papiers)</v>
      </c>
      <c r="C1149" s="641">
        <v>248</v>
      </c>
      <c r="D1149" s="641" t="s">
        <v>1012</v>
      </c>
      <c r="E1149" s="642" t="s">
        <v>1238</v>
      </c>
      <c r="F1149" s="773">
        <v>460</v>
      </c>
      <c r="G1149" s="773">
        <v>8</v>
      </c>
      <c r="H1149" s="774">
        <v>460</v>
      </c>
    </row>
    <row r="1150" spans="1:8" s="406" customFormat="1" x14ac:dyDescent="0.25">
      <c r="A1150" s="524" t="str">
        <f t="shared" si="14"/>
        <v>248-012-0-003 Entreprises Sappi Canada inc. (Matane)</v>
      </c>
      <c r="B1150" s="61" t="str">
        <f t="shared" si="13"/>
        <v>012-0-003 Entreprises Sappi Canada inc. (Matane)</v>
      </c>
      <c r="C1150" s="642">
        <v>248</v>
      </c>
      <c r="D1150" s="642" t="s">
        <v>1009</v>
      </c>
      <c r="E1150" s="642" t="s">
        <v>1239</v>
      </c>
      <c r="F1150" s="773">
        <v>460</v>
      </c>
      <c r="G1150" s="773">
        <v>8</v>
      </c>
      <c r="H1150" s="774">
        <v>460</v>
      </c>
    </row>
    <row r="1151" spans="1:8" s="406" customFormat="1" x14ac:dyDescent="0.25">
      <c r="A1151" s="524" t="str">
        <f t="shared" si="14"/>
        <v>248-086-0-002 Forex Amos inc. (OSB)</v>
      </c>
      <c r="B1151" s="61" t="str">
        <f t="shared" si="13"/>
        <v>086-0-002 Forex Amos inc. (OSB)</v>
      </c>
      <c r="C1151" s="641">
        <v>248</v>
      </c>
      <c r="D1151" s="641" t="s">
        <v>1240</v>
      </c>
      <c r="E1151" s="642" t="s">
        <v>1241</v>
      </c>
      <c r="F1151" s="773">
        <v>460</v>
      </c>
      <c r="G1151" s="773">
        <v>8</v>
      </c>
      <c r="H1151" s="774">
        <v>460</v>
      </c>
    </row>
    <row r="1152" spans="1:8" s="406" customFormat="1" x14ac:dyDescent="0.25">
      <c r="A1152" s="524" t="str">
        <f t="shared" si="14"/>
        <v xml:space="preserve">248-072-0-002 Fortress Cellulose Spécialisée (Thurso - Pâtes et Papiers) </v>
      </c>
      <c r="B1152" s="61" t="str">
        <f t="shared" si="13"/>
        <v xml:space="preserve">072-0-002 Fortress Cellulose Spécialisée (Thurso - Pâtes et Papiers) </v>
      </c>
      <c r="C1152" s="641">
        <v>248</v>
      </c>
      <c r="D1152" s="641" t="s">
        <v>1013</v>
      </c>
      <c r="E1152" s="642" t="s">
        <v>1014</v>
      </c>
      <c r="F1152" s="773">
        <v>460</v>
      </c>
      <c r="G1152" s="773">
        <v>8</v>
      </c>
      <c r="H1152" s="774">
        <v>460</v>
      </c>
    </row>
    <row r="1153" spans="1:8" s="406" customFormat="1" x14ac:dyDescent="0.25">
      <c r="A1153" s="524" t="str">
        <f t="shared" si="14"/>
        <v>248-073-0-001 Louisiana-Pacific Canada Ltd. (Bois-Franc)</v>
      </c>
      <c r="B1153" s="61" t="str">
        <f t="shared" si="13"/>
        <v>073-0-001 Louisiana-Pacific Canada Ltd. (Bois-Franc)</v>
      </c>
      <c r="C1153" s="641">
        <v>248</v>
      </c>
      <c r="D1153" s="641" t="s">
        <v>1015</v>
      </c>
      <c r="E1153" s="642" t="s">
        <v>1242</v>
      </c>
      <c r="F1153" s="773">
        <v>460</v>
      </c>
      <c r="G1153" s="773">
        <v>8</v>
      </c>
      <c r="H1153" s="774">
        <v>460</v>
      </c>
    </row>
    <row r="1154" spans="1:8" s="406" customFormat="1" x14ac:dyDescent="0.25">
      <c r="A1154" s="524" t="str">
        <f t="shared" si="14"/>
        <v>248-022-0-001 Norbord inc. (Chambord)</v>
      </c>
      <c r="B1154" s="61" t="str">
        <f t="shared" si="13"/>
        <v>022-0-001 Norbord inc. (Chambord)</v>
      </c>
      <c r="C1154" s="641">
        <v>248</v>
      </c>
      <c r="D1154" s="641" t="s">
        <v>1212</v>
      </c>
      <c r="E1154" s="642" t="s">
        <v>1213</v>
      </c>
      <c r="F1154" s="773">
        <v>100</v>
      </c>
      <c r="G1154" s="773">
        <v>2</v>
      </c>
      <c r="H1154" s="774">
        <v>120</v>
      </c>
    </row>
    <row r="1155" spans="1:8" s="406" customFormat="1" x14ac:dyDescent="0.25">
      <c r="A1155" s="524" t="str">
        <f t="shared" si="14"/>
        <v>248-085-0-001 Norbord inc. (La Sarre - Panneaux)</v>
      </c>
      <c r="B1155" s="61" t="str">
        <f t="shared" si="13"/>
        <v>085-0-001 Norbord inc. (La Sarre - Panneaux)</v>
      </c>
      <c r="C1155" s="641">
        <v>248</v>
      </c>
      <c r="D1155" s="641" t="s">
        <v>1016</v>
      </c>
      <c r="E1155" s="642" t="s">
        <v>1243</v>
      </c>
      <c r="F1155" s="773">
        <v>460</v>
      </c>
      <c r="G1155" s="773">
        <v>8</v>
      </c>
      <c r="H1155" s="774">
        <v>460</v>
      </c>
    </row>
    <row r="1156" spans="1:8" s="406" customFormat="1" x14ac:dyDescent="0.25">
      <c r="A1156" s="524" t="str">
        <f t="shared" si="14"/>
        <v>248-081-0-001 Rayonier A.M. Canada S.E.N.C. (Témiscaming - Pâtes et papiers)</v>
      </c>
      <c r="B1156" s="61" t="str">
        <f t="shared" si="13"/>
        <v>081-0-001 Rayonier A.M. Canada S.E.N.C. (Témiscaming - Pâtes et papiers)</v>
      </c>
      <c r="C1156" s="641">
        <v>248</v>
      </c>
      <c r="D1156" s="641" t="s">
        <v>1017</v>
      </c>
      <c r="E1156" s="642" t="s">
        <v>1244</v>
      </c>
      <c r="F1156" s="773">
        <v>460</v>
      </c>
      <c r="G1156" s="773">
        <v>8</v>
      </c>
      <c r="H1156" s="774">
        <v>460</v>
      </c>
    </row>
    <row r="1157" spans="1:8" s="406" customFormat="1" x14ac:dyDescent="0.25">
      <c r="A1157" s="524" t="str">
        <f t="shared" si="14"/>
        <v>248-171-4-003 Silicium Québec Société en commandite</v>
      </c>
      <c r="B1157" s="61" t="str">
        <f t="shared" si="13"/>
        <v>171-4-003 Silicium Québec Société en commandite</v>
      </c>
      <c r="C1157" s="641">
        <v>248</v>
      </c>
      <c r="D1157" s="641" t="s">
        <v>1010</v>
      </c>
      <c r="E1157" s="642" t="s">
        <v>1245</v>
      </c>
      <c r="F1157" s="773">
        <v>460</v>
      </c>
      <c r="G1157" s="773">
        <v>8</v>
      </c>
      <c r="H1157" s="774">
        <v>460</v>
      </c>
    </row>
    <row r="1158" spans="1:8" s="406" customFormat="1" x14ac:dyDescent="0.25">
      <c r="A1158" s="524" t="str">
        <f t="shared" si="14"/>
        <v>248-012-0-001 Uniboard Canada inc. (Sayabec)</v>
      </c>
      <c r="B1158" s="61" t="str">
        <f t="shared" si="13"/>
        <v>012-0-001 Uniboard Canada inc. (Sayabec)</v>
      </c>
      <c r="C1158" s="641">
        <v>248</v>
      </c>
      <c r="D1158" s="641" t="s">
        <v>1008</v>
      </c>
      <c r="E1158" s="642" t="s">
        <v>1246</v>
      </c>
      <c r="F1158" s="773">
        <v>460</v>
      </c>
      <c r="G1158" s="773">
        <v>8</v>
      </c>
      <c r="H1158" s="774">
        <v>460</v>
      </c>
    </row>
    <row r="1159" spans="1:8" s="406" customFormat="1" x14ac:dyDescent="0.25">
      <c r="A1159" s="524" t="str">
        <f t="shared" si="14"/>
        <v>248-041-2-039 Xylo-Carbone inc.</v>
      </c>
      <c r="B1159" s="61" t="str">
        <f t="shared" si="13"/>
        <v>041-2-039 Xylo-Carbone inc.</v>
      </c>
      <c r="C1159" s="641">
        <v>248</v>
      </c>
      <c r="D1159" s="641" t="s">
        <v>1214</v>
      </c>
      <c r="E1159" s="642" t="s">
        <v>1247</v>
      </c>
      <c r="F1159" s="773">
        <v>460</v>
      </c>
      <c r="G1159" s="773">
        <v>8</v>
      </c>
      <c r="H1159" s="774">
        <v>460</v>
      </c>
    </row>
    <row r="1160" spans="1:8" s="406" customFormat="1" x14ac:dyDescent="0.25">
      <c r="A1160" s="524" t="str">
        <f t="shared" si="14"/>
        <v>249-142-4-004 9455-8624 Québec inc. (Biomasse du lac Taureau)</v>
      </c>
      <c r="B1160" s="61" t="str">
        <f t="shared" ref="B1160:B1223" si="15">CONCATENATE(D1160," ",E1160)</f>
        <v>142-4-004 9455-8624 Québec inc. (Biomasse du lac Taureau)</v>
      </c>
      <c r="C1160" s="641">
        <v>249</v>
      </c>
      <c r="D1160" s="641" t="s">
        <v>1147</v>
      </c>
      <c r="E1160" s="642" t="s">
        <v>1236</v>
      </c>
      <c r="F1160" s="773">
        <v>460</v>
      </c>
      <c r="G1160" s="773">
        <v>8</v>
      </c>
      <c r="H1160" s="774">
        <v>460</v>
      </c>
    </row>
    <row r="1161" spans="1:8" s="406" customFormat="1" x14ac:dyDescent="0.25">
      <c r="A1161" s="524" t="str">
        <f t="shared" ref="A1161:A1224" si="16">CONCATENATE(C1161,"-",B1161)</f>
        <v>249-011-0-003 Cascades Canada ULC (Cabano)</v>
      </c>
      <c r="B1161" s="61" t="str">
        <f t="shared" si="15"/>
        <v>011-0-003 Cascades Canada ULC (Cabano)</v>
      </c>
      <c r="C1161" s="642">
        <v>249</v>
      </c>
      <c r="D1161" s="642" t="s">
        <v>1007</v>
      </c>
      <c r="E1161" s="642" t="s">
        <v>1211</v>
      </c>
      <c r="F1161" s="773">
        <v>460</v>
      </c>
      <c r="G1161" s="773">
        <v>8</v>
      </c>
      <c r="H1161" s="774">
        <v>460</v>
      </c>
    </row>
    <row r="1162" spans="1:8" s="406" customFormat="1" x14ac:dyDescent="0.25">
      <c r="A1162" s="524" t="str">
        <f t="shared" si="16"/>
        <v>249-042-0-001 Compagnie WestRock du Canada Corp.</v>
      </c>
      <c r="B1162" s="61" t="str">
        <f t="shared" si="15"/>
        <v>042-0-001 Compagnie WestRock du Canada Corp.</v>
      </c>
      <c r="C1162" s="641">
        <v>249</v>
      </c>
      <c r="D1162" s="641" t="s">
        <v>1011</v>
      </c>
      <c r="E1162" s="642" t="s">
        <v>1237</v>
      </c>
      <c r="F1162" s="773">
        <v>460</v>
      </c>
      <c r="G1162" s="773">
        <v>8</v>
      </c>
      <c r="H1162" s="774">
        <v>460</v>
      </c>
    </row>
    <row r="1163" spans="1:8" s="406" customFormat="1" x14ac:dyDescent="0.25">
      <c r="A1163" s="524" t="str">
        <f t="shared" si="16"/>
        <v>249-051-0-003 Domtar inc. (Windsor - Pâtes et papiers)</v>
      </c>
      <c r="B1163" s="61" t="str">
        <f t="shared" si="15"/>
        <v>051-0-003 Domtar inc. (Windsor - Pâtes et papiers)</v>
      </c>
      <c r="C1163" s="641">
        <v>249</v>
      </c>
      <c r="D1163" s="641" t="s">
        <v>1012</v>
      </c>
      <c r="E1163" s="642" t="s">
        <v>1238</v>
      </c>
      <c r="F1163" s="773">
        <v>460</v>
      </c>
      <c r="G1163" s="773">
        <v>8</v>
      </c>
      <c r="H1163" s="774">
        <v>460</v>
      </c>
    </row>
    <row r="1164" spans="1:8" s="406" customFormat="1" x14ac:dyDescent="0.25">
      <c r="A1164" s="524" t="str">
        <f t="shared" si="16"/>
        <v>249-012-0-003 Entreprises Sappi Canada inc. (Matane)</v>
      </c>
      <c r="B1164" s="61" t="str">
        <f t="shared" si="15"/>
        <v>012-0-003 Entreprises Sappi Canada inc. (Matane)</v>
      </c>
      <c r="C1164" s="641">
        <v>249</v>
      </c>
      <c r="D1164" s="641" t="s">
        <v>1009</v>
      </c>
      <c r="E1164" s="642" t="s">
        <v>1239</v>
      </c>
      <c r="F1164" s="773">
        <v>460</v>
      </c>
      <c r="G1164" s="773">
        <v>8</v>
      </c>
      <c r="H1164" s="774">
        <v>460</v>
      </c>
    </row>
    <row r="1165" spans="1:8" s="406" customFormat="1" x14ac:dyDescent="0.25">
      <c r="A1165" s="524" t="str">
        <f t="shared" si="16"/>
        <v>249-086-0-002 Forex Amos inc. (OSB)</v>
      </c>
      <c r="B1165" s="61" t="str">
        <f t="shared" si="15"/>
        <v>086-0-002 Forex Amos inc. (OSB)</v>
      </c>
      <c r="C1165" s="641">
        <v>249</v>
      </c>
      <c r="D1165" s="641" t="s">
        <v>1240</v>
      </c>
      <c r="E1165" s="642" t="s">
        <v>1241</v>
      </c>
      <c r="F1165" s="773">
        <v>460</v>
      </c>
      <c r="G1165" s="773">
        <v>8</v>
      </c>
      <c r="H1165" s="774">
        <v>460</v>
      </c>
    </row>
    <row r="1166" spans="1:8" s="406" customFormat="1" x14ac:dyDescent="0.25">
      <c r="A1166" s="524" t="str">
        <f t="shared" si="16"/>
        <v xml:space="preserve">249-072-0-002 Fortress Cellulose Spécialisée (Thurso - Pâtes et Papiers) </v>
      </c>
      <c r="B1166" s="61" t="str">
        <f t="shared" si="15"/>
        <v xml:space="preserve">072-0-002 Fortress Cellulose Spécialisée (Thurso - Pâtes et Papiers) </v>
      </c>
      <c r="C1166" s="641">
        <v>249</v>
      </c>
      <c r="D1166" s="641" t="s">
        <v>1013</v>
      </c>
      <c r="E1166" s="642" t="s">
        <v>1014</v>
      </c>
      <c r="F1166" s="773">
        <v>460</v>
      </c>
      <c r="G1166" s="773">
        <v>8</v>
      </c>
      <c r="H1166" s="774">
        <v>460</v>
      </c>
    </row>
    <row r="1167" spans="1:8" s="406" customFormat="1" x14ac:dyDescent="0.25">
      <c r="A1167" s="524" t="str">
        <f t="shared" si="16"/>
        <v>249-073-0-001 Louisiana-Pacific Canada Ltd. (Bois-Franc)</v>
      </c>
      <c r="B1167" s="61" t="str">
        <f t="shared" si="15"/>
        <v>073-0-001 Louisiana-Pacific Canada Ltd. (Bois-Franc)</v>
      </c>
      <c r="C1167" s="641">
        <v>249</v>
      </c>
      <c r="D1167" s="641" t="s">
        <v>1015</v>
      </c>
      <c r="E1167" s="642" t="s">
        <v>1242</v>
      </c>
      <c r="F1167" s="773">
        <v>460</v>
      </c>
      <c r="G1167" s="773">
        <v>8</v>
      </c>
      <c r="H1167" s="774">
        <v>460</v>
      </c>
    </row>
    <row r="1168" spans="1:8" s="406" customFormat="1" x14ac:dyDescent="0.25">
      <c r="A1168" s="524" t="str">
        <f t="shared" si="16"/>
        <v>249-022-0-001 Norbord inc. (Chambord)</v>
      </c>
      <c r="B1168" s="61" t="str">
        <f t="shared" si="15"/>
        <v>022-0-001 Norbord inc. (Chambord)</v>
      </c>
      <c r="C1168" s="641">
        <v>249</v>
      </c>
      <c r="D1168" s="641" t="s">
        <v>1212</v>
      </c>
      <c r="E1168" s="642" t="s">
        <v>1213</v>
      </c>
      <c r="F1168" s="773">
        <v>380</v>
      </c>
      <c r="G1168" s="773">
        <v>7</v>
      </c>
      <c r="H1168" s="774">
        <v>420</v>
      </c>
    </row>
    <row r="1169" spans="1:8" s="406" customFormat="1" x14ac:dyDescent="0.25">
      <c r="A1169" s="524" t="str">
        <f t="shared" si="16"/>
        <v>249-085-0-001 Norbord inc. (La Sarre - Panneaux)</v>
      </c>
      <c r="B1169" s="61" t="str">
        <f t="shared" si="15"/>
        <v>085-0-001 Norbord inc. (La Sarre - Panneaux)</v>
      </c>
      <c r="C1169" s="641">
        <v>249</v>
      </c>
      <c r="D1169" s="641" t="s">
        <v>1016</v>
      </c>
      <c r="E1169" s="642" t="s">
        <v>1243</v>
      </c>
      <c r="F1169" s="773">
        <v>460</v>
      </c>
      <c r="G1169" s="773">
        <v>8</v>
      </c>
      <c r="H1169" s="774">
        <v>460</v>
      </c>
    </row>
    <row r="1170" spans="1:8" s="406" customFormat="1" x14ac:dyDescent="0.25">
      <c r="A1170" s="524" t="str">
        <f t="shared" si="16"/>
        <v>249-081-0-001 Rayonier A.M. Canada S.E.N.C. (Témiscaming - Pâtes et papiers)</v>
      </c>
      <c r="B1170" s="61" t="str">
        <f t="shared" si="15"/>
        <v>081-0-001 Rayonier A.M. Canada S.E.N.C. (Témiscaming - Pâtes et papiers)</v>
      </c>
      <c r="C1170" s="641">
        <v>249</v>
      </c>
      <c r="D1170" s="641" t="s">
        <v>1017</v>
      </c>
      <c r="E1170" s="642" t="s">
        <v>1244</v>
      </c>
      <c r="F1170" s="773">
        <v>460</v>
      </c>
      <c r="G1170" s="773">
        <v>8</v>
      </c>
      <c r="H1170" s="774">
        <v>460</v>
      </c>
    </row>
    <row r="1171" spans="1:8" s="406" customFormat="1" x14ac:dyDescent="0.25">
      <c r="A1171" s="524" t="str">
        <f t="shared" si="16"/>
        <v>249-171-4-003 Silicium Québec Société en commandite</v>
      </c>
      <c r="B1171" s="61" t="str">
        <f t="shared" si="15"/>
        <v>171-4-003 Silicium Québec Société en commandite</v>
      </c>
      <c r="C1171" s="641">
        <v>249</v>
      </c>
      <c r="D1171" s="641" t="s">
        <v>1010</v>
      </c>
      <c r="E1171" s="642" t="s">
        <v>1245</v>
      </c>
      <c r="F1171" s="773">
        <v>460</v>
      </c>
      <c r="G1171" s="773">
        <v>8</v>
      </c>
      <c r="H1171" s="774">
        <v>460</v>
      </c>
    </row>
    <row r="1172" spans="1:8" s="406" customFormat="1" x14ac:dyDescent="0.25">
      <c r="A1172" s="524" t="str">
        <f t="shared" si="16"/>
        <v>249-012-0-001 Uniboard Canada inc. (Sayabec)</v>
      </c>
      <c r="B1172" s="61" t="str">
        <f t="shared" si="15"/>
        <v>012-0-001 Uniboard Canada inc. (Sayabec)</v>
      </c>
      <c r="C1172" s="642">
        <v>249</v>
      </c>
      <c r="D1172" s="642" t="s">
        <v>1008</v>
      </c>
      <c r="E1172" s="642" t="s">
        <v>1246</v>
      </c>
      <c r="F1172" s="773">
        <v>460</v>
      </c>
      <c r="G1172" s="773">
        <v>8</v>
      </c>
      <c r="H1172" s="774">
        <v>460</v>
      </c>
    </row>
    <row r="1173" spans="1:8" s="406" customFormat="1" x14ac:dyDescent="0.25">
      <c r="A1173" s="524" t="str">
        <f t="shared" si="16"/>
        <v>249-041-2-039 Xylo-Carbone inc.</v>
      </c>
      <c r="B1173" s="61" t="str">
        <f t="shared" si="15"/>
        <v>041-2-039 Xylo-Carbone inc.</v>
      </c>
      <c r="C1173" s="641">
        <v>249</v>
      </c>
      <c r="D1173" s="641" t="s">
        <v>1214</v>
      </c>
      <c r="E1173" s="642" t="s">
        <v>1247</v>
      </c>
      <c r="F1173" s="773">
        <v>460</v>
      </c>
      <c r="G1173" s="773">
        <v>8</v>
      </c>
      <c r="H1173" s="774">
        <v>460</v>
      </c>
    </row>
    <row r="1174" spans="1:8" s="406" customFormat="1" x14ac:dyDescent="0.25">
      <c r="A1174" s="524" t="str">
        <f t="shared" si="16"/>
        <v>251-142-4-004 9455-8624 Québec inc. (Biomasse du lac Taureau)</v>
      </c>
      <c r="B1174" s="61" t="str">
        <f t="shared" si="15"/>
        <v>142-4-004 9455-8624 Québec inc. (Biomasse du lac Taureau)</v>
      </c>
      <c r="C1174" s="641">
        <v>251</v>
      </c>
      <c r="D1174" s="641" t="s">
        <v>1147</v>
      </c>
      <c r="E1174" s="642" t="s">
        <v>1236</v>
      </c>
      <c r="F1174" s="773">
        <v>460</v>
      </c>
      <c r="G1174" s="773">
        <v>8</v>
      </c>
      <c r="H1174" s="774">
        <v>460</v>
      </c>
    </row>
    <row r="1175" spans="1:8" s="406" customFormat="1" x14ac:dyDescent="0.25">
      <c r="A1175" s="524" t="str">
        <f t="shared" si="16"/>
        <v>251-011-0-003 Cascades Canada ULC (Cabano)</v>
      </c>
      <c r="B1175" s="61" t="str">
        <f t="shared" si="15"/>
        <v>011-0-003 Cascades Canada ULC (Cabano)</v>
      </c>
      <c r="C1175" s="641">
        <v>251</v>
      </c>
      <c r="D1175" s="641" t="s">
        <v>1007</v>
      </c>
      <c r="E1175" s="642" t="s">
        <v>1211</v>
      </c>
      <c r="F1175" s="773">
        <v>460</v>
      </c>
      <c r="G1175" s="773">
        <v>8</v>
      </c>
      <c r="H1175" s="774">
        <v>460</v>
      </c>
    </row>
    <row r="1176" spans="1:8" s="406" customFormat="1" x14ac:dyDescent="0.25">
      <c r="A1176" s="524" t="str">
        <f t="shared" si="16"/>
        <v>251-042-0-001 Compagnie WestRock du Canada Corp.</v>
      </c>
      <c r="B1176" s="61" t="str">
        <f t="shared" si="15"/>
        <v>042-0-001 Compagnie WestRock du Canada Corp.</v>
      </c>
      <c r="C1176" s="641">
        <v>251</v>
      </c>
      <c r="D1176" s="641" t="s">
        <v>1011</v>
      </c>
      <c r="E1176" s="642" t="s">
        <v>1237</v>
      </c>
      <c r="F1176" s="773">
        <v>460</v>
      </c>
      <c r="G1176" s="773">
        <v>8</v>
      </c>
      <c r="H1176" s="774">
        <v>460</v>
      </c>
    </row>
    <row r="1177" spans="1:8" s="406" customFormat="1" x14ac:dyDescent="0.25">
      <c r="A1177" s="524" t="str">
        <f t="shared" si="16"/>
        <v>251-051-0-003 Domtar inc. (Windsor - Pâtes et papiers)</v>
      </c>
      <c r="B1177" s="61" t="str">
        <f t="shared" si="15"/>
        <v>051-0-003 Domtar inc. (Windsor - Pâtes et papiers)</v>
      </c>
      <c r="C1177" s="641">
        <v>251</v>
      </c>
      <c r="D1177" s="641" t="s">
        <v>1012</v>
      </c>
      <c r="E1177" s="642" t="s">
        <v>1238</v>
      </c>
      <c r="F1177" s="773">
        <v>460</v>
      </c>
      <c r="G1177" s="773">
        <v>8</v>
      </c>
      <c r="H1177" s="774">
        <v>460</v>
      </c>
    </row>
    <row r="1178" spans="1:8" s="406" customFormat="1" x14ac:dyDescent="0.25">
      <c r="A1178" s="524" t="str">
        <f t="shared" si="16"/>
        <v>251-012-0-003 Entreprises Sappi Canada inc. (Matane)</v>
      </c>
      <c r="B1178" s="61" t="str">
        <f t="shared" si="15"/>
        <v>012-0-003 Entreprises Sappi Canada inc. (Matane)</v>
      </c>
      <c r="C1178" s="641">
        <v>251</v>
      </c>
      <c r="D1178" s="641" t="s">
        <v>1009</v>
      </c>
      <c r="E1178" s="642" t="s">
        <v>1239</v>
      </c>
      <c r="F1178" s="773">
        <v>460</v>
      </c>
      <c r="G1178" s="773">
        <v>8</v>
      </c>
      <c r="H1178" s="774">
        <v>460</v>
      </c>
    </row>
    <row r="1179" spans="1:8" s="406" customFormat="1" x14ac:dyDescent="0.25">
      <c r="A1179" s="524" t="str">
        <f t="shared" si="16"/>
        <v>251-086-0-002 Forex Amos inc. (OSB)</v>
      </c>
      <c r="B1179" s="61" t="str">
        <f t="shared" si="15"/>
        <v>086-0-002 Forex Amos inc. (OSB)</v>
      </c>
      <c r="C1179" s="641">
        <v>251</v>
      </c>
      <c r="D1179" s="641" t="s">
        <v>1240</v>
      </c>
      <c r="E1179" s="642" t="s">
        <v>1241</v>
      </c>
      <c r="F1179" s="773">
        <v>460</v>
      </c>
      <c r="G1179" s="773">
        <v>8</v>
      </c>
      <c r="H1179" s="774">
        <v>460</v>
      </c>
    </row>
    <row r="1180" spans="1:8" s="406" customFormat="1" x14ac:dyDescent="0.25">
      <c r="A1180" s="524" t="str">
        <f t="shared" si="16"/>
        <v xml:space="preserve">251-072-0-002 Fortress Cellulose Spécialisée (Thurso - Pâtes et Papiers) </v>
      </c>
      <c r="B1180" s="61" t="str">
        <f t="shared" si="15"/>
        <v xml:space="preserve">072-0-002 Fortress Cellulose Spécialisée (Thurso - Pâtes et Papiers) </v>
      </c>
      <c r="C1180" s="641">
        <v>251</v>
      </c>
      <c r="D1180" s="641" t="s">
        <v>1013</v>
      </c>
      <c r="E1180" s="642" t="s">
        <v>1014</v>
      </c>
      <c r="F1180" s="773">
        <v>460</v>
      </c>
      <c r="G1180" s="773">
        <v>8</v>
      </c>
      <c r="H1180" s="774">
        <v>460</v>
      </c>
    </row>
    <row r="1181" spans="1:8" s="406" customFormat="1" x14ac:dyDescent="0.25">
      <c r="A1181" s="524" t="str">
        <f t="shared" si="16"/>
        <v>251-073-0-001 Louisiana-Pacific Canada Ltd. (Bois-Franc)</v>
      </c>
      <c r="B1181" s="61" t="str">
        <f t="shared" si="15"/>
        <v>073-0-001 Louisiana-Pacific Canada Ltd. (Bois-Franc)</v>
      </c>
      <c r="C1181" s="641">
        <v>251</v>
      </c>
      <c r="D1181" s="641" t="s">
        <v>1015</v>
      </c>
      <c r="E1181" s="642" t="s">
        <v>1242</v>
      </c>
      <c r="F1181" s="773">
        <v>460</v>
      </c>
      <c r="G1181" s="773">
        <v>8</v>
      </c>
      <c r="H1181" s="774">
        <v>460</v>
      </c>
    </row>
    <row r="1182" spans="1:8" s="406" customFormat="1" x14ac:dyDescent="0.25">
      <c r="A1182" s="524" t="str">
        <f t="shared" si="16"/>
        <v>251-022-0-001 Norbord inc. (Chambord)</v>
      </c>
      <c r="B1182" s="61" t="str">
        <f t="shared" si="15"/>
        <v>022-0-001 Norbord inc. (Chambord)</v>
      </c>
      <c r="C1182" s="641">
        <v>251</v>
      </c>
      <c r="D1182" s="641" t="s">
        <v>1212</v>
      </c>
      <c r="E1182" s="642" t="s">
        <v>1213</v>
      </c>
      <c r="F1182" s="773">
        <v>420</v>
      </c>
      <c r="G1182" s="773">
        <v>7</v>
      </c>
      <c r="H1182" s="774">
        <v>420</v>
      </c>
    </row>
    <row r="1183" spans="1:8" s="406" customFormat="1" x14ac:dyDescent="0.25">
      <c r="A1183" s="524" t="str">
        <f t="shared" si="16"/>
        <v>251-085-0-001 Norbord inc. (La Sarre - Panneaux)</v>
      </c>
      <c r="B1183" s="61" t="str">
        <f t="shared" si="15"/>
        <v>085-0-001 Norbord inc. (La Sarre - Panneaux)</v>
      </c>
      <c r="C1183" s="642">
        <v>251</v>
      </c>
      <c r="D1183" s="642" t="s">
        <v>1016</v>
      </c>
      <c r="E1183" s="642" t="s">
        <v>1243</v>
      </c>
      <c r="F1183" s="773">
        <v>460</v>
      </c>
      <c r="G1183" s="773">
        <v>8</v>
      </c>
      <c r="H1183" s="774">
        <v>460</v>
      </c>
    </row>
    <row r="1184" spans="1:8" s="406" customFormat="1" x14ac:dyDescent="0.25">
      <c r="A1184" s="524" t="str">
        <f t="shared" si="16"/>
        <v>251-081-0-001 Rayonier A.M. Canada S.E.N.C. (Témiscaming - Pâtes et papiers)</v>
      </c>
      <c r="B1184" s="61" t="str">
        <f t="shared" si="15"/>
        <v>081-0-001 Rayonier A.M. Canada S.E.N.C. (Témiscaming - Pâtes et papiers)</v>
      </c>
      <c r="C1184" s="641">
        <v>251</v>
      </c>
      <c r="D1184" s="641" t="s">
        <v>1017</v>
      </c>
      <c r="E1184" s="642" t="s">
        <v>1244</v>
      </c>
      <c r="F1184" s="773">
        <v>460</v>
      </c>
      <c r="G1184" s="773">
        <v>8</v>
      </c>
      <c r="H1184" s="774">
        <v>460</v>
      </c>
    </row>
    <row r="1185" spans="1:8" s="406" customFormat="1" x14ac:dyDescent="0.25">
      <c r="A1185" s="524" t="str">
        <f t="shared" si="16"/>
        <v>251-171-4-003 Silicium Québec Société en commandite</v>
      </c>
      <c r="B1185" s="61" t="str">
        <f t="shared" si="15"/>
        <v>171-4-003 Silicium Québec Société en commandite</v>
      </c>
      <c r="C1185" s="641">
        <v>251</v>
      </c>
      <c r="D1185" s="641" t="s">
        <v>1010</v>
      </c>
      <c r="E1185" s="642" t="s">
        <v>1245</v>
      </c>
      <c r="F1185" s="773">
        <v>460</v>
      </c>
      <c r="G1185" s="773">
        <v>8</v>
      </c>
      <c r="H1185" s="774">
        <v>460</v>
      </c>
    </row>
    <row r="1186" spans="1:8" s="406" customFormat="1" x14ac:dyDescent="0.25">
      <c r="A1186" s="524" t="str">
        <f t="shared" si="16"/>
        <v>251-012-0-001 Uniboard Canada inc. (Sayabec)</v>
      </c>
      <c r="B1186" s="61" t="str">
        <f t="shared" si="15"/>
        <v>012-0-001 Uniboard Canada inc. (Sayabec)</v>
      </c>
      <c r="C1186" s="641">
        <v>251</v>
      </c>
      <c r="D1186" s="641" t="s">
        <v>1008</v>
      </c>
      <c r="E1186" s="642" t="s">
        <v>1246</v>
      </c>
      <c r="F1186" s="773">
        <v>460</v>
      </c>
      <c r="G1186" s="773">
        <v>8</v>
      </c>
      <c r="H1186" s="774">
        <v>460</v>
      </c>
    </row>
    <row r="1187" spans="1:8" s="406" customFormat="1" x14ac:dyDescent="0.25">
      <c r="A1187" s="524" t="str">
        <f t="shared" si="16"/>
        <v>251-041-2-039 Xylo-Carbone inc.</v>
      </c>
      <c r="B1187" s="61" t="str">
        <f t="shared" si="15"/>
        <v>041-2-039 Xylo-Carbone inc.</v>
      </c>
      <c r="C1187" s="641">
        <v>251</v>
      </c>
      <c r="D1187" s="641" t="s">
        <v>1214</v>
      </c>
      <c r="E1187" s="642" t="s">
        <v>1247</v>
      </c>
      <c r="F1187" s="773">
        <v>460</v>
      </c>
      <c r="G1187" s="773">
        <v>8</v>
      </c>
      <c r="H1187" s="774">
        <v>460</v>
      </c>
    </row>
    <row r="1188" spans="1:8" s="406" customFormat="1" x14ac:dyDescent="0.25">
      <c r="A1188" s="524" t="str">
        <f t="shared" si="16"/>
        <v>252-142-4-004 9455-8624 Québec inc. (Biomasse du lac Taureau)</v>
      </c>
      <c r="B1188" s="61" t="str">
        <f t="shared" si="15"/>
        <v>142-4-004 9455-8624 Québec inc. (Biomasse du lac Taureau)</v>
      </c>
      <c r="C1188" s="641">
        <v>252</v>
      </c>
      <c r="D1188" s="641" t="s">
        <v>1147</v>
      </c>
      <c r="E1188" s="642" t="s">
        <v>1236</v>
      </c>
      <c r="F1188" s="773">
        <v>460</v>
      </c>
      <c r="G1188" s="773">
        <v>8</v>
      </c>
      <c r="H1188" s="774">
        <v>460</v>
      </c>
    </row>
    <row r="1189" spans="1:8" s="406" customFormat="1" x14ac:dyDescent="0.25">
      <c r="A1189" s="524" t="str">
        <f t="shared" si="16"/>
        <v>252-011-0-003 Cascades Canada ULC (Cabano)</v>
      </c>
      <c r="B1189" s="61" t="str">
        <f t="shared" si="15"/>
        <v>011-0-003 Cascades Canada ULC (Cabano)</v>
      </c>
      <c r="C1189" s="641">
        <v>252</v>
      </c>
      <c r="D1189" s="641" t="s">
        <v>1007</v>
      </c>
      <c r="E1189" s="642" t="s">
        <v>1211</v>
      </c>
      <c r="F1189" s="773">
        <v>460</v>
      </c>
      <c r="G1189" s="773">
        <v>8</v>
      </c>
      <c r="H1189" s="774">
        <v>460</v>
      </c>
    </row>
    <row r="1190" spans="1:8" s="406" customFormat="1" x14ac:dyDescent="0.25">
      <c r="A1190" s="524" t="str">
        <f t="shared" si="16"/>
        <v>252-042-0-001 Compagnie WestRock du Canada Corp.</v>
      </c>
      <c r="B1190" s="61" t="str">
        <f t="shared" si="15"/>
        <v>042-0-001 Compagnie WestRock du Canada Corp.</v>
      </c>
      <c r="C1190" s="641">
        <v>252</v>
      </c>
      <c r="D1190" s="641" t="s">
        <v>1011</v>
      </c>
      <c r="E1190" s="642" t="s">
        <v>1237</v>
      </c>
      <c r="F1190" s="773">
        <v>460</v>
      </c>
      <c r="G1190" s="773">
        <v>8</v>
      </c>
      <c r="H1190" s="774">
        <v>460</v>
      </c>
    </row>
    <row r="1191" spans="1:8" s="406" customFormat="1" x14ac:dyDescent="0.25">
      <c r="A1191" s="524" t="str">
        <f t="shared" si="16"/>
        <v>252-051-0-003 Domtar inc. (Windsor - Pâtes et papiers)</v>
      </c>
      <c r="B1191" s="61" t="str">
        <f t="shared" si="15"/>
        <v>051-0-003 Domtar inc. (Windsor - Pâtes et papiers)</v>
      </c>
      <c r="C1191" s="641">
        <v>252</v>
      </c>
      <c r="D1191" s="641" t="s">
        <v>1012</v>
      </c>
      <c r="E1191" s="642" t="s">
        <v>1238</v>
      </c>
      <c r="F1191" s="773">
        <v>460</v>
      </c>
      <c r="G1191" s="773">
        <v>8</v>
      </c>
      <c r="H1191" s="774">
        <v>460</v>
      </c>
    </row>
    <row r="1192" spans="1:8" s="406" customFormat="1" x14ac:dyDescent="0.25">
      <c r="A1192" s="524" t="str">
        <f t="shared" si="16"/>
        <v>252-012-0-003 Entreprises Sappi Canada inc. (Matane)</v>
      </c>
      <c r="B1192" s="61" t="str">
        <f t="shared" si="15"/>
        <v>012-0-003 Entreprises Sappi Canada inc. (Matane)</v>
      </c>
      <c r="C1192" s="641">
        <v>252</v>
      </c>
      <c r="D1192" s="641" t="s">
        <v>1009</v>
      </c>
      <c r="E1192" s="642" t="s">
        <v>1239</v>
      </c>
      <c r="F1192" s="773">
        <v>460</v>
      </c>
      <c r="G1192" s="773">
        <v>8</v>
      </c>
      <c r="H1192" s="774">
        <v>460</v>
      </c>
    </row>
    <row r="1193" spans="1:8" s="406" customFormat="1" x14ac:dyDescent="0.25">
      <c r="A1193" s="524" t="str">
        <f t="shared" si="16"/>
        <v>252-086-0-002 Forex Amos inc. (OSB)</v>
      </c>
      <c r="B1193" s="61" t="str">
        <f t="shared" si="15"/>
        <v>086-0-002 Forex Amos inc. (OSB)</v>
      </c>
      <c r="C1193" s="641">
        <v>252</v>
      </c>
      <c r="D1193" s="641" t="s">
        <v>1240</v>
      </c>
      <c r="E1193" s="642" t="s">
        <v>1241</v>
      </c>
      <c r="F1193" s="773">
        <v>460</v>
      </c>
      <c r="G1193" s="773">
        <v>8</v>
      </c>
      <c r="H1193" s="774">
        <v>460</v>
      </c>
    </row>
    <row r="1194" spans="1:8" s="406" customFormat="1" x14ac:dyDescent="0.25">
      <c r="A1194" s="524" t="str">
        <f t="shared" si="16"/>
        <v xml:space="preserve">252-072-0-002 Fortress Cellulose Spécialisée (Thurso - Pâtes et Papiers) </v>
      </c>
      <c r="B1194" s="61" t="str">
        <f t="shared" si="15"/>
        <v xml:space="preserve">072-0-002 Fortress Cellulose Spécialisée (Thurso - Pâtes et Papiers) </v>
      </c>
      <c r="C1194" s="642">
        <v>252</v>
      </c>
      <c r="D1194" s="642" t="s">
        <v>1013</v>
      </c>
      <c r="E1194" s="642" t="s">
        <v>1014</v>
      </c>
      <c r="F1194" s="773">
        <v>460</v>
      </c>
      <c r="G1194" s="773">
        <v>8</v>
      </c>
      <c r="H1194" s="774">
        <v>460</v>
      </c>
    </row>
    <row r="1195" spans="1:8" s="406" customFormat="1" x14ac:dyDescent="0.25">
      <c r="A1195" s="524" t="str">
        <f t="shared" si="16"/>
        <v>252-073-0-001 Louisiana-Pacific Canada Ltd. (Bois-Franc)</v>
      </c>
      <c r="B1195" s="61" t="str">
        <f t="shared" si="15"/>
        <v>073-0-001 Louisiana-Pacific Canada Ltd. (Bois-Franc)</v>
      </c>
      <c r="C1195" s="641">
        <v>252</v>
      </c>
      <c r="D1195" s="641" t="s">
        <v>1015</v>
      </c>
      <c r="E1195" s="642" t="s">
        <v>1242</v>
      </c>
      <c r="F1195" s="773">
        <v>460</v>
      </c>
      <c r="G1195" s="773">
        <v>8</v>
      </c>
      <c r="H1195" s="774">
        <v>460</v>
      </c>
    </row>
    <row r="1196" spans="1:8" s="406" customFormat="1" x14ac:dyDescent="0.25">
      <c r="A1196" s="524" t="str">
        <f t="shared" si="16"/>
        <v>252-022-0-001 Norbord inc. (Chambord)</v>
      </c>
      <c r="B1196" s="61" t="str">
        <f t="shared" si="15"/>
        <v>022-0-001 Norbord inc. (Chambord)</v>
      </c>
      <c r="C1196" s="641">
        <v>252</v>
      </c>
      <c r="D1196" s="641" t="s">
        <v>1212</v>
      </c>
      <c r="E1196" s="642" t="s">
        <v>1213</v>
      </c>
      <c r="F1196" s="773">
        <v>440</v>
      </c>
      <c r="G1196" s="773">
        <v>8</v>
      </c>
      <c r="H1196" s="774">
        <v>460</v>
      </c>
    </row>
    <row r="1197" spans="1:8" s="406" customFormat="1" x14ac:dyDescent="0.25">
      <c r="A1197" s="524" t="str">
        <f t="shared" si="16"/>
        <v>252-085-0-001 Norbord inc. (La Sarre - Panneaux)</v>
      </c>
      <c r="B1197" s="61" t="str">
        <f t="shared" si="15"/>
        <v>085-0-001 Norbord inc. (La Sarre - Panneaux)</v>
      </c>
      <c r="C1197" s="641">
        <v>252</v>
      </c>
      <c r="D1197" s="641" t="s">
        <v>1016</v>
      </c>
      <c r="E1197" s="642" t="s">
        <v>1243</v>
      </c>
      <c r="F1197" s="773">
        <v>460</v>
      </c>
      <c r="G1197" s="773">
        <v>8</v>
      </c>
      <c r="H1197" s="774">
        <v>460</v>
      </c>
    </row>
    <row r="1198" spans="1:8" s="406" customFormat="1" x14ac:dyDescent="0.25">
      <c r="A1198" s="524" t="str">
        <f t="shared" si="16"/>
        <v>252-081-0-001 Rayonier A.M. Canada S.E.N.C. (Témiscaming - Pâtes et papiers)</v>
      </c>
      <c r="B1198" s="61" t="str">
        <f t="shared" si="15"/>
        <v>081-0-001 Rayonier A.M. Canada S.E.N.C. (Témiscaming - Pâtes et papiers)</v>
      </c>
      <c r="C1198" s="641">
        <v>252</v>
      </c>
      <c r="D1198" s="641" t="s">
        <v>1017</v>
      </c>
      <c r="E1198" s="642" t="s">
        <v>1244</v>
      </c>
      <c r="F1198" s="773">
        <v>460</v>
      </c>
      <c r="G1198" s="773">
        <v>8</v>
      </c>
      <c r="H1198" s="774">
        <v>460</v>
      </c>
    </row>
    <row r="1199" spans="1:8" s="406" customFormat="1" x14ac:dyDescent="0.25">
      <c r="A1199" s="524" t="str">
        <f t="shared" si="16"/>
        <v>252-171-4-003 Silicium Québec Société en commandite</v>
      </c>
      <c r="B1199" s="61" t="str">
        <f t="shared" si="15"/>
        <v>171-4-003 Silicium Québec Société en commandite</v>
      </c>
      <c r="C1199" s="641">
        <v>252</v>
      </c>
      <c r="D1199" s="641" t="s">
        <v>1010</v>
      </c>
      <c r="E1199" s="642" t="s">
        <v>1245</v>
      </c>
      <c r="F1199" s="773">
        <v>460</v>
      </c>
      <c r="G1199" s="773">
        <v>8</v>
      </c>
      <c r="H1199" s="774">
        <v>460</v>
      </c>
    </row>
    <row r="1200" spans="1:8" s="406" customFormat="1" x14ac:dyDescent="0.25">
      <c r="A1200" s="524" t="str">
        <f t="shared" si="16"/>
        <v>252-012-0-001 Uniboard Canada inc. (Sayabec)</v>
      </c>
      <c r="B1200" s="61" t="str">
        <f t="shared" si="15"/>
        <v>012-0-001 Uniboard Canada inc. (Sayabec)</v>
      </c>
      <c r="C1200" s="641">
        <v>252</v>
      </c>
      <c r="D1200" s="641" t="s">
        <v>1008</v>
      </c>
      <c r="E1200" s="642" t="s">
        <v>1246</v>
      </c>
      <c r="F1200" s="773">
        <v>460</v>
      </c>
      <c r="G1200" s="773">
        <v>8</v>
      </c>
      <c r="H1200" s="774">
        <v>460</v>
      </c>
    </row>
    <row r="1201" spans="1:8" s="406" customFormat="1" x14ac:dyDescent="0.25">
      <c r="A1201" s="524" t="str">
        <f t="shared" si="16"/>
        <v>252-041-2-039 Xylo-Carbone inc.</v>
      </c>
      <c r="B1201" s="61" t="str">
        <f t="shared" si="15"/>
        <v>041-2-039 Xylo-Carbone inc.</v>
      </c>
      <c r="C1201" s="641">
        <v>252</v>
      </c>
      <c r="D1201" s="641" t="s">
        <v>1214</v>
      </c>
      <c r="E1201" s="642" t="s">
        <v>1247</v>
      </c>
      <c r="F1201" s="773">
        <v>460</v>
      </c>
      <c r="G1201" s="773">
        <v>8</v>
      </c>
      <c r="H1201" s="774">
        <v>460</v>
      </c>
    </row>
    <row r="1202" spans="1:8" s="406" customFormat="1" x14ac:dyDescent="0.25">
      <c r="A1202" s="524" t="str">
        <f t="shared" si="16"/>
        <v>253-142-4-004 9455-8624 Québec inc. (Biomasse du lac Taureau)</v>
      </c>
      <c r="B1202" s="61" t="str">
        <f t="shared" si="15"/>
        <v>142-4-004 9455-8624 Québec inc. (Biomasse du lac Taureau)</v>
      </c>
      <c r="C1202" s="641">
        <v>253</v>
      </c>
      <c r="D1202" s="641" t="s">
        <v>1147</v>
      </c>
      <c r="E1202" s="642" t="s">
        <v>1236</v>
      </c>
      <c r="F1202" s="773">
        <v>460</v>
      </c>
      <c r="G1202" s="773">
        <v>8</v>
      </c>
      <c r="H1202" s="774">
        <v>460</v>
      </c>
    </row>
    <row r="1203" spans="1:8" s="406" customFormat="1" x14ac:dyDescent="0.25">
      <c r="A1203" s="524" t="str">
        <f t="shared" si="16"/>
        <v>253-011-0-003 Cascades Canada ULC (Cabano)</v>
      </c>
      <c r="B1203" s="61" t="str">
        <f t="shared" si="15"/>
        <v>011-0-003 Cascades Canada ULC (Cabano)</v>
      </c>
      <c r="C1203" s="641">
        <v>253</v>
      </c>
      <c r="D1203" s="641" t="s">
        <v>1007</v>
      </c>
      <c r="E1203" s="642" t="s">
        <v>1211</v>
      </c>
      <c r="F1203" s="773">
        <v>460</v>
      </c>
      <c r="G1203" s="773">
        <v>8</v>
      </c>
      <c r="H1203" s="774">
        <v>460</v>
      </c>
    </row>
    <row r="1204" spans="1:8" s="406" customFormat="1" x14ac:dyDescent="0.25">
      <c r="A1204" s="524" t="str">
        <f t="shared" si="16"/>
        <v>253-042-0-001 Compagnie WestRock du Canada Corp.</v>
      </c>
      <c r="B1204" s="61" t="str">
        <f t="shared" si="15"/>
        <v>042-0-001 Compagnie WestRock du Canada Corp.</v>
      </c>
      <c r="C1204" s="641">
        <v>253</v>
      </c>
      <c r="D1204" s="641" t="s">
        <v>1011</v>
      </c>
      <c r="E1204" s="642" t="s">
        <v>1237</v>
      </c>
      <c r="F1204" s="773">
        <v>460</v>
      </c>
      <c r="G1204" s="773">
        <v>8</v>
      </c>
      <c r="H1204" s="774">
        <v>460</v>
      </c>
    </row>
    <row r="1205" spans="1:8" s="406" customFormat="1" x14ac:dyDescent="0.25">
      <c r="A1205" s="524" t="str">
        <f t="shared" si="16"/>
        <v>253-051-0-003 Domtar inc. (Windsor - Pâtes et papiers)</v>
      </c>
      <c r="B1205" s="61" t="str">
        <f t="shared" si="15"/>
        <v>051-0-003 Domtar inc. (Windsor - Pâtes et papiers)</v>
      </c>
      <c r="C1205" s="642">
        <v>253</v>
      </c>
      <c r="D1205" s="642" t="s">
        <v>1012</v>
      </c>
      <c r="E1205" s="642" t="s">
        <v>1238</v>
      </c>
      <c r="F1205" s="773">
        <v>460</v>
      </c>
      <c r="G1205" s="773">
        <v>8</v>
      </c>
      <c r="H1205" s="774">
        <v>460</v>
      </c>
    </row>
    <row r="1206" spans="1:8" s="406" customFormat="1" x14ac:dyDescent="0.25">
      <c r="A1206" s="524" t="str">
        <f t="shared" si="16"/>
        <v>253-012-0-003 Entreprises Sappi Canada inc. (Matane)</v>
      </c>
      <c r="B1206" s="61" t="str">
        <f t="shared" si="15"/>
        <v>012-0-003 Entreprises Sappi Canada inc. (Matane)</v>
      </c>
      <c r="C1206" s="641">
        <v>253</v>
      </c>
      <c r="D1206" s="641" t="s">
        <v>1009</v>
      </c>
      <c r="E1206" s="642" t="s">
        <v>1239</v>
      </c>
      <c r="F1206" s="773">
        <v>460</v>
      </c>
      <c r="G1206" s="773">
        <v>8</v>
      </c>
      <c r="H1206" s="774">
        <v>460</v>
      </c>
    </row>
    <row r="1207" spans="1:8" s="406" customFormat="1" x14ac:dyDescent="0.25">
      <c r="A1207" s="524" t="str">
        <f t="shared" si="16"/>
        <v>253-086-0-002 Forex Amos inc. (OSB)</v>
      </c>
      <c r="B1207" s="61" t="str">
        <f t="shared" si="15"/>
        <v>086-0-002 Forex Amos inc. (OSB)</v>
      </c>
      <c r="C1207" s="641">
        <v>253</v>
      </c>
      <c r="D1207" s="641" t="s">
        <v>1240</v>
      </c>
      <c r="E1207" s="642" t="s">
        <v>1241</v>
      </c>
      <c r="F1207" s="773">
        <v>460</v>
      </c>
      <c r="G1207" s="773">
        <v>8</v>
      </c>
      <c r="H1207" s="774">
        <v>460</v>
      </c>
    </row>
    <row r="1208" spans="1:8" s="406" customFormat="1" x14ac:dyDescent="0.25">
      <c r="A1208" s="524" t="str">
        <f t="shared" si="16"/>
        <v xml:space="preserve">253-072-0-002 Fortress Cellulose Spécialisée (Thurso - Pâtes et Papiers) </v>
      </c>
      <c r="B1208" s="61" t="str">
        <f t="shared" si="15"/>
        <v xml:space="preserve">072-0-002 Fortress Cellulose Spécialisée (Thurso - Pâtes et Papiers) </v>
      </c>
      <c r="C1208" s="641">
        <v>253</v>
      </c>
      <c r="D1208" s="641" t="s">
        <v>1013</v>
      </c>
      <c r="E1208" s="642" t="s">
        <v>1014</v>
      </c>
      <c r="F1208" s="773">
        <v>460</v>
      </c>
      <c r="G1208" s="773">
        <v>8</v>
      </c>
      <c r="H1208" s="774">
        <v>460</v>
      </c>
    </row>
    <row r="1209" spans="1:8" s="406" customFormat="1" x14ac:dyDescent="0.25">
      <c r="A1209" s="524" t="str">
        <f t="shared" si="16"/>
        <v>253-073-0-001 Louisiana-Pacific Canada Ltd. (Bois-Franc)</v>
      </c>
      <c r="B1209" s="61" t="str">
        <f t="shared" si="15"/>
        <v>073-0-001 Louisiana-Pacific Canada Ltd. (Bois-Franc)</v>
      </c>
      <c r="C1209" s="641">
        <v>253</v>
      </c>
      <c r="D1209" s="641" t="s">
        <v>1015</v>
      </c>
      <c r="E1209" s="642" t="s">
        <v>1242</v>
      </c>
      <c r="F1209" s="773">
        <v>460</v>
      </c>
      <c r="G1209" s="773">
        <v>8</v>
      </c>
      <c r="H1209" s="774">
        <v>460</v>
      </c>
    </row>
    <row r="1210" spans="1:8" s="406" customFormat="1" x14ac:dyDescent="0.25">
      <c r="A1210" s="524" t="str">
        <f t="shared" si="16"/>
        <v>253-022-0-001 Norbord inc. (Chambord)</v>
      </c>
      <c r="B1210" s="61" t="str">
        <f t="shared" si="15"/>
        <v>022-0-001 Norbord inc. (Chambord)</v>
      </c>
      <c r="C1210" s="641">
        <v>253</v>
      </c>
      <c r="D1210" s="641" t="s">
        <v>1212</v>
      </c>
      <c r="E1210" s="642" t="s">
        <v>1213</v>
      </c>
      <c r="F1210" s="773">
        <v>460</v>
      </c>
      <c r="G1210" s="773">
        <v>8</v>
      </c>
      <c r="H1210" s="774">
        <v>460</v>
      </c>
    </row>
    <row r="1211" spans="1:8" s="406" customFormat="1" x14ac:dyDescent="0.25">
      <c r="A1211" s="524" t="str">
        <f t="shared" si="16"/>
        <v>253-085-0-001 Norbord inc. (La Sarre - Panneaux)</v>
      </c>
      <c r="B1211" s="61" t="str">
        <f t="shared" si="15"/>
        <v>085-0-001 Norbord inc. (La Sarre - Panneaux)</v>
      </c>
      <c r="C1211" s="641">
        <v>253</v>
      </c>
      <c r="D1211" s="641" t="s">
        <v>1016</v>
      </c>
      <c r="E1211" s="642" t="s">
        <v>1243</v>
      </c>
      <c r="F1211" s="773">
        <v>460</v>
      </c>
      <c r="G1211" s="773">
        <v>8</v>
      </c>
      <c r="H1211" s="774">
        <v>460</v>
      </c>
    </row>
    <row r="1212" spans="1:8" s="406" customFormat="1" x14ac:dyDescent="0.25">
      <c r="A1212" s="524" t="str">
        <f t="shared" si="16"/>
        <v>253-081-0-001 Rayonier A.M. Canada S.E.N.C. (Témiscaming - Pâtes et papiers)</v>
      </c>
      <c r="B1212" s="61" t="str">
        <f t="shared" si="15"/>
        <v>081-0-001 Rayonier A.M. Canada S.E.N.C. (Témiscaming - Pâtes et papiers)</v>
      </c>
      <c r="C1212" s="641">
        <v>253</v>
      </c>
      <c r="D1212" s="641" t="s">
        <v>1017</v>
      </c>
      <c r="E1212" s="642" t="s">
        <v>1244</v>
      </c>
      <c r="F1212" s="773">
        <v>460</v>
      </c>
      <c r="G1212" s="773">
        <v>8</v>
      </c>
      <c r="H1212" s="774">
        <v>460</v>
      </c>
    </row>
    <row r="1213" spans="1:8" s="406" customFormat="1" x14ac:dyDescent="0.25">
      <c r="A1213" s="524" t="str">
        <f t="shared" si="16"/>
        <v>253-171-4-003 Silicium Québec Société en commandite</v>
      </c>
      <c r="B1213" s="61" t="str">
        <f t="shared" si="15"/>
        <v>171-4-003 Silicium Québec Société en commandite</v>
      </c>
      <c r="C1213" s="641">
        <v>253</v>
      </c>
      <c r="D1213" s="641" t="s">
        <v>1010</v>
      </c>
      <c r="E1213" s="642" t="s">
        <v>1245</v>
      </c>
      <c r="F1213" s="773">
        <v>460</v>
      </c>
      <c r="G1213" s="773">
        <v>8</v>
      </c>
      <c r="H1213" s="774">
        <v>460</v>
      </c>
    </row>
    <row r="1214" spans="1:8" s="406" customFormat="1" x14ac:dyDescent="0.25">
      <c r="A1214" s="524" t="str">
        <f t="shared" si="16"/>
        <v>253-012-0-001 Uniboard Canada inc. (Sayabec)</v>
      </c>
      <c r="B1214" s="61" t="str">
        <f t="shared" si="15"/>
        <v>012-0-001 Uniboard Canada inc. (Sayabec)</v>
      </c>
      <c r="C1214" s="641">
        <v>253</v>
      </c>
      <c r="D1214" s="641" t="s">
        <v>1008</v>
      </c>
      <c r="E1214" s="642" t="s">
        <v>1246</v>
      </c>
      <c r="F1214" s="773">
        <v>460</v>
      </c>
      <c r="G1214" s="773">
        <v>8</v>
      </c>
      <c r="H1214" s="774">
        <v>460</v>
      </c>
    </row>
    <row r="1215" spans="1:8" s="406" customFormat="1" x14ac:dyDescent="0.25">
      <c r="A1215" s="524" t="str">
        <f t="shared" si="16"/>
        <v>253-041-2-039 Xylo-Carbone inc.</v>
      </c>
      <c r="B1215" s="61" t="str">
        <f t="shared" si="15"/>
        <v>041-2-039 Xylo-Carbone inc.</v>
      </c>
      <c r="C1215" s="641">
        <v>253</v>
      </c>
      <c r="D1215" s="641" t="s">
        <v>1214</v>
      </c>
      <c r="E1215" s="642" t="s">
        <v>1247</v>
      </c>
      <c r="F1215" s="773">
        <v>460</v>
      </c>
      <c r="G1215" s="773">
        <v>8</v>
      </c>
      <c r="H1215" s="774">
        <v>460</v>
      </c>
    </row>
    <row r="1216" spans="1:8" s="406" customFormat="1" x14ac:dyDescent="0.25">
      <c r="A1216" s="524" t="str">
        <f t="shared" si="16"/>
        <v>254-142-4-004 9455-8624 Québec inc. (Biomasse du lac Taureau)</v>
      </c>
      <c r="B1216" s="61" t="str">
        <f t="shared" si="15"/>
        <v>142-4-004 9455-8624 Québec inc. (Biomasse du lac Taureau)</v>
      </c>
      <c r="C1216" s="642">
        <v>254</v>
      </c>
      <c r="D1216" s="642" t="s">
        <v>1147</v>
      </c>
      <c r="E1216" s="642" t="s">
        <v>1236</v>
      </c>
      <c r="F1216" s="773">
        <v>460</v>
      </c>
      <c r="G1216" s="773">
        <v>8</v>
      </c>
      <c r="H1216" s="774">
        <v>460</v>
      </c>
    </row>
    <row r="1217" spans="1:8" s="406" customFormat="1" x14ac:dyDescent="0.25">
      <c r="A1217" s="524" t="str">
        <f t="shared" si="16"/>
        <v>254-011-0-003 Cascades Canada ULC (Cabano)</v>
      </c>
      <c r="B1217" s="61" t="str">
        <f t="shared" si="15"/>
        <v>011-0-003 Cascades Canada ULC (Cabano)</v>
      </c>
      <c r="C1217" s="641">
        <v>254</v>
      </c>
      <c r="D1217" s="641" t="s">
        <v>1007</v>
      </c>
      <c r="E1217" s="642" t="s">
        <v>1211</v>
      </c>
      <c r="F1217" s="773">
        <v>460</v>
      </c>
      <c r="G1217" s="773">
        <v>8</v>
      </c>
      <c r="H1217" s="774">
        <v>460</v>
      </c>
    </row>
    <row r="1218" spans="1:8" s="406" customFormat="1" x14ac:dyDescent="0.25">
      <c r="A1218" s="524" t="str">
        <f t="shared" si="16"/>
        <v>254-042-0-001 Compagnie WestRock du Canada Corp.</v>
      </c>
      <c r="B1218" s="61" t="str">
        <f t="shared" si="15"/>
        <v>042-0-001 Compagnie WestRock du Canada Corp.</v>
      </c>
      <c r="C1218" s="641">
        <v>254</v>
      </c>
      <c r="D1218" s="641" t="s">
        <v>1011</v>
      </c>
      <c r="E1218" s="642" t="s">
        <v>1237</v>
      </c>
      <c r="F1218" s="773">
        <v>460</v>
      </c>
      <c r="G1218" s="773">
        <v>8</v>
      </c>
      <c r="H1218" s="774">
        <v>460</v>
      </c>
    </row>
    <row r="1219" spans="1:8" s="406" customFormat="1" x14ac:dyDescent="0.25">
      <c r="A1219" s="524" t="str">
        <f t="shared" si="16"/>
        <v>254-051-0-003 Domtar inc. (Windsor - Pâtes et papiers)</v>
      </c>
      <c r="B1219" s="61" t="str">
        <f t="shared" si="15"/>
        <v>051-0-003 Domtar inc. (Windsor - Pâtes et papiers)</v>
      </c>
      <c r="C1219" s="641">
        <v>254</v>
      </c>
      <c r="D1219" s="641" t="s">
        <v>1012</v>
      </c>
      <c r="E1219" s="642" t="s">
        <v>1238</v>
      </c>
      <c r="F1219" s="773">
        <v>460</v>
      </c>
      <c r="G1219" s="773">
        <v>8</v>
      </c>
      <c r="H1219" s="774">
        <v>460</v>
      </c>
    </row>
    <row r="1220" spans="1:8" s="406" customFormat="1" x14ac:dyDescent="0.25">
      <c r="A1220" s="524" t="str">
        <f t="shared" si="16"/>
        <v>254-012-0-003 Entreprises Sappi Canada inc. (Matane)</v>
      </c>
      <c r="B1220" s="61" t="str">
        <f t="shared" si="15"/>
        <v>012-0-003 Entreprises Sappi Canada inc. (Matane)</v>
      </c>
      <c r="C1220" s="641">
        <v>254</v>
      </c>
      <c r="D1220" s="641" t="s">
        <v>1009</v>
      </c>
      <c r="E1220" s="642" t="s">
        <v>1239</v>
      </c>
      <c r="F1220" s="773">
        <v>460</v>
      </c>
      <c r="G1220" s="773">
        <v>8</v>
      </c>
      <c r="H1220" s="774">
        <v>460</v>
      </c>
    </row>
    <row r="1221" spans="1:8" s="406" customFormat="1" x14ac:dyDescent="0.25">
      <c r="A1221" s="524" t="str">
        <f t="shared" si="16"/>
        <v>254-086-0-002 Forex Amos inc. (OSB)</v>
      </c>
      <c r="B1221" s="61" t="str">
        <f t="shared" si="15"/>
        <v>086-0-002 Forex Amos inc. (OSB)</v>
      </c>
      <c r="C1221" s="641">
        <v>254</v>
      </c>
      <c r="D1221" s="641" t="s">
        <v>1240</v>
      </c>
      <c r="E1221" s="642" t="s">
        <v>1241</v>
      </c>
      <c r="F1221" s="773">
        <v>460</v>
      </c>
      <c r="G1221" s="773">
        <v>8</v>
      </c>
      <c r="H1221" s="774">
        <v>460</v>
      </c>
    </row>
    <row r="1222" spans="1:8" s="406" customFormat="1" x14ac:dyDescent="0.25">
      <c r="A1222" s="524" t="str">
        <f t="shared" si="16"/>
        <v xml:space="preserve">254-072-0-002 Fortress Cellulose Spécialisée (Thurso - Pâtes et Papiers) </v>
      </c>
      <c r="B1222" s="61" t="str">
        <f t="shared" si="15"/>
        <v xml:space="preserve">072-0-002 Fortress Cellulose Spécialisée (Thurso - Pâtes et Papiers) </v>
      </c>
      <c r="C1222" s="641">
        <v>254</v>
      </c>
      <c r="D1222" s="641" t="s">
        <v>1013</v>
      </c>
      <c r="E1222" s="642" t="s">
        <v>1014</v>
      </c>
      <c r="F1222" s="773">
        <v>460</v>
      </c>
      <c r="G1222" s="773">
        <v>8</v>
      </c>
      <c r="H1222" s="774">
        <v>460</v>
      </c>
    </row>
    <row r="1223" spans="1:8" s="406" customFormat="1" x14ac:dyDescent="0.25">
      <c r="A1223" s="524" t="str">
        <f t="shared" si="16"/>
        <v>254-073-0-001 Louisiana-Pacific Canada Ltd. (Bois-Franc)</v>
      </c>
      <c r="B1223" s="61" t="str">
        <f t="shared" si="15"/>
        <v>073-0-001 Louisiana-Pacific Canada Ltd. (Bois-Franc)</v>
      </c>
      <c r="C1223" s="641">
        <v>254</v>
      </c>
      <c r="D1223" s="641" t="s">
        <v>1015</v>
      </c>
      <c r="E1223" s="642" t="s">
        <v>1242</v>
      </c>
      <c r="F1223" s="773">
        <v>460</v>
      </c>
      <c r="G1223" s="773">
        <v>8</v>
      </c>
      <c r="H1223" s="774">
        <v>460</v>
      </c>
    </row>
    <row r="1224" spans="1:8" s="406" customFormat="1" x14ac:dyDescent="0.25">
      <c r="A1224" s="524" t="str">
        <f t="shared" si="16"/>
        <v>254-022-0-001 Norbord inc. (Chambord)</v>
      </c>
      <c r="B1224" s="61" t="str">
        <f t="shared" ref="B1224:B1287" si="17">CONCATENATE(D1224," ",E1224)</f>
        <v>022-0-001 Norbord inc. (Chambord)</v>
      </c>
      <c r="C1224" s="641">
        <v>254</v>
      </c>
      <c r="D1224" s="641" t="s">
        <v>1212</v>
      </c>
      <c r="E1224" s="642" t="s">
        <v>1213</v>
      </c>
      <c r="F1224" s="773">
        <v>460</v>
      </c>
      <c r="G1224" s="773">
        <v>8</v>
      </c>
      <c r="H1224" s="774">
        <v>460</v>
      </c>
    </row>
    <row r="1225" spans="1:8" s="406" customFormat="1" x14ac:dyDescent="0.25">
      <c r="A1225" s="524" t="str">
        <f t="shared" ref="A1225:A1288" si="18">CONCATENATE(C1225,"-",B1225)</f>
        <v>254-085-0-001 Norbord inc. (La Sarre - Panneaux)</v>
      </c>
      <c r="B1225" s="61" t="str">
        <f t="shared" si="17"/>
        <v>085-0-001 Norbord inc. (La Sarre - Panneaux)</v>
      </c>
      <c r="C1225" s="641">
        <v>254</v>
      </c>
      <c r="D1225" s="641" t="s">
        <v>1016</v>
      </c>
      <c r="E1225" s="642" t="s">
        <v>1243</v>
      </c>
      <c r="F1225" s="773">
        <v>460</v>
      </c>
      <c r="G1225" s="773">
        <v>8</v>
      </c>
      <c r="H1225" s="774">
        <v>460</v>
      </c>
    </row>
    <row r="1226" spans="1:8" s="406" customFormat="1" x14ac:dyDescent="0.25">
      <c r="A1226" s="524" t="str">
        <f t="shared" si="18"/>
        <v>254-081-0-001 Rayonier A.M. Canada S.E.N.C. (Témiscaming - Pâtes et papiers)</v>
      </c>
      <c r="B1226" s="61" t="str">
        <f t="shared" si="17"/>
        <v>081-0-001 Rayonier A.M. Canada S.E.N.C. (Témiscaming - Pâtes et papiers)</v>
      </c>
      <c r="C1226" s="641">
        <v>254</v>
      </c>
      <c r="D1226" s="641" t="s">
        <v>1017</v>
      </c>
      <c r="E1226" s="642" t="s">
        <v>1244</v>
      </c>
      <c r="F1226" s="773">
        <v>460</v>
      </c>
      <c r="G1226" s="773">
        <v>8</v>
      </c>
      <c r="H1226" s="774">
        <v>460</v>
      </c>
    </row>
    <row r="1227" spans="1:8" s="406" customFormat="1" x14ac:dyDescent="0.25">
      <c r="A1227" s="524" t="str">
        <f t="shared" si="18"/>
        <v>254-171-4-003 Silicium Québec Société en commandite</v>
      </c>
      <c r="B1227" s="61" t="str">
        <f t="shared" si="17"/>
        <v>171-4-003 Silicium Québec Société en commandite</v>
      </c>
      <c r="C1227" s="642">
        <v>254</v>
      </c>
      <c r="D1227" s="642" t="s">
        <v>1010</v>
      </c>
      <c r="E1227" s="642" t="s">
        <v>1245</v>
      </c>
      <c r="F1227" s="773">
        <v>460</v>
      </c>
      <c r="G1227" s="773">
        <v>8</v>
      </c>
      <c r="H1227" s="774">
        <v>460</v>
      </c>
    </row>
    <row r="1228" spans="1:8" s="406" customFormat="1" x14ac:dyDescent="0.25">
      <c r="A1228" s="524" t="str">
        <f t="shared" si="18"/>
        <v>254-012-0-001 Uniboard Canada inc. (Sayabec)</v>
      </c>
      <c r="B1228" s="61" t="str">
        <f t="shared" si="17"/>
        <v>012-0-001 Uniboard Canada inc. (Sayabec)</v>
      </c>
      <c r="C1228" s="641">
        <v>254</v>
      </c>
      <c r="D1228" s="641" t="s">
        <v>1008</v>
      </c>
      <c r="E1228" s="642" t="s">
        <v>1246</v>
      </c>
      <c r="F1228" s="773">
        <v>460</v>
      </c>
      <c r="G1228" s="773">
        <v>8</v>
      </c>
      <c r="H1228" s="774">
        <v>460</v>
      </c>
    </row>
    <row r="1229" spans="1:8" s="406" customFormat="1" x14ac:dyDescent="0.25">
      <c r="A1229" s="524" t="str">
        <f t="shared" si="18"/>
        <v>254-041-2-039 Xylo-Carbone inc.</v>
      </c>
      <c r="B1229" s="61" t="str">
        <f t="shared" si="17"/>
        <v>041-2-039 Xylo-Carbone inc.</v>
      </c>
      <c r="C1229" s="641">
        <v>254</v>
      </c>
      <c r="D1229" s="641" t="s">
        <v>1214</v>
      </c>
      <c r="E1229" s="642" t="s">
        <v>1247</v>
      </c>
      <c r="F1229" s="773">
        <v>460</v>
      </c>
      <c r="G1229" s="773">
        <v>8</v>
      </c>
      <c r="H1229" s="774">
        <v>460</v>
      </c>
    </row>
    <row r="1230" spans="1:8" s="406" customFormat="1" x14ac:dyDescent="0.25">
      <c r="A1230" s="524" t="str">
        <f t="shared" si="18"/>
        <v>255-142-4-004 9455-8624 Québec inc. (Biomasse du lac Taureau)</v>
      </c>
      <c r="B1230" s="61" t="str">
        <f t="shared" si="17"/>
        <v>142-4-004 9455-8624 Québec inc. (Biomasse du lac Taureau)</v>
      </c>
      <c r="C1230" s="641">
        <v>255</v>
      </c>
      <c r="D1230" s="641" t="s">
        <v>1147</v>
      </c>
      <c r="E1230" s="642" t="s">
        <v>1236</v>
      </c>
      <c r="F1230" s="773">
        <v>460</v>
      </c>
      <c r="G1230" s="773">
        <v>8</v>
      </c>
      <c r="H1230" s="774">
        <v>460</v>
      </c>
    </row>
    <row r="1231" spans="1:8" s="406" customFormat="1" x14ac:dyDescent="0.25">
      <c r="A1231" s="524" t="str">
        <f t="shared" si="18"/>
        <v>255-011-0-003 Cascades Canada ULC (Cabano)</v>
      </c>
      <c r="B1231" s="61" t="str">
        <f t="shared" si="17"/>
        <v>011-0-003 Cascades Canada ULC (Cabano)</v>
      </c>
      <c r="C1231" s="641">
        <v>255</v>
      </c>
      <c r="D1231" s="641" t="s">
        <v>1007</v>
      </c>
      <c r="E1231" s="642" t="s">
        <v>1211</v>
      </c>
      <c r="F1231" s="773">
        <v>460</v>
      </c>
      <c r="G1231" s="773">
        <v>8</v>
      </c>
      <c r="H1231" s="774">
        <v>460</v>
      </c>
    </row>
    <row r="1232" spans="1:8" s="406" customFormat="1" x14ac:dyDescent="0.25">
      <c r="A1232" s="524" t="str">
        <f t="shared" si="18"/>
        <v>255-042-0-001 Compagnie WestRock du Canada Corp.</v>
      </c>
      <c r="B1232" s="61" t="str">
        <f t="shared" si="17"/>
        <v>042-0-001 Compagnie WestRock du Canada Corp.</v>
      </c>
      <c r="C1232" s="641">
        <v>255</v>
      </c>
      <c r="D1232" s="641" t="s">
        <v>1011</v>
      </c>
      <c r="E1232" s="642" t="s">
        <v>1237</v>
      </c>
      <c r="F1232" s="773">
        <v>280</v>
      </c>
      <c r="G1232" s="773">
        <v>5</v>
      </c>
      <c r="H1232" s="774">
        <v>300</v>
      </c>
    </row>
    <row r="1233" spans="1:8" s="406" customFormat="1" x14ac:dyDescent="0.25">
      <c r="A1233" s="524" t="str">
        <f t="shared" si="18"/>
        <v>255-051-0-003 Domtar inc. (Windsor - Pâtes et papiers)</v>
      </c>
      <c r="B1233" s="61" t="str">
        <f t="shared" si="17"/>
        <v>051-0-003 Domtar inc. (Windsor - Pâtes et papiers)</v>
      </c>
      <c r="C1233" s="641">
        <v>255</v>
      </c>
      <c r="D1233" s="641" t="s">
        <v>1012</v>
      </c>
      <c r="E1233" s="642" t="s">
        <v>1238</v>
      </c>
      <c r="F1233" s="773">
        <v>460</v>
      </c>
      <c r="G1233" s="773">
        <v>8</v>
      </c>
      <c r="H1233" s="774">
        <v>460</v>
      </c>
    </row>
    <row r="1234" spans="1:8" s="406" customFormat="1" x14ac:dyDescent="0.25">
      <c r="A1234" s="524" t="str">
        <f t="shared" si="18"/>
        <v>255-012-0-003 Entreprises Sappi Canada inc. (Matane)</v>
      </c>
      <c r="B1234" s="61" t="str">
        <f t="shared" si="17"/>
        <v>012-0-003 Entreprises Sappi Canada inc. (Matane)</v>
      </c>
      <c r="C1234" s="641">
        <v>255</v>
      </c>
      <c r="D1234" s="641" t="s">
        <v>1009</v>
      </c>
      <c r="E1234" s="642" t="s">
        <v>1239</v>
      </c>
      <c r="F1234" s="773">
        <v>460</v>
      </c>
      <c r="G1234" s="773">
        <v>8</v>
      </c>
      <c r="H1234" s="774">
        <v>460</v>
      </c>
    </row>
    <row r="1235" spans="1:8" s="406" customFormat="1" x14ac:dyDescent="0.25">
      <c r="A1235" s="524" t="str">
        <f t="shared" si="18"/>
        <v>255-086-0-002 Forex Amos inc. (OSB)</v>
      </c>
      <c r="B1235" s="61" t="str">
        <f t="shared" si="17"/>
        <v>086-0-002 Forex Amos inc. (OSB)</v>
      </c>
      <c r="C1235" s="641">
        <v>255</v>
      </c>
      <c r="D1235" s="641" t="s">
        <v>1240</v>
      </c>
      <c r="E1235" s="642" t="s">
        <v>1241</v>
      </c>
      <c r="F1235" s="773">
        <v>460</v>
      </c>
      <c r="G1235" s="773">
        <v>8</v>
      </c>
      <c r="H1235" s="774">
        <v>460</v>
      </c>
    </row>
    <row r="1236" spans="1:8" s="406" customFormat="1" x14ac:dyDescent="0.25">
      <c r="A1236" s="524" t="str">
        <f t="shared" si="18"/>
        <v xml:space="preserve">255-072-0-002 Fortress Cellulose Spécialisée (Thurso - Pâtes et Papiers) </v>
      </c>
      <c r="B1236" s="61" t="str">
        <f t="shared" si="17"/>
        <v xml:space="preserve">072-0-002 Fortress Cellulose Spécialisée (Thurso - Pâtes et Papiers) </v>
      </c>
      <c r="C1236" s="641">
        <v>255</v>
      </c>
      <c r="D1236" s="641" t="s">
        <v>1013</v>
      </c>
      <c r="E1236" s="642" t="s">
        <v>1014</v>
      </c>
      <c r="F1236" s="773">
        <v>460</v>
      </c>
      <c r="G1236" s="773">
        <v>8</v>
      </c>
      <c r="H1236" s="774">
        <v>460</v>
      </c>
    </row>
    <row r="1237" spans="1:8" s="406" customFormat="1" x14ac:dyDescent="0.25">
      <c r="A1237" s="524" t="str">
        <f t="shared" si="18"/>
        <v>255-073-0-001 Louisiana-Pacific Canada Ltd. (Bois-Franc)</v>
      </c>
      <c r="B1237" s="61" t="str">
        <f t="shared" si="17"/>
        <v>073-0-001 Louisiana-Pacific Canada Ltd. (Bois-Franc)</v>
      </c>
      <c r="C1237" s="641">
        <v>255</v>
      </c>
      <c r="D1237" s="641" t="s">
        <v>1015</v>
      </c>
      <c r="E1237" s="642" t="s">
        <v>1242</v>
      </c>
      <c r="F1237" s="773">
        <v>460</v>
      </c>
      <c r="G1237" s="773">
        <v>8</v>
      </c>
      <c r="H1237" s="774">
        <v>460</v>
      </c>
    </row>
    <row r="1238" spans="1:8" s="406" customFormat="1" x14ac:dyDescent="0.25">
      <c r="A1238" s="524" t="str">
        <f t="shared" si="18"/>
        <v>255-022-0-001 Norbord inc. (Chambord)</v>
      </c>
      <c r="B1238" s="61" t="str">
        <f t="shared" si="17"/>
        <v>022-0-001 Norbord inc. (Chambord)</v>
      </c>
      <c r="C1238" s="642">
        <v>255</v>
      </c>
      <c r="D1238" s="642" t="s">
        <v>1212</v>
      </c>
      <c r="E1238" s="642" t="s">
        <v>1213</v>
      </c>
      <c r="F1238" s="773">
        <v>0</v>
      </c>
      <c r="G1238" s="773">
        <v>0</v>
      </c>
      <c r="H1238" s="774">
        <v>0</v>
      </c>
    </row>
    <row r="1239" spans="1:8" s="406" customFormat="1" x14ac:dyDescent="0.25">
      <c r="A1239" s="524" t="str">
        <f t="shared" si="18"/>
        <v>255-085-0-001 Norbord inc. (La Sarre - Panneaux)</v>
      </c>
      <c r="B1239" s="61" t="str">
        <f t="shared" si="17"/>
        <v>085-0-001 Norbord inc. (La Sarre - Panneaux)</v>
      </c>
      <c r="C1239" s="641">
        <v>255</v>
      </c>
      <c r="D1239" s="641" t="s">
        <v>1016</v>
      </c>
      <c r="E1239" s="642" t="s">
        <v>1243</v>
      </c>
      <c r="F1239" s="773">
        <v>460</v>
      </c>
      <c r="G1239" s="773">
        <v>8</v>
      </c>
      <c r="H1239" s="774">
        <v>460</v>
      </c>
    </row>
    <row r="1240" spans="1:8" s="406" customFormat="1" x14ac:dyDescent="0.25">
      <c r="A1240" s="524" t="str">
        <f t="shared" si="18"/>
        <v>255-081-0-001 Rayonier A.M. Canada S.E.N.C. (Témiscaming - Pâtes et papiers)</v>
      </c>
      <c r="B1240" s="61" t="str">
        <f t="shared" si="17"/>
        <v>081-0-001 Rayonier A.M. Canada S.E.N.C. (Témiscaming - Pâtes et papiers)</v>
      </c>
      <c r="C1240" s="641">
        <v>255</v>
      </c>
      <c r="D1240" s="641" t="s">
        <v>1017</v>
      </c>
      <c r="E1240" s="642" t="s">
        <v>1244</v>
      </c>
      <c r="F1240" s="773">
        <v>460</v>
      </c>
      <c r="G1240" s="773">
        <v>8</v>
      </c>
      <c r="H1240" s="774">
        <v>460</v>
      </c>
    </row>
    <row r="1241" spans="1:8" s="406" customFormat="1" x14ac:dyDescent="0.25">
      <c r="A1241" s="524" t="str">
        <f t="shared" si="18"/>
        <v>255-171-4-003 Silicium Québec Société en commandite</v>
      </c>
      <c r="B1241" s="61" t="str">
        <f t="shared" si="17"/>
        <v>171-4-003 Silicium Québec Société en commandite</v>
      </c>
      <c r="C1241" s="641">
        <v>255</v>
      </c>
      <c r="D1241" s="641" t="s">
        <v>1010</v>
      </c>
      <c r="E1241" s="642" t="s">
        <v>1245</v>
      </c>
      <c r="F1241" s="773">
        <v>460</v>
      </c>
      <c r="G1241" s="773">
        <v>8</v>
      </c>
      <c r="H1241" s="774">
        <v>460</v>
      </c>
    </row>
    <row r="1242" spans="1:8" s="406" customFormat="1" x14ac:dyDescent="0.25">
      <c r="A1242" s="524" t="str">
        <f t="shared" si="18"/>
        <v>255-012-0-001 Uniboard Canada inc. (Sayabec)</v>
      </c>
      <c r="B1242" s="61" t="str">
        <f t="shared" si="17"/>
        <v>012-0-001 Uniboard Canada inc. (Sayabec)</v>
      </c>
      <c r="C1242" s="641">
        <v>255</v>
      </c>
      <c r="D1242" s="641" t="s">
        <v>1008</v>
      </c>
      <c r="E1242" s="642" t="s">
        <v>1246</v>
      </c>
      <c r="F1242" s="773">
        <v>460</v>
      </c>
      <c r="G1242" s="773">
        <v>8</v>
      </c>
      <c r="H1242" s="774">
        <v>460</v>
      </c>
    </row>
    <row r="1243" spans="1:8" s="406" customFormat="1" x14ac:dyDescent="0.25">
      <c r="A1243" s="524" t="str">
        <f t="shared" si="18"/>
        <v>255-041-2-039 Xylo-Carbone inc.</v>
      </c>
      <c r="B1243" s="61" t="str">
        <f t="shared" si="17"/>
        <v>041-2-039 Xylo-Carbone inc.</v>
      </c>
      <c r="C1243" s="641">
        <v>255</v>
      </c>
      <c r="D1243" s="641" t="s">
        <v>1214</v>
      </c>
      <c r="E1243" s="642" t="s">
        <v>1247</v>
      </c>
      <c r="F1243" s="773">
        <v>460</v>
      </c>
      <c r="G1243" s="773">
        <v>8</v>
      </c>
      <c r="H1243" s="774">
        <v>460</v>
      </c>
    </row>
    <row r="1244" spans="1:8" s="406" customFormat="1" x14ac:dyDescent="0.25">
      <c r="A1244" s="524" t="str">
        <f t="shared" si="18"/>
        <v>256-142-4-004 9455-8624 Québec inc. (Biomasse du lac Taureau)</v>
      </c>
      <c r="B1244" s="61" t="str">
        <f t="shared" si="17"/>
        <v>142-4-004 9455-8624 Québec inc. (Biomasse du lac Taureau)</v>
      </c>
      <c r="C1244" s="641">
        <v>256</v>
      </c>
      <c r="D1244" s="641" t="s">
        <v>1147</v>
      </c>
      <c r="E1244" s="642" t="s">
        <v>1236</v>
      </c>
      <c r="F1244" s="773">
        <v>460</v>
      </c>
      <c r="G1244" s="773">
        <v>8</v>
      </c>
      <c r="H1244" s="774">
        <v>460</v>
      </c>
    </row>
    <row r="1245" spans="1:8" s="406" customFormat="1" x14ac:dyDescent="0.25">
      <c r="A1245" s="524" t="str">
        <f t="shared" si="18"/>
        <v>256-011-0-003 Cascades Canada ULC (Cabano)</v>
      </c>
      <c r="B1245" s="61" t="str">
        <f t="shared" si="17"/>
        <v>011-0-003 Cascades Canada ULC (Cabano)</v>
      </c>
      <c r="C1245" s="641">
        <v>256</v>
      </c>
      <c r="D1245" s="641" t="s">
        <v>1007</v>
      </c>
      <c r="E1245" s="642" t="s">
        <v>1211</v>
      </c>
      <c r="F1245" s="773">
        <v>460</v>
      </c>
      <c r="G1245" s="773">
        <v>8</v>
      </c>
      <c r="H1245" s="774">
        <v>460</v>
      </c>
    </row>
    <row r="1246" spans="1:8" s="406" customFormat="1" x14ac:dyDescent="0.25">
      <c r="A1246" s="524" t="str">
        <f t="shared" si="18"/>
        <v>256-042-0-001 Compagnie WestRock du Canada Corp.</v>
      </c>
      <c r="B1246" s="61" t="str">
        <f t="shared" si="17"/>
        <v>042-0-001 Compagnie WestRock du Canada Corp.</v>
      </c>
      <c r="C1246" s="641">
        <v>256</v>
      </c>
      <c r="D1246" s="641" t="s">
        <v>1011</v>
      </c>
      <c r="E1246" s="642" t="s">
        <v>1237</v>
      </c>
      <c r="F1246" s="773">
        <v>380</v>
      </c>
      <c r="G1246" s="773">
        <v>7</v>
      </c>
      <c r="H1246" s="774">
        <v>420</v>
      </c>
    </row>
    <row r="1247" spans="1:8" s="406" customFormat="1" x14ac:dyDescent="0.25">
      <c r="A1247" s="524" t="str">
        <f t="shared" si="18"/>
        <v>256-051-0-003 Domtar inc. (Windsor - Pâtes et papiers)</v>
      </c>
      <c r="B1247" s="61" t="str">
        <f t="shared" si="17"/>
        <v>051-0-003 Domtar inc. (Windsor - Pâtes et papiers)</v>
      </c>
      <c r="C1247" s="641">
        <v>256</v>
      </c>
      <c r="D1247" s="641" t="s">
        <v>1012</v>
      </c>
      <c r="E1247" s="642" t="s">
        <v>1238</v>
      </c>
      <c r="F1247" s="773">
        <v>460</v>
      </c>
      <c r="G1247" s="773">
        <v>8</v>
      </c>
      <c r="H1247" s="774">
        <v>460</v>
      </c>
    </row>
    <row r="1248" spans="1:8" s="406" customFormat="1" x14ac:dyDescent="0.25">
      <c r="A1248" s="524" t="str">
        <f t="shared" si="18"/>
        <v>256-012-0-003 Entreprises Sappi Canada inc. (Matane)</v>
      </c>
      <c r="B1248" s="61" t="str">
        <f t="shared" si="17"/>
        <v>012-0-003 Entreprises Sappi Canada inc. (Matane)</v>
      </c>
      <c r="C1248" s="641">
        <v>256</v>
      </c>
      <c r="D1248" s="641" t="s">
        <v>1009</v>
      </c>
      <c r="E1248" s="642" t="s">
        <v>1239</v>
      </c>
      <c r="F1248" s="773">
        <v>460</v>
      </c>
      <c r="G1248" s="773">
        <v>8</v>
      </c>
      <c r="H1248" s="774">
        <v>460</v>
      </c>
    </row>
    <row r="1249" spans="1:8" s="406" customFormat="1" x14ac:dyDescent="0.25">
      <c r="A1249" s="524" t="str">
        <f t="shared" si="18"/>
        <v>256-086-0-002 Forex Amos inc. (OSB)</v>
      </c>
      <c r="B1249" s="61" t="str">
        <f t="shared" si="17"/>
        <v>086-0-002 Forex Amos inc. (OSB)</v>
      </c>
      <c r="C1249" s="642">
        <v>256</v>
      </c>
      <c r="D1249" s="642" t="s">
        <v>1240</v>
      </c>
      <c r="E1249" s="642" t="s">
        <v>1241</v>
      </c>
      <c r="F1249" s="773">
        <v>460</v>
      </c>
      <c r="G1249" s="773">
        <v>8</v>
      </c>
      <c r="H1249" s="774">
        <v>460</v>
      </c>
    </row>
    <row r="1250" spans="1:8" s="406" customFormat="1" x14ac:dyDescent="0.25">
      <c r="A1250" s="524" t="str">
        <f t="shared" si="18"/>
        <v xml:space="preserve">256-072-0-002 Fortress Cellulose Spécialisée (Thurso - Pâtes et Papiers) </v>
      </c>
      <c r="B1250" s="61" t="str">
        <f t="shared" si="17"/>
        <v xml:space="preserve">072-0-002 Fortress Cellulose Spécialisée (Thurso - Pâtes et Papiers) </v>
      </c>
      <c r="C1250" s="641">
        <v>256</v>
      </c>
      <c r="D1250" s="641" t="s">
        <v>1013</v>
      </c>
      <c r="E1250" s="642" t="s">
        <v>1014</v>
      </c>
      <c r="F1250" s="773">
        <v>460</v>
      </c>
      <c r="G1250" s="773">
        <v>8</v>
      </c>
      <c r="H1250" s="774">
        <v>460</v>
      </c>
    </row>
    <row r="1251" spans="1:8" s="406" customFormat="1" x14ac:dyDescent="0.25">
      <c r="A1251" s="524" t="str">
        <f t="shared" si="18"/>
        <v>256-073-0-001 Louisiana-Pacific Canada Ltd. (Bois-Franc)</v>
      </c>
      <c r="B1251" s="61" t="str">
        <f t="shared" si="17"/>
        <v>073-0-001 Louisiana-Pacific Canada Ltd. (Bois-Franc)</v>
      </c>
      <c r="C1251" s="641">
        <v>256</v>
      </c>
      <c r="D1251" s="641" t="s">
        <v>1015</v>
      </c>
      <c r="E1251" s="642" t="s">
        <v>1242</v>
      </c>
      <c r="F1251" s="773">
        <v>460</v>
      </c>
      <c r="G1251" s="773">
        <v>8</v>
      </c>
      <c r="H1251" s="774">
        <v>460</v>
      </c>
    </row>
    <row r="1252" spans="1:8" s="406" customFormat="1" x14ac:dyDescent="0.25">
      <c r="A1252" s="524" t="str">
        <f t="shared" si="18"/>
        <v>256-022-0-001 Norbord inc. (Chambord)</v>
      </c>
      <c r="B1252" s="61" t="str">
        <f t="shared" si="17"/>
        <v>022-0-001 Norbord inc. (Chambord)</v>
      </c>
      <c r="C1252" s="641">
        <v>256</v>
      </c>
      <c r="D1252" s="641" t="s">
        <v>1212</v>
      </c>
      <c r="E1252" s="642" t="s">
        <v>1213</v>
      </c>
      <c r="F1252" s="773">
        <v>100</v>
      </c>
      <c r="G1252" s="773">
        <v>2</v>
      </c>
      <c r="H1252" s="774">
        <v>120</v>
      </c>
    </row>
    <row r="1253" spans="1:8" s="406" customFormat="1" x14ac:dyDescent="0.25">
      <c r="A1253" s="524" t="str">
        <f t="shared" si="18"/>
        <v>256-085-0-001 Norbord inc. (La Sarre - Panneaux)</v>
      </c>
      <c r="B1253" s="61" t="str">
        <f t="shared" si="17"/>
        <v>085-0-001 Norbord inc. (La Sarre - Panneaux)</v>
      </c>
      <c r="C1253" s="641">
        <v>256</v>
      </c>
      <c r="D1253" s="641" t="s">
        <v>1016</v>
      </c>
      <c r="E1253" s="642" t="s">
        <v>1243</v>
      </c>
      <c r="F1253" s="773">
        <v>460</v>
      </c>
      <c r="G1253" s="773">
        <v>8</v>
      </c>
      <c r="H1253" s="774">
        <v>460</v>
      </c>
    </row>
    <row r="1254" spans="1:8" s="406" customFormat="1" x14ac:dyDescent="0.25">
      <c r="A1254" s="524" t="str">
        <f t="shared" si="18"/>
        <v>256-081-0-001 Rayonier A.M. Canada S.E.N.C. (Témiscaming - Pâtes et papiers)</v>
      </c>
      <c r="B1254" s="61" t="str">
        <f t="shared" si="17"/>
        <v>081-0-001 Rayonier A.M. Canada S.E.N.C. (Témiscaming - Pâtes et papiers)</v>
      </c>
      <c r="C1254" s="641">
        <v>256</v>
      </c>
      <c r="D1254" s="641" t="s">
        <v>1017</v>
      </c>
      <c r="E1254" s="642" t="s">
        <v>1244</v>
      </c>
      <c r="F1254" s="773">
        <v>460</v>
      </c>
      <c r="G1254" s="773">
        <v>8</v>
      </c>
      <c r="H1254" s="774">
        <v>460</v>
      </c>
    </row>
    <row r="1255" spans="1:8" s="406" customFormat="1" x14ac:dyDescent="0.25">
      <c r="A1255" s="524" t="str">
        <f t="shared" si="18"/>
        <v>256-171-4-003 Silicium Québec Société en commandite</v>
      </c>
      <c r="B1255" s="61" t="str">
        <f t="shared" si="17"/>
        <v>171-4-003 Silicium Québec Société en commandite</v>
      </c>
      <c r="C1255" s="641">
        <v>256</v>
      </c>
      <c r="D1255" s="641" t="s">
        <v>1010</v>
      </c>
      <c r="E1255" s="642" t="s">
        <v>1245</v>
      </c>
      <c r="F1255" s="773">
        <v>460</v>
      </c>
      <c r="G1255" s="773">
        <v>8</v>
      </c>
      <c r="H1255" s="774">
        <v>460</v>
      </c>
    </row>
    <row r="1256" spans="1:8" s="406" customFormat="1" x14ac:dyDescent="0.25">
      <c r="A1256" s="524" t="str">
        <f t="shared" si="18"/>
        <v>256-012-0-001 Uniboard Canada inc. (Sayabec)</v>
      </c>
      <c r="B1256" s="61" t="str">
        <f t="shared" si="17"/>
        <v>012-0-001 Uniboard Canada inc. (Sayabec)</v>
      </c>
      <c r="C1256" s="641">
        <v>256</v>
      </c>
      <c r="D1256" s="641" t="s">
        <v>1008</v>
      </c>
      <c r="E1256" s="642" t="s">
        <v>1246</v>
      </c>
      <c r="F1256" s="773">
        <v>460</v>
      </c>
      <c r="G1256" s="773">
        <v>8</v>
      </c>
      <c r="H1256" s="774">
        <v>460</v>
      </c>
    </row>
    <row r="1257" spans="1:8" s="406" customFormat="1" x14ac:dyDescent="0.25">
      <c r="A1257" s="524" t="str">
        <f t="shared" si="18"/>
        <v>256-041-2-039 Xylo-Carbone inc.</v>
      </c>
      <c r="B1257" s="61" t="str">
        <f t="shared" si="17"/>
        <v>041-2-039 Xylo-Carbone inc.</v>
      </c>
      <c r="C1257" s="641">
        <v>256</v>
      </c>
      <c r="D1257" s="641" t="s">
        <v>1214</v>
      </c>
      <c r="E1257" s="642" t="s">
        <v>1247</v>
      </c>
      <c r="F1257" s="773">
        <v>460</v>
      </c>
      <c r="G1257" s="773">
        <v>8</v>
      </c>
      <c r="H1257" s="774">
        <v>460</v>
      </c>
    </row>
    <row r="1258" spans="1:8" s="406" customFormat="1" x14ac:dyDescent="0.25">
      <c r="A1258" s="524" t="str">
        <f t="shared" si="18"/>
        <v>257-142-4-004 9455-8624 Québec inc. (Biomasse du lac Taureau)</v>
      </c>
      <c r="B1258" s="61" t="str">
        <f t="shared" si="17"/>
        <v>142-4-004 9455-8624 Québec inc. (Biomasse du lac Taureau)</v>
      </c>
      <c r="C1258" s="641">
        <v>257</v>
      </c>
      <c r="D1258" s="641" t="s">
        <v>1147</v>
      </c>
      <c r="E1258" s="642" t="s">
        <v>1236</v>
      </c>
      <c r="F1258" s="773">
        <v>460</v>
      </c>
      <c r="G1258" s="773">
        <v>8</v>
      </c>
      <c r="H1258" s="774">
        <v>460</v>
      </c>
    </row>
    <row r="1259" spans="1:8" s="406" customFormat="1" x14ac:dyDescent="0.25">
      <c r="A1259" s="524" t="str">
        <f t="shared" si="18"/>
        <v>257-011-0-003 Cascades Canada ULC (Cabano)</v>
      </c>
      <c r="B1259" s="61" t="str">
        <f t="shared" si="17"/>
        <v>011-0-003 Cascades Canada ULC (Cabano)</v>
      </c>
      <c r="C1259" s="641">
        <v>257</v>
      </c>
      <c r="D1259" s="641" t="s">
        <v>1007</v>
      </c>
      <c r="E1259" s="642" t="s">
        <v>1211</v>
      </c>
      <c r="F1259" s="773">
        <v>460</v>
      </c>
      <c r="G1259" s="773">
        <v>8</v>
      </c>
      <c r="H1259" s="774">
        <v>460</v>
      </c>
    </row>
    <row r="1260" spans="1:8" s="406" customFormat="1" x14ac:dyDescent="0.25">
      <c r="A1260" s="524" t="str">
        <f t="shared" si="18"/>
        <v>257-042-0-001 Compagnie WestRock du Canada Corp.</v>
      </c>
      <c r="B1260" s="61" t="str">
        <f t="shared" si="17"/>
        <v>042-0-001 Compagnie WestRock du Canada Corp.</v>
      </c>
      <c r="C1260" s="642">
        <v>257</v>
      </c>
      <c r="D1260" s="642" t="s">
        <v>1011</v>
      </c>
      <c r="E1260" s="642" t="s">
        <v>1237</v>
      </c>
      <c r="F1260" s="773">
        <v>460</v>
      </c>
      <c r="G1260" s="773">
        <v>8</v>
      </c>
      <c r="H1260" s="774">
        <v>460</v>
      </c>
    </row>
    <row r="1261" spans="1:8" s="406" customFormat="1" x14ac:dyDescent="0.25">
      <c r="A1261" s="524" t="str">
        <f t="shared" si="18"/>
        <v>257-051-0-003 Domtar inc. (Windsor - Pâtes et papiers)</v>
      </c>
      <c r="B1261" s="61" t="str">
        <f t="shared" si="17"/>
        <v>051-0-003 Domtar inc. (Windsor - Pâtes et papiers)</v>
      </c>
      <c r="C1261" s="641">
        <v>257</v>
      </c>
      <c r="D1261" s="641" t="s">
        <v>1012</v>
      </c>
      <c r="E1261" s="642" t="s">
        <v>1238</v>
      </c>
      <c r="F1261" s="773">
        <v>460</v>
      </c>
      <c r="G1261" s="773">
        <v>8</v>
      </c>
      <c r="H1261" s="774">
        <v>460</v>
      </c>
    </row>
    <row r="1262" spans="1:8" s="406" customFormat="1" x14ac:dyDescent="0.25">
      <c r="A1262" s="524" t="str">
        <f t="shared" si="18"/>
        <v>257-012-0-003 Entreprises Sappi Canada inc. (Matane)</v>
      </c>
      <c r="B1262" s="61" t="str">
        <f t="shared" si="17"/>
        <v>012-0-003 Entreprises Sappi Canada inc. (Matane)</v>
      </c>
      <c r="C1262" s="641">
        <v>257</v>
      </c>
      <c r="D1262" s="641" t="s">
        <v>1009</v>
      </c>
      <c r="E1262" s="642" t="s">
        <v>1239</v>
      </c>
      <c r="F1262" s="773">
        <v>460</v>
      </c>
      <c r="G1262" s="773">
        <v>8</v>
      </c>
      <c r="H1262" s="774">
        <v>460</v>
      </c>
    </row>
    <row r="1263" spans="1:8" s="406" customFormat="1" x14ac:dyDescent="0.25">
      <c r="A1263" s="524" t="str">
        <f t="shared" si="18"/>
        <v>257-086-0-002 Forex Amos inc. (OSB)</v>
      </c>
      <c r="B1263" s="61" t="str">
        <f t="shared" si="17"/>
        <v>086-0-002 Forex Amos inc. (OSB)</v>
      </c>
      <c r="C1263" s="641">
        <v>257</v>
      </c>
      <c r="D1263" s="641" t="s">
        <v>1240</v>
      </c>
      <c r="E1263" s="642" t="s">
        <v>1241</v>
      </c>
      <c r="F1263" s="773">
        <v>460</v>
      </c>
      <c r="G1263" s="773">
        <v>8</v>
      </c>
      <c r="H1263" s="774">
        <v>460</v>
      </c>
    </row>
    <row r="1264" spans="1:8" s="406" customFormat="1" x14ac:dyDescent="0.25">
      <c r="A1264" s="524" t="str">
        <f t="shared" si="18"/>
        <v xml:space="preserve">257-072-0-002 Fortress Cellulose Spécialisée (Thurso - Pâtes et Papiers) </v>
      </c>
      <c r="B1264" s="61" t="str">
        <f t="shared" si="17"/>
        <v xml:space="preserve">072-0-002 Fortress Cellulose Spécialisée (Thurso - Pâtes et Papiers) </v>
      </c>
      <c r="C1264" s="641">
        <v>257</v>
      </c>
      <c r="D1264" s="641" t="s">
        <v>1013</v>
      </c>
      <c r="E1264" s="642" t="s">
        <v>1014</v>
      </c>
      <c r="F1264" s="773">
        <v>460</v>
      </c>
      <c r="G1264" s="773">
        <v>8</v>
      </c>
      <c r="H1264" s="774">
        <v>460</v>
      </c>
    </row>
    <row r="1265" spans="1:8" s="406" customFormat="1" x14ac:dyDescent="0.25">
      <c r="A1265" s="524" t="str">
        <f t="shared" si="18"/>
        <v>257-073-0-001 Louisiana-Pacific Canada Ltd. (Bois-Franc)</v>
      </c>
      <c r="B1265" s="61" t="str">
        <f t="shared" si="17"/>
        <v>073-0-001 Louisiana-Pacific Canada Ltd. (Bois-Franc)</v>
      </c>
      <c r="C1265" s="641">
        <v>257</v>
      </c>
      <c r="D1265" s="641" t="s">
        <v>1015</v>
      </c>
      <c r="E1265" s="642" t="s">
        <v>1242</v>
      </c>
      <c r="F1265" s="773">
        <v>460</v>
      </c>
      <c r="G1265" s="773">
        <v>8</v>
      </c>
      <c r="H1265" s="774">
        <v>460</v>
      </c>
    </row>
    <row r="1266" spans="1:8" s="406" customFormat="1" x14ac:dyDescent="0.25">
      <c r="A1266" s="524" t="str">
        <f t="shared" si="18"/>
        <v>257-022-0-001 Norbord inc. (Chambord)</v>
      </c>
      <c r="B1266" s="61" t="str">
        <f t="shared" si="17"/>
        <v>022-0-001 Norbord inc. (Chambord)</v>
      </c>
      <c r="C1266" s="641">
        <v>257</v>
      </c>
      <c r="D1266" s="641" t="s">
        <v>1212</v>
      </c>
      <c r="E1266" s="642" t="s">
        <v>1213</v>
      </c>
      <c r="F1266" s="773">
        <v>220</v>
      </c>
      <c r="G1266" s="773">
        <v>4</v>
      </c>
      <c r="H1266" s="774">
        <v>240</v>
      </c>
    </row>
    <row r="1267" spans="1:8" s="406" customFormat="1" x14ac:dyDescent="0.25">
      <c r="A1267" s="524" t="str">
        <f t="shared" si="18"/>
        <v>257-085-0-001 Norbord inc. (La Sarre - Panneaux)</v>
      </c>
      <c r="B1267" s="61" t="str">
        <f t="shared" si="17"/>
        <v>085-0-001 Norbord inc. (La Sarre - Panneaux)</v>
      </c>
      <c r="C1267" s="641">
        <v>257</v>
      </c>
      <c r="D1267" s="641" t="s">
        <v>1016</v>
      </c>
      <c r="E1267" s="642" t="s">
        <v>1243</v>
      </c>
      <c r="F1267" s="773">
        <v>460</v>
      </c>
      <c r="G1267" s="773">
        <v>8</v>
      </c>
      <c r="H1267" s="774">
        <v>460</v>
      </c>
    </row>
    <row r="1268" spans="1:8" s="406" customFormat="1" x14ac:dyDescent="0.25">
      <c r="A1268" s="524" t="str">
        <f t="shared" si="18"/>
        <v>257-081-0-001 Rayonier A.M. Canada S.E.N.C. (Témiscaming - Pâtes et papiers)</v>
      </c>
      <c r="B1268" s="61" t="str">
        <f t="shared" si="17"/>
        <v>081-0-001 Rayonier A.M. Canada S.E.N.C. (Témiscaming - Pâtes et papiers)</v>
      </c>
      <c r="C1268" s="641">
        <v>257</v>
      </c>
      <c r="D1268" s="641" t="s">
        <v>1017</v>
      </c>
      <c r="E1268" s="642" t="s">
        <v>1244</v>
      </c>
      <c r="F1268" s="773">
        <v>460</v>
      </c>
      <c r="G1268" s="773">
        <v>8</v>
      </c>
      <c r="H1268" s="774">
        <v>460</v>
      </c>
    </row>
    <row r="1269" spans="1:8" s="406" customFormat="1" x14ac:dyDescent="0.25">
      <c r="A1269" s="524" t="str">
        <f t="shared" si="18"/>
        <v>257-171-4-003 Silicium Québec Société en commandite</v>
      </c>
      <c r="B1269" s="61" t="str">
        <f t="shared" si="17"/>
        <v>171-4-003 Silicium Québec Société en commandite</v>
      </c>
      <c r="C1269" s="641">
        <v>257</v>
      </c>
      <c r="D1269" s="641" t="s">
        <v>1010</v>
      </c>
      <c r="E1269" s="642" t="s">
        <v>1245</v>
      </c>
      <c r="F1269" s="773">
        <v>460</v>
      </c>
      <c r="G1269" s="773">
        <v>8</v>
      </c>
      <c r="H1269" s="774">
        <v>460</v>
      </c>
    </row>
    <row r="1270" spans="1:8" s="406" customFormat="1" x14ac:dyDescent="0.25">
      <c r="A1270" s="524" t="str">
        <f t="shared" si="18"/>
        <v>257-012-0-001 Uniboard Canada inc. (Sayabec)</v>
      </c>
      <c r="B1270" s="61" t="str">
        <f t="shared" si="17"/>
        <v>012-0-001 Uniboard Canada inc. (Sayabec)</v>
      </c>
      <c r="C1270" s="641">
        <v>257</v>
      </c>
      <c r="D1270" s="641" t="s">
        <v>1008</v>
      </c>
      <c r="E1270" s="642" t="s">
        <v>1246</v>
      </c>
      <c r="F1270" s="773">
        <v>460</v>
      </c>
      <c r="G1270" s="773">
        <v>8</v>
      </c>
      <c r="H1270" s="774">
        <v>460</v>
      </c>
    </row>
    <row r="1271" spans="1:8" s="406" customFormat="1" x14ac:dyDescent="0.25">
      <c r="A1271" s="524" t="str">
        <f t="shared" si="18"/>
        <v>257-041-2-039 Xylo-Carbone inc.</v>
      </c>
      <c r="B1271" s="61" t="str">
        <f t="shared" si="17"/>
        <v>041-2-039 Xylo-Carbone inc.</v>
      </c>
      <c r="C1271" s="642">
        <v>257</v>
      </c>
      <c r="D1271" s="642" t="s">
        <v>1214</v>
      </c>
      <c r="E1271" s="642" t="s">
        <v>1247</v>
      </c>
      <c r="F1271" s="773">
        <v>460</v>
      </c>
      <c r="G1271" s="773">
        <v>8</v>
      </c>
      <c r="H1271" s="774">
        <v>460</v>
      </c>
    </row>
    <row r="1272" spans="1:8" s="406" customFormat="1" x14ac:dyDescent="0.25">
      <c r="A1272" s="524" t="str">
        <f t="shared" si="18"/>
        <v>258-142-4-004 9455-8624 Québec inc. (Biomasse du lac Taureau)</v>
      </c>
      <c r="B1272" s="61" t="str">
        <f t="shared" si="17"/>
        <v>142-4-004 9455-8624 Québec inc. (Biomasse du lac Taureau)</v>
      </c>
      <c r="C1272" s="641">
        <v>258</v>
      </c>
      <c r="D1272" s="641" t="s">
        <v>1147</v>
      </c>
      <c r="E1272" s="642" t="s">
        <v>1236</v>
      </c>
      <c r="F1272" s="773">
        <v>460</v>
      </c>
      <c r="G1272" s="773">
        <v>8</v>
      </c>
      <c r="H1272" s="774">
        <v>460</v>
      </c>
    </row>
    <row r="1273" spans="1:8" s="406" customFormat="1" x14ac:dyDescent="0.25">
      <c r="A1273" s="524" t="str">
        <f t="shared" si="18"/>
        <v>258-011-0-003 Cascades Canada ULC (Cabano)</v>
      </c>
      <c r="B1273" s="61" t="str">
        <f t="shared" si="17"/>
        <v>011-0-003 Cascades Canada ULC (Cabano)</v>
      </c>
      <c r="C1273" s="641">
        <v>258</v>
      </c>
      <c r="D1273" s="641" t="s">
        <v>1007</v>
      </c>
      <c r="E1273" s="642" t="s">
        <v>1211</v>
      </c>
      <c r="F1273" s="773">
        <v>460</v>
      </c>
      <c r="G1273" s="773">
        <v>8</v>
      </c>
      <c r="H1273" s="774">
        <v>460</v>
      </c>
    </row>
    <row r="1274" spans="1:8" s="406" customFormat="1" x14ac:dyDescent="0.25">
      <c r="A1274" s="524" t="str">
        <f t="shared" si="18"/>
        <v>258-042-0-001 Compagnie WestRock du Canada Corp.</v>
      </c>
      <c r="B1274" s="61" t="str">
        <f t="shared" si="17"/>
        <v>042-0-001 Compagnie WestRock du Canada Corp.</v>
      </c>
      <c r="C1274" s="641">
        <v>258</v>
      </c>
      <c r="D1274" s="641" t="s">
        <v>1011</v>
      </c>
      <c r="E1274" s="642" t="s">
        <v>1237</v>
      </c>
      <c r="F1274" s="773">
        <v>460</v>
      </c>
      <c r="G1274" s="773">
        <v>8</v>
      </c>
      <c r="H1274" s="774">
        <v>460</v>
      </c>
    </row>
    <row r="1275" spans="1:8" s="406" customFormat="1" x14ac:dyDescent="0.25">
      <c r="A1275" s="524" t="str">
        <f t="shared" si="18"/>
        <v>258-051-0-003 Domtar inc. (Windsor - Pâtes et papiers)</v>
      </c>
      <c r="B1275" s="61" t="str">
        <f t="shared" si="17"/>
        <v>051-0-003 Domtar inc. (Windsor - Pâtes et papiers)</v>
      </c>
      <c r="C1275" s="641">
        <v>258</v>
      </c>
      <c r="D1275" s="641" t="s">
        <v>1012</v>
      </c>
      <c r="E1275" s="642" t="s">
        <v>1238</v>
      </c>
      <c r="F1275" s="773">
        <v>460</v>
      </c>
      <c r="G1275" s="773">
        <v>8</v>
      </c>
      <c r="H1275" s="774">
        <v>460</v>
      </c>
    </row>
    <row r="1276" spans="1:8" s="406" customFormat="1" x14ac:dyDescent="0.25">
      <c r="A1276" s="524" t="str">
        <f t="shared" si="18"/>
        <v>258-012-0-003 Entreprises Sappi Canada inc. (Matane)</v>
      </c>
      <c r="B1276" s="61" t="str">
        <f t="shared" si="17"/>
        <v>012-0-003 Entreprises Sappi Canada inc. (Matane)</v>
      </c>
      <c r="C1276" s="641">
        <v>258</v>
      </c>
      <c r="D1276" s="641" t="s">
        <v>1009</v>
      </c>
      <c r="E1276" s="642" t="s">
        <v>1239</v>
      </c>
      <c r="F1276" s="773">
        <v>460</v>
      </c>
      <c r="G1276" s="773">
        <v>8</v>
      </c>
      <c r="H1276" s="774">
        <v>460</v>
      </c>
    </row>
    <row r="1277" spans="1:8" s="406" customFormat="1" x14ac:dyDescent="0.25">
      <c r="A1277" s="524" t="str">
        <f t="shared" si="18"/>
        <v>258-086-0-002 Forex Amos inc. (OSB)</v>
      </c>
      <c r="B1277" s="61" t="str">
        <f t="shared" si="17"/>
        <v>086-0-002 Forex Amos inc. (OSB)</v>
      </c>
      <c r="C1277" s="641">
        <v>258</v>
      </c>
      <c r="D1277" s="641" t="s">
        <v>1240</v>
      </c>
      <c r="E1277" s="642" t="s">
        <v>1241</v>
      </c>
      <c r="F1277" s="773">
        <v>460</v>
      </c>
      <c r="G1277" s="773">
        <v>8</v>
      </c>
      <c r="H1277" s="774">
        <v>460</v>
      </c>
    </row>
    <row r="1278" spans="1:8" s="406" customFormat="1" x14ac:dyDescent="0.25">
      <c r="A1278" s="524" t="str">
        <f t="shared" si="18"/>
        <v xml:space="preserve">258-072-0-002 Fortress Cellulose Spécialisée (Thurso - Pâtes et Papiers) </v>
      </c>
      <c r="B1278" s="61" t="str">
        <f t="shared" si="17"/>
        <v xml:space="preserve">072-0-002 Fortress Cellulose Spécialisée (Thurso - Pâtes et Papiers) </v>
      </c>
      <c r="C1278" s="641">
        <v>258</v>
      </c>
      <c r="D1278" s="641" t="s">
        <v>1013</v>
      </c>
      <c r="E1278" s="642" t="s">
        <v>1014</v>
      </c>
      <c r="F1278" s="773">
        <v>460</v>
      </c>
      <c r="G1278" s="773">
        <v>8</v>
      </c>
      <c r="H1278" s="774">
        <v>460</v>
      </c>
    </row>
    <row r="1279" spans="1:8" s="406" customFormat="1" x14ac:dyDescent="0.25">
      <c r="A1279" s="524" t="str">
        <f t="shared" si="18"/>
        <v>258-073-0-001 Louisiana-Pacific Canada Ltd. (Bois-Franc)</v>
      </c>
      <c r="B1279" s="61" t="str">
        <f t="shared" si="17"/>
        <v>073-0-001 Louisiana-Pacific Canada Ltd. (Bois-Franc)</v>
      </c>
      <c r="C1279" s="641">
        <v>258</v>
      </c>
      <c r="D1279" s="641" t="s">
        <v>1015</v>
      </c>
      <c r="E1279" s="642" t="s">
        <v>1242</v>
      </c>
      <c r="F1279" s="773">
        <v>460</v>
      </c>
      <c r="G1279" s="773">
        <v>8</v>
      </c>
      <c r="H1279" s="774">
        <v>460</v>
      </c>
    </row>
    <row r="1280" spans="1:8" s="406" customFormat="1" x14ac:dyDescent="0.25">
      <c r="A1280" s="524" t="str">
        <f t="shared" si="18"/>
        <v>258-022-0-001 Norbord inc. (Chambord)</v>
      </c>
      <c r="B1280" s="61" t="str">
        <f t="shared" si="17"/>
        <v>022-0-001 Norbord inc. (Chambord)</v>
      </c>
      <c r="C1280" s="641">
        <v>258</v>
      </c>
      <c r="D1280" s="641" t="s">
        <v>1212</v>
      </c>
      <c r="E1280" s="642" t="s">
        <v>1213</v>
      </c>
      <c r="F1280" s="773">
        <v>320</v>
      </c>
      <c r="G1280" s="773">
        <v>6</v>
      </c>
      <c r="H1280" s="774">
        <v>360</v>
      </c>
    </row>
    <row r="1281" spans="1:8" s="406" customFormat="1" x14ac:dyDescent="0.25">
      <c r="A1281" s="524" t="str">
        <f t="shared" si="18"/>
        <v>258-085-0-001 Norbord inc. (La Sarre - Panneaux)</v>
      </c>
      <c r="B1281" s="61" t="str">
        <f t="shared" si="17"/>
        <v>085-0-001 Norbord inc. (La Sarre - Panneaux)</v>
      </c>
      <c r="C1281" s="641">
        <v>258</v>
      </c>
      <c r="D1281" s="641" t="s">
        <v>1016</v>
      </c>
      <c r="E1281" s="642" t="s">
        <v>1243</v>
      </c>
      <c r="F1281" s="773">
        <v>460</v>
      </c>
      <c r="G1281" s="773">
        <v>8</v>
      </c>
      <c r="H1281" s="774">
        <v>460</v>
      </c>
    </row>
    <row r="1282" spans="1:8" s="406" customFormat="1" x14ac:dyDescent="0.25">
      <c r="A1282" s="524" t="str">
        <f t="shared" si="18"/>
        <v>258-081-0-001 Rayonier A.M. Canada S.E.N.C. (Témiscaming - Pâtes et papiers)</v>
      </c>
      <c r="B1282" s="61" t="str">
        <f t="shared" si="17"/>
        <v>081-0-001 Rayonier A.M. Canada S.E.N.C. (Témiscaming - Pâtes et papiers)</v>
      </c>
      <c r="C1282" s="642">
        <v>258</v>
      </c>
      <c r="D1282" s="642" t="s">
        <v>1017</v>
      </c>
      <c r="E1282" s="642" t="s">
        <v>1244</v>
      </c>
      <c r="F1282" s="773">
        <v>460</v>
      </c>
      <c r="G1282" s="773">
        <v>8</v>
      </c>
      <c r="H1282" s="774">
        <v>460</v>
      </c>
    </row>
    <row r="1283" spans="1:8" s="406" customFormat="1" x14ac:dyDescent="0.25">
      <c r="A1283" s="524" t="str">
        <f t="shared" si="18"/>
        <v>258-171-4-003 Silicium Québec Société en commandite</v>
      </c>
      <c r="B1283" s="61" t="str">
        <f t="shared" si="17"/>
        <v>171-4-003 Silicium Québec Société en commandite</v>
      </c>
      <c r="C1283" s="641">
        <v>258</v>
      </c>
      <c r="D1283" s="641" t="s">
        <v>1010</v>
      </c>
      <c r="E1283" s="642" t="s">
        <v>1245</v>
      </c>
      <c r="F1283" s="773">
        <v>460</v>
      </c>
      <c r="G1283" s="773">
        <v>8</v>
      </c>
      <c r="H1283" s="774">
        <v>460</v>
      </c>
    </row>
    <row r="1284" spans="1:8" s="406" customFormat="1" x14ac:dyDescent="0.25">
      <c r="A1284" s="524" t="str">
        <f t="shared" si="18"/>
        <v>258-012-0-001 Uniboard Canada inc. (Sayabec)</v>
      </c>
      <c r="B1284" s="61" t="str">
        <f t="shared" si="17"/>
        <v>012-0-001 Uniboard Canada inc. (Sayabec)</v>
      </c>
      <c r="C1284" s="641">
        <v>258</v>
      </c>
      <c r="D1284" s="641" t="s">
        <v>1008</v>
      </c>
      <c r="E1284" s="642" t="s">
        <v>1246</v>
      </c>
      <c r="F1284" s="773">
        <v>460</v>
      </c>
      <c r="G1284" s="773">
        <v>8</v>
      </c>
      <c r="H1284" s="774">
        <v>460</v>
      </c>
    </row>
    <row r="1285" spans="1:8" s="406" customFormat="1" x14ac:dyDescent="0.25">
      <c r="A1285" s="524" t="str">
        <f t="shared" si="18"/>
        <v>258-041-2-039 Xylo-Carbone inc.</v>
      </c>
      <c r="B1285" s="61" t="str">
        <f t="shared" si="17"/>
        <v>041-2-039 Xylo-Carbone inc.</v>
      </c>
      <c r="C1285" s="641">
        <v>258</v>
      </c>
      <c r="D1285" s="641" t="s">
        <v>1214</v>
      </c>
      <c r="E1285" s="642" t="s">
        <v>1247</v>
      </c>
      <c r="F1285" s="773">
        <v>460</v>
      </c>
      <c r="G1285" s="773">
        <v>8</v>
      </c>
      <c r="H1285" s="774">
        <v>460</v>
      </c>
    </row>
    <row r="1286" spans="1:8" s="406" customFormat="1" x14ac:dyDescent="0.25">
      <c r="A1286" s="524" t="str">
        <f t="shared" si="18"/>
        <v>259-142-4-004 9455-8624 Québec inc. (Biomasse du lac Taureau)</v>
      </c>
      <c r="B1286" s="61" t="str">
        <f t="shared" si="17"/>
        <v>142-4-004 9455-8624 Québec inc. (Biomasse du lac Taureau)</v>
      </c>
      <c r="C1286" s="641">
        <v>259</v>
      </c>
      <c r="D1286" s="641" t="s">
        <v>1147</v>
      </c>
      <c r="E1286" s="642" t="s">
        <v>1236</v>
      </c>
      <c r="F1286" s="773">
        <v>460</v>
      </c>
      <c r="G1286" s="773">
        <v>8</v>
      </c>
      <c r="H1286" s="774">
        <v>460</v>
      </c>
    </row>
    <row r="1287" spans="1:8" s="406" customFormat="1" x14ac:dyDescent="0.25">
      <c r="A1287" s="524" t="str">
        <f t="shared" si="18"/>
        <v>259-011-0-003 Cascades Canada ULC (Cabano)</v>
      </c>
      <c r="B1287" s="61" t="str">
        <f t="shared" si="17"/>
        <v>011-0-003 Cascades Canada ULC (Cabano)</v>
      </c>
      <c r="C1287" s="641">
        <v>259</v>
      </c>
      <c r="D1287" s="641" t="s">
        <v>1007</v>
      </c>
      <c r="E1287" s="642" t="s">
        <v>1211</v>
      </c>
      <c r="F1287" s="773">
        <v>460</v>
      </c>
      <c r="G1287" s="773">
        <v>8</v>
      </c>
      <c r="H1287" s="774">
        <v>460</v>
      </c>
    </row>
    <row r="1288" spans="1:8" s="406" customFormat="1" x14ac:dyDescent="0.25">
      <c r="A1288" s="524" t="str">
        <f t="shared" si="18"/>
        <v>259-042-0-001 Compagnie WestRock du Canada Corp.</v>
      </c>
      <c r="B1288" s="61" t="str">
        <f t="shared" ref="B1288:B1351" si="19">CONCATENATE(D1288," ",E1288)</f>
        <v>042-0-001 Compagnie WestRock du Canada Corp.</v>
      </c>
      <c r="C1288" s="641">
        <v>259</v>
      </c>
      <c r="D1288" s="641" t="s">
        <v>1011</v>
      </c>
      <c r="E1288" s="642" t="s">
        <v>1237</v>
      </c>
      <c r="F1288" s="773">
        <v>460</v>
      </c>
      <c r="G1288" s="773">
        <v>8</v>
      </c>
      <c r="H1288" s="774">
        <v>460</v>
      </c>
    </row>
    <row r="1289" spans="1:8" s="406" customFormat="1" x14ac:dyDescent="0.25">
      <c r="A1289" s="524" t="str">
        <f t="shared" ref="A1289:A1352" si="20">CONCATENATE(C1289,"-",B1289)</f>
        <v>259-051-0-003 Domtar inc. (Windsor - Pâtes et papiers)</v>
      </c>
      <c r="B1289" s="61" t="str">
        <f t="shared" si="19"/>
        <v>051-0-003 Domtar inc. (Windsor - Pâtes et papiers)</v>
      </c>
      <c r="C1289" s="641">
        <v>259</v>
      </c>
      <c r="D1289" s="641" t="s">
        <v>1012</v>
      </c>
      <c r="E1289" s="642" t="s">
        <v>1238</v>
      </c>
      <c r="F1289" s="773">
        <v>460</v>
      </c>
      <c r="G1289" s="773">
        <v>8</v>
      </c>
      <c r="H1289" s="774">
        <v>460</v>
      </c>
    </row>
    <row r="1290" spans="1:8" s="406" customFormat="1" x14ac:dyDescent="0.25">
      <c r="A1290" s="524" t="str">
        <f t="shared" si="20"/>
        <v>259-012-0-003 Entreprises Sappi Canada inc. (Matane)</v>
      </c>
      <c r="B1290" s="61" t="str">
        <f t="shared" si="19"/>
        <v>012-0-003 Entreprises Sappi Canada inc. (Matane)</v>
      </c>
      <c r="C1290" s="641">
        <v>259</v>
      </c>
      <c r="D1290" s="641" t="s">
        <v>1009</v>
      </c>
      <c r="E1290" s="642" t="s">
        <v>1239</v>
      </c>
      <c r="F1290" s="773">
        <v>460</v>
      </c>
      <c r="G1290" s="773">
        <v>8</v>
      </c>
      <c r="H1290" s="774">
        <v>460</v>
      </c>
    </row>
    <row r="1291" spans="1:8" s="406" customFormat="1" x14ac:dyDescent="0.25">
      <c r="A1291" s="524" t="str">
        <f t="shared" si="20"/>
        <v>259-086-0-002 Forex Amos inc. (OSB)</v>
      </c>
      <c r="B1291" s="61" t="str">
        <f t="shared" si="19"/>
        <v>086-0-002 Forex Amos inc. (OSB)</v>
      </c>
      <c r="C1291" s="641">
        <v>259</v>
      </c>
      <c r="D1291" s="641" t="s">
        <v>1240</v>
      </c>
      <c r="E1291" s="642" t="s">
        <v>1241</v>
      </c>
      <c r="F1291" s="773">
        <v>460</v>
      </c>
      <c r="G1291" s="773">
        <v>8</v>
      </c>
      <c r="H1291" s="774">
        <v>460</v>
      </c>
    </row>
    <row r="1292" spans="1:8" s="406" customFormat="1" x14ac:dyDescent="0.25">
      <c r="A1292" s="524" t="str">
        <f t="shared" si="20"/>
        <v xml:space="preserve">259-072-0-002 Fortress Cellulose Spécialisée (Thurso - Pâtes et Papiers) </v>
      </c>
      <c r="B1292" s="61" t="str">
        <f t="shared" si="19"/>
        <v xml:space="preserve">072-0-002 Fortress Cellulose Spécialisée (Thurso - Pâtes et Papiers) </v>
      </c>
      <c r="C1292" s="641">
        <v>259</v>
      </c>
      <c r="D1292" s="641" t="s">
        <v>1013</v>
      </c>
      <c r="E1292" s="642" t="s">
        <v>1014</v>
      </c>
      <c r="F1292" s="773">
        <v>460</v>
      </c>
      <c r="G1292" s="773">
        <v>8</v>
      </c>
      <c r="H1292" s="774">
        <v>460</v>
      </c>
    </row>
    <row r="1293" spans="1:8" s="406" customFormat="1" x14ac:dyDescent="0.25">
      <c r="A1293" s="524" t="str">
        <f t="shared" si="20"/>
        <v>259-073-0-001 Louisiana-Pacific Canada Ltd. (Bois-Franc)</v>
      </c>
      <c r="B1293" s="61" t="str">
        <f t="shared" si="19"/>
        <v>073-0-001 Louisiana-Pacific Canada Ltd. (Bois-Franc)</v>
      </c>
      <c r="C1293" s="642">
        <v>259</v>
      </c>
      <c r="D1293" s="642" t="s">
        <v>1015</v>
      </c>
      <c r="E1293" s="642" t="s">
        <v>1242</v>
      </c>
      <c r="F1293" s="773">
        <v>460</v>
      </c>
      <c r="G1293" s="773">
        <v>8</v>
      </c>
      <c r="H1293" s="774">
        <v>460</v>
      </c>
    </row>
    <row r="1294" spans="1:8" s="406" customFormat="1" x14ac:dyDescent="0.25">
      <c r="A1294" s="524" t="str">
        <f t="shared" si="20"/>
        <v>259-022-0-001 Norbord inc. (Chambord)</v>
      </c>
      <c r="B1294" s="61" t="str">
        <f t="shared" si="19"/>
        <v>022-0-001 Norbord inc. (Chambord)</v>
      </c>
      <c r="C1294" s="641">
        <v>259</v>
      </c>
      <c r="D1294" s="641" t="s">
        <v>1212</v>
      </c>
      <c r="E1294" s="642" t="s">
        <v>1213</v>
      </c>
      <c r="F1294" s="773">
        <v>440</v>
      </c>
      <c r="G1294" s="773">
        <v>8</v>
      </c>
      <c r="H1294" s="774">
        <v>460</v>
      </c>
    </row>
    <row r="1295" spans="1:8" s="406" customFormat="1" x14ac:dyDescent="0.25">
      <c r="A1295" s="524" t="str">
        <f t="shared" si="20"/>
        <v>259-085-0-001 Norbord inc. (La Sarre - Panneaux)</v>
      </c>
      <c r="B1295" s="61" t="str">
        <f t="shared" si="19"/>
        <v>085-0-001 Norbord inc. (La Sarre - Panneaux)</v>
      </c>
      <c r="C1295" s="641">
        <v>259</v>
      </c>
      <c r="D1295" s="641" t="s">
        <v>1016</v>
      </c>
      <c r="E1295" s="642" t="s">
        <v>1243</v>
      </c>
      <c r="F1295" s="773">
        <v>460</v>
      </c>
      <c r="G1295" s="773">
        <v>8</v>
      </c>
      <c r="H1295" s="774">
        <v>460</v>
      </c>
    </row>
    <row r="1296" spans="1:8" s="406" customFormat="1" x14ac:dyDescent="0.25">
      <c r="A1296" s="524" t="str">
        <f t="shared" si="20"/>
        <v>259-081-0-001 Rayonier A.M. Canada S.E.N.C. (Témiscaming - Pâtes et papiers)</v>
      </c>
      <c r="B1296" s="61" t="str">
        <f t="shared" si="19"/>
        <v>081-0-001 Rayonier A.M. Canada S.E.N.C. (Témiscaming - Pâtes et papiers)</v>
      </c>
      <c r="C1296" s="641">
        <v>259</v>
      </c>
      <c r="D1296" s="641" t="s">
        <v>1017</v>
      </c>
      <c r="E1296" s="642" t="s">
        <v>1244</v>
      </c>
      <c r="F1296" s="773">
        <v>460</v>
      </c>
      <c r="G1296" s="773">
        <v>8</v>
      </c>
      <c r="H1296" s="774">
        <v>460</v>
      </c>
    </row>
    <row r="1297" spans="1:8" s="406" customFormat="1" x14ac:dyDescent="0.25">
      <c r="A1297" s="524" t="str">
        <f t="shared" si="20"/>
        <v>259-171-4-003 Silicium Québec Société en commandite</v>
      </c>
      <c r="B1297" s="61" t="str">
        <f t="shared" si="19"/>
        <v>171-4-003 Silicium Québec Société en commandite</v>
      </c>
      <c r="C1297" s="641">
        <v>259</v>
      </c>
      <c r="D1297" s="641" t="s">
        <v>1010</v>
      </c>
      <c r="E1297" s="642" t="s">
        <v>1245</v>
      </c>
      <c r="F1297" s="773">
        <v>460</v>
      </c>
      <c r="G1297" s="773">
        <v>8</v>
      </c>
      <c r="H1297" s="774">
        <v>460</v>
      </c>
    </row>
    <row r="1298" spans="1:8" s="406" customFormat="1" x14ac:dyDescent="0.25">
      <c r="A1298" s="524" t="str">
        <f t="shared" si="20"/>
        <v>259-012-0-001 Uniboard Canada inc. (Sayabec)</v>
      </c>
      <c r="B1298" s="61" t="str">
        <f t="shared" si="19"/>
        <v>012-0-001 Uniboard Canada inc. (Sayabec)</v>
      </c>
      <c r="C1298" s="641">
        <v>259</v>
      </c>
      <c r="D1298" s="641" t="s">
        <v>1008</v>
      </c>
      <c r="E1298" s="642" t="s">
        <v>1246</v>
      </c>
      <c r="F1298" s="773">
        <v>460</v>
      </c>
      <c r="G1298" s="773">
        <v>8</v>
      </c>
      <c r="H1298" s="774">
        <v>460</v>
      </c>
    </row>
    <row r="1299" spans="1:8" s="406" customFormat="1" x14ac:dyDescent="0.25">
      <c r="A1299" s="524" t="str">
        <f t="shared" si="20"/>
        <v>259-041-2-039 Xylo-Carbone inc.</v>
      </c>
      <c r="B1299" s="61" t="str">
        <f t="shared" si="19"/>
        <v>041-2-039 Xylo-Carbone inc.</v>
      </c>
      <c r="C1299" s="641">
        <v>259</v>
      </c>
      <c r="D1299" s="641" t="s">
        <v>1214</v>
      </c>
      <c r="E1299" s="642" t="s">
        <v>1247</v>
      </c>
      <c r="F1299" s="773">
        <v>460</v>
      </c>
      <c r="G1299" s="773">
        <v>8</v>
      </c>
      <c r="H1299" s="774">
        <v>460</v>
      </c>
    </row>
    <row r="1300" spans="1:8" s="406" customFormat="1" x14ac:dyDescent="0.25">
      <c r="A1300" s="524" t="str">
        <f t="shared" si="20"/>
        <v>260-142-4-004 9455-8624 Québec inc. (Biomasse du lac Taureau)</v>
      </c>
      <c r="B1300" s="61" t="str">
        <f t="shared" si="19"/>
        <v>142-4-004 9455-8624 Québec inc. (Biomasse du lac Taureau)</v>
      </c>
      <c r="C1300" s="641">
        <v>260</v>
      </c>
      <c r="D1300" s="641" t="s">
        <v>1147</v>
      </c>
      <c r="E1300" s="642" t="s">
        <v>1236</v>
      </c>
      <c r="F1300" s="773">
        <v>460</v>
      </c>
      <c r="G1300" s="773">
        <v>8</v>
      </c>
      <c r="H1300" s="774">
        <v>460</v>
      </c>
    </row>
    <row r="1301" spans="1:8" s="406" customFormat="1" x14ac:dyDescent="0.25">
      <c r="A1301" s="524" t="str">
        <f t="shared" si="20"/>
        <v>260-011-0-003 Cascades Canada ULC (Cabano)</v>
      </c>
      <c r="B1301" s="61" t="str">
        <f t="shared" si="19"/>
        <v>011-0-003 Cascades Canada ULC (Cabano)</v>
      </c>
      <c r="C1301" s="641">
        <v>260</v>
      </c>
      <c r="D1301" s="641" t="s">
        <v>1007</v>
      </c>
      <c r="E1301" s="642" t="s">
        <v>1211</v>
      </c>
      <c r="F1301" s="773">
        <v>460</v>
      </c>
      <c r="G1301" s="773">
        <v>8</v>
      </c>
      <c r="H1301" s="774">
        <v>460</v>
      </c>
    </row>
    <row r="1302" spans="1:8" s="406" customFormat="1" x14ac:dyDescent="0.25">
      <c r="A1302" s="524" t="str">
        <f t="shared" si="20"/>
        <v>260-042-0-001 Compagnie WestRock du Canada Corp.</v>
      </c>
      <c r="B1302" s="61" t="str">
        <f t="shared" si="19"/>
        <v>042-0-001 Compagnie WestRock du Canada Corp.</v>
      </c>
      <c r="C1302" s="641">
        <v>260</v>
      </c>
      <c r="D1302" s="641" t="s">
        <v>1011</v>
      </c>
      <c r="E1302" s="642" t="s">
        <v>1237</v>
      </c>
      <c r="F1302" s="773">
        <v>460</v>
      </c>
      <c r="G1302" s="773">
        <v>8</v>
      </c>
      <c r="H1302" s="774">
        <v>460</v>
      </c>
    </row>
    <row r="1303" spans="1:8" s="406" customFormat="1" x14ac:dyDescent="0.25">
      <c r="A1303" s="524" t="str">
        <f t="shared" si="20"/>
        <v>260-051-0-003 Domtar inc. (Windsor - Pâtes et papiers)</v>
      </c>
      <c r="B1303" s="61" t="str">
        <f t="shared" si="19"/>
        <v>051-0-003 Domtar inc. (Windsor - Pâtes et papiers)</v>
      </c>
      <c r="C1303" s="641">
        <v>260</v>
      </c>
      <c r="D1303" s="641" t="s">
        <v>1012</v>
      </c>
      <c r="E1303" s="642" t="s">
        <v>1238</v>
      </c>
      <c r="F1303" s="773">
        <v>460</v>
      </c>
      <c r="G1303" s="773">
        <v>8</v>
      </c>
      <c r="H1303" s="774">
        <v>460</v>
      </c>
    </row>
    <row r="1304" spans="1:8" s="406" customFormat="1" x14ac:dyDescent="0.25">
      <c r="A1304" s="524" t="str">
        <f t="shared" si="20"/>
        <v>260-012-0-003 Entreprises Sappi Canada inc. (Matane)</v>
      </c>
      <c r="B1304" s="61" t="str">
        <f t="shared" si="19"/>
        <v>012-0-003 Entreprises Sappi Canada inc. (Matane)</v>
      </c>
      <c r="C1304" s="642">
        <v>260</v>
      </c>
      <c r="D1304" s="642" t="s">
        <v>1009</v>
      </c>
      <c r="E1304" s="642" t="s">
        <v>1239</v>
      </c>
      <c r="F1304" s="773">
        <v>460</v>
      </c>
      <c r="G1304" s="773">
        <v>8</v>
      </c>
      <c r="H1304" s="774">
        <v>460</v>
      </c>
    </row>
    <row r="1305" spans="1:8" s="406" customFormat="1" x14ac:dyDescent="0.25">
      <c r="A1305" s="524" t="str">
        <f t="shared" si="20"/>
        <v>260-086-0-002 Forex Amos inc. (OSB)</v>
      </c>
      <c r="B1305" s="61" t="str">
        <f t="shared" si="19"/>
        <v>086-0-002 Forex Amos inc. (OSB)</v>
      </c>
      <c r="C1305" s="641">
        <v>260</v>
      </c>
      <c r="D1305" s="641" t="s">
        <v>1240</v>
      </c>
      <c r="E1305" s="642" t="s">
        <v>1241</v>
      </c>
      <c r="F1305" s="773">
        <v>460</v>
      </c>
      <c r="G1305" s="773">
        <v>8</v>
      </c>
      <c r="H1305" s="774">
        <v>460</v>
      </c>
    </row>
    <row r="1306" spans="1:8" s="406" customFormat="1" x14ac:dyDescent="0.25">
      <c r="A1306" s="524" t="str">
        <f t="shared" si="20"/>
        <v xml:space="preserve">260-072-0-002 Fortress Cellulose Spécialisée (Thurso - Pâtes et Papiers) </v>
      </c>
      <c r="B1306" s="61" t="str">
        <f t="shared" si="19"/>
        <v xml:space="preserve">072-0-002 Fortress Cellulose Spécialisée (Thurso - Pâtes et Papiers) </v>
      </c>
      <c r="C1306" s="641">
        <v>260</v>
      </c>
      <c r="D1306" s="641" t="s">
        <v>1013</v>
      </c>
      <c r="E1306" s="642" t="s">
        <v>1014</v>
      </c>
      <c r="F1306" s="773">
        <v>460</v>
      </c>
      <c r="G1306" s="773">
        <v>8</v>
      </c>
      <c r="H1306" s="774">
        <v>460</v>
      </c>
    </row>
    <row r="1307" spans="1:8" s="406" customFormat="1" x14ac:dyDescent="0.25">
      <c r="A1307" s="524" t="str">
        <f t="shared" si="20"/>
        <v>260-073-0-001 Louisiana-Pacific Canada Ltd. (Bois-Franc)</v>
      </c>
      <c r="B1307" s="61" t="str">
        <f t="shared" si="19"/>
        <v>073-0-001 Louisiana-Pacific Canada Ltd. (Bois-Franc)</v>
      </c>
      <c r="C1307" s="641">
        <v>260</v>
      </c>
      <c r="D1307" s="641" t="s">
        <v>1015</v>
      </c>
      <c r="E1307" s="642" t="s">
        <v>1242</v>
      </c>
      <c r="F1307" s="773">
        <v>460</v>
      </c>
      <c r="G1307" s="773">
        <v>8</v>
      </c>
      <c r="H1307" s="774">
        <v>460</v>
      </c>
    </row>
    <row r="1308" spans="1:8" s="406" customFormat="1" x14ac:dyDescent="0.25">
      <c r="A1308" s="524" t="str">
        <f t="shared" si="20"/>
        <v>260-022-0-001 Norbord inc. (Chambord)</v>
      </c>
      <c r="B1308" s="61" t="str">
        <f t="shared" si="19"/>
        <v>022-0-001 Norbord inc. (Chambord)</v>
      </c>
      <c r="C1308" s="641">
        <v>260</v>
      </c>
      <c r="D1308" s="641" t="s">
        <v>1212</v>
      </c>
      <c r="E1308" s="642" t="s">
        <v>1213</v>
      </c>
      <c r="F1308" s="773">
        <v>460</v>
      </c>
      <c r="G1308" s="773">
        <v>8</v>
      </c>
      <c r="H1308" s="774">
        <v>460</v>
      </c>
    </row>
    <row r="1309" spans="1:8" s="406" customFormat="1" x14ac:dyDescent="0.25">
      <c r="A1309" s="524" t="str">
        <f t="shared" si="20"/>
        <v>260-085-0-001 Norbord inc. (La Sarre - Panneaux)</v>
      </c>
      <c r="B1309" s="61" t="str">
        <f t="shared" si="19"/>
        <v>085-0-001 Norbord inc. (La Sarre - Panneaux)</v>
      </c>
      <c r="C1309" s="641">
        <v>260</v>
      </c>
      <c r="D1309" s="641" t="s">
        <v>1016</v>
      </c>
      <c r="E1309" s="642" t="s">
        <v>1243</v>
      </c>
      <c r="F1309" s="773">
        <v>460</v>
      </c>
      <c r="G1309" s="773">
        <v>8</v>
      </c>
      <c r="H1309" s="774">
        <v>460</v>
      </c>
    </row>
    <row r="1310" spans="1:8" s="406" customFormat="1" x14ac:dyDescent="0.25">
      <c r="A1310" s="524" t="str">
        <f t="shared" si="20"/>
        <v>260-081-0-001 Rayonier A.M. Canada S.E.N.C. (Témiscaming - Pâtes et papiers)</v>
      </c>
      <c r="B1310" s="61" t="str">
        <f t="shared" si="19"/>
        <v>081-0-001 Rayonier A.M. Canada S.E.N.C. (Témiscaming - Pâtes et papiers)</v>
      </c>
      <c r="C1310" s="641">
        <v>260</v>
      </c>
      <c r="D1310" s="641" t="s">
        <v>1017</v>
      </c>
      <c r="E1310" s="642" t="s">
        <v>1244</v>
      </c>
      <c r="F1310" s="773">
        <v>460</v>
      </c>
      <c r="G1310" s="773">
        <v>8</v>
      </c>
      <c r="H1310" s="774">
        <v>460</v>
      </c>
    </row>
    <row r="1311" spans="1:8" s="406" customFormat="1" x14ac:dyDescent="0.25">
      <c r="A1311" s="524" t="str">
        <f t="shared" si="20"/>
        <v>260-171-4-003 Silicium Québec Société en commandite</v>
      </c>
      <c r="B1311" s="61" t="str">
        <f t="shared" si="19"/>
        <v>171-4-003 Silicium Québec Société en commandite</v>
      </c>
      <c r="C1311" s="641">
        <v>260</v>
      </c>
      <c r="D1311" s="641" t="s">
        <v>1010</v>
      </c>
      <c r="E1311" s="642" t="s">
        <v>1245</v>
      </c>
      <c r="F1311" s="773">
        <v>460</v>
      </c>
      <c r="G1311" s="773">
        <v>8</v>
      </c>
      <c r="H1311" s="774">
        <v>460</v>
      </c>
    </row>
    <row r="1312" spans="1:8" s="406" customFormat="1" x14ac:dyDescent="0.25">
      <c r="A1312" s="524" t="str">
        <f t="shared" si="20"/>
        <v>260-012-0-001 Uniboard Canada inc. (Sayabec)</v>
      </c>
      <c r="B1312" s="61" t="str">
        <f t="shared" si="19"/>
        <v>012-0-001 Uniboard Canada inc. (Sayabec)</v>
      </c>
      <c r="C1312" s="641">
        <v>260</v>
      </c>
      <c r="D1312" s="641" t="s">
        <v>1008</v>
      </c>
      <c r="E1312" s="642" t="s">
        <v>1246</v>
      </c>
      <c r="F1312" s="773">
        <v>460</v>
      </c>
      <c r="G1312" s="773">
        <v>8</v>
      </c>
      <c r="H1312" s="774">
        <v>460</v>
      </c>
    </row>
    <row r="1313" spans="1:8" s="406" customFormat="1" x14ac:dyDescent="0.25">
      <c r="A1313" s="524" t="str">
        <f t="shared" si="20"/>
        <v>260-041-2-039 Xylo-Carbone inc.</v>
      </c>
      <c r="B1313" s="61" t="str">
        <f t="shared" si="19"/>
        <v>041-2-039 Xylo-Carbone inc.</v>
      </c>
      <c r="C1313" s="641">
        <v>260</v>
      </c>
      <c r="D1313" s="641" t="s">
        <v>1214</v>
      </c>
      <c r="E1313" s="642" t="s">
        <v>1247</v>
      </c>
      <c r="F1313" s="773">
        <v>460</v>
      </c>
      <c r="G1313" s="773">
        <v>8</v>
      </c>
      <c r="H1313" s="774">
        <v>460</v>
      </c>
    </row>
    <row r="1314" spans="1:8" s="406" customFormat="1" x14ac:dyDescent="0.25">
      <c r="A1314" s="524" t="str">
        <f t="shared" si="20"/>
        <v>261-142-4-004 9455-8624 Québec inc. (Biomasse du lac Taureau)</v>
      </c>
      <c r="B1314" s="61" t="str">
        <f t="shared" si="19"/>
        <v>142-4-004 9455-8624 Québec inc. (Biomasse du lac Taureau)</v>
      </c>
      <c r="C1314" s="641">
        <v>261</v>
      </c>
      <c r="D1314" s="641" t="s">
        <v>1147</v>
      </c>
      <c r="E1314" s="642" t="s">
        <v>1236</v>
      </c>
      <c r="F1314" s="773">
        <v>460</v>
      </c>
      <c r="G1314" s="773">
        <v>8</v>
      </c>
      <c r="H1314" s="774">
        <v>460</v>
      </c>
    </row>
    <row r="1315" spans="1:8" s="406" customFormat="1" x14ac:dyDescent="0.25">
      <c r="A1315" s="524" t="str">
        <f t="shared" si="20"/>
        <v>261-011-0-003 Cascades Canada ULC (Cabano)</v>
      </c>
      <c r="B1315" s="61" t="str">
        <f t="shared" si="19"/>
        <v>011-0-003 Cascades Canada ULC (Cabano)</v>
      </c>
      <c r="C1315" s="642">
        <v>261</v>
      </c>
      <c r="D1315" s="642" t="s">
        <v>1007</v>
      </c>
      <c r="E1315" s="642" t="s">
        <v>1211</v>
      </c>
      <c r="F1315" s="773">
        <v>460</v>
      </c>
      <c r="G1315" s="773">
        <v>8</v>
      </c>
      <c r="H1315" s="774">
        <v>460</v>
      </c>
    </row>
    <row r="1316" spans="1:8" s="406" customFormat="1" x14ac:dyDescent="0.25">
      <c r="A1316" s="524" t="str">
        <f t="shared" si="20"/>
        <v>261-042-0-001 Compagnie WestRock du Canada Corp.</v>
      </c>
      <c r="B1316" s="61" t="str">
        <f t="shared" si="19"/>
        <v>042-0-001 Compagnie WestRock du Canada Corp.</v>
      </c>
      <c r="C1316" s="641">
        <v>261</v>
      </c>
      <c r="D1316" s="641" t="s">
        <v>1011</v>
      </c>
      <c r="E1316" s="642" t="s">
        <v>1237</v>
      </c>
      <c r="F1316" s="773">
        <v>380</v>
      </c>
      <c r="G1316" s="773">
        <v>7</v>
      </c>
      <c r="H1316" s="774">
        <v>420</v>
      </c>
    </row>
    <row r="1317" spans="1:8" s="406" customFormat="1" x14ac:dyDescent="0.25">
      <c r="A1317" s="524" t="str">
        <f t="shared" si="20"/>
        <v>261-051-0-003 Domtar inc. (Windsor - Pâtes et papiers)</v>
      </c>
      <c r="B1317" s="61" t="str">
        <f t="shared" si="19"/>
        <v>051-0-003 Domtar inc. (Windsor - Pâtes et papiers)</v>
      </c>
      <c r="C1317" s="641">
        <v>261</v>
      </c>
      <c r="D1317" s="641" t="s">
        <v>1012</v>
      </c>
      <c r="E1317" s="642" t="s">
        <v>1238</v>
      </c>
      <c r="F1317" s="773">
        <v>460</v>
      </c>
      <c r="G1317" s="773">
        <v>8</v>
      </c>
      <c r="H1317" s="774">
        <v>460</v>
      </c>
    </row>
    <row r="1318" spans="1:8" s="406" customFormat="1" x14ac:dyDescent="0.25">
      <c r="A1318" s="524" t="str">
        <f t="shared" si="20"/>
        <v>261-012-0-003 Entreprises Sappi Canada inc. (Matane)</v>
      </c>
      <c r="B1318" s="61" t="str">
        <f t="shared" si="19"/>
        <v>012-0-003 Entreprises Sappi Canada inc. (Matane)</v>
      </c>
      <c r="C1318" s="641">
        <v>261</v>
      </c>
      <c r="D1318" s="641" t="s">
        <v>1009</v>
      </c>
      <c r="E1318" s="642" t="s">
        <v>1239</v>
      </c>
      <c r="F1318" s="773">
        <v>460</v>
      </c>
      <c r="G1318" s="773">
        <v>8</v>
      </c>
      <c r="H1318" s="774">
        <v>460</v>
      </c>
    </row>
    <row r="1319" spans="1:8" s="406" customFormat="1" x14ac:dyDescent="0.25">
      <c r="A1319" s="524" t="str">
        <f t="shared" si="20"/>
        <v>261-086-0-002 Forex Amos inc. (OSB)</v>
      </c>
      <c r="B1319" s="61" t="str">
        <f t="shared" si="19"/>
        <v>086-0-002 Forex Amos inc. (OSB)</v>
      </c>
      <c r="C1319" s="641">
        <v>261</v>
      </c>
      <c r="D1319" s="641" t="s">
        <v>1240</v>
      </c>
      <c r="E1319" s="642" t="s">
        <v>1241</v>
      </c>
      <c r="F1319" s="773">
        <v>460</v>
      </c>
      <c r="G1319" s="773">
        <v>8</v>
      </c>
      <c r="H1319" s="774">
        <v>460</v>
      </c>
    </row>
    <row r="1320" spans="1:8" s="406" customFormat="1" x14ac:dyDescent="0.25">
      <c r="A1320" s="524" t="str">
        <f t="shared" si="20"/>
        <v xml:space="preserve">261-072-0-002 Fortress Cellulose Spécialisée (Thurso - Pâtes et Papiers) </v>
      </c>
      <c r="B1320" s="61" t="str">
        <f t="shared" si="19"/>
        <v xml:space="preserve">072-0-002 Fortress Cellulose Spécialisée (Thurso - Pâtes et Papiers) </v>
      </c>
      <c r="C1320" s="641">
        <v>261</v>
      </c>
      <c r="D1320" s="641" t="s">
        <v>1013</v>
      </c>
      <c r="E1320" s="642" t="s">
        <v>1014</v>
      </c>
      <c r="F1320" s="773">
        <v>460</v>
      </c>
      <c r="G1320" s="773">
        <v>8</v>
      </c>
      <c r="H1320" s="774">
        <v>460</v>
      </c>
    </row>
    <row r="1321" spans="1:8" s="406" customFormat="1" x14ac:dyDescent="0.25">
      <c r="A1321" s="524" t="str">
        <f t="shared" si="20"/>
        <v>261-073-0-001 Louisiana-Pacific Canada Ltd. (Bois-Franc)</v>
      </c>
      <c r="B1321" s="61" t="str">
        <f t="shared" si="19"/>
        <v>073-0-001 Louisiana-Pacific Canada Ltd. (Bois-Franc)</v>
      </c>
      <c r="C1321" s="641">
        <v>261</v>
      </c>
      <c r="D1321" s="641" t="s">
        <v>1015</v>
      </c>
      <c r="E1321" s="642" t="s">
        <v>1242</v>
      </c>
      <c r="F1321" s="773">
        <v>460</v>
      </c>
      <c r="G1321" s="773">
        <v>8</v>
      </c>
      <c r="H1321" s="774">
        <v>460</v>
      </c>
    </row>
    <row r="1322" spans="1:8" s="406" customFormat="1" x14ac:dyDescent="0.25">
      <c r="A1322" s="524" t="str">
        <f t="shared" si="20"/>
        <v>261-022-0-001 Norbord inc. (Chambord)</v>
      </c>
      <c r="B1322" s="61" t="str">
        <f t="shared" si="19"/>
        <v>022-0-001 Norbord inc. (Chambord)</v>
      </c>
      <c r="C1322" s="641">
        <v>261</v>
      </c>
      <c r="D1322" s="641" t="s">
        <v>1212</v>
      </c>
      <c r="E1322" s="642" t="s">
        <v>1213</v>
      </c>
      <c r="F1322" s="773">
        <v>80</v>
      </c>
      <c r="G1322" s="773">
        <v>2</v>
      </c>
      <c r="H1322" s="774">
        <v>120</v>
      </c>
    </row>
    <row r="1323" spans="1:8" s="406" customFormat="1" x14ac:dyDescent="0.25">
      <c r="A1323" s="524" t="str">
        <f t="shared" si="20"/>
        <v>261-085-0-001 Norbord inc. (La Sarre - Panneaux)</v>
      </c>
      <c r="B1323" s="61" t="str">
        <f t="shared" si="19"/>
        <v>085-0-001 Norbord inc. (La Sarre - Panneaux)</v>
      </c>
      <c r="C1323" s="641">
        <v>261</v>
      </c>
      <c r="D1323" s="641" t="s">
        <v>1016</v>
      </c>
      <c r="E1323" s="642" t="s">
        <v>1243</v>
      </c>
      <c r="F1323" s="773">
        <v>460</v>
      </c>
      <c r="G1323" s="773">
        <v>8</v>
      </c>
      <c r="H1323" s="774">
        <v>460</v>
      </c>
    </row>
    <row r="1324" spans="1:8" s="406" customFormat="1" x14ac:dyDescent="0.25">
      <c r="A1324" s="524" t="str">
        <f t="shared" si="20"/>
        <v>261-081-0-001 Rayonier A.M. Canada S.E.N.C. (Témiscaming - Pâtes et papiers)</v>
      </c>
      <c r="B1324" s="61" t="str">
        <f t="shared" si="19"/>
        <v>081-0-001 Rayonier A.M. Canada S.E.N.C. (Témiscaming - Pâtes et papiers)</v>
      </c>
      <c r="C1324" s="641">
        <v>261</v>
      </c>
      <c r="D1324" s="641" t="s">
        <v>1017</v>
      </c>
      <c r="E1324" s="642" t="s">
        <v>1244</v>
      </c>
      <c r="F1324" s="773">
        <v>460</v>
      </c>
      <c r="G1324" s="773">
        <v>8</v>
      </c>
      <c r="H1324" s="774">
        <v>460</v>
      </c>
    </row>
    <row r="1325" spans="1:8" s="406" customFormat="1" x14ac:dyDescent="0.25">
      <c r="A1325" s="524" t="str">
        <f t="shared" si="20"/>
        <v>261-171-4-003 Silicium Québec Société en commandite</v>
      </c>
      <c r="B1325" s="61" t="str">
        <f t="shared" si="19"/>
        <v>171-4-003 Silicium Québec Société en commandite</v>
      </c>
      <c r="C1325" s="641">
        <v>261</v>
      </c>
      <c r="D1325" s="641" t="s">
        <v>1010</v>
      </c>
      <c r="E1325" s="642" t="s">
        <v>1245</v>
      </c>
      <c r="F1325" s="773">
        <v>460</v>
      </c>
      <c r="G1325" s="773">
        <v>8</v>
      </c>
      <c r="H1325" s="774">
        <v>460</v>
      </c>
    </row>
    <row r="1326" spans="1:8" s="406" customFormat="1" x14ac:dyDescent="0.25">
      <c r="A1326" s="524" t="str">
        <f t="shared" si="20"/>
        <v>261-012-0-001 Uniboard Canada inc. (Sayabec)</v>
      </c>
      <c r="B1326" s="61" t="str">
        <f t="shared" si="19"/>
        <v>012-0-001 Uniboard Canada inc. (Sayabec)</v>
      </c>
      <c r="C1326" s="642">
        <v>261</v>
      </c>
      <c r="D1326" s="642" t="s">
        <v>1008</v>
      </c>
      <c r="E1326" s="642" t="s">
        <v>1246</v>
      </c>
      <c r="F1326" s="773">
        <v>460</v>
      </c>
      <c r="G1326" s="773">
        <v>8</v>
      </c>
      <c r="H1326" s="774">
        <v>460</v>
      </c>
    </row>
    <row r="1327" spans="1:8" s="406" customFormat="1" x14ac:dyDescent="0.25">
      <c r="A1327" s="524" t="str">
        <f t="shared" si="20"/>
        <v>261-041-2-039 Xylo-Carbone inc.</v>
      </c>
      <c r="B1327" s="61" t="str">
        <f t="shared" si="19"/>
        <v>041-2-039 Xylo-Carbone inc.</v>
      </c>
      <c r="C1327" s="641">
        <v>261</v>
      </c>
      <c r="D1327" s="641" t="s">
        <v>1214</v>
      </c>
      <c r="E1327" s="642" t="s">
        <v>1247</v>
      </c>
      <c r="F1327" s="773">
        <v>460</v>
      </c>
      <c r="G1327" s="773">
        <v>8</v>
      </c>
      <c r="H1327" s="774">
        <v>460</v>
      </c>
    </row>
    <row r="1328" spans="1:8" s="406" customFormat="1" x14ac:dyDescent="0.25">
      <c r="A1328" s="524" t="str">
        <f t="shared" si="20"/>
        <v>262-142-4-004 9455-8624 Québec inc. (Biomasse du lac Taureau)</v>
      </c>
      <c r="B1328" s="61" t="str">
        <f t="shared" si="19"/>
        <v>142-4-004 9455-8624 Québec inc. (Biomasse du lac Taureau)</v>
      </c>
      <c r="C1328" s="641">
        <v>262</v>
      </c>
      <c r="D1328" s="641" t="s">
        <v>1147</v>
      </c>
      <c r="E1328" s="642" t="s">
        <v>1236</v>
      </c>
      <c r="F1328" s="773">
        <v>460</v>
      </c>
      <c r="G1328" s="773">
        <v>8</v>
      </c>
      <c r="H1328" s="774">
        <v>460</v>
      </c>
    </row>
    <row r="1329" spans="1:8" s="406" customFormat="1" x14ac:dyDescent="0.25">
      <c r="A1329" s="524" t="str">
        <f t="shared" si="20"/>
        <v>262-011-0-003 Cascades Canada ULC (Cabano)</v>
      </c>
      <c r="B1329" s="61" t="str">
        <f t="shared" si="19"/>
        <v>011-0-003 Cascades Canada ULC (Cabano)</v>
      </c>
      <c r="C1329" s="641">
        <v>262</v>
      </c>
      <c r="D1329" s="641" t="s">
        <v>1007</v>
      </c>
      <c r="E1329" s="642" t="s">
        <v>1211</v>
      </c>
      <c r="F1329" s="773">
        <v>460</v>
      </c>
      <c r="G1329" s="773">
        <v>8</v>
      </c>
      <c r="H1329" s="774">
        <v>460</v>
      </c>
    </row>
    <row r="1330" spans="1:8" s="406" customFormat="1" x14ac:dyDescent="0.25">
      <c r="A1330" s="524" t="str">
        <f t="shared" si="20"/>
        <v>262-042-0-001 Compagnie WestRock du Canada Corp.</v>
      </c>
      <c r="B1330" s="61" t="str">
        <f t="shared" si="19"/>
        <v>042-0-001 Compagnie WestRock du Canada Corp.</v>
      </c>
      <c r="C1330" s="641">
        <v>262</v>
      </c>
      <c r="D1330" s="641" t="s">
        <v>1011</v>
      </c>
      <c r="E1330" s="642" t="s">
        <v>1237</v>
      </c>
      <c r="F1330" s="773">
        <v>460</v>
      </c>
      <c r="G1330" s="773">
        <v>8</v>
      </c>
      <c r="H1330" s="774">
        <v>460</v>
      </c>
    </row>
    <row r="1331" spans="1:8" s="406" customFormat="1" x14ac:dyDescent="0.25">
      <c r="A1331" s="524" t="str">
        <f t="shared" si="20"/>
        <v>262-051-0-003 Domtar inc. (Windsor - Pâtes et papiers)</v>
      </c>
      <c r="B1331" s="61" t="str">
        <f t="shared" si="19"/>
        <v>051-0-003 Domtar inc. (Windsor - Pâtes et papiers)</v>
      </c>
      <c r="C1331" s="641">
        <v>262</v>
      </c>
      <c r="D1331" s="641" t="s">
        <v>1012</v>
      </c>
      <c r="E1331" s="642" t="s">
        <v>1238</v>
      </c>
      <c r="F1331" s="773">
        <v>460</v>
      </c>
      <c r="G1331" s="773">
        <v>8</v>
      </c>
      <c r="H1331" s="774">
        <v>460</v>
      </c>
    </row>
    <row r="1332" spans="1:8" s="406" customFormat="1" x14ac:dyDescent="0.25">
      <c r="A1332" s="524" t="str">
        <f t="shared" si="20"/>
        <v>262-012-0-003 Entreprises Sappi Canada inc. (Matane)</v>
      </c>
      <c r="B1332" s="61" t="str">
        <f t="shared" si="19"/>
        <v>012-0-003 Entreprises Sappi Canada inc. (Matane)</v>
      </c>
      <c r="C1332" s="641">
        <v>262</v>
      </c>
      <c r="D1332" s="641" t="s">
        <v>1009</v>
      </c>
      <c r="E1332" s="642" t="s">
        <v>1239</v>
      </c>
      <c r="F1332" s="773">
        <v>460</v>
      </c>
      <c r="G1332" s="773">
        <v>8</v>
      </c>
      <c r="H1332" s="774">
        <v>460</v>
      </c>
    </row>
    <row r="1333" spans="1:8" s="406" customFormat="1" x14ac:dyDescent="0.25">
      <c r="A1333" s="524" t="str">
        <f t="shared" si="20"/>
        <v>262-086-0-002 Forex Amos inc. (OSB)</v>
      </c>
      <c r="B1333" s="61" t="str">
        <f t="shared" si="19"/>
        <v>086-0-002 Forex Amos inc. (OSB)</v>
      </c>
      <c r="C1333" s="641">
        <v>262</v>
      </c>
      <c r="D1333" s="641" t="s">
        <v>1240</v>
      </c>
      <c r="E1333" s="642" t="s">
        <v>1241</v>
      </c>
      <c r="F1333" s="773">
        <v>460</v>
      </c>
      <c r="G1333" s="773">
        <v>8</v>
      </c>
      <c r="H1333" s="774">
        <v>460</v>
      </c>
    </row>
    <row r="1334" spans="1:8" s="406" customFormat="1" x14ac:dyDescent="0.25">
      <c r="A1334" s="524" t="str">
        <f t="shared" si="20"/>
        <v xml:space="preserve">262-072-0-002 Fortress Cellulose Spécialisée (Thurso - Pâtes et Papiers) </v>
      </c>
      <c r="B1334" s="61" t="str">
        <f t="shared" si="19"/>
        <v xml:space="preserve">072-0-002 Fortress Cellulose Spécialisée (Thurso - Pâtes et Papiers) </v>
      </c>
      <c r="C1334" s="641">
        <v>262</v>
      </c>
      <c r="D1334" s="641" t="s">
        <v>1013</v>
      </c>
      <c r="E1334" s="642" t="s">
        <v>1014</v>
      </c>
      <c r="F1334" s="773">
        <v>460</v>
      </c>
      <c r="G1334" s="773">
        <v>8</v>
      </c>
      <c r="H1334" s="774">
        <v>460</v>
      </c>
    </row>
    <row r="1335" spans="1:8" s="406" customFormat="1" x14ac:dyDescent="0.25">
      <c r="A1335" s="524" t="str">
        <f t="shared" si="20"/>
        <v>262-073-0-001 Louisiana-Pacific Canada Ltd. (Bois-Franc)</v>
      </c>
      <c r="B1335" s="61" t="str">
        <f t="shared" si="19"/>
        <v>073-0-001 Louisiana-Pacific Canada Ltd. (Bois-Franc)</v>
      </c>
      <c r="C1335" s="641">
        <v>262</v>
      </c>
      <c r="D1335" s="641" t="s">
        <v>1015</v>
      </c>
      <c r="E1335" s="642" t="s">
        <v>1242</v>
      </c>
      <c r="F1335" s="773">
        <v>460</v>
      </c>
      <c r="G1335" s="773">
        <v>8</v>
      </c>
      <c r="H1335" s="774">
        <v>460</v>
      </c>
    </row>
    <row r="1336" spans="1:8" s="406" customFormat="1" x14ac:dyDescent="0.25">
      <c r="A1336" s="524" t="str">
        <f t="shared" si="20"/>
        <v>262-022-0-001 Norbord inc. (Chambord)</v>
      </c>
      <c r="B1336" s="61" t="str">
        <f t="shared" si="19"/>
        <v>022-0-001 Norbord inc. (Chambord)</v>
      </c>
      <c r="C1336" s="641">
        <v>262</v>
      </c>
      <c r="D1336" s="641" t="s">
        <v>1212</v>
      </c>
      <c r="E1336" s="642" t="s">
        <v>1213</v>
      </c>
      <c r="F1336" s="773">
        <v>220</v>
      </c>
      <c r="G1336" s="773">
        <v>4</v>
      </c>
      <c r="H1336" s="774">
        <v>240</v>
      </c>
    </row>
    <row r="1337" spans="1:8" s="406" customFormat="1" x14ac:dyDescent="0.25">
      <c r="A1337" s="524" t="str">
        <f t="shared" si="20"/>
        <v>262-085-0-001 Norbord inc. (La Sarre - Panneaux)</v>
      </c>
      <c r="B1337" s="61" t="str">
        <f t="shared" si="19"/>
        <v>085-0-001 Norbord inc. (La Sarre - Panneaux)</v>
      </c>
      <c r="C1337" s="642">
        <v>262</v>
      </c>
      <c r="D1337" s="642" t="s">
        <v>1016</v>
      </c>
      <c r="E1337" s="642" t="s">
        <v>1243</v>
      </c>
      <c r="F1337" s="773">
        <v>460</v>
      </c>
      <c r="G1337" s="773">
        <v>8</v>
      </c>
      <c r="H1337" s="774">
        <v>460</v>
      </c>
    </row>
    <row r="1338" spans="1:8" s="406" customFormat="1" x14ac:dyDescent="0.25">
      <c r="A1338" s="524" t="str">
        <f t="shared" si="20"/>
        <v>262-081-0-001 Rayonier A.M. Canada S.E.N.C. (Témiscaming - Pâtes et papiers)</v>
      </c>
      <c r="B1338" s="61" t="str">
        <f t="shared" si="19"/>
        <v>081-0-001 Rayonier A.M. Canada S.E.N.C. (Témiscaming - Pâtes et papiers)</v>
      </c>
      <c r="C1338" s="641">
        <v>262</v>
      </c>
      <c r="D1338" s="641" t="s">
        <v>1017</v>
      </c>
      <c r="E1338" s="642" t="s">
        <v>1244</v>
      </c>
      <c r="F1338" s="773">
        <v>460</v>
      </c>
      <c r="G1338" s="773">
        <v>8</v>
      </c>
      <c r="H1338" s="774">
        <v>460</v>
      </c>
    </row>
    <row r="1339" spans="1:8" s="406" customFormat="1" x14ac:dyDescent="0.25">
      <c r="A1339" s="524" t="str">
        <f t="shared" si="20"/>
        <v>262-171-4-003 Silicium Québec Société en commandite</v>
      </c>
      <c r="B1339" s="61" t="str">
        <f t="shared" si="19"/>
        <v>171-4-003 Silicium Québec Société en commandite</v>
      </c>
      <c r="C1339" s="641">
        <v>262</v>
      </c>
      <c r="D1339" s="641" t="s">
        <v>1010</v>
      </c>
      <c r="E1339" s="642" t="s">
        <v>1245</v>
      </c>
      <c r="F1339" s="773">
        <v>460</v>
      </c>
      <c r="G1339" s="773">
        <v>8</v>
      </c>
      <c r="H1339" s="774">
        <v>460</v>
      </c>
    </row>
    <row r="1340" spans="1:8" s="406" customFormat="1" x14ac:dyDescent="0.25">
      <c r="A1340" s="524" t="str">
        <f t="shared" si="20"/>
        <v>262-012-0-001 Uniboard Canada inc. (Sayabec)</v>
      </c>
      <c r="B1340" s="61" t="str">
        <f t="shared" si="19"/>
        <v>012-0-001 Uniboard Canada inc. (Sayabec)</v>
      </c>
      <c r="C1340" s="641">
        <v>262</v>
      </c>
      <c r="D1340" s="641" t="s">
        <v>1008</v>
      </c>
      <c r="E1340" s="642" t="s">
        <v>1246</v>
      </c>
      <c r="F1340" s="773">
        <v>460</v>
      </c>
      <c r="G1340" s="773">
        <v>8</v>
      </c>
      <c r="H1340" s="774">
        <v>460</v>
      </c>
    </row>
    <row r="1341" spans="1:8" s="406" customFormat="1" x14ac:dyDescent="0.25">
      <c r="A1341" s="524" t="str">
        <f t="shared" si="20"/>
        <v>262-041-2-039 Xylo-Carbone inc.</v>
      </c>
      <c r="B1341" s="61" t="str">
        <f t="shared" si="19"/>
        <v>041-2-039 Xylo-Carbone inc.</v>
      </c>
      <c r="C1341" s="641">
        <v>262</v>
      </c>
      <c r="D1341" s="641" t="s">
        <v>1214</v>
      </c>
      <c r="E1341" s="642" t="s">
        <v>1247</v>
      </c>
      <c r="F1341" s="773">
        <v>460</v>
      </c>
      <c r="G1341" s="773">
        <v>8</v>
      </c>
      <c r="H1341" s="774">
        <v>460</v>
      </c>
    </row>
    <row r="1342" spans="1:8" s="406" customFormat="1" x14ac:dyDescent="0.25">
      <c r="A1342" s="524" t="str">
        <f t="shared" si="20"/>
        <v>263-142-4-004 9455-8624 Québec inc. (Biomasse du lac Taureau)</v>
      </c>
      <c r="B1342" s="61" t="str">
        <f t="shared" si="19"/>
        <v>142-4-004 9455-8624 Québec inc. (Biomasse du lac Taureau)</v>
      </c>
      <c r="C1342" s="641">
        <v>263</v>
      </c>
      <c r="D1342" s="641" t="s">
        <v>1147</v>
      </c>
      <c r="E1342" s="642" t="s">
        <v>1236</v>
      </c>
      <c r="F1342" s="773">
        <v>460</v>
      </c>
      <c r="G1342" s="773">
        <v>8</v>
      </c>
      <c r="H1342" s="774">
        <v>460</v>
      </c>
    </row>
    <row r="1343" spans="1:8" s="406" customFormat="1" x14ac:dyDescent="0.25">
      <c r="A1343" s="524" t="str">
        <f t="shared" si="20"/>
        <v>263-011-0-003 Cascades Canada ULC (Cabano)</v>
      </c>
      <c r="B1343" s="61" t="str">
        <f t="shared" si="19"/>
        <v>011-0-003 Cascades Canada ULC (Cabano)</v>
      </c>
      <c r="C1343" s="641">
        <v>263</v>
      </c>
      <c r="D1343" s="641" t="s">
        <v>1007</v>
      </c>
      <c r="E1343" s="642" t="s">
        <v>1211</v>
      </c>
      <c r="F1343" s="773">
        <v>460</v>
      </c>
      <c r="G1343" s="773">
        <v>8</v>
      </c>
      <c r="H1343" s="774">
        <v>460</v>
      </c>
    </row>
    <row r="1344" spans="1:8" s="406" customFormat="1" x14ac:dyDescent="0.25">
      <c r="A1344" s="524" t="str">
        <f t="shared" si="20"/>
        <v>263-042-0-001 Compagnie WestRock du Canada Corp.</v>
      </c>
      <c r="B1344" s="61" t="str">
        <f t="shared" si="19"/>
        <v>042-0-001 Compagnie WestRock du Canada Corp.</v>
      </c>
      <c r="C1344" s="641">
        <v>263</v>
      </c>
      <c r="D1344" s="641" t="s">
        <v>1011</v>
      </c>
      <c r="E1344" s="642" t="s">
        <v>1237</v>
      </c>
      <c r="F1344" s="773">
        <v>460</v>
      </c>
      <c r="G1344" s="773">
        <v>8</v>
      </c>
      <c r="H1344" s="774">
        <v>460</v>
      </c>
    </row>
    <row r="1345" spans="1:8" s="406" customFormat="1" x14ac:dyDescent="0.25">
      <c r="A1345" s="524" t="str">
        <f t="shared" si="20"/>
        <v>263-051-0-003 Domtar inc. (Windsor - Pâtes et papiers)</v>
      </c>
      <c r="B1345" s="61" t="str">
        <f t="shared" si="19"/>
        <v>051-0-003 Domtar inc. (Windsor - Pâtes et papiers)</v>
      </c>
      <c r="C1345" s="641">
        <v>263</v>
      </c>
      <c r="D1345" s="641" t="s">
        <v>1012</v>
      </c>
      <c r="E1345" s="642" t="s">
        <v>1238</v>
      </c>
      <c r="F1345" s="773">
        <v>460</v>
      </c>
      <c r="G1345" s="773">
        <v>8</v>
      </c>
      <c r="H1345" s="774">
        <v>460</v>
      </c>
    </row>
    <row r="1346" spans="1:8" s="406" customFormat="1" x14ac:dyDescent="0.25">
      <c r="A1346" s="524" t="str">
        <f t="shared" si="20"/>
        <v>263-012-0-003 Entreprises Sappi Canada inc. (Matane)</v>
      </c>
      <c r="B1346" s="61" t="str">
        <f t="shared" si="19"/>
        <v>012-0-003 Entreprises Sappi Canada inc. (Matane)</v>
      </c>
      <c r="C1346" s="641">
        <v>263</v>
      </c>
      <c r="D1346" s="641" t="s">
        <v>1009</v>
      </c>
      <c r="E1346" s="642" t="s">
        <v>1239</v>
      </c>
      <c r="F1346" s="773">
        <v>460</v>
      </c>
      <c r="G1346" s="773">
        <v>8</v>
      </c>
      <c r="H1346" s="774">
        <v>460</v>
      </c>
    </row>
    <row r="1347" spans="1:8" s="406" customFormat="1" x14ac:dyDescent="0.25">
      <c r="A1347" s="524" t="str">
        <f t="shared" si="20"/>
        <v>263-086-0-002 Forex Amos inc. (OSB)</v>
      </c>
      <c r="B1347" s="61" t="str">
        <f t="shared" si="19"/>
        <v>086-0-002 Forex Amos inc. (OSB)</v>
      </c>
      <c r="C1347" s="641">
        <v>263</v>
      </c>
      <c r="D1347" s="641" t="s">
        <v>1240</v>
      </c>
      <c r="E1347" s="642" t="s">
        <v>1241</v>
      </c>
      <c r="F1347" s="773">
        <v>460</v>
      </c>
      <c r="G1347" s="773">
        <v>8</v>
      </c>
      <c r="H1347" s="774">
        <v>460</v>
      </c>
    </row>
    <row r="1348" spans="1:8" s="406" customFormat="1" x14ac:dyDescent="0.25">
      <c r="A1348" s="524" t="str">
        <f t="shared" si="20"/>
        <v xml:space="preserve">263-072-0-002 Fortress Cellulose Spécialisée (Thurso - Pâtes et Papiers) </v>
      </c>
      <c r="B1348" s="61" t="str">
        <f t="shared" si="19"/>
        <v xml:space="preserve">072-0-002 Fortress Cellulose Spécialisée (Thurso - Pâtes et Papiers) </v>
      </c>
      <c r="C1348" s="642">
        <v>263</v>
      </c>
      <c r="D1348" s="642" t="s">
        <v>1013</v>
      </c>
      <c r="E1348" s="642" t="s">
        <v>1014</v>
      </c>
      <c r="F1348" s="773">
        <v>460</v>
      </c>
      <c r="G1348" s="773">
        <v>8</v>
      </c>
      <c r="H1348" s="774">
        <v>460</v>
      </c>
    </row>
    <row r="1349" spans="1:8" s="406" customFormat="1" x14ac:dyDescent="0.25">
      <c r="A1349" s="524" t="str">
        <f t="shared" si="20"/>
        <v>263-073-0-001 Louisiana-Pacific Canada Ltd. (Bois-Franc)</v>
      </c>
      <c r="B1349" s="61" t="str">
        <f t="shared" si="19"/>
        <v>073-0-001 Louisiana-Pacific Canada Ltd. (Bois-Franc)</v>
      </c>
      <c r="C1349" s="641">
        <v>263</v>
      </c>
      <c r="D1349" s="641" t="s">
        <v>1015</v>
      </c>
      <c r="E1349" s="642" t="s">
        <v>1242</v>
      </c>
      <c r="F1349" s="773">
        <v>460</v>
      </c>
      <c r="G1349" s="773">
        <v>8</v>
      </c>
      <c r="H1349" s="774">
        <v>460</v>
      </c>
    </row>
    <row r="1350" spans="1:8" s="406" customFormat="1" x14ac:dyDescent="0.25">
      <c r="A1350" s="524" t="str">
        <f t="shared" si="20"/>
        <v>263-022-0-001 Norbord inc. (Chambord)</v>
      </c>
      <c r="B1350" s="61" t="str">
        <f t="shared" si="19"/>
        <v>022-0-001 Norbord inc. (Chambord)</v>
      </c>
      <c r="C1350" s="641">
        <v>263</v>
      </c>
      <c r="D1350" s="641" t="s">
        <v>1212</v>
      </c>
      <c r="E1350" s="642" t="s">
        <v>1213</v>
      </c>
      <c r="F1350" s="773">
        <v>340</v>
      </c>
      <c r="G1350" s="773">
        <v>6</v>
      </c>
      <c r="H1350" s="774">
        <v>360</v>
      </c>
    </row>
    <row r="1351" spans="1:8" s="406" customFormat="1" x14ac:dyDescent="0.25">
      <c r="A1351" s="524" t="str">
        <f t="shared" si="20"/>
        <v>263-085-0-001 Norbord inc. (La Sarre - Panneaux)</v>
      </c>
      <c r="B1351" s="61" t="str">
        <f t="shared" si="19"/>
        <v>085-0-001 Norbord inc. (La Sarre - Panneaux)</v>
      </c>
      <c r="C1351" s="641">
        <v>263</v>
      </c>
      <c r="D1351" s="641" t="s">
        <v>1016</v>
      </c>
      <c r="E1351" s="642" t="s">
        <v>1243</v>
      </c>
      <c r="F1351" s="773">
        <v>460</v>
      </c>
      <c r="G1351" s="773">
        <v>8</v>
      </c>
      <c r="H1351" s="774">
        <v>460</v>
      </c>
    </row>
    <row r="1352" spans="1:8" s="406" customFormat="1" x14ac:dyDescent="0.25">
      <c r="A1352" s="524" t="str">
        <f t="shared" si="20"/>
        <v>263-081-0-001 Rayonier A.M. Canada S.E.N.C. (Témiscaming - Pâtes et papiers)</v>
      </c>
      <c r="B1352" s="61" t="str">
        <f t="shared" ref="B1352:B1415" si="21">CONCATENATE(D1352," ",E1352)</f>
        <v>081-0-001 Rayonier A.M. Canada S.E.N.C. (Témiscaming - Pâtes et papiers)</v>
      </c>
      <c r="C1352" s="641">
        <v>263</v>
      </c>
      <c r="D1352" s="641" t="s">
        <v>1017</v>
      </c>
      <c r="E1352" s="642" t="s">
        <v>1244</v>
      </c>
      <c r="F1352" s="773">
        <v>460</v>
      </c>
      <c r="G1352" s="773">
        <v>8</v>
      </c>
      <c r="H1352" s="774">
        <v>460</v>
      </c>
    </row>
    <row r="1353" spans="1:8" s="406" customFormat="1" x14ac:dyDescent="0.25">
      <c r="A1353" s="524" t="str">
        <f t="shared" ref="A1353:A1416" si="22">CONCATENATE(C1353,"-",B1353)</f>
        <v>263-171-4-003 Silicium Québec Société en commandite</v>
      </c>
      <c r="B1353" s="61" t="str">
        <f t="shared" si="21"/>
        <v>171-4-003 Silicium Québec Société en commandite</v>
      </c>
      <c r="C1353" s="641">
        <v>263</v>
      </c>
      <c r="D1353" s="641" t="s">
        <v>1010</v>
      </c>
      <c r="E1353" s="642" t="s">
        <v>1245</v>
      </c>
      <c r="F1353" s="773">
        <v>460</v>
      </c>
      <c r="G1353" s="773">
        <v>8</v>
      </c>
      <c r="H1353" s="774">
        <v>460</v>
      </c>
    </row>
    <row r="1354" spans="1:8" s="406" customFormat="1" x14ac:dyDescent="0.25">
      <c r="A1354" s="524" t="str">
        <f t="shared" si="22"/>
        <v>263-012-0-001 Uniboard Canada inc. (Sayabec)</v>
      </c>
      <c r="B1354" s="61" t="str">
        <f t="shared" si="21"/>
        <v>012-0-001 Uniboard Canada inc. (Sayabec)</v>
      </c>
      <c r="C1354" s="641">
        <v>263</v>
      </c>
      <c r="D1354" s="641" t="s">
        <v>1008</v>
      </c>
      <c r="E1354" s="642" t="s">
        <v>1246</v>
      </c>
      <c r="F1354" s="773">
        <v>460</v>
      </c>
      <c r="G1354" s="773">
        <v>8</v>
      </c>
      <c r="H1354" s="774">
        <v>460</v>
      </c>
    </row>
    <row r="1355" spans="1:8" s="406" customFormat="1" x14ac:dyDescent="0.25">
      <c r="A1355" s="524" t="str">
        <f t="shared" si="22"/>
        <v>263-041-2-039 Xylo-Carbone inc.</v>
      </c>
      <c r="B1355" s="61" t="str">
        <f t="shared" si="21"/>
        <v>041-2-039 Xylo-Carbone inc.</v>
      </c>
      <c r="C1355" s="641">
        <v>263</v>
      </c>
      <c r="D1355" s="641" t="s">
        <v>1214</v>
      </c>
      <c r="E1355" s="642" t="s">
        <v>1247</v>
      </c>
      <c r="F1355" s="773">
        <v>460</v>
      </c>
      <c r="G1355" s="773">
        <v>8</v>
      </c>
      <c r="H1355" s="774">
        <v>460</v>
      </c>
    </row>
    <row r="1356" spans="1:8" s="406" customFormat="1" x14ac:dyDescent="0.25">
      <c r="A1356" s="524" t="str">
        <f t="shared" si="22"/>
        <v>264-142-4-004 9455-8624 Québec inc. (Biomasse du lac Taureau)</v>
      </c>
      <c r="B1356" s="61" t="str">
        <f t="shared" si="21"/>
        <v>142-4-004 9455-8624 Québec inc. (Biomasse du lac Taureau)</v>
      </c>
      <c r="C1356" s="641">
        <v>264</v>
      </c>
      <c r="D1356" s="641" t="s">
        <v>1147</v>
      </c>
      <c r="E1356" s="642" t="s">
        <v>1236</v>
      </c>
      <c r="F1356" s="773">
        <v>460</v>
      </c>
      <c r="G1356" s="773">
        <v>8</v>
      </c>
      <c r="H1356" s="774">
        <v>460</v>
      </c>
    </row>
    <row r="1357" spans="1:8" s="406" customFormat="1" x14ac:dyDescent="0.25">
      <c r="A1357" s="524" t="str">
        <f t="shared" si="22"/>
        <v>264-011-0-003 Cascades Canada ULC (Cabano)</v>
      </c>
      <c r="B1357" s="61" t="str">
        <f t="shared" si="21"/>
        <v>011-0-003 Cascades Canada ULC (Cabano)</v>
      </c>
      <c r="C1357" s="641">
        <v>264</v>
      </c>
      <c r="D1357" s="641" t="s">
        <v>1007</v>
      </c>
      <c r="E1357" s="642" t="s">
        <v>1211</v>
      </c>
      <c r="F1357" s="773">
        <v>460</v>
      </c>
      <c r="G1357" s="773">
        <v>8</v>
      </c>
      <c r="H1357" s="774">
        <v>460</v>
      </c>
    </row>
    <row r="1358" spans="1:8" s="406" customFormat="1" x14ac:dyDescent="0.25">
      <c r="A1358" s="524" t="str">
        <f t="shared" si="22"/>
        <v>264-042-0-001 Compagnie WestRock du Canada Corp.</v>
      </c>
      <c r="B1358" s="61" t="str">
        <f t="shared" si="21"/>
        <v>042-0-001 Compagnie WestRock du Canada Corp.</v>
      </c>
      <c r="C1358" s="641">
        <v>264</v>
      </c>
      <c r="D1358" s="641" t="s">
        <v>1011</v>
      </c>
      <c r="E1358" s="642" t="s">
        <v>1237</v>
      </c>
      <c r="F1358" s="773">
        <v>460</v>
      </c>
      <c r="G1358" s="773">
        <v>8</v>
      </c>
      <c r="H1358" s="774">
        <v>460</v>
      </c>
    </row>
    <row r="1359" spans="1:8" s="406" customFormat="1" x14ac:dyDescent="0.25">
      <c r="A1359" s="524" t="str">
        <f t="shared" si="22"/>
        <v>264-051-0-003 Domtar inc. (Windsor - Pâtes et papiers)</v>
      </c>
      <c r="B1359" s="61" t="str">
        <f t="shared" si="21"/>
        <v>051-0-003 Domtar inc. (Windsor - Pâtes et papiers)</v>
      </c>
      <c r="C1359" s="642">
        <v>264</v>
      </c>
      <c r="D1359" s="642" t="s">
        <v>1012</v>
      </c>
      <c r="E1359" s="642" t="s">
        <v>1238</v>
      </c>
      <c r="F1359" s="773">
        <v>460</v>
      </c>
      <c r="G1359" s="773">
        <v>8</v>
      </c>
      <c r="H1359" s="774">
        <v>460</v>
      </c>
    </row>
    <row r="1360" spans="1:8" s="406" customFormat="1" x14ac:dyDescent="0.25">
      <c r="A1360" s="524" t="str">
        <f t="shared" si="22"/>
        <v>264-012-0-003 Entreprises Sappi Canada inc. (Matane)</v>
      </c>
      <c r="B1360" s="61" t="str">
        <f t="shared" si="21"/>
        <v>012-0-003 Entreprises Sappi Canada inc. (Matane)</v>
      </c>
      <c r="C1360" s="641">
        <v>264</v>
      </c>
      <c r="D1360" s="641" t="s">
        <v>1009</v>
      </c>
      <c r="E1360" s="642" t="s">
        <v>1239</v>
      </c>
      <c r="F1360" s="773">
        <v>460</v>
      </c>
      <c r="G1360" s="773">
        <v>8</v>
      </c>
      <c r="H1360" s="774">
        <v>460</v>
      </c>
    </row>
    <row r="1361" spans="1:8" s="406" customFormat="1" x14ac:dyDescent="0.25">
      <c r="A1361" s="524" t="str">
        <f t="shared" si="22"/>
        <v>264-086-0-002 Forex Amos inc. (OSB)</v>
      </c>
      <c r="B1361" s="61" t="str">
        <f t="shared" si="21"/>
        <v>086-0-002 Forex Amos inc. (OSB)</v>
      </c>
      <c r="C1361" s="641">
        <v>264</v>
      </c>
      <c r="D1361" s="641" t="s">
        <v>1240</v>
      </c>
      <c r="E1361" s="642" t="s">
        <v>1241</v>
      </c>
      <c r="F1361" s="773">
        <v>460</v>
      </c>
      <c r="G1361" s="773">
        <v>8</v>
      </c>
      <c r="H1361" s="774">
        <v>460</v>
      </c>
    </row>
    <row r="1362" spans="1:8" s="406" customFormat="1" x14ac:dyDescent="0.25">
      <c r="A1362" s="524" t="str">
        <f t="shared" si="22"/>
        <v xml:space="preserve">264-072-0-002 Fortress Cellulose Spécialisée (Thurso - Pâtes et Papiers) </v>
      </c>
      <c r="B1362" s="61" t="str">
        <f t="shared" si="21"/>
        <v xml:space="preserve">072-0-002 Fortress Cellulose Spécialisée (Thurso - Pâtes et Papiers) </v>
      </c>
      <c r="C1362" s="641">
        <v>264</v>
      </c>
      <c r="D1362" s="641" t="s">
        <v>1013</v>
      </c>
      <c r="E1362" s="642" t="s">
        <v>1014</v>
      </c>
      <c r="F1362" s="773">
        <v>460</v>
      </c>
      <c r="G1362" s="773">
        <v>8</v>
      </c>
      <c r="H1362" s="774">
        <v>460</v>
      </c>
    </row>
    <row r="1363" spans="1:8" s="406" customFormat="1" x14ac:dyDescent="0.25">
      <c r="A1363" s="524" t="str">
        <f t="shared" si="22"/>
        <v>264-073-0-001 Louisiana-Pacific Canada Ltd. (Bois-Franc)</v>
      </c>
      <c r="B1363" s="61" t="str">
        <f t="shared" si="21"/>
        <v>073-0-001 Louisiana-Pacific Canada Ltd. (Bois-Franc)</v>
      </c>
      <c r="C1363" s="641">
        <v>264</v>
      </c>
      <c r="D1363" s="641" t="s">
        <v>1015</v>
      </c>
      <c r="E1363" s="642" t="s">
        <v>1242</v>
      </c>
      <c r="F1363" s="773">
        <v>460</v>
      </c>
      <c r="G1363" s="773">
        <v>8</v>
      </c>
      <c r="H1363" s="774">
        <v>460</v>
      </c>
    </row>
    <row r="1364" spans="1:8" s="406" customFormat="1" x14ac:dyDescent="0.25">
      <c r="A1364" s="524" t="str">
        <f t="shared" si="22"/>
        <v>264-022-0-001 Norbord inc. (Chambord)</v>
      </c>
      <c r="B1364" s="61" t="str">
        <f t="shared" si="21"/>
        <v>022-0-001 Norbord inc. (Chambord)</v>
      </c>
      <c r="C1364" s="641">
        <v>264</v>
      </c>
      <c r="D1364" s="641" t="s">
        <v>1212</v>
      </c>
      <c r="E1364" s="642" t="s">
        <v>1213</v>
      </c>
      <c r="F1364" s="773">
        <v>400</v>
      </c>
      <c r="G1364" s="773">
        <v>7</v>
      </c>
      <c r="H1364" s="774">
        <v>420</v>
      </c>
    </row>
    <row r="1365" spans="1:8" s="406" customFormat="1" x14ac:dyDescent="0.25">
      <c r="A1365" s="524" t="str">
        <f t="shared" si="22"/>
        <v>264-085-0-001 Norbord inc. (La Sarre - Panneaux)</v>
      </c>
      <c r="B1365" s="61" t="str">
        <f t="shared" si="21"/>
        <v>085-0-001 Norbord inc. (La Sarre - Panneaux)</v>
      </c>
      <c r="C1365" s="641">
        <v>264</v>
      </c>
      <c r="D1365" s="641" t="s">
        <v>1016</v>
      </c>
      <c r="E1365" s="642" t="s">
        <v>1243</v>
      </c>
      <c r="F1365" s="773">
        <v>460</v>
      </c>
      <c r="G1365" s="773">
        <v>8</v>
      </c>
      <c r="H1365" s="774">
        <v>460</v>
      </c>
    </row>
    <row r="1366" spans="1:8" s="406" customFormat="1" x14ac:dyDescent="0.25">
      <c r="A1366" s="524" t="str">
        <f t="shared" si="22"/>
        <v>264-081-0-001 Rayonier A.M. Canada S.E.N.C. (Témiscaming - Pâtes et papiers)</v>
      </c>
      <c r="B1366" s="61" t="str">
        <f t="shared" si="21"/>
        <v>081-0-001 Rayonier A.M. Canada S.E.N.C. (Témiscaming - Pâtes et papiers)</v>
      </c>
      <c r="C1366" s="641">
        <v>264</v>
      </c>
      <c r="D1366" s="641" t="s">
        <v>1017</v>
      </c>
      <c r="E1366" s="642" t="s">
        <v>1244</v>
      </c>
      <c r="F1366" s="773">
        <v>460</v>
      </c>
      <c r="G1366" s="773">
        <v>8</v>
      </c>
      <c r="H1366" s="774">
        <v>460</v>
      </c>
    </row>
    <row r="1367" spans="1:8" s="406" customFormat="1" x14ac:dyDescent="0.25">
      <c r="A1367" s="524" t="str">
        <f t="shared" si="22"/>
        <v>264-171-4-003 Silicium Québec Société en commandite</v>
      </c>
      <c r="B1367" s="61" t="str">
        <f t="shared" si="21"/>
        <v>171-4-003 Silicium Québec Société en commandite</v>
      </c>
      <c r="C1367" s="641">
        <v>264</v>
      </c>
      <c r="D1367" s="641" t="s">
        <v>1010</v>
      </c>
      <c r="E1367" s="642" t="s">
        <v>1245</v>
      </c>
      <c r="F1367" s="773">
        <v>460</v>
      </c>
      <c r="G1367" s="773">
        <v>8</v>
      </c>
      <c r="H1367" s="774">
        <v>460</v>
      </c>
    </row>
    <row r="1368" spans="1:8" s="406" customFormat="1" x14ac:dyDescent="0.25">
      <c r="A1368" s="524" t="str">
        <f t="shared" si="22"/>
        <v>264-012-0-001 Uniboard Canada inc. (Sayabec)</v>
      </c>
      <c r="B1368" s="61" t="str">
        <f t="shared" si="21"/>
        <v>012-0-001 Uniboard Canada inc. (Sayabec)</v>
      </c>
      <c r="C1368" s="641">
        <v>264</v>
      </c>
      <c r="D1368" s="641" t="s">
        <v>1008</v>
      </c>
      <c r="E1368" s="642" t="s">
        <v>1246</v>
      </c>
      <c r="F1368" s="773">
        <v>460</v>
      </c>
      <c r="G1368" s="773">
        <v>8</v>
      </c>
      <c r="H1368" s="774">
        <v>460</v>
      </c>
    </row>
    <row r="1369" spans="1:8" s="406" customFormat="1" x14ac:dyDescent="0.25">
      <c r="A1369" s="524" t="str">
        <f t="shared" si="22"/>
        <v>264-041-2-039 Xylo-Carbone inc.</v>
      </c>
      <c r="B1369" s="61" t="str">
        <f t="shared" si="21"/>
        <v>041-2-039 Xylo-Carbone inc.</v>
      </c>
      <c r="C1369" s="641">
        <v>264</v>
      </c>
      <c r="D1369" s="641" t="s">
        <v>1214</v>
      </c>
      <c r="E1369" s="642" t="s">
        <v>1247</v>
      </c>
      <c r="F1369" s="773">
        <v>460</v>
      </c>
      <c r="G1369" s="773">
        <v>8</v>
      </c>
      <c r="H1369" s="774">
        <v>460</v>
      </c>
    </row>
    <row r="1370" spans="1:8" s="406" customFormat="1" x14ac:dyDescent="0.25">
      <c r="A1370" s="524" t="str">
        <f t="shared" si="22"/>
        <v>265-142-4-004 9455-8624 Québec inc. (Biomasse du lac Taureau)</v>
      </c>
      <c r="B1370" s="61" t="str">
        <f t="shared" si="21"/>
        <v>142-4-004 9455-8624 Québec inc. (Biomasse du lac Taureau)</v>
      </c>
      <c r="C1370" s="642">
        <v>265</v>
      </c>
      <c r="D1370" s="642" t="s">
        <v>1147</v>
      </c>
      <c r="E1370" s="642" t="s">
        <v>1236</v>
      </c>
      <c r="F1370" s="773">
        <v>460</v>
      </c>
      <c r="G1370" s="773">
        <v>8</v>
      </c>
      <c r="H1370" s="774">
        <v>460</v>
      </c>
    </row>
    <row r="1371" spans="1:8" s="406" customFormat="1" x14ac:dyDescent="0.25">
      <c r="A1371" s="524" t="str">
        <f t="shared" si="22"/>
        <v>265-011-0-003 Cascades Canada ULC (Cabano)</v>
      </c>
      <c r="B1371" s="61" t="str">
        <f t="shared" si="21"/>
        <v>011-0-003 Cascades Canada ULC (Cabano)</v>
      </c>
      <c r="C1371" s="641">
        <v>265</v>
      </c>
      <c r="D1371" s="641" t="s">
        <v>1007</v>
      </c>
      <c r="E1371" s="642" t="s">
        <v>1211</v>
      </c>
      <c r="F1371" s="773">
        <v>460</v>
      </c>
      <c r="G1371" s="773">
        <v>8</v>
      </c>
      <c r="H1371" s="774">
        <v>460</v>
      </c>
    </row>
    <row r="1372" spans="1:8" s="406" customFormat="1" x14ac:dyDescent="0.25">
      <c r="A1372" s="524" t="str">
        <f t="shared" si="22"/>
        <v>265-042-0-001 Compagnie WestRock du Canada Corp.</v>
      </c>
      <c r="B1372" s="61" t="str">
        <f t="shared" si="21"/>
        <v>042-0-001 Compagnie WestRock du Canada Corp.</v>
      </c>
      <c r="C1372" s="641">
        <v>265</v>
      </c>
      <c r="D1372" s="641" t="s">
        <v>1011</v>
      </c>
      <c r="E1372" s="642" t="s">
        <v>1237</v>
      </c>
      <c r="F1372" s="773">
        <v>460</v>
      </c>
      <c r="G1372" s="773">
        <v>8</v>
      </c>
      <c r="H1372" s="774">
        <v>460</v>
      </c>
    </row>
    <row r="1373" spans="1:8" s="406" customFormat="1" x14ac:dyDescent="0.25">
      <c r="A1373" s="524" t="str">
        <f t="shared" si="22"/>
        <v>265-051-0-003 Domtar inc. (Windsor - Pâtes et papiers)</v>
      </c>
      <c r="B1373" s="61" t="str">
        <f t="shared" si="21"/>
        <v>051-0-003 Domtar inc. (Windsor - Pâtes et papiers)</v>
      </c>
      <c r="C1373" s="641">
        <v>265</v>
      </c>
      <c r="D1373" s="641" t="s">
        <v>1012</v>
      </c>
      <c r="E1373" s="642" t="s">
        <v>1238</v>
      </c>
      <c r="F1373" s="773">
        <v>460</v>
      </c>
      <c r="G1373" s="773">
        <v>8</v>
      </c>
      <c r="H1373" s="774">
        <v>460</v>
      </c>
    </row>
    <row r="1374" spans="1:8" s="406" customFormat="1" x14ac:dyDescent="0.25">
      <c r="A1374" s="524" t="str">
        <f t="shared" si="22"/>
        <v>265-012-0-003 Entreprises Sappi Canada inc. (Matane)</v>
      </c>
      <c r="B1374" s="61" t="str">
        <f t="shared" si="21"/>
        <v>012-0-003 Entreprises Sappi Canada inc. (Matane)</v>
      </c>
      <c r="C1374" s="641">
        <v>265</v>
      </c>
      <c r="D1374" s="641" t="s">
        <v>1009</v>
      </c>
      <c r="E1374" s="642" t="s">
        <v>1239</v>
      </c>
      <c r="F1374" s="773">
        <v>460</v>
      </c>
      <c r="G1374" s="773">
        <v>8</v>
      </c>
      <c r="H1374" s="774">
        <v>460</v>
      </c>
    </row>
    <row r="1375" spans="1:8" s="406" customFormat="1" x14ac:dyDescent="0.25">
      <c r="A1375" s="524" t="str">
        <f t="shared" si="22"/>
        <v>265-086-0-002 Forex Amos inc. (OSB)</v>
      </c>
      <c r="B1375" s="61" t="str">
        <f t="shared" si="21"/>
        <v>086-0-002 Forex Amos inc. (OSB)</v>
      </c>
      <c r="C1375" s="641">
        <v>265</v>
      </c>
      <c r="D1375" s="641" t="s">
        <v>1240</v>
      </c>
      <c r="E1375" s="642" t="s">
        <v>1241</v>
      </c>
      <c r="F1375" s="773">
        <v>460</v>
      </c>
      <c r="G1375" s="773">
        <v>8</v>
      </c>
      <c r="H1375" s="774">
        <v>460</v>
      </c>
    </row>
    <row r="1376" spans="1:8" s="406" customFormat="1" x14ac:dyDescent="0.25">
      <c r="A1376" s="524" t="str">
        <f t="shared" si="22"/>
        <v xml:space="preserve">265-072-0-002 Fortress Cellulose Spécialisée (Thurso - Pâtes et Papiers) </v>
      </c>
      <c r="B1376" s="61" t="str">
        <f t="shared" si="21"/>
        <v xml:space="preserve">072-0-002 Fortress Cellulose Spécialisée (Thurso - Pâtes et Papiers) </v>
      </c>
      <c r="C1376" s="641">
        <v>265</v>
      </c>
      <c r="D1376" s="641" t="s">
        <v>1013</v>
      </c>
      <c r="E1376" s="642" t="s">
        <v>1014</v>
      </c>
      <c r="F1376" s="773">
        <v>460</v>
      </c>
      <c r="G1376" s="773">
        <v>8</v>
      </c>
      <c r="H1376" s="774">
        <v>460</v>
      </c>
    </row>
    <row r="1377" spans="1:8" s="406" customFormat="1" x14ac:dyDescent="0.25">
      <c r="A1377" s="524" t="str">
        <f t="shared" si="22"/>
        <v>265-073-0-001 Louisiana-Pacific Canada Ltd. (Bois-Franc)</v>
      </c>
      <c r="B1377" s="61" t="str">
        <f t="shared" si="21"/>
        <v>073-0-001 Louisiana-Pacific Canada Ltd. (Bois-Franc)</v>
      </c>
      <c r="C1377" s="641">
        <v>265</v>
      </c>
      <c r="D1377" s="641" t="s">
        <v>1015</v>
      </c>
      <c r="E1377" s="642" t="s">
        <v>1242</v>
      </c>
      <c r="F1377" s="773">
        <v>460</v>
      </c>
      <c r="G1377" s="773">
        <v>8</v>
      </c>
      <c r="H1377" s="774">
        <v>460</v>
      </c>
    </row>
    <row r="1378" spans="1:8" s="406" customFormat="1" x14ac:dyDescent="0.25">
      <c r="A1378" s="524" t="str">
        <f t="shared" si="22"/>
        <v>265-022-0-001 Norbord inc. (Chambord)</v>
      </c>
      <c r="B1378" s="61" t="str">
        <f t="shared" si="21"/>
        <v>022-0-001 Norbord inc. (Chambord)</v>
      </c>
      <c r="C1378" s="641">
        <v>265</v>
      </c>
      <c r="D1378" s="641" t="s">
        <v>1212</v>
      </c>
      <c r="E1378" s="642" t="s">
        <v>1213</v>
      </c>
      <c r="F1378" s="773">
        <v>460</v>
      </c>
      <c r="G1378" s="773">
        <v>8</v>
      </c>
      <c r="H1378" s="774">
        <v>460</v>
      </c>
    </row>
    <row r="1379" spans="1:8" s="406" customFormat="1" x14ac:dyDescent="0.25">
      <c r="A1379" s="524" t="str">
        <f t="shared" si="22"/>
        <v>265-085-0-001 Norbord inc. (La Sarre - Panneaux)</v>
      </c>
      <c r="B1379" s="61" t="str">
        <f t="shared" si="21"/>
        <v>085-0-001 Norbord inc. (La Sarre - Panneaux)</v>
      </c>
      <c r="C1379" s="641">
        <v>265</v>
      </c>
      <c r="D1379" s="641" t="s">
        <v>1016</v>
      </c>
      <c r="E1379" s="642" t="s">
        <v>1243</v>
      </c>
      <c r="F1379" s="773">
        <v>460</v>
      </c>
      <c r="G1379" s="773">
        <v>8</v>
      </c>
      <c r="H1379" s="774">
        <v>460</v>
      </c>
    </row>
    <row r="1380" spans="1:8" s="406" customFormat="1" x14ac:dyDescent="0.25">
      <c r="A1380" s="524" t="str">
        <f t="shared" si="22"/>
        <v>265-081-0-001 Rayonier A.M. Canada S.E.N.C. (Témiscaming - Pâtes et papiers)</v>
      </c>
      <c r="B1380" s="61" t="str">
        <f t="shared" si="21"/>
        <v>081-0-001 Rayonier A.M. Canada S.E.N.C. (Témiscaming - Pâtes et papiers)</v>
      </c>
      <c r="C1380" s="641">
        <v>265</v>
      </c>
      <c r="D1380" s="641" t="s">
        <v>1017</v>
      </c>
      <c r="E1380" s="642" t="s">
        <v>1244</v>
      </c>
      <c r="F1380" s="773">
        <v>460</v>
      </c>
      <c r="G1380" s="773">
        <v>8</v>
      </c>
      <c r="H1380" s="774">
        <v>460</v>
      </c>
    </row>
    <row r="1381" spans="1:8" s="406" customFormat="1" x14ac:dyDescent="0.25">
      <c r="A1381" s="524" t="str">
        <f t="shared" si="22"/>
        <v>265-171-4-003 Silicium Québec Société en commandite</v>
      </c>
      <c r="B1381" s="61" t="str">
        <f t="shared" si="21"/>
        <v>171-4-003 Silicium Québec Société en commandite</v>
      </c>
      <c r="C1381" s="642">
        <v>265</v>
      </c>
      <c r="D1381" s="642" t="s">
        <v>1010</v>
      </c>
      <c r="E1381" s="642" t="s">
        <v>1245</v>
      </c>
      <c r="F1381" s="773">
        <v>460</v>
      </c>
      <c r="G1381" s="773">
        <v>8</v>
      </c>
      <c r="H1381" s="774">
        <v>460</v>
      </c>
    </row>
    <row r="1382" spans="1:8" s="406" customFormat="1" x14ac:dyDescent="0.25">
      <c r="A1382" s="524" t="str">
        <f t="shared" si="22"/>
        <v>265-012-0-001 Uniboard Canada inc. (Sayabec)</v>
      </c>
      <c r="B1382" s="61" t="str">
        <f t="shared" si="21"/>
        <v>012-0-001 Uniboard Canada inc. (Sayabec)</v>
      </c>
      <c r="C1382" s="641">
        <v>265</v>
      </c>
      <c r="D1382" s="641" t="s">
        <v>1008</v>
      </c>
      <c r="E1382" s="642" t="s">
        <v>1246</v>
      </c>
      <c r="F1382" s="773">
        <v>460</v>
      </c>
      <c r="G1382" s="773">
        <v>8</v>
      </c>
      <c r="H1382" s="774">
        <v>460</v>
      </c>
    </row>
    <row r="1383" spans="1:8" s="406" customFormat="1" x14ac:dyDescent="0.25">
      <c r="A1383" s="524" t="str">
        <f t="shared" si="22"/>
        <v>265-041-2-039 Xylo-Carbone inc.</v>
      </c>
      <c r="B1383" s="61" t="str">
        <f t="shared" si="21"/>
        <v>041-2-039 Xylo-Carbone inc.</v>
      </c>
      <c r="C1383" s="641">
        <v>265</v>
      </c>
      <c r="D1383" s="641" t="s">
        <v>1214</v>
      </c>
      <c r="E1383" s="642" t="s">
        <v>1247</v>
      </c>
      <c r="F1383" s="773">
        <v>460</v>
      </c>
      <c r="G1383" s="773">
        <v>8</v>
      </c>
      <c r="H1383" s="774">
        <v>460</v>
      </c>
    </row>
    <row r="1384" spans="1:8" s="406" customFormat="1" x14ac:dyDescent="0.25">
      <c r="A1384" s="524" t="str">
        <f t="shared" si="22"/>
        <v>267-142-4-004 9455-8624 Québec inc. (Biomasse du lac Taureau)</v>
      </c>
      <c r="B1384" s="61" t="str">
        <f t="shared" si="21"/>
        <v>142-4-004 9455-8624 Québec inc. (Biomasse du lac Taureau)</v>
      </c>
      <c r="C1384" s="641">
        <v>267</v>
      </c>
      <c r="D1384" s="641" t="s">
        <v>1147</v>
      </c>
      <c r="E1384" s="642" t="s">
        <v>1236</v>
      </c>
      <c r="F1384" s="773">
        <v>460</v>
      </c>
      <c r="G1384" s="773">
        <v>8</v>
      </c>
      <c r="H1384" s="774">
        <v>460</v>
      </c>
    </row>
    <row r="1385" spans="1:8" s="406" customFormat="1" x14ac:dyDescent="0.25">
      <c r="A1385" s="524" t="str">
        <f t="shared" si="22"/>
        <v>267-011-0-003 Cascades Canada ULC (Cabano)</v>
      </c>
      <c r="B1385" s="61" t="str">
        <f t="shared" si="21"/>
        <v>011-0-003 Cascades Canada ULC (Cabano)</v>
      </c>
      <c r="C1385" s="641">
        <v>267</v>
      </c>
      <c r="D1385" s="641" t="s">
        <v>1007</v>
      </c>
      <c r="E1385" s="642" t="s">
        <v>1211</v>
      </c>
      <c r="F1385" s="773">
        <v>460</v>
      </c>
      <c r="G1385" s="773">
        <v>8</v>
      </c>
      <c r="H1385" s="774">
        <v>460</v>
      </c>
    </row>
    <row r="1386" spans="1:8" s="406" customFormat="1" x14ac:dyDescent="0.25">
      <c r="A1386" s="524" t="str">
        <f t="shared" si="22"/>
        <v>267-042-0-001 Compagnie WestRock du Canada Corp.</v>
      </c>
      <c r="B1386" s="61" t="str">
        <f t="shared" si="21"/>
        <v>042-0-001 Compagnie WestRock du Canada Corp.</v>
      </c>
      <c r="C1386" s="641">
        <v>267</v>
      </c>
      <c r="D1386" s="641" t="s">
        <v>1011</v>
      </c>
      <c r="E1386" s="642" t="s">
        <v>1237</v>
      </c>
      <c r="F1386" s="773">
        <v>460</v>
      </c>
      <c r="G1386" s="773">
        <v>8</v>
      </c>
      <c r="H1386" s="774">
        <v>460</v>
      </c>
    </row>
    <row r="1387" spans="1:8" s="406" customFormat="1" x14ac:dyDescent="0.25">
      <c r="A1387" s="524" t="str">
        <f t="shared" si="22"/>
        <v>267-051-0-003 Domtar inc. (Windsor - Pâtes et papiers)</v>
      </c>
      <c r="B1387" s="61" t="str">
        <f t="shared" si="21"/>
        <v>051-0-003 Domtar inc. (Windsor - Pâtes et papiers)</v>
      </c>
      <c r="C1387" s="641">
        <v>267</v>
      </c>
      <c r="D1387" s="641" t="s">
        <v>1012</v>
      </c>
      <c r="E1387" s="642" t="s">
        <v>1238</v>
      </c>
      <c r="F1387" s="773">
        <v>460</v>
      </c>
      <c r="G1387" s="773">
        <v>8</v>
      </c>
      <c r="H1387" s="774">
        <v>460</v>
      </c>
    </row>
    <row r="1388" spans="1:8" s="406" customFormat="1" x14ac:dyDescent="0.25">
      <c r="A1388" s="524" t="str">
        <f t="shared" si="22"/>
        <v>267-012-0-003 Entreprises Sappi Canada inc. (Matane)</v>
      </c>
      <c r="B1388" s="61" t="str">
        <f t="shared" si="21"/>
        <v>012-0-003 Entreprises Sappi Canada inc. (Matane)</v>
      </c>
      <c r="C1388" s="641">
        <v>267</v>
      </c>
      <c r="D1388" s="641" t="s">
        <v>1009</v>
      </c>
      <c r="E1388" s="642" t="s">
        <v>1239</v>
      </c>
      <c r="F1388" s="773">
        <v>460</v>
      </c>
      <c r="G1388" s="773">
        <v>8</v>
      </c>
      <c r="H1388" s="774">
        <v>460</v>
      </c>
    </row>
    <row r="1389" spans="1:8" s="406" customFormat="1" x14ac:dyDescent="0.25">
      <c r="A1389" s="524" t="str">
        <f t="shared" si="22"/>
        <v>267-086-0-002 Forex Amos inc. (OSB)</v>
      </c>
      <c r="B1389" s="61" t="str">
        <f t="shared" si="21"/>
        <v>086-0-002 Forex Amos inc. (OSB)</v>
      </c>
      <c r="C1389" s="641">
        <v>267</v>
      </c>
      <c r="D1389" s="641" t="s">
        <v>1240</v>
      </c>
      <c r="E1389" s="642" t="s">
        <v>1241</v>
      </c>
      <c r="F1389" s="773">
        <v>460</v>
      </c>
      <c r="G1389" s="773">
        <v>8</v>
      </c>
      <c r="H1389" s="774">
        <v>460</v>
      </c>
    </row>
    <row r="1390" spans="1:8" s="406" customFormat="1" x14ac:dyDescent="0.25">
      <c r="A1390" s="524" t="str">
        <f t="shared" si="22"/>
        <v xml:space="preserve">267-072-0-002 Fortress Cellulose Spécialisée (Thurso - Pâtes et Papiers) </v>
      </c>
      <c r="B1390" s="61" t="str">
        <f t="shared" si="21"/>
        <v xml:space="preserve">072-0-002 Fortress Cellulose Spécialisée (Thurso - Pâtes et Papiers) </v>
      </c>
      <c r="C1390" s="641">
        <v>267</v>
      </c>
      <c r="D1390" s="641" t="s">
        <v>1013</v>
      </c>
      <c r="E1390" s="642" t="s">
        <v>1014</v>
      </c>
      <c r="F1390" s="773">
        <v>460</v>
      </c>
      <c r="G1390" s="773">
        <v>8</v>
      </c>
      <c r="H1390" s="774">
        <v>460</v>
      </c>
    </row>
    <row r="1391" spans="1:8" s="406" customFormat="1" x14ac:dyDescent="0.25">
      <c r="A1391" s="524" t="str">
        <f t="shared" si="22"/>
        <v>267-073-0-001 Louisiana-Pacific Canada Ltd. (Bois-Franc)</v>
      </c>
      <c r="B1391" s="61" t="str">
        <f t="shared" si="21"/>
        <v>073-0-001 Louisiana-Pacific Canada Ltd. (Bois-Franc)</v>
      </c>
      <c r="C1391" s="641">
        <v>267</v>
      </c>
      <c r="D1391" s="641" t="s">
        <v>1015</v>
      </c>
      <c r="E1391" s="642" t="s">
        <v>1242</v>
      </c>
      <c r="F1391" s="773">
        <v>460</v>
      </c>
      <c r="G1391" s="773">
        <v>8</v>
      </c>
      <c r="H1391" s="774">
        <v>460</v>
      </c>
    </row>
    <row r="1392" spans="1:8" s="406" customFormat="1" x14ac:dyDescent="0.25">
      <c r="A1392" s="524" t="str">
        <f t="shared" si="22"/>
        <v>267-022-0-001 Norbord inc. (Chambord)</v>
      </c>
      <c r="B1392" s="61" t="str">
        <f t="shared" si="21"/>
        <v>022-0-001 Norbord inc. (Chambord)</v>
      </c>
      <c r="C1392" s="642">
        <v>267</v>
      </c>
      <c r="D1392" s="642" t="s">
        <v>1212</v>
      </c>
      <c r="E1392" s="642" t="s">
        <v>1213</v>
      </c>
      <c r="F1392" s="773">
        <v>240</v>
      </c>
      <c r="G1392" s="773">
        <v>4</v>
      </c>
      <c r="H1392" s="774">
        <v>240</v>
      </c>
    </row>
    <row r="1393" spans="1:8" s="406" customFormat="1" x14ac:dyDescent="0.25">
      <c r="A1393" s="524" t="str">
        <f t="shared" si="22"/>
        <v>267-085-0-001 Norbord inc. (La Sarre - Panneaux)</v>
      </c>
      <c r="B1393" s="61" t="str">
        <f t="shared" si="21"/>
        <v>085-0-001 Norbord inc. (La Sarre - Panneaux)</v>
      </c>
      <c r="C1393" s="641">
        <v>267</v>
      </c>
      <c r="D1393" s="641" t="s">
        <v>1016</v>
      </c>
      <c r="E1393" s="642" t="s">
        <v>1243</v>
      </c>
      <c r="F1393" s="773">
        <v>460</v>
      </c>
      <c r="G1393" s="773">
        <v>8</v>
      </c>
      <c r="H1393" s="774">
        <v>460</v>
      </c>
    </row>
    <row r="1394" spans="1:8" s="406" customFormat="1" x14ac:dyDescent="0.25">
      <c r="A1394" s="524" t="str">
        <f t="shared" si="22"/>
        <v>267-081-0-001 Rayonier A.M. Canada S.E.N.C. (Témiscaming - Pâtes et papiers)</v>
      </c>
      <c r="B1394" s="61" t="str">
        <f t="shared" si="21"/>
        <v>081-0-001 Rayonier A.M. Canada S.E.N.C. (Témiscaming - Pâtes et papiers)</v>
      </c>
      <c r="C1394" s="641">
        <v>267</v>
      </c>
      <c r="D1394" s="641" t="s">
        <v>1017</v>
      </c>
      <c r="E1394" s="642" t="s">
        <v>1244</v>
      </c>
      <c r="F1394" s="773">
        <v>460</v>
      </c>
      <c r="G1394" s="773">
        <v>8</v>
      </c>
      <c r="H1394" s="774">
        <v>460</v>
      </c>
    </row>
    <row r="1395" spans="1:8" s="406" customFormat="1" x14ac:dyDescent="0.25">
      <c r="A1395" s="524" t="str">
        <f t="shared" si="22"/>
        <v>267-171-4-003 Silicium Québec Société en commandite</v>
      </c>
      <c r="B1395" s="61" t="str">
        <f t="shared" si="21"/>
        <v>171-4-003 Silicium Québec Société en commandite</v>
      </c>
      <c r="C1395" s="641">
        <v>267</v>
      </c>
      <c r="D1395" s="641" t="s">
        <v>1010</v>
      </c>
      <c r="E1395" s="642" t="s">
        <v>1245</v>
      </c>
      <c r="F1395" s="773">
        <v>460</v>
      </c>
      <c r="G1395" s="773">
        <v>8</v>
      </c>
      <c r="H1395" s="774">
        <v>460</v>
      </c>
    </row>
    <row r="1396" spans="1:8" s="406" customFormat="1" x14ac:dyDescent="0.25">
      <c r="A1396" s="524" t="str">
        <f t="shared" si="22"/>
        <v>267-012-0-001 Uniboard Canada inc. (Sayabec)</v>
      </c>
      <c r="B1396" s="61" t="str">
        <f t="shared" si="21"/>
        <v>012-0-001 Uniboard Canada inc. (Sayabec)</v>
      </c>
      <c r="C1396" s="641">
        <v>267</v>
      </c>
      <c r="D1396" s="641" t="s">
        <v>1008</v>
      </c>
      <c r="E1396" s="642" t="s">
        <v>1246</v>
      </c>
      <c r="F1396" s="773">
        <v>460</v>
      </c>
      <c r="G1396" s="773">
        <v>8</v>
      </c>
      <c r="H1396" s="774">
        <v>460</v>
      </c>
    </row>
    <row r="1397" spans="1:8" s="406" customFormat="1" x14ac:dyDescent="0.25">
      <c r="A1397" s="524" t="str">
        <f t="shared" si="22"/>
        <v>267-041-2-039 Xylo-Carbone inc.</v>
      </c>
      <c r="B1397" s="61" t="str">
        <f t="shared" si="21"/>
        <v>041-2-039 Xylo-Carbone inc.</v>
      </c>
      <c r="C1397" s="641">
        <v>267</v>
      </c>
      <c r="D1397" s="641" t="s">
        <v>1214</v>
      </c>
      <c r="E1397" s="642" t="s">
        <v>1247</v>
      </c>
      <c r="F1397" s="773">
        <v>460</v>
      </c>
      <c r="G1397" s="773">
        <v>8</v>
      </c>
      <c r="H1397" s="774">
        <v>460</v>
      </c>
    </row>
    <row r="1398" spans="1:8" s="406" customFormat="1" x14ac:dyDescent="0.25">
      <c r="A1398" s="524" t="str">
        <f t="shared" si="22"/>
        <v>268-142-4-004 9455-8624 Québec inc. (Biomasse du lac Taureau)</v>
      </c>
      <c r="B1398" s="61" t="str">
        <f t="shared" si="21"/>
        <v>142-4-004 9455-8624 Québec inc. (Biomasse du lac Taureau)</v>
      </c>
      <c r="C1398" s="641">
        <v>268</v>
      </c>
      <c r="D1398" s="641" t="s">
        <v>1147</v>
      </c>
      <c r="E1398" s="642" t="s">
        <v>1236</v>
      </c>
      <c r="F1398" s="773">
        <v>460</v>
      </c>
      <c r="G1398" s="773">
        <v>8</v>
      </c>
      <c r="H1398" s="774">
        <v>460</v>
      </c>
    </row>
    <row r="1399" spans="1:8" s="406" customFormat="1" x14ac:dyDescent="0.25">
      <c r="A1399" s="524" t="str">
        <f t="shared" si="22"/>
        <v>268-011-0-003 Cascades Canada ULC (Cabano)</v>
      </c>
      <c r="B1399" s="61" t="str">
        <f t="shared" si="21"/>
        <v>011-0-003 Cascades Canada ULC (Cabano)</v>
      </c>
      <c r="C1399" s="641">
        <v>268</v>
      </c>
      <c r="D1399" s="641" t="s">
        <v>1007</v>
      </c>
      <c r="E1399" s="642" t="s">
        <v>1211</v>
      </c>
      <c r="F1399" s="773">
        <v>460</v>
      </c>
      <c r="G1399" s="773">
        <v>8</v>
      </c>
      <c r="H1399" s="774">
        <v>460</v>
      </c>
    </row>
    <row r="1400" spans="1:8" s="406" customFormat="1" x14ac:dyDescent="0.25">
      <c r="A1400" s="524" t="str">
        <f t="shared" si="22"/>
        <v>268-042-0-001 Compagnie WestRock du Canada Corp.</v>
      </c>
      <c r="B1400" s="61" t="str">
        <f t="shared" si="21"/>
        <v>042-0-001 Compagnie WestRock du Canada Corp.</v>
      </c>
      <c r="C1400" s="641">
        <v>268</v>
      </c>
      <c r="D1400" s="641" t="s">
        <v>1011</v>
      </c>
      <c r="E1400" s="642" t="s">
        <v>1237</v>
      </c>
      <c r="F1400" s="773">
        <v>460</v>
      </c>
      <c r="G1400" s="773">
        <v>8</v>
      </c>
      <c r="H1400" s="774">
        <v>460</v>
      </c>
    </row>
    <row r="1401" spans="1:8" s="406" customFormat="1" x14ac:dyDescent="0.25">
      <c r="A1401" s="524" t="str">
        <f t="shared" si="22"/>
        <v>268-051-0-003 Domtar inc. (Windsor - Pâtes et papiers)</v>
      </c>
      <c r="B1401" s="61" t="str">
        <f t="shared" si="21"/>
        <v>051-0-003 Domtar inc. (Windsor - Pâtes et papiers)</v>
      </c>
      <c r="C1401" s="641">
        <v>268</v>
      </c>
      <c r="D1401" s="641" t="s">
        <v>1012</v>
      </c>
      <c r="E1401" s="642" t="s">
        <v>1238</v>
      </c>
      <c r="F1401" s="773">
        <v>460</v>
      </c>
      <c r="G1401" s="773">
        <v>8</v>
      </c>
      <c r="H1401" s="774">
        <v>460</v>
      </c>
    </row>
    <row r="1402" spans="1:8" s="406" customFormat="1" x14ac:dyDescent="0.25">
      <c r="A1402" s="524" t="str">
        <f t="shared" si="22"/>
        <v>268-012-0-003 Entreprises Sappi Canada inc. (Matane)</v>
      </c>
      <c r="B1402" s="61" t="str">
        <f t="shared" si="21"/>
        <v>012-0-003 Entreprises Sappi Canada inc. (Matane)</v>
      </c>
      <c r="C1402" s="641">
        <v>268</v>
      </c>
      <c r="D1402" s="641" t="s">
        <v>1009</v>
      </c>
      <c r="E1402" s="642" t="s">
        <v>1239</v>
      </c>
      <c r="F1402" s="773">
        <v>460</v>
      </c>
      <c r="G1402" s="773">
        <v>8</v>
      </c>
      <c r="H1402" s="774">
        <v>460</v>
      </c>
    </row>
    <row r="1403" spans="1:8" s="406" customFormat="1" x14ac:dyDescent="0.25">
      <c r="A1403" s="524" t="str">
        <f t="shared" si="22"/>
        <v>268-086-0-002 Forex Amos inc. (OSB)</v>
      </c>
      <c r="B1403" s="61" t="str">
        <f t="shared" si="21"/>
        <v>086-0-002 Forex Amos inc. (OSB)</v>
      </c>
      <c r="C1403" s="642">
        <v>268</v>
      </c>
      <c r="D1403" s="642" t="s">
        <v>1240</v>
      </c>
      <c r="E1403" s="642" t="s">
        <v>1241</v>
      </c>
      <c r="F1403" s="773">
        <v>460</v>
      </c>
      <c r="G1403" s="773">
        <v>8</v>
      </c>
      <c r="H1403" s="774">
        <v>460</v>
      </c>
    </row>
    <row r="1404" spans="1:8" s="406" customFormat="1" x14ac:dyDescent="0.25">
      <c r="A1404" s="524" t="str">
        <f t="shared" si="22"/>
        <v xml:space="preserve">268-072-0-002 Fortress Cellulose Spécialisée (Thurso - Pâtes et Papiers) </v>
      </c>
      <c r="B1404" s="61" t="str">
        <f t="shared" si="21"/>
        <v xml:space="preserve">072-0-002 Fortress Cellulose Spécialisée (Thurso - Pâtes et Papiers) </v>
      </c>
      <c r="C1404" s="641">
        <v>268</v>
      </c>
      <c r="D1404" s="641" t="s">
        <v>1013</v>
      </c>
      <c r="E1404" s="642" t="s">
        <v>1014</v>
      </c>
      <c r="F1404" s="773">
        <v>460</v>
      </c>
      <c r="G1404" s="773">
        <v>8</v>
      </c>
      <c r="H1404" s="774">
        <v>460</v>
      </c>
    </row>
    <row r="1405" spans="1:8" s="406" customFormat="1" x14ac:dyDescent="0.25">
      <c r="A1405" s="524" t="str">
        <f t="shared" si="22"/>
        <v>268-073-0-001 Louisiana-Pacific Canada Ltd. (Bois-Franc)</v>
      </c>
      <c r="B1405" s="61" t="str">
        <f t="shared" si="21"/>
        <v>073-0-001 Louisiana-Pacific Canada Ltd. (Bois-Franc)</v>
      </c>
      <c r="C1405" s="641">
        <v>268</v>
      </c>
      <c r="D1405" s="641" t="s">
        <v>1015</v>
      </c>
      <c r="E1405" s="642" t="s">
        <v>1242</v>
      </c>
      <c r="F1405" s="773">
        <v>460</v>
      </c>
      <c r="G1405" s="773">
        <v>8</v>
      </c>
      <c r="H1405" s="774">
        <v>460</v>
      </c>
    </row>
    <row r="1406" spans="1:8" s="406" customFormat="1" x14ac:dyDescent="0.25">
      <c r="A1406" s="524" t="str">
        <f t="shared" si="22"/>
        <v>268-022-0-001 Norbord inc. (Chambord)</v>
      </c>
      <c r="B1406" s="61" t="str">
        <f t="shared" si="21"/>
        <v>022-0-001 Norbord inc. (Chambord)</v>
      </c>
      <c r="C1406" s="641">
        <v>268</v>
      </c>
      <c r="D1406" s="641" t="s">
        <v>1212</v>
      </c>
      <c r="E1406" s="642" t="s">
        <v>1213</v>
      </c>
      <c r="F1406" s="773">
        <v>340</v>
      </c>
      <c r="G1406" s="773">
        <v>6</v>
      </c>
      <c r="H1406" s="774">
        <v>360</v>
      </c>
    </row>
    <row r="1407" spans="1:8" s="406" customFormat="1" x14ac:dyDescent="0.25">
      <c r="A1407" s="524" t="str">
        <f t="shared" si="22"/>
        <v>268-085-0-001 Norbord inc. (La Sarre - Panneaux)</v>
      </c>
      <c r="B1407" s="61" t="str">
        <f t="shared" si="21"/>
        <v>085-0-001 Norbord inc. (La Sarre - Panneaux)</v>
      </c>
      <c r="C1407" s="641">
        <v>268</v>
      </c>
      <c r="D1407" s="641" t="s">
        <v>1016</v>
      </c>
      <c r="E1407" s="642" t="s">
        <v>1243</v>
      </c>
      <c r="F1407" s="773">
        <v>460</v>
      </c>
      <c r="G1407" s="773">
        <v>8</v>
      </c>
      <c r="H1407" s="774">
        <v>460</v>
      </c>
    </row>
    <row r="1408" spans="1:8" s="406" customFormat="1" x14ac:dyDescent="0.25">
      <c r="A1408" s="524" t="str">
        <f t="shared" si="22"/>
        <v>268-081-0-001 Rayonier A.M. Canada S.E.N.C. (Témiscaming - Pâtes et papiers)</v>
      </c>
      <c r="B1408" s="61" t="str">
        <f t="shared" si="21"/>
        <v>081-0-001 Rayonier A.M. Canada S.E.N.C. (Témiscaming - Pâtes et papiers)</v>
      </c>
      <c r="C1408" s="641">
        <v>268</v>
      </c>
      <c r="D1408" s="641" t="s">
        <v>1017</v>
      </c>
      <c r="E1408" s="642" t="s">
        <v>1244</v>
      </c>
      <c r="F1408" s="773">
        <v>460</v>
      </c>
      <c r="G1408" s="773">
        <v>8</v>
      </c>
      <c r="H1408" s="774">
        <v>460</v>
      </c>
    </row>
    <row r="1409" spans="1:8" s="406" customFormat="1" x14ac:dyDescent="0.25">
      <c r="A1409" s="524" t="str">
        <f t="shared" si="22"/>
        <v>268-171-4-003 Silicium Québec Société en commandite</v>
      </c>
      <c r="B1409" s="61" t="str">
        <f t="shared" si="21"/>
        <v>171-4-003 Silicium Québec Société en commandite</v>
      </c>
      <c r="C1409" s="641">
        <v>268</v>
      </c>
      <c r="D1409" s="641" t="s">
        <v>1010</v>
      </c>
      <c r="E1409" s="642" t="s">
        <v>1245</v>
      </c>
      <c r="F1409" s="773">
        <v>460</v>
      </c>
      <c r="G1409" s="773">
        <v>8</v>
      </c>
      <c r="H1409" s="774">
        <v>460</v>
      </c>
    </row>
    <row r="1410" spans="1:8" s="406" customFormat="1" x14ac:dyDescent="0.25">
      <c r="A1410" s="524" t="str">
        <f t="shared" si="22"/>
        <v>268-012-0-001 Uniboard Canada inc. (Sayabec)</v>
      </c>
      <c r="B1410" s="61" t="str">
        <f t="shared" si="21"/>
        <v>012-0-001 Uniboard Canada inc. (Sayabec)</v>
      </c>
      <c r="C1410" s="641">
        <v>268</v>
      </c>
      <c r="D1410" s="641" t="s">
        <v>1008</v>
      </c>
      <c r="E1410" s="642" t="s">
        <v>1246</v>
      </c>
      <c r="F1410" s="773">
        <v>460</v>
      </c>
      <c r="G1410" s="773">
        <v>8</v>
      </c>
      <c r="H1410" s="774">
        <v>460</v>
      </c>
    </row>
    <row r="1411" spans="1:8" s="406" customFormat="1" x14ac:dyDescent="0.25">
      <c r="A1411" s="524" t="str">
        <f t="shared" si="22"/>
        <v>268-041-2-039 Xylo-Carbone inc.</v>
      </c>
      <c r="B1411" s="61" t="str">
        <f t="shared" si="21"/>
        <v>041-2-039 Xylo-Carbone inc.</v>
      </c>
      <c r="C1411" s="641">
        <v>268</v>
      </c>
      <c r="D1411" s="641" t="s">
        <v>1214</v>
      </c>
      <c r="E1411" s="642" t="s">
        <v>1247</v>
      </c>
      <c r="F1411" s="773">
        <v>460</v>
      </c>
      <c r="G1411" s="773">
        <v>8</v>
      </c>
      <c r="H1411" s="774">
        <v>460</v>
      </c>
    </row>
    <row r="1412" spans="1:8" s="406" customFormat="1" x14ac:dyDescent="0.25">
      <c r="A1412" s="524" t="str">
        <f t="shared" si="22"/>
        <v>269-142-4-004 9455-8624 Québec inc. (Biomasse du lac Taureau)</v>
      </c>
      <c r="B1412" s="61" t="str">
        <f t="shared" si="21"/>
        <v>142-4-004 9455-8624 Québec inc. (Biomasse du lac Taureau)</v>
      </c>
      <c r="C1412" s="641">
        <v>269</v>
      </c>
      <c r="D1412" s="641" t="s">
        <v>1147</v>
      </c>
      <c r="E1412" s="642" t="s">
        <v>1236</v>
      </c>
      <c r="F1412" s="773">
        <v>460</v>
      </c>
      <c r="G1412" s="773">
        <v>8</v>
      </c>
      <c r="H1412" s="774">
        <v>460</v>
      </c>
    </row>
    <row r="1413" spans="1:8" s="406" customFormat="1" x14ac:dyDescent="0.25">
      <c r="A1413" s="524" t="str">
        <f t="shared" si="22"/>
        <v>269-011-0-003 Cascades Canada ULC (Cabano)</v>
      </c>
      <c r="B1413" s="61" t="str">
        <f t="shared" si="21"/>
        <v>011-0-003 Cascades Canada ULC (Cabano)</v>
      </c>
      <c r="C1413" s="641">
        <v>269</v>
      </c>
      <c r="D1413" s="641" t="s">
        <v>1007</v>
      </c>
      <c r="E1413" s="642" t="s">
        <v>1211</v>
      </c>
      <c r="F1413" s="773">
        <v>460</v>
      </c>
      <c r="G1413" s="773">
        <v>8</v>
      </c>
      <c r="H1413" s="774">
        <v>460</v>
      </c>
    </row>
    <row r="1414" spans="1:8" s="406" customFormat="1" x14ac:dyDescent="0.25">
      <c r="A1414" s="524" t="str">
        <f t="shared" si="22"/>
        <v>269-042-0-001 Compagnie WestRock du Canada Corp.</v>
      </c>
      <c r="B1414" s="61" t="str">
        <f t="shared" si="21"/>
        <v>042-0-001 Compagnie WestRock du Canada Corp.</v>
      </c>
      <c r="C1414" s="642">
        <v>269</v>
      </c>
      <c r="D1414" s="642" t="s">
        <v>1011</v>
      </c>
      <c r="E1414" s="642" t="s">
        <v>1237</v>
      </c>
      <c r="F1414" s="773">
        <v>460</v>
      </c>
      <c r="G1414" s="773">
        <v>8</v>
      </c>
      <c r="H1414" s="774">
        <v>460</v>
      </c>
    </row>
    <row r="1415" spans="1:8" s="406" customFormat="1" x14ac:dyDescent="0.25">
      <c r="A1415" s="524" t="str">
        <f t="shared" si="22"/>
        <v>269-051-0-003 Domtar inc. (Windsor - Pâtes et papiers)</v>
      </c>
      <c r="B1415" s="61" t="str">
        <f t="shared" si="21"/>
        <v>051-0-003 Domtar inc. (Windsor - Pâtes et papiers)</v>
      </c>
      <c r="C1415" s="641">
        <v>269</v>
      </c>
      <c r="D1415" s="641" t="s">
        <v>1012</v>
      </c>
      <c r="E1415" s="642" t="s">
        <v>1238</v>
      </c>
      <c r="F1415" s="773">
        <v>460</v>
      </c>
      <c r="G1415" s="773">
        <v>8</v>
      </c>
      <c r="H1415" s="774">
        <v>460</v>
      </c>
    </row>
    <row r="1416" spans="1:8" s="406" customFormat="1" x14ac:dyDescent="0.25">
      <c r="A1416" s="524" t="str">
        <f t="shared" si="22"/>
        <v>269-012-0-003 Entreprises Sappi Canada inc. (Matane)</v>
      </c>
      <c r="B1416" s="61" t="str">
        <f t="shared" ref="B1416:B1479" si="23">CONCATENATE(D1416," ",E1416)</f>
        <v>012-0-003 Entreprises Sappi Canada inc. (Matane)</v>
      </c>
      <c r="C1416" s="641">
        <v>269</v>
      </c>
      <c r="D1416" s="641" t="s">
        <v>1009</v>
      </c>
      <c r="E1416" s="642" t="s">
        <v>1239</v>
      </c>
      <c r="F1416" s="773">
        <v>460</v>
      </c>
      <c r="G1416" s="773">
        <v>8</v>
      </c>
      <c r="H1416" s="774">
        <v>460</v>
      </c>
    </row>
    <row r="1417" spans="1:8" s="406" customFormat="1" x14ac:dyDescent="0.25">
      <c r="A1417" s="524" t="str">
        <f t="shared" ref="A1417:A1480" si="24">CONCATENATE(C1417,"-",B1417)</f>
        <v>269-086-0-002 Forex Amos inc. (OSB)</v>
      </c>
      <c r="B1417" s="61" t="str">
        <f t="shared" si="23"/>
        <v>086-0-002 Forex Amos inc. (OSB)</v>
      </c>
      <c r="C1417" s="641">
        <v>269</v>
      </c>
      <c r="D1417" s="641" t="s">
        <v>1240</v>
      </c>
      <c r="E1417" s="642" t="s">
        <v>1241</v>
      </c>
      <c r="F1417" s="773">
        <v>460</v>
      </c>
      <c r="G1417" s="773">
        <v>8</v>
      </c>
      <c r="H1417" s="774">
        <v>460</v>
      </c>
    </row>
    <row r="1418" spans="1:8" s="406" customFormat="1" x14ac:dyDescent="0.25">
      <c r="A1418" s="524" t="str">
        <f t="shared" si="24"/>
        <v xml:space="preserve">269-072-0-002 Fortress Cellulose Spécialisée (Thurso - Pâtes et Papiers) </v>
      </c>
      <c r="B1418" s="61" t="str">
        <f t="shared" si="23"/>
        <v xml:space="preserve">072-0-002 Fortress Cellulose Spécialisée (Thurso - Pâtes et Papiers) </v>
      </c>
      <c r="C1418" s="641">
        <v>269</v>
      </c>
      <c r="D1418" s="641" t="s">
        <v>1013</v>
      </c>
      <c r="E1418" s="642" t="s">
        <v>1014</v>
      </c>
      <c r="F1418" s="773">
        <v>460</v>
      </c>
      <c r="G1418" s="773">
        <v>8</v>
      </c>
      <c r="H1418" s="774">
        <v>460</v>
      </c>
    </row>
    <row r="1419" spans="1:8" s="406" customFormat="1" x14ac:dyDescent="0.25">
      <c r="A1419" s="524" t="str">
        <f t="shared" si="24"/>
        <v>269-073-0-001 Louisiana-Pacific Canada Ltd. (Bois-Franc)</v>
      </c>
      <c r="B1419" s="61" t="str">
        <f t="shared" si="23"/>
        <v>073-0-001 Louisiana-Pacific Canada Ltd. (Bois-Franc)</v>
      </c>
      <c r="C1419" s="641">
        <v>269</v>
      </c>
      <c r="D1419" s="641" t="s">
        <v>1015</v>
      </c>
      <c r="E1419" s="642" t="s">
        <v>1242</v>
      </c>
      <c r="F1419" s="773">
        <v>460</v>
      </c>
      <c r="G1419" s="773">
        <v>8</v>
      </c>
      <c r="H1419" s="774">
        <v>460</v>
      </c>
    </row>
    <row r="1420" spans="1:8" s="406" customFormat="1" x14ac:dyDescent="0.25">
      <c r="A1420" s="524" t="str">
        <f t="shared" si="24"/>
        <v>269-022-0-001 Norbord inc. (Chambord)</v>
      </c>
      <c r="B1420" s="61" t="str">
        <f t="shared" si="23"/>
        <v>022-0-001 Norbord inc. (Chambord)</v>
      </c>
      <c r="C1420" s="641">
        <v>269</v>
      </c>
      <c r="D1420" s="641" t="s">
        <v>1212</v>
      </c>
      <c r="E1420" s="642" t="s">
        <v>1213</v>
      </c>
      <c r="F1420" s="773">
        <v>380</v>
      </c>
      <c r="G1420" s="773">
        <v>7</v>
      </c>
      <c r="H1420" s="774">
        <v>420</v>
      </c>
    </row>
    <row r="1421" spans="1:8" s="406" customFormat="1" x14ac:dyDescent="0.25">
      <c r="A1421" s="524" t="str">
        <f t="shared" si="24"/>
        <v>269-085-0-001 Norbord inc. (La Sarre - Panneaux)</v>
      </c>
      <c r="B1421" s="61" t="str">
        <f t="shared" si="23"/>
        <v>085-0-001 Norbord inc. (La Sarre - Panneaux)</v>
      </c>
      <c r="C1421" s="641">
        <v>269</v>
      </c>
      <c r="D1421" s="641" t="s">
        <v>1016</v>
      </c>
      <c r="E1421" s="642" t="s">
        <v>1243</v>
      </c>
      <c r="F1421" s="773">
        <v>460</v>
      </c>
      <c r="G1421" s="773">
        <v>8</v>
      </c>
      <c r="H1421" s="774">
        <v>460</v>
      </c>
    </row>
    <row r="1422" spans="1:8" s="406" customFormat="1" x14ac:dyDescent="0.25">
      <c r="A1422" s="524" t="str">
        <f t="shared" si="24"/>
        <v>269-081-0-001 Rayonier A.M. Canada S.E.N.C. (Témiscaming - Pâtes et papiers)</v>
      </c>
      <c r="B1422" s="61" t="str">
        <f t="shared" si="23"/>
        <v>081-0-001 Rayonier A.M. Canada S.E.N.C. (Témiscaming - Pâtes et papiers)</v>
      </c>
      <c r="C1422" s="641">
        <v>269</v>
      </c>
      <c r="D1422" s="641" t="s">
        <v>1017</v>
      </c>
      <c r="E1422" s="642" t="s">
        <v>1244</v>
      </c>
      <c r="F1422" s="773">
        <v>460</v>
      </c>
      <c r="G1422" s="773">
        <v>8</v>
      </c>
      <c r="H1422" s="774">
        <v>460</v>
      </c>
    </row>
    <row r="1423" spans="1:8" s="406" customFormat="1" x14ac:dyDescent="0.25">
      <c r="A1423" s="524" t="str">
        <f t="shared" si="24"/>
        <v>269-171-4-003 Silicium Québec Société en commandite</v>
      </c>
      <c r="B1423" s="61" t="str">
        <f t="shared" si="23"/>
        <v>171-4-003 Silicium Québec Société en commandite</v>
      </c>
      <c r="C1423" s="641">
        <v>269</v>
      </c>
      <c r="D1423" s="641" t="s">
        <v>1010</v>
      </c>
      <c r="E1423" s="642" t="s">
        <v>1245</v>
      </c>
      <c r="F1423" s="773">
        <v>460</v>
      </c>
      <c r="G1423" s="773">
        <v>8</v>
      </c>
      <c r="H1423" s="774">
        <v>460</v>
      </c>
    </row>
    <row r="1424" spans="1:8" s="406" customFormat="1" x14ac:dyDescent="0.25">
      <c r="A1424" s="524" t="str">
        <f t="shared" si="24"/>
        <v>269-012-0-001 Uniboard Canada inc. (Sayabec)</v>
      </c>
      <c r="B1424" s="61" t="str">
        <f t="shared" si="23"/>
        <v>012-0-001 Uniboard Canada inc. (Sayabec)</v>
      </c>
      <c r="C1424" s="641">
        <v>269</v>
      </c>
      <c r="D1424" s="641" t="s">
        <v>1008</v>
      </c>
      <c r="E1424" s="642" t="s">
        <v>1246</v>
      </c>
      <c r="F1424" s="773">
        <v>460</v>
      </c>
      <c r="G1424" s="773">
        <v>8</v>
      </c>
      <c r="H1424" s="774">
        <v>460</v>
      </c>
    </row>
    <row r="1425" spans="1:8" s="406" customFormat="1" x14ac:dyDescent="0.25">
      <c r="A1425" s="524" t="str">
        <f t="shared" si="24"/>
        <v>269-041-2-039 Xylo-Carbone inc.</v>
      </c>
      <c r="B1425" s="61" t="str">
        <f t="shared" si="23"/>
        <v>041-2-039 Xylo-Carbone inc.</v>
      </c>
      <c r="C1425" s="642">
        <v>269</v>
      </c>
      <c r="D1425" s="642" t="s">
        <v>1214</v>
      </c>
      <c r="E1425" s="642" t="s">
        <v>1247</v>
      </c>
      <c r="F1425" s="773">
        <v>460</v>
      </c>
      <c r="G1425" s="773">
        <v>8</v>
      </c>
      <c r="H1425" s="774">
        <v>460</v>
      </c>
    </row>
    <row r="1426" spans="1:8" s="406" customFormat="1" x14ac:dyDescent="0.25">
      <c r="A1426" s="524" t="str">
        <f t="shared" si="24"/>
        <v>270-142-4-004 9455-8624 Québec inc. (Biomasse du lac Taureau)</v>
      </c>
      <c r="B1426" s="61" t="str">
        <f t="shared" si="23"/>
        <v>142-4-004 9455-8624 Québec inc. (Biomasse du lac Taureau)</v>
      </c>
      <c r="C1426" s="641">
        <v>270</v>
      </c>
      <c r="D1426" s="641" t="s">
        <v>1147</v>
      </c>
      <c r="E1426" s="642" t="s">
        <v>1236</v>
      </c>
      <c r="F1426" s="773">
        <v>460</v>
      </c>
      <c r="G1426" s="773">
        <v>8</v>
      </c>
      <c r="H1426" s="774">
        <v>460</v>
      </c>
    </row>
    <row r="1427" spans="1:8" s="406" customFormat="1" x14ac:dyDescent="0.25">
      <c r="A1427" s="524" t="str">
        <f t="shared" si="24"/>
        <v>270-011-0-003 Cascades Canada ULC (Cabano)</v>
      </c>
      <c r="B1427" s="61" t="str">
        <f t="shared" si="23"/>
        <v>011-0-003 Cascades Canada ULC (Cabano)</v>
      </c>
      <c r="C1427" s="641">
        <v>270</v>
      </c>
      <c r="D1427" s="641" t="s">
        <v>1007</v>
      </c>
      <c r="E1427" s="642" t="s">
        <v>1211</v>
      </c>
      <c r="F1427" s="773">
        <v>460</v>
      </c>
      <c r="G1427" s="773">
        <v>8</v>
      </c>
      <c r="H1427" s="774">
        <v>460</v>
      </c>
    </row>
    <row r="1428" spans="1:8" s="406" customFormat="1" x14ac:dyDescent="0.25">
      <c r="A1428" s="524" t="str">
        <f t="shared" si="24"/>
        <v>270-042-0-001 Compagnie WestRock du Canada Corp.</v>
      </c>
      <c r="B1428" s="61" t="str">
        <f t="shared" si="23"/>
        <v>042-0-001 Compagnie WestRock du Canada Corp.</v>
      </c>
      <c r="C1428" s="641">
        <v>270</v>
      </c>
      <c r="D1428" s="641" t="s">
        <v>1011</v>
      </c>
      <c r="E1428" s="642" t="s">
        <v>1237</v>
      </c>
      <c r="F1428" s="773">
        <v>460</v>
      </c>
      <c r="G1428" s="773">
        <v>8</v>
      </c>
      <c r="H1428" s="774">
        <v>460</v>
      </c>
    </row>
    <row r="1429" spans="1:8" s="406" customFormat="1" x14ac:dyDescent="0.25">
      <c r="A1429" s="524" t="str">
        <f t="shared" si="24"/>
        <v>270-051-0-003 Domtar inc. (Windsor - Pâtes et papiers)</v>
      </c>
      <c r="B1429" s="61" t="str">
        <f t="shared" si="23"/>
        <v>051-0-003 Domtar inc. (Windsor - Pâtes et papiers)</v>
      </c>
      <c r="C1429" s="641">
        <v>270</v>
      </c>
      <c r="D1429" s="641" t="s">
        <v>1012</v>
      </c>
      <c r="E1429" s="642" t="s">
        <v>1238</v>
      </c>
      <c r="F1429" s="773">
        <v>460</v>
      </c>
      <c r="G1429" s="773">
        <v>8</v>
      </c>
      <c r="H1429" s="774">
        <v>460</v>
      </c>
    </row>
    <row r="1430" spans="1:8" s="406" customFormat="1" x14ac:dyDescent="0.25">
      <c r="A1430" s="524" t="str">
        <f t="shared" si="24"/>
        <v>270-012-0-003 Entreprises Sappi Canada inc. (Matane)</v>
      </c>
      <c r="B1430" s="61" t="str">
        <f t="shared" si="23"/>
        <v>012-0-003 Entreprises Sappi Canada inc. (Matane)</v>
      </c>
      <c r="C1430" s="641">
        <v>270</v>
      </c>
      <c r="D1430" s="641" t="s">
        <v>1009</v>
      </c>
      <c r="E1430" s="642" t="s">
        <v>1239</v>
      </c>
      <c r="F1430" s="773">
        <v>460</v>
      </c>
      <c r="G1430" s="773">
        <v>8</v>
      </c>
      <c r="H1430" s="774">
        <v>460</v>
      </c>
    </row>
    <row r="1431" spans="1:8" s="406" customFormat="1" x14ac:dyDescent="0.25">
      <c r="A1431" s="524" t="str">
        <f t="shared" si="24"/>
        <v>270-086-0-002 Forex Amos inc. (OSB)</v>
      </c>
      <c r="B1431" s="61" t="str">
        <f t="shared" si="23"/>
        <v>086-0-002 Forex Amos inc. (OSB)</v>
      </c>
      <c r="C1431" s="641">
        <v>270</v>
      </c>
      <c r="D1431" s="641" t="s">
        <v>1240</v>
      </c>
      <c r="E1431" s="642" t="s">
        <v>1241</v>
      </c>
      <c r="F1431" s="773">
        <v>460</v>
      </c>
      <c r="G1431" s="773">
        <v>8</v>
      </c>
      <c r="H1431" s="774">
        <v>460</v>
      </c>
    </row>
    <row r="1432" spans="1:8" s="406" customFormat="1" x14ac:dyDescent="0.25">
      <c r="A1432" s="524" t="str">
        <f t="shared" si="24"/>
        <v xml:space="preserve">270-072-0-002 Fortress Cellulose Spécialisée (Thurso - Pâtes et Papiers) </v>
      </c>
      <c r="B1432" s="61" t="str">
        <f t="shared" si="23"/>
        <v xml:space="preserve">072-0-002 Fortress Cellulose Spécialisée (Thurso - Pâtes et Papiers) </v>
      </c>
      <c r="C1432" s="641">
        <v>270</v>
      </c>
      <c r="D1432" s="641" t="s">
        <v>1013</v>
      </c>
      <c r="E1432" s="642" t="s">
        <v>1014</v>
      </c>
      <c r="F1432" s="773">
        <v>460</v>
      </c>
      <c r="G1432" s="773">
        <v>8</v>
      </c>
      <c r="H1432" s="774">
        <v>460</v>
      </c>
    </row>
    <row r="1433" spans="1:8" s="406" customFormat="1" x14ac:dyDescent="0.25">
      <c r="A1433" s="524" t="str">
        <f t="shared" si="24"/>
        <v>270-073-0-001 Louisiana-Pacific Canada Ltd. (Bois-Franc)</v>
      </c>
      <c r="B1433" s="61" t="str">
        <f t="shared" si="23"/>
        <v>073-0-001 Louisiana-Pacific Canada Ltd. (Bois-Franc)</v>
      </c>
      <c r="C1433" s="641">
        <v>270</v>
      </c>
      <c r="D1433" s="641" t="s">
        <v>1015</v>
      </c>
      <c r="E1433" s="642" t="s">
        <v>1242</v>
      </c>
      <c r="F1433" s="773">
        <v>460</v>
      </c>
      <c r="G1433" s="773">
        <v>8</v>
      </c>
      <c r="H1433" s="774">
        <v>460</v>
      </c>
    </row>
    <row r="1434" spans="1:8" s="406" customFormat="1" x14ac:dyDescent="0.25">
      <c r="A1434" s="524" t="str">
        <f t="shared" si="24"/>
        <v>270-022-0-001 Norbord inc. (Chambord)</v>
      </c>
      <c r="B1434" s="61" t="str">
        <f t="shared" si="23"/>
        <v>022-0-001 Norbord inc. (Chambord)</v>
      </c>
      <c r="C1434" s="641">
        <v>270</v>
      </c>
      <c r="D1434" s="641" t="s">
        <v>1212</v>
      </c>
      <c r="E1434" s="642" t="s">
        <v>1213</v>
      </c>
      <c r="F1434" s="773">
        <v>400</v>
      </c>
      <c r="G1434" s="773">
        <v>7</v>
      </c>
      <c r="H1434" s="774">
        <v>420</v>
      </c>
    </row>
    <row r="1435" spans="1:8" s="406" customFormat="1" x14ac:dyDescent="0.25">
      <c r="A1435" s="524" t="str">
        <f t="shared" si="24"/>
        <v>270-085-0-001 Norbord inc. (La Sarre - Panneaux)</v>
      </c>
      <c r="B1435" s="61" t="str">
        <f t="shared" si="23"/>
        <v>085-0-001 Norbord inc. (La Sarre - Panneaux)</v>
      </c>
      <c r="C1435" s="641">
        <v>270</v>
      </c>
      <c r="D1435" s="641" t="s">
        <v>1016</v>
      </c>
      <c r="E1435" s="642" t="s">
        <v>1243</v>
      </c>
      <c r="F1435" s="773">
        <v>460</v>
      </c>
      <c r="G1435" s="773">
        <v>8</v>
      </c>
      <c r="H1435" s="774">
        <v>460</v>
      </c>
    </row>
    <row r="1436" spans="1:8" s="406" customFormat="1" x14ac:dyDescent="0.25">
      <c r="A1436" s="524" t="str">
        <f t="shared" si="24"/>
        <v>270-081-0-001 Rayonier A.M. Canada S.E.N.C. (Témiscaming - Pâtes et papiers)</v>
      </c>
      <c r="B1436" s="61" t="str">
        <f t="shared" si="23"/>
        <v>081-0-001 Rayonier A.M. Canada S.E.N.C. (Témiscaming - Pâtes et papiers)</v>
      </c>
      <c r="C1436" s="642">
        <v>270</v>
      </c>
      <c r="D1436" s="642" t="s">
        <v>1017</v>
      </c>
      <c r="E1436" s="642" t="s">
        <v>1244</v>
      </c>
      <c r="F1436" s="773">
        <v>460</v>
      </c>
      <c r="G1436" s="773">
        <v>8</v>
      </c>
      <c r="H1436" s="774">
        <v>460</v>
      </c>
    </row>
    <row r="1437" spans="1:8" s="406" customFormat="1" x14ac:dyDescent="0.25">
      <c r="A1437" s="524" t="str">
        <f t="shared" si="24"/>
        <v>270-171-4-003 Silicium Québec Société en commandite</v>
      </c>
      <c r="B1437" s="61" t="str">
        <f t="shared" si="23"/>
        <v>171-4-003 Silicium Québec Société en commandite</v>
      </c>
      <c r="C1437" s="641">
        <v>270</v>
      </c>
      <c r="D1437" s="641" t="s">
        <v>1010</v>
      </c>
      <c r="E1437" s="642" t="s">
        <v>1245</v>
      </c>
      <c r="F1437" s="773">
        <v>460</v>
      </c>
      <c r="G1437" s="773">
        <v>8</v>
      </c>
      <c r="H1437" s="774">
        <v>460</v>
      </c>
    </row>
    <row r="1438" spans="1:8" s="406" customFormat="1" x14ac:dyDescent="0.25">
      <c r="A1438" s="524" t="str">
        <f t="shared" si="24"/>
        <v>270-012-0-001 Uniboard Canada inc. (Sayabec)</v>
      </c>
      <c r="B1438" s="61" t="str">
        <f t="shared" si="23"/>
        <v>012-0-001 Uniboard Canada inc. (Sayabec)</v>
      </c>
      <c r="C1438" s="641">
        <v>270</v>
      </c>
      <c r="D1438" s="641" t="s">
        <v>1008</v>
      </c>
      <c r="E1438" s="642" t="s">
        <v>1246</v>
      </c>
      <c r="F1438" s="773">
        <v>460</v>
      </c>
      <c r="G1438" s="773">
        <v>8</v>
      </c>
      <c r="H1438" s="774">
        <v>460</v>
      </c>
    </row>
    <row r="1439" spans="1:8" s="406" customFormat="1" x14ac:dyDescent="0.25">
      <c r="A1439" s="524" t="str">
        <f t="shared" si="24"/>
        <v>270-041-2-039 Xylo-Carbone inc.</v>
      </c>
      <c r="B1439" s="61" t="str">
        <f t="shared" si="23"/>
        <v>041-2-039 Xylo-Carbone inc.</v>
      </c>
      <c r="C1439" s="641">
        <v>270</v>
      </c>
      <c r="D1439" s="641" t="s">
        <v>1214</v>
      </c>
      <c r="E1439" s="642" t="s">
        <v>1247</v>
      </c>
      <c r="F1439" s="773">
        <v>460</v>
      </c>
      <c r="G1439" s="773">
        <v>8</v>
      </c>
      <c r="H1439" s="774">
        <v>460</v>
      </c>
    </row>
    <row r="1440" spans="1:8" s="406" customFormat="1" x14ac:dyDescent="0.25">
      <c r="A1440" s="524" t="str">
        <f t="shared" si="24"/>
        <v>271-142-4-004 9455-8624 Québec inc. (Biomasse du lac Taureau)</v>
      </c>
      <c r="B1440" s="61" t="str">
        <f t="shared" si="23"/>
        <v>142-4-004 9455-8624 Québec inc. (Biomasse du lac Taureau)</v>
      </c>
      <c r="C1440" s="641">
        <v>271</v>
      </c>
      <c r="D1440" s="641" t="s">
        <v>1147</v>
      </c>
      <c r="E1440" s="642" t="s">
        <v>1236</v>
      </c>
      <c r="F1440" s="773">
        <v>460</v>
      </c>
      <c r="G1440" s="773">
        <v>8</v>
      </c>
      <c r="H1440" s="774">
        <v>460</v>
      </c>
    </row>
    <row r="1441" spans="1:8" s="406" customFormat="1" x14ac:dyDescent="0.25">
      <c r="A1441" s="524" t="str">
        <f t="shared" si="24"/>
        <v>271-011-0-003 Cascades Canada ULC (Cabano)</v>
      </c>
      <c r="B1441" s="61" t="str">
        <f t="shared" si="23"/>
        <v>011-0-003 Cascades Canada ULC (Cabano)</v>
      </c>
      <c r="C1441" s="641">
        <v>271</v>
      </c>
      <c r="D1441" s="641" t="s">
        <v>1007</v>
      </c>
      <c r="E1441" s="642" t="s">
        <v>1211</v>
      </c>
      <c r="F1441" s="773">
        <v>460</v>
      </c>
      <c r="G1441" s="773">
        <v>8</v>
      </c>
      <c r="H1441" s="774">
        <v>460</v>
      </c>
    </row>
    <row r="1442" spans="1:8" s="406" customFormat="1" x14ac:dyDescent="0.25">
      <c r="A1442" s="524" t="str">
        <f t="shared" si="24"/>
        <v>271-042-0-001 Compagnie WestRock du Canada Corp.</v>
      </c>
      <c r="B1442" s="61" t="str">
        <f t="shared" si="23"/>
        <v>042-0-001 Compagnie WestRock du Canada Corp.</v>
      </c>
      <c r="C1442" s="641">
        <v>271</v>
      </c>
      <c r="D1442" s="641" t="s">
        <v>1011</v>
      </c>
      <c r="E1442" s="642" t="s">
        <v>1237</v>
      </c>
      <c r="F1442" s="773">
        <v>460</v>
      </c>
      <c r="G1442" s="773">
        <v>8</v>
      </c>
      <c r="H1442" s="774">
        <v>460</v>
      </c>
    </row>
    <row r="1443" spans="1:8" s="406" customFormat="1" x14ac:dyDescent="0.25">
      <c r="A1443" s="524" t="str">
        <f t="shared" si="24"/>
        <v>271-051-0-003 Domtar inc. (Windsor - Pâtes et papiers)</v>
      </c>
      <c r="B1443" s="61" t="str">
        <f t="shared" si="23"/>
        <v>051-0-003 Domtar inc. (Windsor - Pâtes et papiers)</v>
      </c>
      <c r="C1443" s="641">
        <v>271</v>
      </c>
      <c r="D1443" s="641" t="s">
        <v>1012</v>
      </c>
      <c r="E1443" s="642" t="s">
        <v>1238</v>
      </c>
      <c r="F1443" s="773">
        <v>460</v>
      </c>
      <c r="G1443" s="773">
        <v>8</v>
      </c>
      <c r="H1443" s="774">
        <v>460</v>
      </c>
    </row>
    <row r="1444" spans="1:8" s="406" customFormat="1" x14ac:dyDescent="0.25">
      <c r="A1444" s="524" t="str">
        <f t="shared" si="24"/>
        <v>271-012-0-003 Entreprises Sappi Canada inc. (Matane)</v>
      </c>
      <c r="B1444" s="61" t="str">
        <f t="shared" si="23"/>
        <v>012-0-003 Entreprises Sappi Canada inc. (Matane)</v>
      </c>
      <c r="C1444" s="641">
        <v>271</v>
      </c>
      <c r="D1444" s="641" t="s">
        <v>1009</v>
      </c>
      <c r="E1444" s="642" t="s">
        <v>1239</v>
      </c>
      <c r="F1444" s="773">
        <v>460</v>
      </c>
      <c r="G1444" s="773">
        <v>8</v>
      </c>
      <c r="H1444" s="774">
        <v>460</v>
      </c>
    </row>
    <row r="1445" spans="1:8" s="406" customFormat="1" x14ac:dyDescent="0.25">
      <c r="A1445" s="524" t="str">
        <f t="shared" si="24"/>
        <v>271-086-0-002 Forex Amos inc. (OSB)</v>
      </c>
      <c r="B1445" s="61" t="str">
        <f t="shared" si="23"/>
        <v>086-0-002 Forex Amos inc. (OSB)</v>
      </c>
      <c r="C1445" s="641">
        <v>271</v>
      </c>
      <c r="D1445" s="641" t="s">
        <v>1240</v>
      </c>
      <c r="E1445" s="642" t="s">
        <v>1241</v>
      </c>
      <c r="F1445" s="773">
        <v>460</v>
      </c>
      <c r="G1445" s="773">
        <v>8</v>
      </c>
      <c r="H1445" s="774">
        <v>460</v>
      </c>
    </row>
    <row r="1446" spans="1:8" s="406" customFormat="1" x14ac:dyDescent="0.25">
      <c r="A1446" s="524" t="str">
        <f t="shared" si="24"/>
        <v xml:space="preserve">271-072-0-002 Fortress Cellulose Spécialisée (Thurso - Pâtes et Papiers) </v>
      </c>
      <c r="B1446" s="61" t="str">
        <f t="shared" si="23"/>
        <v xml:space="preserve">072-0-002 Fortress Cellulose Spécialisée (Thurso - Pâtes et Papiers) </v>
      </c>
      <c r="C1446" s="641">
        <v>271</v>
      </c>
      <c r="D1446" s="641" t="s">
        <v>1013</v>
      </c>
      <c r="E1446" s="642" t="s">
        <v>1014</v>
      </c>
      <c r="F1446" s="773">
        <v>460</v>
      </c>
      <c r="G1446" s="773">
        <v>8</v>
      </c>
      <c r="H1446" s="774">
        <v>460</v>
      </c>
    </row>
    <row r="1447" spans="1:8" s="406" customFormat="1" x14ac:dyDescent="0.25">
      <c r="A1447" s="524" t="str">
        <f t="shared" si="24"/>
        <v>271-073-0-001 Louisiana-Pacific Canada Ltd. (Bois-Franc)</v>
      </c>
      <c r="B1447" s="61" t="str">
        <f t="shared" si="23"/>
        <v>073-0-001 Louisiana-Pacific Canada Ltd. (Bois-Franc)</v>
      </c>
      <c r="C1447" s="642">
        <v>271</v>
      </c>
      <c r="D1447" s="642" t="s">
        <v>1015</v>
      </c>
      <c r="E1447" s="642" t="s">
        <v>1242</v>
      </c>
      <c r="F1447" s="773">
        <v>460</v>
      </c>
      <c r="G1447" s="773">
        <v>8</v>
      </c>
      <c r="H1447" s="774">
        <v>460</v>
      </c>
    </row>
    <row r="1448" spans="1:8" s="406" customFormat="1" x14ac:dyDescent="0.25">
      <c r="A1448" s="524" t="str">
        <f t="shared" si="24"/>
        <v>271-022-0-001 Norbord inc. (Chambord)</v>
      </c>
      <c r="B1448" s="61" t="str">
        <f t="shared" si="23"/>
        <v>022-0-001 Norbord inc. (Chambord)</v>
      </c>
      <c r="C1448" s="641">
        <v>271</v>
      </c>
      <c r="D1448" s="641" t="s">
        <v>1212</v>
      </c>
      <c r="E1448" s="642" t="s">
        <v>1213</v>
      </c>
      <c r="F1448" s="773">
        <v>460</v>
      </c>
      <c r="G1448" s="773">
        <v>8</v>
      </c>
      <c r="H1448" s="774">
        <v>460</v>
      </c>
    </row>
    <row r="1449" spans="1:8" s="406" customFormat="1" x14ac:dyDescent="0.25">
      <c r="A1449" s="524" t="str">
        <f t="shared" si="24"/>
        <v>271-085-0-001 Norbord inc. (La Sarre - Panneaux)</v>
      </c>
      <c r="B1449" s="61" t="str">
        <f t="shared" si="23"/>
        <v>085-0-001 Norbord inc. (La Sarre - Panneaux)</v>
      </c>
      <c r="C1449" s="641">
        <v>271</v>
      </c>
      <c r="D1449" s="641" t="s">
        <v>1016</v>
      </c>
      <c r="E1449" s="642" t="s">
        <v>1243</v>
      </c>
      <c r="F1449" s="773">
        <v>460</v>
      </c>
      <c r="G1449" s="773">
        <v>8</v>
      </c>
      <c r="H1449" s="774">
        <v>460</v>
      </c>
    </row>
    <row r="1450" spans="1:8" s="406" customFormat="1" x14ac:dyDescent="0.25">
      <c r="A1450" s="524" t="str">
        <f t="shared" si="24"/>
        <v>271-081-0-001 Rayonier A.M. Canada S.E.N.C. (Témiscaming - Pâtes et papiers)</v>
      </c>
      <c r="B1450" s="61" t="str">
        <f t="shared" si="23"/>
        <v>081-0-001 Rayonier A.M. Canada S.E.N.C. (Témiscaming - Pâtes et papiers)</v>
      </c>
      <c r="C1450" s="641">
        <v>271</v>
      </c>
      <c r="D1450" s="641" t="s">
        <v>1017</v>
      </c>
      <c r="E1450" s="642" t="s">
        <v>1244</v>
      </c>
      <c r="F1450" s="773">
        <v>460</v>
      </c>
      <c r="G1450" s="773">
        <v>8</v>
      </c>
      <c r="H1450" s="774">
        <v>460</v>
      </c>
    </row>
    <row r="1451" spans="1:8" s="406" customFormat="1" x14ac:dyDescent="0.25">
      <c r="A1451" s="524" t="str">
        <f t="shared" si="24"/>
        <v>271-171-4-003 Silicium Québec Société en commandite</v>
      </c>
      <c r="B1451" s="61" t="str">
        <f t="shared" si="23"/>
        <v>171-4-003 Silicium Québec Société en commandite</v>
      </c>
      <c r="C1451" s="641">
        <v>271</v>
      </c>
      <c r="D1451" s="641" t="s">
        <v>1010</v>
      </c>
      <c r="E1451" s="642" t="s">
        <v>1245</v>
      </c>
      <c r="F1451" s="773">
        <v>460</v>
      </c>
      <c r="G1451" s="773">
        <v>8</v>
      </c>
      <c r="H1451" s="774">
        <v>460</v>
      </c>
    </row>
    <row r="1452" spans="1:8" s="406" customFormat="1" x14ac:dyDescent="0.25">
      <c r="A1452" s="524" t="str">
        <f t="shared" si="24"/>
        <v>271-012-0-001 Uniboard Canada inc. (Sayabec)</v>
      </c>
      <c r="B1452" s="61" t="str">
        <f t="shared" si="23"/>
        <v>012-0-001 Uniboard Canada inc. (Sayabec)</v>
      </c>
      <c r="C1452" s="641">
        <v>271</v>
      </c>
      <c r="D1452" s="641" t="s">
        <v>1008</v>
      </c>
      <c r="E1452" s="642" t="s">
        <v>1246</v>
      </c>
      <c r="F1452" s="773">
        <v>460</v>
      </c>
      <c r="G1452" s="773">
        <v>8</v>
      </c>
      <c r="H1452" s="774">
        <v>460</v>
      </c>
    </row>
    <row r="1453" spans="1:8" s="406" customFormat="1" x14ac:dyDescent="0.25">
      <c r="A1453" s="524" t="str">
        <f t="shared" si="24"/>
        <v>271-041-2-039 Xylo-Carbone inc.</v>
      </c>
      <c r="B1453" s="61" t="str">
        <f t="shared" si="23"/>
        <v>041-2-039 Xylo-Carbone inc.</v>
      </c>
      <c r="C1453" s="641">
        <v>271</v>
      </c>
      <c r="D1453" s="641" t="s">
        <v>1214</v>
      </c>
      <c r="E1453" s="642" t="s">
        <v>1247</v>
      </c>
      <c r="F1453" s="773">
        <v>460</v>
      </c>
      <c r="G1453" s="773">
        <v>8</v>
      </c>
      <c r="H1453" s="774">
        <v>460</v>
      </c>
    </row>
    <row r="1454" spans="1:8" s="406" customFormat="1" x14ac:dyDescent="0.25">
      <c r="A1454" s="524" t="str">
        <f t="shared" si="24"/>
        <v>272-142-4-004 9455-8624 Québec inc. (Biomasse du lac Taureau)</v>
      </c>
      <c r="B1454" s="61" t="str">
        <f t="shared" si="23"/>
        <v>142-4-004 9455-8624 Québec inc. (Biomasse du lac Taureau)</v>
      </c>
      <c r="C1454" s="641">
        <v>272</v>
      </c>
      <c r="D1454" s="641" t="s">
        <v>1147</v>
      </c>
      <c r="E1454" s="642" t="s">
        <v>1236</v>
      </c>
      <c r="F1454" s="773">
        <v>460</v>
      </c>
      <c r="G1454" s="773">
        <v>8</v>
      </c>
      <c r="H1454" s="774">
        <v>460</v>
      </c>
    </row>
    <row r="1455" spans="1:8" s="406" customFormat="1" x14ac:dyDescent="0.25">
      <c r="A1455" s="524" t="str">
        <f t="shared" si="24"/>
        <v>272-011-0-003 Cascades Canada ULC (Cabano)</v>
      </c>
      <c r="B1455" s="61" t="str">
        <f t="shared" si="23"/>
        <v>011-0-003 Cascades Canada ULC (Cabano)</v>
      </c>
      <c r="C1455" s="641">
        <v>272</v>
      </c>
      <c r="D1455" s="641" t="s">
        <v>1007</v>
      </c>
      <c r="E1455" s="642" t="s">
        <v>1211</v>
      </c>
      <c r="F1455" s="773">
        <v>460</v>
      </c>
      <c r="G1455" s="773">
        <v>8</v>
      </c>
      <c r="H1455" s="774">
        <v>460</v>
      </c>
    </row>
    <row r="1456" spans="1:8" s="406" customFormat="1" x14ac:dyDescent="0.25">
      <c r="A1456" s="524" t="str">
        <f t="shared" si="24"/>
        <v>272-042-0-001 Compagnie WestRock du Canada Corp.</v>
      </c>
      <c r="B1456" s="61" t="str">
        <f t="shared" si="23"/>
        <v>042-0-001 Compagnie WestRock du Canada Corp.</v>
      </c>
      <c r="C1456" s="641">
        <v>272</v>
      </c>
      <c r="D1456" s="641" t="s">
        <v>1011</v>
      </c>
      <c r="E1456" s="642" t="s">
        <v>1237</v>
      </c>
      <c r="F1456" s="773">
        <v>460</v>
      </c>
      <c r="G1456" s="773">
        <v>8</v>
      </c>
      <c r="H1456" s="774">
        <v>460</v>
      </c>
    </row>
    <row r="1457" spans="1:8" s="406" customFormat="1" x14ac:dyDescent="0.25">
      <c r="A1457" s="524" t="str">
        <f t="shared" si="24"/>
        <v>272-051-0-003 Domtar inc. (Windsor - Pâtes et papiers)</v>
      </c>
      <c r="B1457" s="61" t="str">
        <f t="shared" si="23"/>
        <v>051-0-003 Domtar inc. (Windsor - Pâtes et papiers)</v>
      </c>
      <c r="C1457" s="641">
        <v>272</v>
      </c>
      <c r="D1457" s="641" t="s">
        <v>1012</v>
      </c>
      <c r="E1457" s="642" t="s">
        <v>1238</v>
      </c>
      <c r="F1457" s="773">
        <v>460</v>
      </c>
      <c r="G1457" s="773">
        <v>8</v>
      </c>
      <c r="H1457" s="774">
        <v>460</v>
      </c>
    </row>
    <row r="1458" spans="1:8" s="406" customFormat="1" x14ac:dyDescent="0.25">
      <c r="A1458" s="524" t="str">
        <f t="shared" si="24"/>
        <v>272-012-0-003 Entreprises Sappi Canada inc. (Matane)</v>
      </c>
      <c r="B1458" s="61" t="str">
        <f t="shared" si="23"/>
        <v>012-0-003 Entreprises Sappi Canada inc. (Matane)</v>
      </c>
      <c r="C1458" s="642">
        <v>272</v>
      </c>
      <c r="D1458" s="642" t="s">
        <v>1009</v>
      </c>
      <c r="E1458" s="642" t="s">
        <v>1239</v>
      </c>
      <c r="F1458" s="773">
        <v>460</v>
      </c>
      <c r="G1458" s="773">
        <v>8</v>
      </c>
      <c r="H1458" s="774">
        <v>460</v>
      </c>
    </row>
    <row r="1459" spans="1:8" s="406" customFormat="1" x14ac:dyDescent="0.25">
      <c r="A1459" s="524" t="str">
        <f t="shared" si="24"/>
        <v>272-086-0-002 Forex Amos inc. (OSB)</v>
      </c>
      <c r="B1459" s="61" t="str">
        <f t="shared" si="23"/>
        <v>086-0-002 Forex Amos inc. (OSB)</v>
      </c>
      <c r="C1459" s="641">
        <v>272</v>
      </c>
      <c r="D1459" s="641" t="s">
        <v>1240</v>
      </c>
      <c r="E1459" s="642" t="s">
        <v>1241</v>
      </c>
      <c r="F1459" s="773">
        <v>460</v>
      </c>
      <c r="G1459" s="773">
        <v>8</v>
      </c>
      <c r="H1459" s="774">
        <v>460</v>
      </c>
    </row>
    <row r="1460" spans="1:8" s="406" customFormat="1" x14ac:dyDescent="0.25">
      <c r="A1460" s="524" t="str">
        <f t="shared" si="24"/>
        <v xml:space="preserve">272-072-0-002 Fortress Cellulose Spécialisée (Thurso - Pâtes et Papiers) </v>
      </c>
      <c r="B1460" s="61" t="str">
        <f t="shared" si="23"/>
        <v xml:space="preserve">072-0-002 Fortress Cellulose Spécialisée (Thurso - Pâtes et Papiers) </v>
      </c>
      <c r="C1460" s="641">
        <v>272</v>
      </c>
      <c r="D1460" s="641" t="s">
        <v>1013</v>
      </c>
      <c r="E1460" s="642" t="s">
        <v>1014</v>
      </c>
      <c r="F1460" s="773">
        <v>460</v>
      </c>
      <c r="G1460" s="773">
        <v>8</v>
      </c>
      <c r="H1460" s="774">
        <v>460</v>
      </c>
    </row>
    <row r="1461" spans="1:8" s="406" customFormat="1" x14ac:dyDescent="0.25">
      <c r="A1461" s="524" t="str">
        <f t="shared" si="24"/>
        <v>272-073-0-001 Louisiana-Pacific Canada Ltd. (Bois-Franc)</v>
      </c>
      <c r="B1461" s="61" t="str">
        <f t="shared" si="23"/>
        <v>073-0-001 Louisiana-Pacific Canada Ltd. (Bois-Franc)</v>
      </c>
      <c r="C1461" s="641">
        <v>272</v>
      </c>
      <c r="D1461" s="641" t="s">
        <v>1015</v>
      </c>
      <c r="E1461" s="642" t="s">
        <v>1242</v>
      </c>
      <c r="F1461" s="773">
        <v>460</v>
      </c>
      <c r="G1461" s="773">
        <v>8</v>
      </c>
      <c r="H1461" s="774">
        <v>460</v>
      </c>
    </row>
    <row r="1462" spans="1:8" s="406" customFormat="1" x14ac:dyDescent="0.25">
      <c r="A1462" s="524" t="str">
        <f t="shared" si="24"/>
        <v>272-022-0-001 Norbord inc. (Chambord)</v>
      </c>
      <c r="B1462" s="61" t="str">
        <f t="shared" si="23"/>
        <v>022-0-001 Norbord inc. (Chambord)</v>
      </c>
      <c r="C1462" s="641">
        <v>272</v>
      </c>
      <c r="D1462" s="641" t="s">
        <v>1212</v>
      </c>
      <c r="E1462" s="642" t="s">
        <v>1213</v>
      </c>
      <c r="F1462" s="773">
        <v>460</v>
      </c>
      <c r="G1462" s="773">
        <v>8</v>
      </c>
      <c r="H1462" s="774">
        <v>460</v>
      </c>
    </row>
    <row r="1463" spans="1:8" s="406" customFormat="1" x14ac:dyDescent="0.25">
      <c r="A1463" s="524" t="str">
        <f t="shared" si="24"/>
        <v>272-085-0-001 Norbord inc. (La Sarre - Panneaux)</v>
      </c>
      <c r="B1463" s="61" t="str">
        <f t="shared" si="23"/>
        <v>085-0-001 Norbord inc. (La Sarre - Panneaux)</v>
      </c>
      <c r="C1463" s="641">
        <v>272</v>
      </c>
      <c r="D1463" s="641" t="s">
        <v>1016</v>
      </c>
      <c r="E1463" s="642" t="s">
        <v>1243</v>
      </c>
      <c r="F1463" s="773">
        <v>460</v>
      </c>
      <c r="G1463" s="773">
        <v>8</v>
      </c>
      <c r="H1463" s="774">
        <v>460</v>
      </c>
    </row>
    <row r="1464" spans="1:8" s="406" customFormat="1" x14ac:dyDescent="0.25">
      <c r="A1464" s="524" t="str">
        <f t="shared" si="24"/>
        <v>272-081-0-001 Rayonier A.M. Canada S.E.N.C. (Témiscaming - Pâtes et papiers)</v>
      </c>
      <c r="B1464" s="61" t="str">
        <f t="shared" si="23"/>
        <v>081-0-001 Rayonier A.M. Canada S.E.N.C. (Témiscaming - Pâtes et papiers)</v>
      </c>
      <c r="C1464" s="641">
        <v>272</v>
      </c>
      <c r="D1464" s="641" t="s">
        <v>1017</v>
      </c>
      <c r="E1464" s="642" t="s">
        <v>1244</v>
      </c>
      <c r="F1464" s="773">
        <v>460</v>
      </c>
      <c r="G1464" s="773">
        <v>8</v>
      </c>
      <c r="H1464" s="774">
        <v>460</v>
      </c>
    </row>
    <row r="1465" spans="1:8" s="406" customFormat="1" x14ac:dyDescent="0.25">
      <c r="A1465" s="524" t="str">
        <f t="shared" si="24"/>
        <v>272-171-4-003 Silicium Québec Société en commandite</v>
      </c>
      <c r="B1465" s="61" t="str">
        <f t="shared" si="23"/>
        <v>171-4-003 Silicium Québec Société en commandite</v>
      </c>
      <c r="C1465" s="641">
        <v>272</v>
      </c>
      <c r="D1465" s="641" t="s">
        <v>1010</v>
      </c>
      <c r="E1465" s="642" t="s">
        <v>1245</v>
      </c>
      <c r="F1465" s="773">
        <v>460</v>
      </c>
      <c r="G1465" s="773">
        <v>8</v>
      </c>
      <c r="H1465" s="774">
        <v>460</v>
      </c>
    </row>
    <row r="1466" spans="1:8" s="406" customFormat="1" x14ac:dyDescent="0.25">
      <c r="A1466" s="524" t="str">
        <f t="shared" si="24"/>
        <v>272-012-0-001 Uniboard Canada inc. (Sayabec)</v>
      </c>
      <c r="B1466" s="61" t="str">
        <f t="shared" si="23"/>
        <v>012-0-001 Uniboard Canada inc. (Sayabec)</v>
      </c>
      <c r="C1466" s="641">
        <v>272</v>
      </c>
      <c r="D1466" s="641" t="s">
        <v>1008</v>
      </c>
      <c r="E1466" s="642" t="s">
        <v>1246</v>
      </c>
      <c r="F1466" s="773">
        <v>460</v>
      </c>
      <c r="G1466" s="773">
        <v>8</v>
      </c>
      <c r="H1466" s="774">
        <v>460</v>
      </c>
    </row>
    <row r="1467" spans="1:8" s="406" customFormat="1" x14ac:dyDescent="0.25">
      <c r="A1467" s="524" t="str">
        <f t="shared" si="24"/>
        <v>272-041-2-039 Xylo-Carbone inc.</v>
      </c>
      <c r="B1467" s="61" t="str">
        <f t="shared" si="23"/>
        <v>041-2-039 Xylo-Carbone inc.</v>
      </c>
      <c r="C1467" s="641">
        <v>272</v>
      </c>
      <c r="D1467" s="641" t="s">
        <v>1214</v>
      </c>
      <c r="E1467" s="642" t="s">
        <v>1247</v>
      </c>
      <c r="F1467" s="773">
        <v>460</v>
      </c>
      <c r="G1467" s="773">
        <v>8</v>
      </c>
      <c r="H1467" s="774">
        <v>460</v>
      </c>
    </row>
    <row r="1468" spans="1:8" s="406" customFormat="1" x14ac:dyDescent="0.25">
      <c r="A1468" s="524" t="str">
        <f t="shared" si="24"/>
        <v>273-142-4-004 9455-8624 Québec inc. (Biomasse du lac Taureau)</v>
      </c>
      <c r="B1468" s="61" t="str">
        <f t="shared" si="23"/>
        <v>142-4-004 9455-8624 Québec inc. (Biomasse du lac Taureau)</v>
      </c>
      <c r="C1468" s="641">
        <v>273</v>
      </c>
      <c r="D1468" s="641" t="s">
        <v>1147</v>
      </c>
      <c r="E1468" s="642" t="s">
        <v>1236</v>
      </c>
      <c r="F1468" s="773">
        <v>460</v>
      </c>
      <c r="G1468" s="773">
        <v>8</v>
      </c>
      <c r="H1468" s="774">
        <v>460</v>
      </c>
    </row>
    <row r="1469" spans="1:8" s="406" customFormat="1" x14ac:dyDescent="0.25">
      <c r="A1469" s="524" t="str">
        <f t="shared" si="24"/>
        <v>273-011-0-003 Cascades Canada ULC (Cabano)</v>
      </c>
      <c r="B1469" s="61" t="str">
        <f t="shared" si="23"/>
        <v>011-0-003 Cascades Canada ULC (Cabano)</v>
      </c>
      <c r="C1469" s="642">
        <v>273</v>
      </c>
      <c r="D1469" s="642" t="s">
        <v>1007</v>
      </c>
      <c r="E1469" s="642" t="s">
        <v>1211</v>
      </c>
      <c r="F1469" s="773">
        <v>460</v>
      </c>
      <c r="G1469" s="773">
        <v>8</v>
      </c>
      <c r="H1469" s="774">
        <v>460</v>
      </c>
    </row>
    <row r="1470" spans="1:8" s="406" customFormat="1" x14ac:dyDescent="0.25">
      <c r="A1470" s="524" t="str">
        <f t="shared" si="24"/>
        <v>273-042-0-001 Compagnie WestRock du Canada Corp.</v>
      </c>
      <c r="B1470" s="61" t="str">
        <f t="shared" si="23"/>
        <v>042-0-001 Compagnie WestRock du Canada Corp.</v>
      </c>
      <c r="C1470" s="641">
        <v>273</v>
      </c>
      <c r="D1470" s="641" t="s">
        <v>1011</v>
      </c>
      <c r="E1470" s="642" t="s">
        <v>1237</v>
      </c>
      <c r="F1470" s="773">
        <v>460</v>
      </c>
      <c r="G1470" s="773">
        <v>8</v>
      </c>
      <c r="H1470" s="774">
        <v>460</v>
      </c>
    </row>
    <row r="1471" spans="1:8" s="406" customFormat="1" x14ac:dyDescent="0.25">
      <c r="A1471" s="524" t="str">
        <f t="shared" si="24"/>
        <v>273-051-0-003 Domtar inc. (Windsor - Pâtes et papiers)</v>
      </c>
      <c r="B1471" s="61" t="str">
        <f t="shared" si="23"/>
        <v>051-0-003 Domtar inc. (Windsor - Pâtes et papiers)</v>
      </c>
      <c r="C1471" s="641">
        <v>273</v>
      </c>
      <c r="D1471" s="641" t="s">
        <v>1012</v>
      </c>
      <c r="E1471" s="642" t="s">
        <v>1238</v>
      </c>
      <c r="F1471" s="773">
        <v>460</v>
      </c>
      <c r="G1471" s="773">
        <v>8</v>
      </c>
      <c r="H1471" s="774">
        <v>460</v>
      </c>
    </row>
    <row r="1472" spans="1:8" s="406" customFormat="1" x14ac:dyDescent="0.25">
      <c r="A1472" s="524" t="str">
        <f t="shared" si="24"/>
        <v>273-012-0-003 Entreprises Sappi Canada inc. (Matane)</v>
      </c>
      <c r="B1472" s="61" t="str">
        <f t="shared" si="23"/>
        <v>012-0-003 Entreprises Sappi Canada inc. (Matane)</v>
      </c>
      <c r="C1472" s="641">
        <v>273</v>
      </c>
      <c r="D1472" s="641" t="s">
        <v>1009</v>
      </c>
      <c r="E1472" s="642" t="s">
        <v>1239</v>
      </c>
      <c r="F1472" s="773">
        <v>460</v>
      </c>
      <c r="G1472" s="773">
        <v>8</v>
      </c>
      <c r="H1472" s="774">
        <v>460</v>
      </c>
    </row>
    <row r="1473" spans="1:8" s="406" customFormat="1" x14ac:dyDescent="0.25">
      <c r="A1473" s="524" t="str">
        <f t="shared" si="24"/>
        <v>273-086-0-002 Forex Amos inc. (OSB)</v>
      </c>
      <c r="B1473" s="61" t="str">
        <f t="shared" si="23"/>
        <v>086-0-002 Forex Amos inc. (OSB)</v>
      </c>
      <c r="C1473" s="641">
        <v>273</v>
      </c>
      <c r="D1473" s="641" t="s">
        <v>1240</v>
      </c>
      <c r="E1473" s="642" t="s">
        <v>1241</v>
      </c>
      <c r="F1473" s="773">
        <v>460</v>
      </c>
      <c r="G1473" s="773">
        <v>8</v>
      </c>
      <c r="H1473" s="774">
        <v>460</v>
      </c>
    </row>
    <row r="1474" spans="1:8" s="406" customFormat="1" x14ac:dyDescent="0.25">
      <c r="A1474" s="524" t="str">
        <f t="shared" si="24"/>
        <v xml:space="preserve">273-072-0-002 Fortress Cellulose Spécialisée (Thurso - Pâtes et Papiers) </v>
      </c>
      <c r="B1474" s="61" t="str">
        <f t="shared" si="23"/>
        <v xml:space="preserve">072-0-002 Fortress Cellulose Spécialisée (Thurso - Pâtes et Papiers) </v>
      </c>
      <c r="C1474" s="641">
        <v>273</v>
      </c>
      <c r="D1474" s="641" t="s">
        <v>1013</v>
      </c>
      <c r="E1474" s="642" t="s">
        <v>1014</v>
      </c>
      <c r="F1474" s="773">
        <v>460</v>
      </c>
      <c r="G1474" s="773">
        <v>8</v>
      </c>
      <c r="H1474" s="774">
        <v>460</v>
      </c>
    </row>
    <row r="1475" spans="1:8" s="406" customFormat="1" x14ac:dyDescent="0.25">
      <c r="A1475" s="524" t="str">
        <f t="shared" si="24"/>
        <v>273-073-0-001 Louisiana-Pacific Canada Ltd. (Bois-Franc)</v>
      </c>
      <c r="B1475" s="61" t="str">
        <f t="shared" si="23"/>
        <v>073-0-001 Louisiana-Pacific Canada Ltd. (Bois-Franc)</v>
      </c>
      <c r="C1475" s="641">
        <v>273</v>
      </c>
      <c r="D1475" s="641" t="s">
        <v>1015</v>
      </c>
      <c r="E1475" s="642" t="s">
        <v>1242</v>
      </c>
      <c r="F1475" s="773">
        <v>460</v>
      </c>
      <c r="G1475" s="773">
        <v>8</v>
      </c>
      <c r="H1475" s="774">
        <v>460</v>
      </c>
    </row>
    <row r="1476" spans="1:8" s="406" customFormat="1" x14ac:dyDescent="0.25">
      <c r="A1476" s="524" t="str">
        <f t="shared" si="24"/>
        <v>273-022-0-001 Norbord inc. (Chambord)</v>
      </c>
      <c r="B1476" s="61" t="str">
        <f t="shared" si="23"/>
        <v>022-0-001 Norbord inc. (Chambord)</v>
      </c>
      <c r="C1476" s="641">
        <v>273</v>
      </c>
      <c r="D1476" s="641" t="s">
        <v>1212</v>
      </c>
      <c r="E1476" s="642" t="s">
        <v>1213</v>
      </c>
      <c r="F1476" s="773">
        <v>440</v>
      </c>
      <c r="G1476" s="773">
        <v>8</v>
      </c>
      <c r="H1476" s="774">
        <v>460</v>
      </c>
    </row>
    <row r="1477" spans="1:8" s="406" customFormat="1" x14ac:dyDescent="0.25">
      <c r="A1477" s="524" t="str">
        <f t="shared" si="24"/>
        <v>273-085-0-001 Norbord inc. (La Sarre - Panneaux)</v>
      </c>
      <c r="B1477" s="61" t="str">
        <f t="shared" si="23"/>
        <v>085-0-001 Norbord inc. (La Sarre - Panneaux)</v>
      </c>
      <c r="C1477" s="641">
        <v>273</v>
      </c>
      <c r="D1477" s="641" t="s">
        <v>1016</v>
      </c>
      <c r="E1477" s="642" t="s">
        <v>1243</v>
      </c>
      <c r="F1477" s="773">
        <v>460</v>
      </c>
      <c r="G1477" s="773">
        <v>8</v>
      </c>
      <c r="H1477" s="774">
        <v>460</v>
      </c>
    </row>
    <row r="1478" spans="1:8" s="406" customFormat="1" x14ac:dyDescent="0.25">
      <c r="A1478" s="524" t="str">
        <f t="shared" si="24"/>
        <v>273-081-0-001 Rayonier A.M. Canada S.E.N.C. (Témiscaming - Pâtes et papiers)</v>
      </c>
      <c r="B1478" s="61" t="str">
        <f t="shared" si="23"/>
        <v>081-0-001 Rayonier A.M. Canada S.E.N.C. (Témiscaming - Pâtes et papiers)</v>
      </c>
      <c r="C1478" s="641">
        <v>273</v>
      </c>
      <c r="D1478" s="641" t="s">
        <v>1017</v>
      </c>
      <c r="E1478" s="642" t="s">
        <v>1244</v>
      </c>
      <c r="F1478" s="773">
        <v>460</v>
      </c>
      <c r="G1478" s="773">
        <v>8</v>
      </c>
      <c r="H1478" s="774">
        <v>460</v>
      </c>
    </row>
    <row r="1479" spans="1:8" s="406" customFormat="1" x14ac:dyDescent="0.25">
      <c r="A1479" s="524" t="str">
        <f t="shared" si="24"/>
        <v>273-171-4-003 Silicium Québec Société en commandite</v>
      </c>
      <c r="B1479" s="61" t="str">
        <f t="shared" si="23"/>
        <v>171-4-003 Silicium Québec Société en commandite</v>
      </c>
      <c r="C1479" s="641">
        <v>273</v>
      </c>
      <c r="D1479" s="641" t="s">
        <v>1010</v>
      </c>
      <c r="E1479" s="642" t="s">
        <v>1245</v>
      </c>
      <c r="F1479" s="773">
        <v>460</v>
      </c>
      <c r="G1479" s="773">
        <v>8</v>
      </c>
      <c r="H1479" s="774">
        <v>460</v>
      </c>
    </row>
    <row r="1480" spans="1:8" s="406" customFormat="1" x14ac:dyDescent="0.25">
      <c r="A1480" s="524" t="str">
        <f t="shared" si="24"/>
        <v>273-012-0-001 Uniboard Canada inc. (Sayabec)</v>
      </c>
      <c r="B1480" s="61" t="str">
        <f t="shared" ref="B1480:B1543" si="25">CONCATENATE(D1480," ",E1480)</f>
        <v>012-0-001 Uniboard Canada inc. (Sayabec)</v>
      </c>
      <c r="C1480" s="642">
        <v>273</v>
      </c>
      <c r="D1480" s="642" t="s">
        <v>1008</v>
      </c>
      <c r="E1480" s="642" t="s">
        <v>1246</v>
      </c>
      <c r="F1480" s="773">
        <v>460</v>
      </c>
      <c r="G1480" s="773">
        <v>8</v>
      </c>
      <c r="H1480" s="774">
        <v>460</v>
      </c>
    </row>
    <row r="1481" spans="1:8" s="406" customFormat="1" x14ac:dyDescent="0.25">
      <c r="A1481" s="524" t="str">
        <f t="shared" ref="A1481:A1544" si="26">CONCATENATE(C1481,"-",B1481)</f>
        <v>273-041-2-039 Xylo-Carbone inc.</v>
      </c>
      <c r="B1481" s="61" t="str">
        <f t="shared" si="25"/>
        <v>041-2-039 Xylo-Carbone inc.</v>
      </c>
      <c r="C1481" s="641">
        <v>273</v>
      </c>
      <c r="D1481" s="641" t="s">
        <v>1214</v>
      </c>
      <c r="E1481" s="642" t="s">
        <v>1247</v>
      </c>
      <c r="F1481" s="773">
        <v>460</v>
      </c>
      <c r="G1481" s="773">
        <v>8</v>
      </c>
      <c r="H1481" s="774">
        <v>460</v>
      </c>
    </row>
    <row r="1482" spans="1:8" s="406" customFormat="1" x14ac:dyDescent="0.25">
      <c r="A1482" s="524" t="str">
        <f t="shared" si="26"/>
        <v>274-142-4-004 9455-8624 Québec inc. (Biomasse du lac Taureau)</v>
      </c>
      <c r="B1482" s="61" t="str">
        <f t="shared" si="25"/>
        <v>142-4-004 9455-8624 Québec inc. (Biomasse du lac Taureau)</v>
      </c>
      <c r="C1482" s="641">
        <v>274</v>
      </c>
      <c r="D1482" s="641" t="s">
        <v>1147</v>
      </c>
      <c r="E1482" s="642" t="s">
        <v>1236</v>
      </c>
      <c r="F1482" s="773">
        <v>460</v>
      </c>
      <c r="G1482" s="773">
        <v>8</v>
      </c>
      <c r="H1482" s="774">
        <v>460</v>
      </c>
    </row>
    <row r="1483" spans="1:8" s="406" customFormat="1" x14ac:dyDescent="0.25">
      <c r="A1483" s="524" t="str">
        <f t="shared" si="26"/>
        <v>274-011-0-003 Cascades Canada ULC (Cabano)</v>
      </c>
      <c r="B1483" s="61" t="str">
        <f t="shared" si="25"/>
        <v>011-0-003 Cascades Canada ULC (Cabano)</v>
      </c>
      <c r="C1483" s="641">
        <v>274</v>
      </c>
      <c r="D1483" s="641" t="s">
        <v>1007</v>
      </c>
      <c r="E1483" s="642" t="s">
        <v>1211</v>
      </c>
      <c r="F1483" s="773">
        <v>460</v>
      </c>
      <c r="G1483" s="773">
        <v>8</v>
      </c>
      <c r="H1483" s="774">
        <v>460</v>
      </c>
    </row>
    <row r="1484" spans="1:8" s="406" customFormat="1" x14ac:dyDescent="0.25">
      <c r="A1484" s="524" t="str">
        <f t="shared" si="26"/>
        <v>274-042-0-001 Compagnie WestRock du Canada Corp.</v>
      </c>
      <c r="B1484" s="61" t="str">
        <f t="shared" si="25"/>
        <v>042-0-001 Compagnie WestRock du Canada Corp.</v>
      </c>
      <c r="C1484" s="641">
        <v>274</v>
      </c>
      <c r="D1484" s="641" t="s">
        <v>1011</v>
      </c>
      <c r="E1484" s="642" t="s">
        <v>1237</v>
      </c>
      <c r="F1484" s="773">
        <v>460</v>
      </c>
      <c r="G1484" s="773">
        <v>8</v>
      </c>
      <c r="H1484" s="774">
        <v>460</v>
      </c>
    </row>
    <row r="1485" spans="1:8" s="406" customFormat="1" x14ac:dyDescent="0.25">
      <c r="A1485" s="524" t="str">
        <f t="shared" si="26"/>
        <v>274-051-0-003 Domtar inc. (Windsor - Pâtes et papiers)</v>
      </c>
      <c r="B1485" s="61" t="str">
        <f t="shared" si="25"/>
        <v>051-0-003 Domtar inc. (Windsor - Pâtes et papiers)</v>
      </c>
      <c r="C1485" s="641">
        <v>274</v>
      </c>
      <c r="D1485" s="641" t="s">
        <v>1012</v>
      </c>
      <c r="E1485" s="642" t="s">
        <v>1238</v>
      </c>
      <c r="F1485" s="773">
        <v>460</v>
      </c>
      <c r="G1485" s="773">
        <v>8</v>
      </c>
      <c r="H1485" s="774">
        <v>460</v>
      </c>
    </row>
    <row r="1486" spans="1:8" s="406" customFormat="1" x14ac:dyDescent="0.25">
      <c r="A1486" s="524" t="str">
        <f t="shared" si="26"/>
        <v>274-012-0-003 Entreprises Sappi Canada inc. (Matane)</v>
      </c>
      <c r="B1486" s="61" t="str">
        <f t="shared" si="25"/>
        <v>012-0-003 Entreprises Sappi Canada inc. (Matane)</v>
      </c>
      <c r="C1486" s="641">
        <v>274</v>
      </c>
      <c r="D1486" s="641" t="s">
        <v>1009</v>
      </c>
      <c r="E1486" s="642" t="s">
        <v>1239</v>
      </c>
      <c r="F1486" s="773">
        <v>460</v>
      </c>
      <c r="G1486" s="773">
        <v>8</v>
      </c>
      <c r="H1486" s="774">
        <v>460</v>
      </c>
    </row>
    <row r="1487" spans="1:8" s="406" customFormat="1" x14ac:dyDescent="0.25">
      <c r="A1487" s="524" t="str">
        <f t="shared" si="26"/>
        <v>274-086-0-002 Forex Amos inc. (OSB)</v>
      </c>
      <c r="B1487" s="61" t="str">
        <f t="shared" si="25"/>
        <v>086-0-002 Forex Amos inc. (OSB)</v>
      </c>
      <c r="C1487" s="641">
        <v>274</v>
      </c>
      <c r="D1487" s="641" t="s">
        <v>1240</v>
      </c>
      <c r="E1487" s="642" t="s">
        <v>1241</v>
      </c>
      <c r="F1487" s="773">
        <v>460</v>
      </c>
      <c r="G1487" s="773">
        <v>8</v>
      </c>
      <c r="H1487" s="774">
        <v>460</v>
      </c>
    </row>
    <row r="1488" spans="1:8" s="406" customFormat="1" x14ac:dyDescent="0.25">
      <c r="A1488" s="524" t="str">
        <f t="shared" si="26"/>
        <v xml:space="preserve">274-072-0-002 Fortress Cellulose Spécialisée (Thurso - Pâtes et Papiers) </v>
      </c>
      <c r="B1488" s="61" t="str">
        <f t="shared" si="25"/>
        <v xml:space="preserve">072-0-002 Fortress Cellulose Spécialisée (Thurso - Pâtes et Papiers) </v>
      </c>
      <c r="C1488" s="641">
        <v>274</v>
      </c>
      <c r="D1488" s="641" t="s">
        <v>1013</v>
      </c>
      <c r="E1488" s="642" t="s">
        <v>1014</v>
      </c>
      <c r="F1488" s="773">
        <v>460</v>
      </c>
      <c r="G1488" s="773">
        <v>8</v>
      </c>
      <c r="H1488" s="774">
        <v>460</v>
      </c>
    </row>
    <row r="1489" spans="1:8" s="406" customFormat="1" x14ac:dyDescent="0.25">
      <c r="A1489" s="524" t="str">
        <f t="shared" si="26"/>
        <v>274-073-0-001 Louisiana-Pacific Canada Ltd. (Bois-Franc)</v>
      </c>
      <c r="B1489" s="61" t="str">
        <f t="shared" si="25"/>
        <v>073-0-001 Louisiana-Pacific Canada Ltd. (Bois-Franc)</v>
      </c>
      <c r="C1489" s="641">
        <v>274</v>
      </c>
      <c r="D1489" s="641" t="s">
        <v>1015</v>
      </c>
      <c r="E1489" s="642" t="s">
        <v>1242</v>
      </c>
      <c r="F1489" s="773">
        <v>460</v>
      </c>
      <c r="G1489" s="773">
        <v>8</v>
      </c>
      <c r="H1489" s="774">
        <v>460</v>
      </c>
    </row>
    <row r="1490" spans="1:8" s="406" customFormat="1" x14ac:dyDescent="0.25">
      <c r="A1490" s="524" t="str">
        <f t="shared" si="26"/>
        <v>274-022-0-001 Norbord inc. (Chambord)</v>
      </c>
      <c r="B1490" s="61" t="str">
        <f t="shared" si="25"/>
        <v>022-0-001 Norbord inc. (Chambord)</v>
      </c>
      <c r="C1490" s="641">
        <v>274</v>
      </c>
      <c r="D1490" s="641" t="s">
        <v>1212</v>
      </c>
      <c r="E1490" s="642" t="s">
        <v>1213</v>
      </c>
      <c r="F1490" s="773">
        <v>420</v>
      </c>
      <c r="G1490" s="773">
        <v>7</v>
      </c>
      <c r="H1490" s="774">
        <v>420</v>
      </c>
    </row>
    <row r="1491" spans="1:8" s="406" customFormat="1" x14ac:dyDescent="0.25">
      <c r="A1491" s="524" t="str">
        <f t="shared" si="26"/>
        <v>274-085-0-001 Norbord inc. (La Sarre - Panneaux)</v>
      </c>
      <c r="B1491" s="61" t="str">
        <f t="shared" si="25"/>
        <v>085-0-001 Norbord inc. (La Sarre - Panneaux)</v>
      </c>
      <c r="C1491" s="642">
        <v>274</v>
      </c>
      <c r="D1491" s="642" t="s">
        <v>1016</v>
      </c>
      <c r="E1491" s="642" t="s">
        <v>1243</v>
      </c>
      <c r="F1491" s="773">
        <v>460</v>
      </c>
      <c r="G1491" s="773">
        <v>8</v>
      </c>
      <c r="H1491" s="774">
        <v>460</v>
      </c>
    </row>
    <row r="1492" spans="1:8" s="406" customFormat="1" x14ac:dyDescent="0.25">
      <c r="A1492" s="524" t="str">
        <f t="shared" si="26"/>
        <v>274-081-0-001 Rayonier A.M. Canada S.E.N.C. (Témiscaming - Pâtes et papiers)</v>
      </c>
      <c r="B1492" s="61" t="str">
        <f t="shared" si="25"/>
        <v>081-0-001 Rayonier A.M. Canada S.E.N.C. (Témiscaming - Pâtes et papiers)</v>
      </c>
      <c r="C1492" s="641">
        <v>274</v>
      </c>
      <c r="D1492" s="641" t="s">
        <v>1017</v>
      </c>
      <c r="E1492" s="642" t="s">
        <v>1244</v>
      </c>
      <c r="F1492" s="773">
        <v>460</v>
      </c>
      <c r="G1492" s="773">
        <v>8</v>
      </c>
      <c r="H1492" s="774">
        <v>460</v>
      </c>
    </row>
    <row r="1493" spans="1:8" s="406" customFormat="1" x14ac:dyDescent="0.25">
      <c r="A1493" s="524" t="str">
        <f t="shared" si="26"/>
        <v>274-171-4-003 Silicium Québec Société en commandite</v>
      </c>
      <c r="B1493" s="61" t="str">
        <f t="shared" si="25"/>
        <v>171-4-003 Silicium Québec Société en commandite</v>
      </c>
      <c r="C1493" s="641">
        <v>274</v>
      </c>
      <c r="D1493" s="641" t="s">
        <v>1010</v>
      </c>
      <c r="E1493" s="642" t="s">
        <v>1245</v>
      </c>
      <c r="F1493" s="773">
        <v>460</v>
      </c>
      <c r="G1493" s="773">
        <v>8</v>
      </c>
      <c r="H1493" s="774">
        <v>460</v>
      </c>
    </row>
    <row r="1494" spans="1:8" s="406" customFormat="1" x14ac:dyDescent="0.25">
      <c r="A1494" s="524" t="str">
        <f t="shared" si="26"/>
        <v>274-012-0-001 Uniboard Canada inc. (Sayabec)</v>
      </c>
      <c r="B1494" s="61" t="str">
        <f t="shared" si="25"/>
        <v>012-0-001 Uniboard Canada inc. (Sayabec)</v>
      </c>
      <c r="C1494" s="641">
        <v>274</v>
      </c>
      <c r="D1494" s="641" t="s">
        <v>1008</v>
      </c>
      <c r="E1494" s="642" t="s">
        <v>1246</v>
      </c>
      <c r="F1494" s="773">
        <v>460</v>
      </c>
      <c r="G1494" s="773">
        <v>8</v>
      </c>
      <c r="H1494" s="774">
        <v>460</v>
      </c>
    </row>
    <row r="1495" spans="1:8" s="406" customFormat="1" x14ac:dyDescent="0.25">
      <c r="A1495" s="524" t="str">
        <f t="shared" si="26"/>
        <v>274-041-2-039 Xylo-Carbone inc.</v>
      </c>
      <c r="B1495" s="61" t="str">
        <f t="shared" si="25"/>
        <v>041-2-039 Xylo-Carbone inc.</v>
      </c>
      <c r="C1495" s="641">
        <v>274</v>
      </c>
      <c r="D1495" s="641" t="s">
        <v>1214</v>
      </c>
      <c r="E1495" s="642" t="s">
        <v>1247</v>
      </c>
      <c r="F1495" s="773">
        <v>460</v>
      </c>
      <c r="G1495" s="773">
        <v>8</v>
      </c>
      <c r="H1495" s="774">
        <v>460</v>
      </c>
    </row>
    <row r="1496" spans="1:8" s="406" customFormat="1" x14ac:dyDescent="0.25">
      <c r="A1496" s="524" t="str">
        <f t="shared" si="26"/>
        <v>275-142-4-004 9455-8624 Québec inc. (Biomasse du lac Taureau)</v>
      </c>
      <c r="B1496" s="61" t="str">
        <f t="shared" si="25"/>
        <v>142-4-004 9455-8624 Québec inc. (Biomasse du lac Taureau)</v>
      </c>
      <c r="C1496" s="641">
        <v>275</v>
      </c>
      <c r="D1496" s="641" t="s">
        <v>1147</v>
      </c>
      <c r="E1496" s="642" t="s">
        <v>1236</v>
      </c>
      <c r="F1496" s="773">
        <v>460</v>
      </c>
      <c r="G1496" s="773">
        <v>8</v>
      </c>
      <c r="H1496" s="774">
        <v>460</v>
      </c>
    </row>
    <row r="1497" spans="1:8" s="406" customFormat="1" x14ac:dyDescent="0.25">
      <c r="A1497" s="524" t="str">
        <f t="shared" si="26"/>
        <v>275-011-0-003 Cascades Canada ULC (Cabano)</v>
      </c>
      <c r="B1497" s="61" t="str">
        <f t="shared" si="25"/>
        <v>011-0-003 Cascades Canada ULC (Cabano)</v>
      </c>
      <c r="C1497" s="641">
        <v>275</v>
      </c>
      <c r="D1497" s="641" t="s">
        <v>1007</v>
      </c>
      <c r="E1497" s="642" t="s">
        <v>1211</v>
      </c>
      <c r="F1497" s="773">
        <v>460</v>
      </c>
      <c r="G1497" s="773">
        <v>8</v>
      </c>
      <c r="H1497" s="774">
        <v>460</v>
      </c>
    </row>
    <row r="1498" spans="1:8" s="406" customFormat="1" x14ac:dyDescent="0.25">
      <c r="A1498" s="524" t="str">
        <f t="shared" si="26"/>
        <v>275-042-0-001 Compagnie WestRock du Canada Corp.</v>
      </c>
      <c r="B1498" s="61" t="str">
        <f t="shared" si="25"/>
        <v>042-0-001 Compagnie WestRock du Canada Corp.</v>
      </c>
      <c r="C1498" s="641">
        <v>275</v>
      </c>
      <c r="D1498" s="641" t="s">
        <v>1011</v>
      </c>
      <c r="E1498" s="642" t="s">
        <v>1237</v>
      </c>
      <c r="F1498" s="773">
        <v>460</v>
      </c>
      <c r="G1498" s="773">
        <v>8</v>
      </c>
      <c r="H1498" s="774">
        <v>460</v>
      </c>
    </row>
    <row r="1499" spans="1:8" s="406" customFormat="1" x14ac:dyDescent="0.25">
      <c r="A1499" s="524" t="str">
        <f t="shared" si="26"/>
        <v>275-051-0-003 Domtar inc. (Windsor - Pâtes et papiers)</v>
      </c>
      <c r="B1499" s="61" t="str">
        <f t="shared" si="25"/>
        <v>051-0-003 Domtar inc. (Windsor - Pâtes et papiers)</v>
      </c>
      <c r="C1499" s="641">
        <v>275</v>
      </c>
      <c r="D1499" s="641" t="s">
        <v>1012</v>
      </c>
      <c r="E1499" s="642" t="s">
        <v>1238</v>
      </c>
      <c r="F1499" s="773">
        <v>460</v>
      </c>
      <c r="G1499" s="773">
        <v>8</v>
      </c>
      <c r="H1499" s="774">
        <v>460</v>
      </c>
    </row>
    <row r="1500" spans="1:8" s="406" customFormat="1" x14ac:dyDescent="0.25">
      <c r="A1500" s="524" t="str">
        <f t="shared" si="26"/>
        <v>275-012-0-003 Entreprises Sappi Canada inc. (Matane)</v>
      </c>
      <c r="B1500" s="61" t="str">
        <f t="shared" si="25"/>
        <v>012-0-003 Entreprises Sappi Canada inc. (Matane)</v>
      </c>
      <c r="C1500" s="641">
        <v>275</v>
      </c>
      <c r="D1500" s="641" t="s">
        <v>1009</v>
      </c>
      <c r="E1500" s="642" t="s">
        <v>1239</v>
      </c>
      <c r="F1500" s="773">
        <v>460</v>
      </c>
      <c r="G1500" s="773">
        <v>8</v>
      </c>
      <c r="H1500" s="774">
        <v>460</v>
      </c>
    </row>
    <row r="1501" spans="1:8" s="406" customFormat="1" x14ac:dyDescent="0.25">
      <c r="A1501" s="524" t="str">
        <f t="shared" si="26"/>
        <v>275-086-0-002 Forex Amos inc. (OSB)</v>
      </c>
      <c r="B1501" s="61" t="str">
        <f t="shared" si="25"/>
        <v>086-0-002 Forex Amos inc. (OSB)</v>
      </c>
      <c r="C1501" s="641">
        <v>275</v>
      </c>
      <c r="D1501" s="641" t="s">
        <v>1240</v>
      </c>
      <c r="E1501" s="642" t="s">
        <v>1241</v>
      </c>
      <c r="F1501" s="773">
        <v>460</v>
      </c>
      <c r="G1501" s="773">
        <v>8</v>
      </c>
      <c r="H1501" s="774">
        <v>460</v>
      </c>
    </row>
    <row r="1502" spans="1:8" s="406" customFormat="1" x14ac:dyDescent="0.25">
      <c r="A1502" s="524" t="str">
        <f t="shared" si="26"/>
        <v xml:space="preserve">275-072-0-002 Fortress Cellulose Spécialisée (Thurso - Pâtes et Papiers) </v>
      </c>
      <c r="B1502" s="61" t="str">
        <f t="shared" si="25"/>
        <v xml:space="preserve">072-0-002 Fortress Cellulose Spécialisée (Thurso - Pâtes et Papiers) </v>
      </c>
      <c r="C1502" s="642">
        <v>275</v>
      </c>
      <c r="D1502" s="642" t="s">
        <v>1013</v>
      </c>
      <c r="E1502" s="642" t="s">
        <v>1014</v>
      </c>
      <c r="F1502" s="773">
        <v>460</v>
      </c>
      <c r="G1502" s="773">
        <v>8</v>
      </c>
      <c r="H1502" s="774">
        <v>460</v>
      </c>
    </row>
    <row r="1503" spans="1:8" s="406" customFormat="1" x14ac:dyDescent="0.25">
      <c r="A1503" s="524" t="str">
        <f t="shared" si="26"/>
        <v>275-073-0-001 Louisiana-Pacific Canada Ltd. (Bois-Franc)</v>
      </c>
      <c r="B1503" s="61" t="str">
        <f t="shared" si="25"/>
        <v>073-0-001 Louisiana-Pacific Canada Ltd. (Bois-Franc)</v>
      </c>
      <c r="C1503" s="641">
        <v>275</v>
      </c>
      <c r="D1503" s="641" t="s">
        <v>1015</v>
      </c>
      <c r="E1503" s="642" t="s">
        <v>1242</v>
      </c>
      <c r="F1503" s="773">
        <v>460</v>
      </c>
      <c r="G1503" s="773">
        <v>8</v>
      </c>
      <c r="H1503" s="774">
        <v>460</v>
      </c>
    </row>
    <row r="1504" spans="1:8" s="406" customFormat="1" x14ac:dyDescent="0.25">
      <c r="A1504" s="524" t="str">
        <f t="shared" si="26"/>
        <v>275-022-0-001 Norbord inc. (Chambord)</v>
      </c>
      <c r="B1504" s="61" t="str">
        <f t="shared" si="25"/>
        <v>022-0-001 Norbord inc. (Chambord)</v>
      </c>
      <c r="C1504" s="641">
        <v>275</v>
      </c>
      <c r="D1504" s="641" t="s">
        <v>1212</v>
      </c>
      <c r="E1504" s="642" t="s">
        <v>1213</v>
      </c>
      <c r="F1504" s="773">
        <v>380</v>
      </c>
      <c r="G1504" s="773">
        <v>7</v>
      </c>
      <c r="H1504" s="774">
        <v>420</v>
      </c>
    </row>
    <row r="1505" spans="1:8" s="406" customFormat="1" x14ac:dyDescent="0.25">
      <c r="A1505" s="524" t="str">
        <f t="shared" si="26"/>
        <v>275-085-0-001 Norbord inc. (La Sarre - Panneaux)</v>
      </c>
      <c r="B1505" s="61" t="str">
        <f t="shared" si="25"/>
        <v>085-0-001 Norbord inc. (La Sarre - Panneaux)</v>
      </c>
      <c r="C1505" s="641">
        <v>275</v>
      </c>
      <c r="D1505" s="641" t="s">
        <v>1016</v>
      </c>
      <c r="E1505" s="642" t="s">
        <v>1243</v>
      </c>
      <c r="F1505" s="773">
        <v>460</v>
      </c>
      <c r="G1505" s="773">
        <v>8</v>
      </c>
      <c r="H1505" s="774">
        <v>460</v>
      </c>
    </row>
    <row r="1506" spans="1:8" s="406" customFormat="1" x14ac:dyDescent="0.25">
      <c r="A1506" s="524" t="str">
        <f t="shared" si="26"/>
        <v>275-081-0-001 Rayonier A.M. Canada S.E.N.C. (Témiscaming - Pâtes et papiers)</v>
      </c>
      <c r="B1506" s="61" t="str">
        <f t="shared" si="25"/>
        <v>081-0-001 Rayonier A.M. Canada S.E.N.C. (Témiscaming - Pâtes et papiers)</v>
      </c>
      <c r="C1506" s="641">
        <v>275</v>
      </c>
      <c r="D1506" s="641" t="s">
        <v>1017</v>
      </c>
      <c r="E1506" s="642" t="s">
        <v>1244</v>
      </c>
      <c r="F1506" s="773">
        <v>460</v>
      </c>
      <c r="G1506" s="773">
        <v>8</v>
      </c>
      <c r="H1506" s="774">
        <v>460</v>
      </c>
    </row>
    <row r="1507" spans="1:8" s="406" customFormat="1" x14ac:dyDescent="0.25">
      <c r="A1507" s="524" t="str">
        <f t="shared" si="26"/>
        <v>275-171-4-003 Silicium Québec Société en commandite</v>
      </c>
      <c r="B1507" s="61" t="str">
        <f t="shared" si="25"/>
        <v>171-4-003 Silicium Québec Société en commandite</v>
      </c>
      <c r="C1507" s="641">
        <v>275</v>
      </c>
      <c r="D1507" s="641" t="s">
        <v>1010</v>
      </c>
      <c r="E1507" s="642" t="s">
        <v>1245</v>
      </c>
      <c r="F1507" s="773">
        <v>460</v>
      </c>
      <c r="G1507" s="773">
        <v>8</v>
      </c>
      <c r="H1507" s="774">
        <v>460</v>
      </c>
    </row>
    <row r="1508" spans="1:8" s="406" customFormat="1" x14ac:dyDescent="0.25">
      <c r="A1508" s="524" t="str">
        <f t="shared" si="26"/>
        <v>275-012-0-001 Uniboard Canada inc. (Sayabec)</v>
      </c>
      <c r="B1508" s="61" t="str">
        <f t="shared" si="25"/>
        <v>012-0-001 Uniboard Canada inc. (Sayabec)</v>
      </c>
      <c r="C1508" s="641">
        <v>275</v>
      </c>
      <c r="D1508" s="641" t="s">
        <v>1008</v>
      </c>
      <c r="E1508" s="642" t="s">
        <v>1246</v>
      </c>
      <c r="F1508" s="773">
        <v>460</v>
      </c>
      <c r="G1508" s="773">
        <v>8</v>
      </c>
      <c r="H1508" s="774">
        <v>460</v>
      </c>
    </row>
    <row r="1509" spans="1:8" s="406" customFormat="1" x14ac:dyDescent="0.25">
      <c r="A1509" s="524" t="str">
        <f t="shared" si="26"/>
        <v>275-041-2-039 Xylo-Carbone inc.</v>
      </c>
      <c r="B1509" s="61" t="str">
        <f t="shared" si="25"/>
        <v>041-2-039 Xylo-Carbone inc.</v>
      </c>
      <c r="C1509" s="641">
        <v>275</v>
      </c>
      <c r="D1509" s="641" t="s">
        <v>1214</v>
      </c>
      <c r="E1509" s="642" t="s">
        <v>1247</v>
      </c>
      <c r="F1509" s="773">
        <v>460</v>
      </c>
      <c r="G1509" s="773">
        <v>8</v>
      </c>
      <c r="H1509" s="774">
        <v>460</v>
      </c>
    </row>
    <row r="1510" spans="1:8" s="406" customFormat="1" x14ac:dyDescent="0.25">
      <c r="A1510" s="524" t="str">
        <f t="shared" si="26"/>
        <v>276-142-4-004 9455-8624 Québec inc. (Biomasse du lac Taureau)</v>
      </c>
      <c r="B1510" s="61" t="str">
        <f t="shared" si="25"/>
        <v>142-4-004 9455-8624 Québec inc. (Biomasse du lac Taureau)</v>
      </c>
      <c r="C1510" s="641">
        <v>276</v>
      </c>
      <c r="D1510" s="641" t="s">
        <v>1147</v>
      </c>
      <c r="E1510" s="642" t="s">
        <v>1236</v>
      </c>
      <c r="F1510" s="773">
        <v>460</v>
      </c>
      <c r="G1510" s="773">
        <v>8</v>
      </c>
      <c r="H1510" s="774">
        <v>460</v>
      </c>
    </row>
    <row r="1511" spans="1:8" s="406" customFormat="1" x14ac:dyDescent="0.25">
      <c r="A1511" s="524" t="str">
        <f t="shared" si="26"/>
        <v>276-011-0-003 Cascades Canada ULC (Cabano)</v>
      </c>
      <c r="B1511" s="61" t="str">
        <f t="shared" si="25"/>
        <v>011-0-003 Cascades Canada ULC (Cabano)</v>
      </c>
      <c r="C1511" s="641">
        <v>276</v>
      </c>
      <c r="D1511" s="641" t="s">
        <v>1007</v>
      </c>
      <c r="E1511" s="642" t="s">
        <v>1211</v>
      </c>
      <c r="F1511" s="773">
        <v>460</v>
      </c>
      <c r="G1511" s="773">
        <v>8</v>
      </c>
      <c r="H1511" s="774">
        <v>460</v>
      </c>
    </row>
    <row r="1512" spans="1:8" s="406" customFormat="1" x14ac:dyDescent="0.25">
      <c r="A1512" s="524" t="str">
        <f t="shared" si="26"/>
        <v>276-042-0-001 Compagnie WestRock du Canada Corp.</v>
      </c>
      <c r="B1512" s="61" t="str">
        <f t="shared" si="25"/>
        <v>042-0-001 Compagnie WestRock du Canada Corp.</v>
      </c>
      <c r="C1512" s="641">
        <v>276</v>
      </c>
      <c r="D1512" s="641" t="s">
        <v>1011</v>
      </c>
      <c r="E1512" s="642" t="s">
        <v>1237</v>
      </c>
      <c r="F1512" s="773">
        <v>460</v>
      </c>
      <c r="G1512" s="773">
        <v>8</v>
      </c>
      <c r="H1512" s="774">
        <v>460</v>
      </c>
    </row>
    <row r="1513" spans="1:8" s="406" customFormat="1" x14ac:dyDescent="0.25">
      <c r="A1513" s="524" t="str">
        <f t="shared" si="26"/>
        <v>276-051-0-003 Domtar inc. (Windsor - Pâtes et papiers)</v>
      </c>
      <c r="B1513" s="61" t="str">
        <f t="shared" si="25"/>
        <v>051-0-003 Domtar inc. (Windsor - Pâtes et papiers)</v>
      </c>
      <c r="C1513" s="642">
        <v>276</v>
      </c>
      <c r="D1513" s="642" t="s">
        <v>1012</v>
      </c>
      <c r="E1513" s="642" t="s">
        <v>1238</v>
      </c>
      <c r="F1513" s="773">
        <v>460</v>
      </c>
      <c r="G1513" s="773">
        <v>8</v>
      </c>
      <c r="H1513" s="774">
        <v>460</v>
      </c>
    </row>
    <row r="1514" spans="1:8" s="406" customFormat="1" x14ac:dyDescent="0.25">
      <c r="A1514" s="524" t="str">
        <f t="shared" si="26"/>
        <v>276-012-0-003 Entreprises Sappi Canada inc. (Matane)</v>
      </c>
      <c r="B1514" s="61" t="str">
        <f t="shared" si="25"/>
        <v>012-0-003 Entreprises Sappi Canada inc. (Matane)</v>
      </c>
      <c r="C1514" s="641">
        <v>276</v>
      </c>
      <c r="D1514" s="641" t="s">
        <v>1009</v>
      </c>
      <c r="E1514" s="642" t="s">
        <v>1239</v>
      </c>
      <c r="F1514" s="773">
        <v>460</v>
      </c>
      <c r="G1514" s="773">
        <v>8</v>
      </c>
      <c r="H1514" s="774">
        <v>460</v>
      </c>
    </row>
    <row r="1515" spans="1:8" s="406" customFormat="1" x14ac:dyDescent="0.25">
      <c r="A1515" s="524" t="str">
        <f t="shared" si="26"/>
        <v>276-086-0-002 Forex Amos inc. (OSB)</v>
      </c>
      <c r="B1515" s="61" t="str">
        <f t="shared" si="25"/>
        <v>086-0-002 Forex Amos inc. (OSB)</v>
      </c>
      <c r="C1515" s="641">
        <v>276</v>
      </c>
      <c r="D1515" s="641" t="s">
        <v>1240</v>
      </c>
      <c r="E1515" s="642" t="s">
        <v>1241</v>
      </c>
      <c r="F1515" s="773">
        <v>460</v>
      </c>
      <c r="G1515" s="773">
        <v>8</v>
      </c>
      <c r="H1515" s="774">
        <v>460</v>
      </c>
    </row>
    <row r="1516" spans="1:8" s="406" customFormat="1" x14ac:dyDescent="0.25">
      <c r="A1516" s="524" t="str">
        <f t="shared" si="26"/>
        <v xml:space="preserve">276-072-0-002 Fortress Cellulose Spécialisée (Thurso - Pâtes et Papiers) </v>
      </c>
      <c r="B1516" s="61" t="str">
        <f t="shared" si="25"/>
        <v xml:space="preserve">072-0-002 Fortress Cellulose Spécialisée (Thurso - Pâtes et Papiers) </v>
      </c>
      <c r="C1516" s="641">
        <v>276</v>
      </c>
      <c r="D1516" s="641" t="s">
        <v>1013</v>
      </c>
      <c r="E1516" s="642" t="s">
        <v>1014</v>
      </c>
      <c r="F1516" s="773">
        <v>460</v>
      </c>
      <c r="G1516" s="773">
        <v>8</v>
      </c>
      <c r="H1516" s="774">
        <v>460</v>
      </c>
    </row>
    <row r="1517" spans="1:8" s="406" customFormat="1" x14ac:dyDescent="0.25">
      <c r="A1517" s="524" t="str">
        <f t="shared" si="26"/>
        <v>276-073-0-001 Louisiana-Pacific Canada Ltd. (Bois-Franc)</v>
      </c>
      <c r="B1517" s="61" t="str">
        <f t="shared" si="25"/>
        <v>073-0-001 Louisiana-Pacific Canada Ltd. (Bois-Franc)</v>
      </c>
      <c r="C1517" s="641">
        <v>276</v>
      </c>
      <c r="D1517" s="641" t="s">
        <v>1015</v>
      </c>
      <c r="E1517" s="642" t="s">
        <v>1242</v>
      </c>
      <c r="F1517" s="773">
        <v>460</v>
      </c>
      <c r="G1517" s="773">
        <v>8</v>
      </c>
      <c r="H1517" s="774">
        <v>460</v>
      </c>
    </row>
    <row r="1518" spans="1:8" s="406" customFormat="1" x14ac:dyDescent="0.25">
      <c r="A1518" s="524" t="str">
        <f t="shared" si="26"/>
        <v>276-022-0-001 Norbord inc. (Chambord)</v>
      </c>
      <c r="B1518" s="61" t="str">
        <f t="shared" si="25"/>
        <v>022-0-001 Norbord inc. (Chambord)</v>
      </c>
      <c r="C1518" s="641">
        <v>276</v>
      </c>
      <c r="D1518" s="641" t="s">
        <v>1212</v>
      </c>
      <c r="E1518" s="642" t="s">
        <v>1213</v>
      </c>
      <c r="F1518" s="773">
        <v>340</v>
      </c>
      <c r="G1518" s="773">
        <v>6</v>
      </c>
      <c r="H1518" s="774">
        <v>360</v>
      </c>
    </row>
    <row r="1519" spans="1:8" s="406" customFormat="1" x14ac:dyDescent="0.25">
      <c r="A1519" s="524" t="str">
        <f t="shared" si="26"/>
        <v>276-085-0-001 Norbord inc. (La Sarre - Panneaux)</v>
      </c>
      <c r="B1519" s="61" t="str">
        <f t="shared" si="25"/>
        <v>085-0-001 Norbord inc. (La Sarre - Panneaux)</v>
      </c>
      <c r="C1519" s="641">
        <v>276</v>
      </c>
      <c r="D1519" s="641" t="s">
        <v>1016</v>
      </c>
      <c r="E1519" s="642" t="s">
        <v>1243</v>
      </c>
      <c r="F1519" s="773">
        <v>460</v>
      </c>
      <c r="G1519" s="773">
        <v>8</v>
      </c>
      <c r="H1519" s="774">
        <v>460</v>
      </c>
    </row>
    <row r="1520" spans="1:8" s="406" customFormat="1" x14ac:dyDescent="0.25">
      <c r="A1520" s="524" t="str">
        <f t="shared" si="26"/>
        <v>276-081-0-001 Rayonier A.M. Canada S.E.N.C. (Témiscaming - Pâtes et papiers)</v>
      </c>
      <c r="B1520" s="61" t="str">
        <f t="shared" si="25"/>
        <v>081-0-001 Rayonier A.M. Canada S.E.N.C. (Témiscaming - Pâtes et papiers)</v>
      </c>
      <c r="C1520" s="641">
        <v>276</v>
      </c>
      <c r="D1520" s="641" t="s">
        <v>1017</v>
      </c>
      <c r="E1520" s="642" t="s">
        <v>1244</v>
      </c>
      <c r="F1520" s="773">
        <v>460</v>
      </c>
      <c r="G1520" s="773">
        <v>8</v>
      </c>
      <c r="H1520" s="774">
        <v>460</v>
      </c>
    </row>
    <row r="1521" spans="1:8" s="406" customFormat="1" x14ac:dyDescent="0.25">
      <c r="A1521" s="524" t="str">
        <f t="shared" si="26"/>
        <v>276-171-4-003 Silicium Québec Société en commandite</v>
      </c>
      <c r="B1521" s="61" t="str">
        <f t="shared" si="25"/>
        <v>171-4-003 Silicium Québec Société en commandite</v>
      </c>
      <c r="C1521" s="641">
        <v>276</v>
      </c>
      <c r="D1521" s="641" t="s">
        <v>1010</v>
      </c>
      <c r="E1521" s="642" t="s">
        <v>1245</v>
      </c>
      <c r="F1521" s="773">
        <v>460</v>
      </c>
      <c r="G1521" s="773">
        <v>8</v>
      </c>
      <c r="H1521" s="774">
        <v>460</v>
      </c>
    </row>
    <row r="1522" spans="1:8" s="406" customFormat="1" x14ac:dyDescent="0.25">
      <c r="A1522" s="524" t="str">
        <f t="shared" si="26"/>
        <v>276-012-0-001 Uniboard Canada inc. (Sayabec)</v>
      </c>
      <c r="B1522" s="61" t="str">
        <f t="shared" si="25"/>
        <v>012-0-001 Uniboard Canada inc. (Sayabec)</v>
      </c>
      <c r="C1522" s="641">
        <v>276</v>
      </c>
      <c r="D1522" s="641" t="s">
        <v>1008</v>
      </c>
      <c r="E1522" s="642" t="s">
        <v>1246</v>
      </c>
      <c r="F1522" s="773">
        <v>460</v>
      </c>
      <c r="G1522" s="773">
        <v>8</v>
      </c>
      <c r="H1522" s="774">
        <v>460</v>
      </c>
    </row>
    <row r="1523" spans="1:8" s="406" customFormat="1" x14ac:dyDescent="0.25">
      <c r="A1523" s="524" t="str">
        <f t="shared" si="26"/>
        <v>276-041-2-039 Xylo-Carbone inc.</v>
      </c>
      <c r="B1523" s="61" t="str">
        <f t="shared" si="25"/>
        <v>041-2-039 Xylo-Carbone inc.</v>
      </c>
      <c r="C1523" s="641">
        <v>276</v>
      </c>
      <c r="D1523" s="641" t="s">
        <v>1214</v>
      </c>
      <c r="E1523" s="642" t="s">
        <v>1247</v>
      </c>
      <c r="F1523" s="773">
        <v>460</v>
      </c>
      <c r="G1523" s="773">
        <v>8</v>
      </c>
      <c r="H1523" s="774">
        <v>460</v>
      </c>
    </row>
    <row r="1524" spans="1:8" s="406" customFormat="1" x14ac:dyDescent="0.25">
      <c r="A1524" s="524" t="str">
        <f t="shared" si="26"/>
        <v>277-142-4-004 9455-8624 Québec inc. (Biomasse du lac Taureau)</v>
      </c>
      <c r="B1524" s="61" t="str">
        <f t="shared" si="25"/>
        <v>142-4-004 9455-8624 Québec inc. (Biomasse du lac Taureau)</v>
      </c>
      <c r="C1524" s="642">
        <v>277</v>
      </c>
      <c r="D1524" s="642" t="s">
        <v>1147</v>
      </c>
      <c r="E1524" s="642" t="s">
        <v>1236</v>
      </c>
      <c r="F1524" s="773">
        <v>460</v>
      </c>
      <c r="G1524" s="773">
        <v>8</v>
      </c>
      <c r="H1524" s="774">
        <v>460</v>
      </c>
    </row>
    <row r="1525" spans="1:8" s="406" customFormat="1" x14ac:dyDescent="0.25">
      <c r="A1525" s="524" t="str">
        <f t="shared" si="26"/>
        <v>277-011-0-003 Cascades Canada ULC (Cabano)</v>
      </c>
      <c r="B1525" s="61" t="str">
        <f t="shared" si="25"/>
        <v>011-0-003 Cascades Canada ULC (Cabano)</v>
      </c>
      <c r="C1525" s="641">
        <v>277</v>
      </c>
      <c r="D1525" s="641" t="s">
        <v>1007</v>
      </c>
      <c r="E1525" s="642" t="s">
        <v>1211</v>
      </c>
      <c r="F1525" s="773">
        <v>460</v>
      </c>
      <c r="G1525" s="773">
        <v>8</v>
      </c>
      <c r="H1525" s="774">
        <v>460</v>
      </c>
    </row>
    <row r="1526" spans="1:8" s="406" customFormat="1" x14ac:dyDescent="0.25">
      <c r="A1526" s="524" t="str">
        <f t="shared" si="26"/>
        <v>277-042-0-001 Compagnie WestRock du Canada Corp.</v>
      </c>
      <c r="B1526" s="61" t="str">
        <f t="shared" si="25"/>
        <v>042-0-001 Compagnie WestRock du Canada Corp.</v>
      </c>
      <c r="C1526" s="641">
        <v>277</v>
      </c>
      <c r="D1526" s="641" t="s">
        <v>1011</v>
      </c>
      <c r="E1526" s="642" t="s">
        <v>1237</v>
      </c>
      <c r="F1526" s="773">
        <v>460</v>
      </c>
      <c r="G1526" s="773">
        <v>8</v>
      </c>
      <c r="H1526" s="774">
        <v>460</v>
      </c>
    </row>
    <row r="1527" spans="1:8" s="406" customFormat="1" x14ac:dyDescent="0.25">
      <c r="A1527" s="524" t="str">
        <f t="shared" si="26"/>
        <v>277-051-0-003 Domtar inc. (Windsor - Pâtes et papiers)</v>
      </c>
      <c r="B1527" s="61" t="str">
        <f t="shared" si="25"/>
        <v>051-0-003 Domtar inc. (Windsor - Pâtes et papiers)</v>
      </c>
      <c r="C1527" s="641">
        <v>277</v>
      </c>
      <c r="D1527" s="641" t="s">
        <v>1012</v>
      </c>
      <c r="E1527" s="642" t="s">
        <v>1238</v>
      </c>
      <c r="F1527" s="773">
        <v>460</v>
      </c>
      <c r="G1527" s="773">
        <v>8</v>
      </c>
      <c r="H1527" s="774">
        <v>460</v>
      </c>
    </row>
    <row r="1528" spans="1:8" s="406" customFormat="1" x14ac:dyDescent="0.25">
      <c r="A1528" s="524" t="str">
        <f t="shared" si="26"/>
        <v>277-012-0-003 Entreprises Sappi Canada inc. (Matane)</v>
      </c>
      <c r="B1528" s="61" t="str">
        <f t="shared" si="25"/>
        <v>012-0-003 Entreprises Sappi Canada inc. (Matane)</v>
      </c>
      <c r="C1528" s="641">
        <v>277</v>
      </c>
      <c r="D1528" s="641" t="s">
        <v>1009</v>
      </c>
      <c r="E1528" s="642" t="s">
        <v>1239</v>
      </c>
      <c r="F1528" s="773">
        <v>460</v>
      </c>
      <c r="G1528" s="773">
        <v>8</v>
      </c>
      <c r="H1528" s="774">
        <v>460</v>
      </c>
    </row>
    <row r="1529" spans="1:8" s="406" customFormat="1" x14ac:dyDescent="0.25">
      <c r="A1529" s="524" t="str">
        <f t="shared" si="26"/>
        <v>277-086-0-002 Forex Amos inc. (OSB)</v>
      </c>
      <c r="B1529" s="61" t="str">
        <f t="shared" si="25"/>
        <v>086-0-002 Forex Amos inc. (OSB)</v>
      </c>
      <c r="C1529" s="641">
        <v>277</v>
      </c>
      <c r="D1529" s="641" t="s">
        <v>1240</v>
      </c>
      <c r="E1529" s="642" t="s">
        <v>1241</v>
      </c>
      <c r="F1529" s="773">
        <v>460</v>
      </c>
      <c r="G1529" s="773">
        <v>8</v>
      </c>
      <c r="H1529" s="774">
        <v>460</v>
      </c>
    </row>
    <row r="1530" spans="1:8" s="406" customFormat="1" x14ac:dyDescent="0.25">
      <c r="A1530" s="524" t="str">
        <f t="shared" si="26"/>
        <v xml:space="preserve">277-072-0-002 Fortress Cellulose Spécialisée (Thurso - Pâtes et Papiers) </v>
      </c>
      <c r="B1530" s="61" t="str">
        <f t="shared" si="25"/>
        <v xml:space="preserve">072-0-002 Fortress Cellulose Spécialisée (Thurso - Pâtes et Papiers) </v>
      </c>
      <c r="C1530" s="641">
        <v>277</v>
      </c>
      <c r="D1530" s="641" t="s">
        <v>1013</v>
      </c>
      <c r="E1530" s="642" t="s">
        <v>1014</v>
      </c>
      <c r="F1530" s="773">
        <v>460</v>
      </c>
      <c r="G1530" s="773">
        <v>8</v>
      </c>
      <c r="H1530" s="774">
        <v>460</v>
      </c>
    </row>
    <row r="1531" spans="1:8" s="406" customFormat="1" x14ac:dyDescent="0.25">
      <c r="A1531" s="524" t="str">
        <f t="shared" si="26"/>
        <v>277-073-0-001 Louisiana-Pacific Canada Ltd. (Bois-Franc)</v>
      </c>
      <c r="B1531" s="61" t="str">
        <f t="shared" si="25"/>
        <v>073-0-001 Louisiana-Pacific Canada Ltd. (Bois-Franc)</v>
      </c>
      <c r="C1531" s="641">
        <v>277</v>
      </c>
      <c r="D1531" s="641" t="s">
        <v>1015</v>
      </c>
      <c r="E1531" s="642" t="s">
        <v>1242</v>
      </c>
      <c r="F1531" s="773">
        <v>460</v>
      </c>
      <c r="G1531" s="773">
        <v>8</v>
      </c>
      <c r="H1531" s="774">
        <v>460</v>
      </c>
    </row>
    <row r="1532" spans="1:8" s="406" customFormat="1" x14ac:dyDescent="0.25">
      <c r="A1532" s="524" t="str">
        <f t="shared" si="26"/>
        <v>277-022-0-001 Norbord inc. (Chambord)</v>
      </c>
      <c r="B1532" s="61" t="str">
        <f t="shared" si="25"/>
        <v>022-0-001 Norbord inc. (Chambord)</v>
      </c>
      <c r="C1532" s="641">
        <v>277</v>
      </c>
      <c r="D1532" s="641" t="s">
        <v>1212</v>
      </c>
      <c r="E1532" s="642" t="s">
        <v>1213</v>
      </c>
      <c r="F1532" s="773">
        <v>440</v>
      </c>
      <c r="G1532" s="773">
        <v>8</v>
      </c>
      <c r="H1532" s="774">
        <v>460</v>
      </c>
    </row>
    <row r="1533" spans="1:8" s="406" customFormat="1" x14ac:dyDescent="0.25">
      <c r="A1533" s="524" t="str">
        <f t="shared" si="26"/>
        <v>277-085-0-001 Norbord inc. (La Sarre - Panneaux)</v>
      </c>
      <c r="B1533" s="61" t="str">
        <f t="shared" si="25"/>
        <v>085-0-001 Norbord inc. (La Sarre - Panneaux)</v>
      </c>
      <c r="C1533" s="641">
        <v>277</v>
      </c>
      <c r="D1533" s="641" t="s">
        <v>1016</v>
      </c>
      <c r="E1533" s="642" t="s">
        <v>1243</v>
      </c>
      <c r="F1533" s="773">
        <v>460</v>
      </c>
      <c r="G1533" s="773">
        <v>8</v>
      </c>
      <c r="H1533" s="774">
        <v>460</v>
      </c>
    </row>
    <row r="1534" spans="1:8" s="406" customFormat="1" x14ac:dyDescent="0.25">
      <c r="A1534" s="524" t="str">
        <f t="shared" si="26"/>
        <v>277-081-0-001 Rayonier A.M. Canada S.E.N.C. (Témiscaming - Pâtes et papiers)</v>
      </c>
      <c r="B1534" s="61" t="str">
        <f t="shared" si="25"/>
        <v>081-0-001 Rayonier A.M. Canada S.E.N.C. (Témiscaming - Pâtes et papiers)</v>
      </c>
      <c r="C1534" s="641">
        <v>277</v>
      </c>
      <c r="D1534" s="641" t="s">
        <v>1017</v>
      </c>
      <c r="E1534" s="642" t="s">
        <v>1244</v>
      </c>
      <c r="F1534" s="773">
        <v>460</v>
      </c>
      <c r="G1534" s="773">
        <v>8</v>
      </c>
      <c r="H1534" s="774">
        <v>460</v>
      </c>
    </row>
    <row r="1535" spans="1:8" s="406" customFormat="1" x14ac:dyDescent="0.25">
      <c r="A1535" s="524" t="str">
        <f t="shared" si="26"/>
        <v>277-171-4-003 Silicium Québec Société en commandite</v>
      </c>
      <c r="B1535" s="61" t="str">
        <f t="shared" si="25"/>
        <v>171-4-003 Silicium Québec Société en commandite</v>
      </c>
      <c r="C1535" s="642">
        <v>277</v>
      </c>
      <c r="D1535" s="642" t="s">
        <v>1010</v>
      </c>
      <c r="E1535" s="642" t="s">
        <v>1245</v>
      </c>
      <c r="F1535" s="773">
        <v>460</v>
      </c>
      <c r="G1535" s="773">
        <v>8</v>
      </c>
      <c r="H1535" s="774">
        <v>460</v>
      </c>
    </row>
    <row r="1536" spans="1:8" s="406" customFormat="1" x14ac:dyDescent="0.25">
      <c r="A1536" s="524" t="str">
        <f t="shared" si="26"/>
        <v>277-012-0-001 Uniboard Canada inc. (Sayabec)</v>
      </c>
      <c r="B1536" s="61" t="str">
        <f t="shared" si="25"/>
        <v>012-0-001 Uniboard Canada inc. (Sayabec)</v>
      </c>
      <c r="C1536" s="641">
        <v>277</v>
      </c>
      <c r="D1536" s="641" t="s">
        <v>1008</v>
      </c>
      <c r="E1536" s="642" t="s">
        <v>1246</v>
      </c>
      <c r="F1536" s="773">
        <v>460</v>
      </c>
      <c r="G1536" s="773">
        <v>8</v>
      </c>
      <c r="H1536" s="774">
        <v>460</v>
      </c>
    </row>
    <row r="1537" spans="1:8" s="406" customFormat="1" x14ac:dyDescent="0.25">
      <c r="A1537" s="524" t="str">
        <f t="shared" si="26"/>
        <v>277-041-2-039 Xylo-Carbone inc.</v>
      </c>
      <c r="B1537" s="61" t="str">
        <f t="shared" si="25"/>
        <v>041-2-039 Xylo-Carbone inc.</v>
      </c>
      <c r="C1537" s="641">
        <v>277</v>
      </c>
      <c r="D1537" s="641" t="s">
        <v>1214</v>
      </c>
      <c r="E1537" s="642" t="s">
        <v>1247</v>
      </c>
      <c r="F1537" s="773">
        <v>460</v>
      </c>
      <c r="G1537" s="773">
        <v>8</v>
      </c>
      <c r="H1537" s="774">
        <v>460</v>
      </c>
    </row>
    <row r="1538" spans="1:8" s="406" customFormat="1" x14ac:dyDescent="0.25">
      <c r="A1538" s="524" t="str">
        <f t="shared" si="26"/>
        <v>278-142-4-004 9455-8624 Québec inc. (Biomasse du lac Taureau)</v>
      </c>
      <c r="B1538" s="61" t="str">
        <f t="shared" si="25"/>
        <v>142-4-004 9455-8624 Québec inc. (Biomasse du lac Taureau)</v>
      </c>
      <c r="C1538" s="641">
        <v>278</v>
      </c>
      <c r="D1538" s="641" t="s">
        <v>1147</v>
      </c>
      <c r="E1538" s="642" t="s">
        <v>1236</v>
      </c>
      <c r="F1538" s="773">
        <v>460</v>
      </c>
      <c r="G1538" s="773">
        <v>8</v>
      </c>
      <c r="H1538" s="774">
        <v>460</v>
      </c>
    </row>
    <row r="1539" spans="1:8" s="406" customFormat="1" x14ac:dyDescent="0.25">
      <c r="A1539" s="524" t="str">
        <f t="shared" si="26"/>
        <v>278-011-0-003 Cascades Canada ULC (Cabano)</v>
      </c>
      <c r="B1539" s="61" t="str">
        <f t="shared" si="25"/>
        <v>011-0-003 Cascades Canada ULC (Cabano)</v>
      </c>
      <c r="C1539" s="641">
        <v>278</v>
      </c>
      <c r="D1539" s="641" t="s">
        <v>1007</v>
      </c>
      <c r="E1539" s="642" t="s">
        <v>1211</v>
      </c>
      <c r="F1539" s="773">
        <v>460</v>
      </c>
      <c r="G1539" s="773">
        <v>8</v>
      </c>
      <c r="H1539" s="774">
        <v>460</v>
      </c>
    </row>
    <row r="1540" spans="1:8" s="406" customFormat="1" x14ac:dyDescent="0.25">
      <c r="A1540" s="524" t="str">
        <f t="shared" si="26"/>
        <v>278-042-0-001 Compagnie WestRock du Canada Corp.</v>
      </c>
      <c r="B1540" s="61" t="str">
        <f t="shared" si="25"/>
        <v>042-0-001 Compagnie WestRock du Canada Corp.</v>
      </c>
      <c r="C1540" s="641">
        <v>278</v>
      </c>
      <c r="D1540" s="641" t="s">
        <v>1011</v>
      </c>
      <c r="E1540" s="642" t="s">
        <v>1237</v>
      </c>
      <c r="F1540" s="773">
        <v>460</v>
      </c>
      <c r="G1540" s="773">
        <v>8</v>
      </c>
      <c r="H1540" s="774">
        <v>460</v>
      </c>
    </row>
    <row r="1541" spans="1:8" s="406" customFormat="1" x14ac:dyDescent="0.25">
      <c r="A1541" s="524" t="str">
        <f t="shared" si="26"/>
        <v>278-051-0-003 Domtar inc. (Windsor - Pâtes et papiers)</v>
      </c>
      <c r="B1541" s="61" t="str">
        <f t="shared" si="25"/>
        <v>051-0-003 Domtar inc. (Windsor - Pâtes et papiers)</v>
      </c>
      <c r="C1541" s="641">
        <v>278</v>
      </c>
      <c r="D1541" s="641" t="s">
        <v>1012</v>
      </c>
      <c r="E1541" s="642" t="s">
        <v>1238</v>
      </c>
      <c r="F1541" s="773">
        <v>460</v>
      </c>
      <c r="G1541" s="773">
        <v>8</v>
      </c>
      <c r="H1541" s="774">
        <v>460</v>
      </c>
    </row>
    <row r="1542" spans="1:8" s="406" customFormat="1" x14ac:dyDescent="0.25">
      <c r="A1542" s="524" t="str">
        <f t="shared" si="26"/>
        <v>278-012-0-003 Entreprises Sappi Canada inc. (Matane)</v>
      </c>
      <c r="B1542" s="61" t="str">
        <f t="shared" si="25"/>
        <v>012-0-003 Entreprises Sappi Canada inc. (Matane)</v>
      </c>
      <c r="C1542" s="641">
        <v>278</v>
      </c>
      <c r="D1542" s="641" t="s">
        <v>1009</v>
      </c>
      <c r="E1542" s="642" t="s">
        <v>1239</v>
      </c>
      <c r="F1542" s="773">
        <v>460</v>
      </c>
      <c r="G1542" s="773">
        <v>8</v>
      </c>
      <c r="H1542" s="774">
        <v>460</v>
      </c>
    </row>
    <row r="1543" spans="1:8" s="406" customFormat="1" x14ac:dyDescent="0.25">
      <c r="A1543" s="524" t="str">
        <f t="shared" si="26"/>
        <v>278-086-0-002 Forex Amos inc. (OSB)</v>
      </c>
      <c r="B1543" s="61" t="str">
        <f t="shared" si="25"/>
        <v>086-0-002 Forex Amos inc. (OSB)</v>
      </c>
      <c r="C1543" s="641">
        <v>278</v>
      </c>
      <c r="D1543" s="641" t="s">
        <v>1240</v>
      </c>
      <c r="E1543" s="642" t="s">
        <v>1241</v>
      </c>
      <c r="F1543" s="773">
        <v>460</v>
      </c>
      <c r="G1543" s="773">
        <v>8</v>
      </c>
      <c r="H1543" s="774">
        <v>460</v>
      </c>
    </row>
    <row r="1544" spans="1:8" s="406" customFormat="1" x14ac:dyDescent="0.25">
      <c r="A1544" s="524" t="str">
        <f t="shared" si="26"/>
        <v xml:space="preserve">278-072-0-002 Fortress Cellulose Spécialisée (Thurso - Pâtes et Papiers) </v>
      </c>
      <c r="B1544" s="61" t="str">
        <f t="shared" ref="B1544:B1607" si="27">CONCATENATE(D1544," ",E1544)</f>
        <v xml:space="preserve">072-0-002 Fortress Cellulose Spécialisée (Thurso - Pâtes et Papiers) </v>
      </c>
      <c r="C1544" s="641">
        <v>278</v>
      </c>
      <c r="D1544" s="641" t="s">
        <v>1013</v>
      </c>
      <c r="E1544" s="642" t="s">
        <v>1014</v>
      </c>
      <c r="F1544" s="773">
        <v>460</v>
      </c>
      <c r="G1544" s="773">
        <v>8</v>
      </c>
      <c r="H1544" s="774">
        <v>460</v>
      </c>
    </row>
    <row r="1545" spans="1:8" s="406" customFormat="1" x14ac:dyDescent="0.25">
      <c r="A1545" s="524" t="str">
        <f t="shared" ref="A1545:A1608" si="28">CONCATENATE(C1545,"-",B1545)</f>
        <v>278-073-0-001 Louisiana-Pacific Canada Ltd. (Bois-Franc)</v>
      </c>
      <c r="B1545" s="61" t="str">
        <f t="shared" si="27"/>
        <v>073-0-001 Louisiana-Pacific Canada Ltd. (Bois-Franc)</v>
      </c>
      <c r="C1545" s="641">
        <v>278</v>
      </c>
      <c r="D1545" s="641" t="s">
        <v>1015</v>
      </c>
      <c r="E1545" s="642" t="s">
        <v>1242</v>
      </c>
      <c r="F1545" s="773">
        <v>460</v>
      </c>
      <c r="G1545" s="773">
        <v>8</v>
      </c>
      <c r="H1545" s="774">
        <v>460</v>
      </c>
    </row>
    <row r="1546" spans="1:8" s="406" customFormat="1" x14ac:dyDescent="0.25">
      <c r="A1546" s="524" t="str">
        <f t="shared" si="28"/>
        <v>278-022-0-001 Norbord inc. (Chambord)</v>
      </c>
      <c r="B1546" s="61" t="str">
        <f t="shared" si="27"/>
        <v>022-0-001 Norbord inc. (Chambord)</v>
      </c>
      <c r="C1546" s="642">
        <v>278</v>
      </c>
      <c r="D1546" s="642" t="s">
        <v>1212</v>
      </c>
      <c r="E1546" s="642" t="s">
        <v>1213</v>
      </c>
      <c r="F1546" s="773">
        <v>460</v>
      </c>
      <c r="G1546" s="773">
        <v>8</v>
      </c>
      <c r="H1546" s="774">
        <v>460</v>
      </c>
    </row>
    <row r="1547" spans="1:8" s="406" customFormat="1" x14ac:dyDescent="0.25">
      <c r="A1547" s="524" t="str">
        <f t="shared" si="28"/>
        <v>278-085-0-001 Norbord inc. (La Sarre - Panneaux)</v>
      </c>
      <c r="B1547" s="61" t="str">
        <f t="shared" si="27"/>
        <v>085-0-001 Norbord inc. (La Sarre - Panneaux)</v>
      </c>
      <c r="C1547" s="641">
        <v>278</v>
      </c>
      <c r="D1547" s="641" t="s">
        <v>1016</v>
      </c>
      <c r="E1547" s="642" t="s">
        <v>1243</v>
      </c>
      <c r="F1547" s="773">
        <v>460</v>
      </c>
      <c r="G1547" s="773">
        <v>8</v>
      </c>
      <c r="H1547" s="774">
        <v>460</v>
      </c>
    </row>
    <row r="1548" spans="1:8" s="406" customFormat="1" x14ac:dyDescent="0.25">
      <c r="A1548" s="524" t="str">
        <f t="shared" si="28"/>
        <v>278-081-0-001 Rayonier A.M. Canada S.E.N.C. (Témiscaming - Pâtes et papiers)</v>
      </c>
      <c r="B1548" s="61" t="str">
        <f t="shared" si="27"/>
        <v>081-0-001 Rayonier A.M. Canada S.E.N.C. (Témiscaming - Pâtes et papiers)</v>
      </c>
      <c r="C1548" s="641">
        <v>278</v>
      </c>
      <c r="D1548" s="641" t="s">
        <v>1017</v>
      </c>
      <c r="E1548" s="642" t="s">
        <v>1244</v>
      </c>
      <c r="F1548" s="773">
        <v>460</v>
      </c>
      <c r="G1548" s="773">
        <v>8</v>
      </c>
      <c r="H1548" s="774">
        <v>460</v>
      </c>
    </row>
    <row r="1549" spans="1:8" s="406" customFormat="1" x14ac:dyDescent="0.25">
      <c r="A1549" s="524" t="str">
        <f t="shared" si="28"/>
        <v>278-171-4-003 Silicium Québec Société en commandite</v>
      </c>
      <c r="B1549" s="61" t="str">
        <f t="shared" si="27"/>
        <v>171-4-003 Silicium Québec Société en commandite</v>
      </c>
      <c r="C1549" s="641">
        <v>278</v>
      </c>
      <c r="D1549" s="641" t="s">
        <v>1010</v>
      </c>
      <c r="E1549" s="642" t="s">
        <v>1245</v>
      </c>
      <c r="F1549" s="773">
        <v>460</v>
      </c>
      <c r="G1549" s="773">
        <v>8</v>
      </c>
      <c r="H1549" s="774">
        <v>460</v>
      </c>
    </row>
    <row r="1550" spans="1:8" s="406" customFormat="1" x14ac:dyDescent="0.25">
      <c r="A1550" s="524" t="str">
        <f t="shared" si="28"/>
        <v>278-012-0-001 Uniboard Canada inc. (Sayabec)</v>
      </c>
      <c r="B1550" s="61" t="str">
        <f t="shared" si="27"/>
        <v>012-0-001 Uniboard Canada inc. (Sayabec)</v>
      </c>
      <c r="C1550" s="641">
        <v>278</v>
      </c>
      <c r="D1550" s="641" t="s">
        <v>1008</v>
      </c>
      <c r="E1550" s="642" t="s">
        <v>1246</v>
      </c>
      <c r="F1550" s="773">
        <v>460</v>
      </c>
      <c r="G1550" s="773">
        <v>8</v>
      </c>
      <c r="H1550" s="774">
        <v>460</v>
      </c>
    </row>
    <row r="1551" spans="1:8" s="406" customFormat="1" x14ac:dyDescent="0.25">
      <c r="A1551" s="524" t="str">
        <f t="shared" si="28"/>
        <v>278-041-2-039 Xylo-Carbone inc.</v>
      </c>
      <c r="B1551" s="61" t="str">
        <f t="shared" si="27"/>
        <v>041-2-039 Xylo-Carbone inc.</v>
      </c>
      <c r="C1551" s="641">
        <v>278</v>
      </c>
      <c r="D1551" s="641" t="s">
        <v>1214</v>
      </c>
      <c r="E1551" s="642" t="s">
        <v>1247</v>
      </c>
      <c r="F1551" s="773">
        <v>460</v>
      </c>
      <c r="G1551" s="773">
        <v>8</v>
      </c>
      <c r="H1551" s="774">
        <v>460</v>
      </c>
    </row>
    <row r="1552" spans="1:8" s="406" customFormat="1" x14ac:dyDescent="0.25">
      <c r="A1552" s="524" t="str">
        <f t="shared" si="28"/>
        <v>279-142-4-004 9455-8624 Québec inc. (Biomasse du lac Taureau)</v>
      </c>
      <c r="B1552" s="61" t="str">
        <f t="shared" si="27"/>
        <v>142-4-004 9455-8624 Québec inc. (Biomasse du lac Taureau)</v>
      </c>
      <c r="C1552" s="641">
        <v>279</v>
      </c>
      <c r="D1552" s="641" t="s">
        <v>1147</v>
      </c>
      <c r="E1552" s="642" t="s">
        <v>1236</v>
      </c>
      <c r="F1552" s="773">
        <v>460</v>
      </c>
      <c r="G1552" s="773">
        <v>8</v>
      </c>
      <c r="H1552" s="774">
        <v>460</v>
      </c>
    </row>
    <row r="1553" spans="1:8" s="406" customFormat="1" x14ac:dyDescent="0.25">
      <c r="A1553" s="524" t="str">
        <f t="shared" si="28"/>
        <v>279-011-0-003 Cascades Canada ULC (Cabano)</v>
      </c>
      <c r="B1553" s="61" t="str">
        <f t="shared" si="27"/>
        <v>011-0-003 Cascades Canada ULC (Cabano)</v>
      </c>
      <c r="C1553" s="641">
        <v>279</v>
      </c>
      <c r="D1553" s="641" t="s">
        <v>1007</v>
      </c>
      <c r="E1553" s="642" t="s">
        <v>1211</v>
      </c>
      <c r="F1553" s="773">
        <v>460</v>
      </c>
      <c r="G1553" s="773">
        <v>8</v>
      </c>
      <c r="H1553" s="774">
        <v>460</v>
      </c>
    </row>
    <row r="1554" spans="1:8" s="406" customFormat="1" x14ac:dyDescent="0.25">
      <c r="A1554" s="524" t="str">
        <f t="shared" si="28"/>
        <v>279-042-0-001 Compagnie WestRock du Canada Corp.</v>
      </c>
      <c r="B1554" s="61" t="str">
        <f t="shared" si="27"/>
        <v>042-0-001 Compagnie WestRock du Canada Corp.</v>
      </c>
      <c r="C1554" s="641">
        <v>279</v>
      </c>
      <c r="D1554" s="641" t="s">
        <v>1011</v>
      </c>
      <c r="E1554" s="642" t="s">
        <v>1237</v>
      </c>
      <c r="F1554" s="773">
        <v>460</v>
      </c>
      <c r="G1554" s="773">
        <v>8</v>
      </c>
      <c r="H1554" s="774">
        <v>460</v>
      </c>
    </row>
    <row r="1555" spans="1:8" s="406" customFormat="1" x14ac:dyDescent="0.25">
      <c r="A1555" s="524" t="str">
        <f t="shared" si="28"/>
        <v>279-051-0-003 Domtar inc. (Windsor - Pâtes et papiers)</v>
      </c>
      <c r="B1555" s="61" t="str">
        <f t="shared" si="27"/>
        <v>051-0-003 Domtar inc. (Windsor - Pâtes et papiers)</v>
      </c>
      <c r="C1555" s="641">
        <v>279</v>
      </c>
      <c r="D1555" s="641" t="s">
        <v>1012</v>
      </c>
      <c r="E1555" s="642" t="s">
        <v>1238</v>
      </c>
      <c r="F1555" s="773">
        <v>460</v>
      </c>
      <c r="G1555" s="773">
        <v>8</v>
      </c>
      <c r="H1555" s="774">
        <v>460</v>
      </c>
    </row>
    <row r="1556" spans="1:8" s="406" customFormat="1" x14ac:dyDescent="0.25">
      <c r="A1556" s="524" t="str">
        <f t="shared" si="28"/>
        <v>279-012-0-003 Entreprises Sappi Canada inc. (Matane)</v>
      </c>
      <c r="B1556" s="61" t="str">
        <f t="shared" si="27"/>
        <v>012-0-003 Entreprises Sappi Canada inc. (Matane)</v>
      </c>
      <c r="C1556" s="641">
        <v>279</v>
      </c>
      <c r="D1556" s="641" t="s">
        <v>1009</v>
      </c>
      <c r="E1556" s="642" t="s">
        <v>1239</v>
      </c>
      <c r="F1556" s="773">
        <v>460</v>
      </c>
      <c r="G1556" s="773">
        <v>8</v>
      </c>
      <c r="H1556" s="774">
        <v>460</v>
      </c>
    </row>
    <row r="1557" spans="1:8" s="406" customFormat="1" x14ac:dyDescent="0.25">
      <c r="A1557" s="524" t="str">
        <f t="shared" si="28"/>
        <v>279-086-0-002 Forex Amos inc. (OSB)</v>
      </c>
      <c r="B1557" s="61" t="str">
        <f t="shared" si="27"/>
        <v>086-0-002 Forex Amos inc. (OSB)</v>
      </c>
      <c r="C1557" s="642">
        <v>279</v>
      </c>
      <c r="D1557" s="642" t="s">
        <v>1240</v>
      </c>
      <c r="E1557" s="642" t="s">
        <v>1241</v>
      </c>
      <c r="F1557" s="773">
        <v>460</v>
      </c>
      <c r="G1557" s="773">
        <v>8</v>
      </c>
      <c r="H1557" s="774">
        <v>460</v>
      </c>
    </row>
    <row r="1558" spans="1:8" s="406" customFormat="1" x14ac:dyDescent="0.25">
      <c r="A1558" s="524" t="str">
        <f t="shared" si="28"/>
        <v xml:space="preserve">279-072-0-002 Fortress Cellulose Spécialisée (Thurso - Pâtes et Papiers) </v>
      </c>
      <c r="B1558" s="61" t="str">
        <f t="shared" si="27"/>
        <v xml:space="preserve">072-0-002 Fortress Cellulose Spécialisée (Thurso - Pâtes et Papiers) </v>
      </c>
      <c r="C1558" s="641">
        <v>279</v>
      </c>
      <c r="D1558" s="641" t="s">
        <v>1013</v>
      </c>
      <c r="E1558" s="642" t="s">
        <v>1014</v>
      </c>
      <c r="F1558" s="773">
        <v>460</v>
      </c>
      <c r="G1558" s="773">
        <v>8</v>
      </c>
      <c r="H1558" s="774">
        <v>460</v>
      </c>
    </row>
    <row r="1559" spans="1:8" s="406" customFormat="1" x14ac:dyDescent="0.25">
      <c r="A1559" s="524" t="str">
        <f t="shared" si="28"/>
        <v>279-073-0-001 Louisiana-Pacific Canada Ltd. (Bois-Franc)</v>
      </c>
      <c r="B1559" s="61" t="str">
        <f t="shared" si="27"/>
        <v>073-0-001 Louisiana-Pacific Canada Ltd. (Bois-Franc)</v>
      </c>
      <c r="C1559" s="641">
        <v>279</v>
      </c>
      <c r="D1559" s="641" t="s">
        <v>1015</v>
      </c>
      <c r="E1559" s="642" t="s">
        <v>1242</v>
      </c>
      <c r="F1559" s="773">
        <v>460</v>
      </c>
      <c r="G1559" s="773">
        <v>8</v>
      </c>
      <c r="H1559" s="774">
        <v>460</v>
      </c>
    </row>
    <row r="1560" spans="1:8" s="406" customFormat="1" x14ac:dyDescent="0.25">
      <c r="A1560" s="524" t="str">
        <f t="shared" si="28"/>
        <v>279-022-0-001 Norbord inc. (Chambord)</v>
      </c>
      <c r="B1560" s="61" t="str">
        <f t="shared" si="27"/>
        <v>022-0-001 Norbord inc. (Chambord)</v>
      </c>
      <c r="C1560" s="641">
        <v>279</v>
      </c>
      <c r="D1560" s="641" t="s">
        <v>1212</v>
      </c>
      <c r="E1560" s="642" t="s">
        <v>1213</v>
      </c>
      <c r="F1560" s="773">
        <v>460</v>
      </c>
      <c r="G1560" s="773">
        <v>8</v>
      </c>
      <c r="H1560" s="774">
        <v>460</v>
      </c>
    </row>
    <row r="1561" spans="1:8" s="406" customFormat="1" x14ac:dyDescent="0.25">
      <c r="A1561" s="524" t="str">
        <f t="shared" si="28"/>
        <v>279-085-0-001 Norbord inc. (La Sarre - Panneaux)</v>
      </c>
      <c r="B1561" s="61" t="str">
        <f t="shared" si="27"/>
        <v>085-0-001 Norbord inc. (La Sarre - Panneaux)</v>
      </c>
      <c r="C1561" s="641">
        <v>279</v>
      </c>
      <c r="D1561" s="641" t="s">
        <v>1016</v>
      </c>
      <c r="E1561" s="642" t="s">
        <v>1243</v>
      </c>
      <c r="F1561" s="773">
        <v>460</v>
      </c>
      <c r="G1561" s="773">
        <v>8</v>
      </c>
      <c r="H1561" s="774">
        <v>460</v>
      </c>
    </row>
    <row r="1562" spans="1:8" s="406" customFormat="1" x14ac:dyDescent="0.25">
      <c r="A1562" s="524" t="str">
        <f t="shared" si="28"/>
        <v>279-081-0-001 Rayonier A.M. Canada S.E.N.C. (Témiscaming - Pâtes et papiers)</v>
      </c>
      <c r="B1562" s="61" t="str">
        <f t="shared" si="27"/>
        <v>081-0-001 Rayonier A.M. Canada S.E.N.C. (Témiscaming - Pâtes et papiers)</v>
      </c>
      <c r="C1562" s="641">
        <v>279</v>
      </c>
      <c r="D1562" s="641" t="s">
        <v>1017</v>
      </c>
      <c r="E1562" s="642" t="s">
        <v>1244</v>
      </c>
      <c r="F1562" s="773">
        <v>460</v>
      </c>
      <c r="G1562" s="773">
        <v>8</v>
      </c>
      <c r="H1562" s="774">
        <v>460</v>
      </c>
    </row>
    <row r="1563" spans="1:8" s="406" customFormat="1" x14ac:dyDescent="0.25">
      <c r="A1563" s="524" t="str">
        <f t="shared" si="28"/>
        <v>279-171-4-003 Silicium Québec Société en commandite</v>
      </c>
      <c r="B1563" s="61" t="str">
        <f t="shared" si="27"/>
        <v>171-4-003 Silicium Québec Société en commandite</v>
      </c>
      <c r="C1563" s="641">
        <v>279</v>
      </c>
      <c r="D1563" s="641" t="s">
        <v>1010</v>
      </c>
      <c r="E1563" s="642" t="s">
        <v>1245</v>
      </c>
      <c r="F1563" s="773">
        <v>460</v>
      </c>
      <c r="G1563" s="773">
        <v>8</v>
      </c>
      <c r="H1563" s="774">
        <v>460</v>
      </c>
    </row>
    <row r="1564" spans="1:8" s="406" customFormat="1" x14ac:dyDescent="0.25">
      <c r="A1564" s="524" t="str">
        <f t="shared" si="28"/>
        <v>279-012-0-001 Uniboard Canada inc. (Sayabec)</v>
      </c>
      <c r="B1564" s="61" t="str">
        <f t="shared" si="27"/>
        <v>012-0-001 Uniboard Canada inc. (Sayabec)</v>
      </c>
      <c r="C1564" s="641">
        <v>279</v>
      </c>
      <c r="D1564" s="641" t="s">
        <v>1008</v>
      </c>
      <c r="E1564" s="642" t="s">
        <v>1246</v>
      </c>
      <c r="F1564" s="773">
        <v>460</v>
      </c>
      <c r="G1564" s="773">
        <v>8</v>
      </c>
      <c r="H1564" s="774">
        <v>460</v>
      </c>
    </row>
    <row r="1565" spans="1:8" s="406" customFormat="1" x14ac:dyDescent="0.25">
      <c r="A1565" s="524" t="str">
        <f t="shared" si="28"/>
        <v>279-041-2-039 Xylo-Carbone inc.</v>
      </c>
      <c r="B1565" s="61" t="str">
        <f t="shared" si="27"/>
        <v>041-2-039 Xylo-Carbone inc.</v>
      </c>
      <c r="C1565" s="641">
        <v>279</v>
      </c>
      <c r="D1565" s="641" t="s">
        <v>1214</v>
      </c>
      <c r="E1565" s="642" t="s">
        <v>1247</v>
      </c>
      <c r="F1565" s="773">
        <v>460</v>
      </c>
      <c r="G1565" s="773">
        <v>8</v>
      </c>
      <c r="H1565" s="774">
        <v>460</v>
      </c>
    </row>
    <row r="1566" spans="1:8" s="406" customFormat="1" x14ac:dyDescent="0.25">
      <c r="A1566" s="524" t="str">
        <f t="shared" si="28"/>
        <v>280-142-4-004 9455-8624 Québec inc. (Biomasse du lac Taureau)</v>
      </c>
      <c r="B1566" s="61" t="str">
        <f t="shared" si="27"/>
        <v>142-4-004 9455-8624 Québec inc. (Biomasse du lac Taureau)</v>
      </c>
      <c r="C1566" s="641">
        <v>280</v>
      </c>
      <c r="D1566" s="641" t="s">
        <v>1147</v>
      </c>
      <c r="E1566" s="642" t="s">
        <v>1236</v>
      </c>
      <c r="F1566" s="773">
        <v>460</v>
      </c>
      <c r="G1566" s="773">
        <v>8</v>
      </c>
      <c r="H1566" s="774">
        <v>460</v>
      </c>
    </row>
    <row r="1567" spans="1:8" s="406" customFormat="1" x14ac:dyDescent="0.25">
      <c r="A1567" s="524" t="str">
        <f t="shared" si="28"/>
        <v>280-011-0-003 Cascades Canada ULC (Cabano)</v>
      </c>
      <c r="B1567" s="61" t="str">
        <f t="shared" si="27"/>
        <v>011-0-003 Cascades Canada ULC (Cabano)</v>
      </c>
      <c r="C1567" s="641">
        <v>280</v>
      </c>
      <c r="D1567" s="641" t="s">
        <v>1007</v>
      </c>
      <c r="E1567" s="642" t="s">
        <v>1211</v>
      </c>
      <c r="F1567" s="773">
        <v>460</v>
      </c>
      <c r="G1567" s="773">
        <v>8</v>
      </c>
      <c r="H1567" s="774">
        <v>460</v>
      </c>
    </row>
    <row r="1568" spans="1:8" s="406" customFormat="1" x14ac:dyDescent="0.25">
      <c r="A1568" s="524" t="str">
        <f t="shared" si="28"/>
        <v>280-042-0-001 Compagnie WestRock du Canada Corp.</v>
      </c>
      <c r="B1568" s="61" t="str">
        <f t="shared" si="27"/>
        <v>042-0-001 Compagnie WestRock du Canada Corp.</v>
      </c>
      <c r="C1568" s="642">
        <v>280</v>
      </c>
      <c r="D1568" s="642" t="s">
        <v>1011</v>
      </c>
      <c r="E1568" s="642" t="s">
        <v>1237</v>
      </c>
      <c r="F1568" s="773">
        <v>460</v>
      </c>
      <c r="G1568" s="773">
        <v>8</v>
      </c>
      <c r="H1568" s="774">
        <v>460</v>
      </c>
    </row>
    <row r="1569" spans="1:8" s="406" customFormat="1" x14ac:dyDescent="0.25">
      <c r="A1569" s="524" t="str">
        <f t="shared" si="28"/>
        <v>280-051-0-003 Domtar inc. (Windsor - Pâtes et papiers)</v>
      </c>
      <c r="B1569" s="61" t="str">
        <f t="shared" si="27"/>
        <v>051-0-003 Domtar inc. (Windsor - Pâtes et papiers)</v>
      </c>
      <c r="C1569" s="641">
        <v>280</v>
      </c>
      <c r="D1569" s="641" t="s">
        <v>1012</v>
      </c>
      <c r="E1569" s="642" t="s">
        <v>1238</v>
      </c>
      <c r="F1569" s="773">
        <v>460</v>
      </c>
      <c r="G1569" s="773">
        <v>8</v>
      </c>
      <c r="H1569" s="774">
        <v>460</v>
      </c>
    </row>
    <row r="1570" spans="1:8" s="406" customFormat="1" x14ac:dyDescent="0.25">
      <c r="A1570" s="524" t="str">
        <f t="shared" si="28"/>
        <v>280-012-0-003 Entreprises Sappi Canada inc. (Matane)</v>
      </c>
      <c r="B1570" s="61" t="str">
        <f t="shared" si="27"/>
        <v>012-0-003 Entreprises Sappi Canada inc. (Matane)</v>
      </c>
      <c r="C1570" s="641">
        <v>280</v>
      </c>
      <c r="D1570" s="641" t="s">
        <v>1009</v>
      </c>
      <c r="E1570" s="642" t="s">
        <v>1239</v>
      </c>
      <c r="F1570" s="773">
        <v>460</v>
      </c>
      <c r="G1570" s="773">
        <v>8</v>
      </c>
      <c r="H1570" s="774">
        <v>460</v>
      </c>
    </row>
    <row r="1571" spans="1:8" s="406" customFormat="1" x14ac:dyDescent="0.25">
      <c r="A1571" s="524" t="str">
        <f t="shared" si="28"/>
        <v>280-086-0-002 Forex Amos inc. (OSB)</v>
      </c>
      <c r="B1571" s="61" t="str">
        <f t="shared" si="27"/>
        <v>086-0-002 Forex Amos inc. (OSB)</v>
      </c>
      <c r="C1571" s="641">
        <v>280</v>
      </c>
      <c r="D1571" s="641" t="s">
        <v>1240</v>
      </c>
      <c r="E1571" s="642" t="s">
        <v>1241</v>
      </c>
      <c r="F1571" s="773">
        <v>460</v>
      </c>
      <c r="G1571" s="773">
        <v>8</v>
      </c>
      <c r="H1571" s="774">
        <v>460</v>
      </c>
    </row>
    <row r="1572" spans="1:8" s="406" customFormat="1" x14ac:dyDescent="0.25">
      <c r="A1572" s="524" t="str">
        <f t="shared" si="28"/>
        <v xml:space="preserve">280-072-0-002 Fortress Cellulose Spécialisée (Thurso - Pâtes et Papiers) </v>
      </c>
      <c r="B1572" s="61" t="str">
        <f t="shared" si="27"/>
        <v xml:space="preserve">072-0-002 Fortress Cellulose Spécialisée (Thurso - Pâtes et Papiers) </v>
      </c>
      <c r="C1572" s="641">
        <v>280</v>
      </c>
      <c r="D1572" s="641" t="s">
        <v>1013</v>
      </c>
      <c r="E1572" s="642" t="s">
        <v>1014</v>
      </c>
      <c r="F1572" s="773">
        <v>460</v>
      </c>
      <c r="G1572" s="773">
        <v>8</v>
      </c>
      <c r="H1572" s="774">
        <v>460</v>
      </c>
    </row>
    <row r="1573" spans="1:8" s="406" customFormat="1" x14ac:dyDescent="0.25">
      <c r="A1573" s="524" t="str">
        <f t="shared" si="28"/>
        <v>280-073-0-001 Louisiana-Pacific Canada Ltd. (Bois-Franc)</v>
      </c>
      <c r="B1573" s="61" t="str">
        <f t="shared" si="27"/>
        <v>073-0-001 Louisiana-Pacific Canada Ltd. (Bois-Franc)</v>
      </c>
      <c r="C1573" s="641">
        <v>280</v>
      </c>
      <c r="D1573" s="641" t="s">
        <v>1015</v>
      </c>
      <c r="E1573" s="642" t="s">
        <v>1242</v>
      </c>
      <c r="F1573" s="773">
        <v>460</v>
      </c>
      <c r="G1573" s="773">
        <v>8</v>
      </c>
      <c r="H1573" s="774">
        <v>460</v>
      </c>
    </row>
    <row r="1574" spans="1:8" s="406" customFormat="1" x14ac:dyDescent="0.25">
      <c r="A1574" s="524" t="str">
        <f t="shared" si="28"/>
        <v>280-022-0-001 Norbord inc. (Chambord)</v>
      </c>
      <c r="B1574" s="61" t="str">
        <f t="shared" si="27"/>
        <v>022-0-001 Norbord inc. (Chambord)</v>
      </c>
      <c r="C1574" s="641">
        <v>280</v>
      </c>
      <c r="D1574" s="641" t="s">
        <v>1212</v>
      </c>
      <c r="E1574" s="642" t="s">
        <v>1213</v>
      </c>
      <c r="F1574" s="773">
        <v>460</v>
      </c>
      <c r="G1574" s="773">
        <v>8</v>
      </c>
      <c r="H1574" s="774">
        <v>460</v>
      </c>
    </row>
    <row r="1575" spans="1:8" s="406" customFormat="1" x14ac:dyDescent="0.25">
      <c r="A1575" s="524" t="str">
        <f t="shared" si="28"/>
        <v>280-085-0-001 Norbord inc. (La Sarre - Panneaux)</v>
      </c>
      <c r="B1575" s="61" t="str">
        <f t="shared" si="27"/>
        <v>085-0-001 Norbord inc. (La Sarre - Panneaux)</v>
      </c>
      <c r="C1575" s="641">
        <v>280</v>
      </c>
      <c r="D1575" s="641" t="s">
        <v>1016</v>
      </c>
      <c r="E1575" s="642" t="s">
        <v>1243</v>
      </c>
      <c r="F1575" s="773">
        <v>460</v>
      </c>
      <c r="G1575" s="773">
        <v>8</v>
      </c>
      <c r="H1575" s="774">
        <v>460</v>
      </c>
    </row>
    <row r="1576" spans="1:8" s="406" customFormat="1" x14ac:dyDescent="0.25">
      <c r="A1576" s="524" t="str">
        <f t="shared" si="28"/>
        <v>280-081-0-001 Rayonier A.M. Canada S.E.N.C. (Témiscaming - Pâtes et papiers)</v>
      </c>
      <c r="B1576" s="61" t="str">
        <f t="shared" si="27"/>
        <v>081-0-001 Rayonier A.M. Canada S.E.N.C. (Témiscaming - Pâtes et papiers)</v>
      </c>
      <c r="C1576" s="641">
        <v>280</v>
      </c>
      <c r="D1576" s="641" t="s">
        <v>1017</v>
      </c>
      <c r="E1576" s="642" t="s">
        <v>1244</v>
      </c>
      <c r="F1576" s="773">
        <v>460</v>
      </c>
      <c r="G1576" s="773">
        <v>8</v>
      </c>
      <c r="H1576" s="774">
        <v>460</v>
      </c>
    </row>
    <row r="1577" spans="1:8" s="406" customFormat="1" x14ac:dyDescent="0.25">
      <c r="A1577" s="524" t="str">
        <f t="shared" si="28"/>
        <v>280-171-4-003 Silicium Québec Société en commandite</v>
      </c>
      <c r="B1577" s="61" t="str">
        <f t="shared" si="27"/>
        <v>171-4-003 Silicium Québec Société en commandite</v>
      </c>
      <c r="C1577" s="641">
        <v>280</v>
      </c>
      <c r="D1577" s="641" t="s">
        <v>1010</v>
      </c>
      <c r="E1577" s="642" t="s">
        <v>1245</v>
      </c>
      <c r="F1577" s="773">
        <v>460</v>
      </c>
      <c r="G1577" s="773">
        <v>8</v>
      </c>
      <c r="H1577" s="774">
        <v>460</v>
      </c>
    </row>
    <row r="1578" spans="1:8" s="406" customFormat="1" x14ac:dyDescent="0.25">
      <c r="A1578" s="524" t="str">
        <f t="shared" si="28"/>
        <v>280-012-0-001 Uniboard Canada inc. (Sayabec)</v>
      </c>
      <c r="B1578" s="61" t="str">
        <f t="shared" si="27"/>
        <v>012-0-001 Uniboard Canada inc. (Sayabec)</v>
      </c>
      <c r="C1578" s="641">
        <v>280</v>
      </c>
      <c r="D1578" s="641" t="s">
        <v>1008</v>
      </c>
      <c r="E1578" s="642" t="s">
        <v>1246</v>
      </c>
      <c r="F1578" s="773">
        <v>460</v>
      </c>
      <c r="G1578" s="773">
        <v>8</v>
      </c>
      <c r="H1578" s="774">
        <v>460</v>
      </c>
    </row>
    <row r="1579" spans="1:8" s="406" customFormat="1" x14ac:dyDescent="0.25">
      <c r="A1579" s="524" t="str">
        <f t="shared" si="28"/>
        <v>280-041-2-039 Xylo-Carbone inc.</v>
      </c>
      <c r="B1579" s="61" t="str">
        <f t="shared" si="27"/>
        <v>041-2-039 Xylo-Carbone inc.</v>
      </c>
      <c r="C1579" s="642">
        <v>280</v>
      </c>
      <c r="D1579" s="642" t="s">
        <v>1214</v>
      </c>
      <c r="E1579" s="642" t="s">
        <v>1247</v>
      </c>
      <c r="F1579" s="773">
        <v>460</v>
      </c>
      <c r="G1579" s="773">
        <v>8</v>
      </c>
      <c r="H1579" s="774">
        <v>460</v>
      </c>
    </row>
    <row r="1580" spans="1:8" s="406" customFormat="1" x14ac:dyDescent="0.25">
      <c r="A1580" s="524" t="str">
        <f t="shared" si="28"/>
        <v>281-142-4-004 9455-8624 Québec inc. (Biomasse du lac Taureau)</v>
      </c>
      <c r="B1580" s="61" t="str">
        <f t="shared" si="27"/>
        <v>142-4-004 9455-8624 Québec inc. (Biomasse du lac Taureau)</v>
      </c>
      <c r="C1580" s="641">
        <v>281</v>
      </c>
      <c r="D1580" s="641" t="s">
        <v>1147</v>
      </c>
      <c r="E1580" s="642" t="s">
        <v>1236</v>
      </c>
      <c r="F1580" s="773">
        <v>460</v>
      </c>
      <c r="G1580" s="773">
        <v>8</v>
      </c>
      <c r="H1580" s="774">
        <v>460</v>
      </c>
    </row>
    <row r="1581" spans="1:8" s="406" customFormat="1" x14ac:dyDescent="0.25">
      <c r="A1581" s="524" t="str">
        <f t="shared" si="28"/>
        <v>281-011-0-003 Cascades Canada ULC (Cabano)</v>
      </c>
      <c r="B1581" s="61" t="str">
        <f t="shared" si="27"/>
        <v>011-0-003 Cascades Canada ULC (Cabano)</v>
      </c>
      <c r="C1581" s="641">
        <v>281</v>
      </c>
      <c r="D1581" s="641" t="s">
        <v>1007</v>
      </c>
      <c r="E1581" s="642" t="s">
        <v>1211</v>
      </c>
      <c r="F1581" s="773">
        <v>460</v>
      </c>
      <c r="G1581" s="773">
        <v>8</v>
      </c>
      <c r="H1581" s="774">
        <v>460</v>
      </c>
    </row>
    <row r="1582" spans="1:8" s="406" customFormat="1" x14ac:dyDescent="0.25">
      <c r="A1582" s="524" t="str">
        <f t="shared" si="28"/>
        <v>281-042-0-001 Compagnie WestRock du Canada Corp.</v>
      </c>
      <c r="B1582" s="61" t="str">
        <f t="shared" si="27"/>
        <v>042-0-001 Compagnie WestRock du Canada Corp.</v>
      </c>
      <c r="C1582" s="641">
        <v>281</v>
      </c>
      <c r="D1582" s="641" t="s">
        <v>1011</v>
      </c>
      <c r="E1582" s="642" t="s">
        <v>1237</v>
      </c>
      <c r="F1582" s="773">
        <v>460</v>
      </c>
      <c r="G1582" s="773">
        <v>8</v>
      </c>
      <c r="H1582" s="774">
        <v>460</v>
      </c>
    </row>
    <row r="1583" spans="1:8" s="406" customFormat="1" x14ac:dyDescent="0.25">
      <c r="A1583" s="524" t="str">
        <f t="shared" si="28"/>
        <v>281-051-0-003 Domtar inc. (Windsor - Pâtes et papiers)</v>
      </c>
      <c r="B1583" s="61" t="str">
        <f t="shared" si="27"/>
        <v>051-0-003 Domtar inc. (Windsor - Pâtes et papiers)</v>
      </c>
      <c r="C1583" s="641">
        <v>281</v>
      </c>
      <c r="D1583" s="641" t="s">
        <v>1012</v>
      </c>
      <c r="E1583" s="642" t="s">
        <v>1238</v>
      </c>
      <c r="F1583" s="773">
        <v>460</v>
      </c>
      <c r="G1583" s="773">
        <v>8</v>
      </c>
      <c r="H1583" s="774">
        <v>460</v>
      </c>
    </row>
    <row r="1584" spans="1:8" s="406" customFormat="1" x14ac:dyDescent="0.25">
      <c r="A1584" s="524" t="str">
        <f t="shared" si="28"/>
        <v>281-012-0-003 Entreprises Sappi Canada inc. (Matane)</v>
      </c>
      <c r="B1584" s="61" t="str">
        <f t="shared" si="27"/>
        <v>012-0-003 Entreprises Sappi Canada inc. (Matane)</v>
      </c>
      <c r="C1584" s="641">
        <v>281</v>
      </c>
      <c r="D1584" s="641" t="s">
        <v>1009</v>
      </c>
      <c r="E1584" s="642" t="s">
        <v>1239</v>
      </c>
      <c r="F1584" s="773">
        <v>460</v>
      </c>
      <c r="G1584" s="773">
        <v>8</v>
      </c>
      <c r="H1584" s="774">
        <v>460</v>
      </c>
    </row>
    <row r="1585" spans="1:8" s="406" customFormat="1" x14ac:dyDescent="0.25">
      <c r="A1585" s="524" t="str">
        <f t="shared" si="28"/>
        <v>281-086-0-002 Forex Amos inc. (OSB)</v>
      </c>
      <c r="B1585" s="61" t="str">
        <f t="shared" si="27"/>
        <v>086-0-002 Forex Amos inc. (OSB)</v>
      </c>
      <c r="C1585" s="641">
        <v>281</v>
      </c>
      <c r="D1585" s="641" t="s">
        <v>1240</v>
      </c>
      <c r="E1585" s="642" t="s">
        <v>1241</v>
      </c>
      <c r="F1585" s="773">
        <v>460</v>
      </c>
      <c r="G1585" s="773">
        <v>8</v>
      </c>
      <c r="H1585" s="774">
        <v>460</v>
      </c>
    </row>
    <row r="1586" spans="1:8" s="406" customFormat="1" x14ac:dyDescent="0.25">
      <c r="A1586" s="524" t="str">
        <f t="shared" si="28"/>
        <v xml:space="preserve">281-072-0-002 Fortress Cellulose Spécialisée (Thurso - Pâtes et Papiers) </v>
      </c>
      <c r="B1586" s="61" t="str">
        <f t="shared" si="27"/>
        <v xml:space="preserve">072-0-002 Fortress Cellulose Spécialisée (Thurso - Pâtes et Papiers) </v>
      </c>
      <c r="C1586" s="641">
        <v>281</v>
      </c>
      <c r="D1586" s="641" t="s">
        <v>1013</v>
      </c>
      <c r="E1586" s="642" t="s">
        <v>1014</v>
      </c>
      <c r="F1586" s="773">
        <v>460</v>
      </c>
      <c r="G1586" s="773">
        <v>8</v>
      </c>
      <c r="H1586" s="774">
        <v>460</v>
      </c>
    </row>
    <row r="1587" spans="1:8" s="406" customFormat="1" x14ac:dyDescent="0.25">
      <c r="A1587" s="524" t="str">
        <f t="shared" si="28"/>
        <v>281-073-0-001 Louisiana-Pacific Canada Ltd. (Bois-Franc)</v>
      </c>
      <c r="B1587" s="61" t="str">
        <f t="shared" si="27"/>
        <v>073-0-001 Louisiana-Pacific Canada Ltd. (Bois-Franc)</v>
      </c>
      <c r="C1587" s="641">
        <v>281</v>
      </c>
      <c r="D1587" s="641" t="s">
        <v>1015</v>
      </c>
      <c r="E1587" s="642" t="s">
        <v>1242</v>
      </c>
      <c r="F1587" s="773">
        <v>460</v>
      </c>
      <c r="G1587" s="773">
        <v>8</v>
      </c>
      <c r="H1587" s="774">
        <v>460</v>
      </c>
    </row>
    <row r="1588" spans="1:8" s="406" customFormat="1" x14ac:dyDescent="0.25">
      <c r="A1588" s="524" t="str">
        <f t="shared" si="28"/>
        <v>281-022-0-001 Norbord inc. (Chambord)</v>
      </c>
      <c r="B1588" s="61" t="str">
        <f t="shared" si="27"/>
        <v>022-0-001 Norbord inc. (Chambord)</v>
      </c>
      <c r="C1588" s="641">
        <v>281</v>
      </c>
      <c r="D1588" s="641" t="s">
        <v>1212</v>
      </c>
      <c r="E1588" s="642" t="s">
        <v>1213</v>
      </c>
      <c r="F1588" s="773">
        <v>460</v>
      </c>
      <c r="G1588" s="773">
        <v>8</v>
      </c>
      <c r="H1588" s="774">
        <v>460</v>
      </c>
    </row>
    <row r="1589" spans="1:8" s="406" customFormat="1" x14ac:dyDescent="0.25">
      <c r="A1589" s="524" t="str">
        <f t="shared" si="28"/>
        <v>281-085-0-001 Norbord inc. (La Sarre - Panneaux)</v>
      </c>
      <c r="B1589" s="61" t="str">
        <f t="shared" si="27"/>
        <v>085-0-001 Norbord inc. (La Sarre - Panneaux)</v>
      </c>
      <c r="C1589" s="641">
        <v>281</v>
      </c>
      <c r="D1589" s="641" t="s">
        <v>1016</v>
      </c>
      <c r="E1589" s="642" t="s">
        <v>1243</v>
      </c>
      <c r="F1589" s="773">
        <v>460</v>
      </c>
      <c r="G1589" s="773">
        <v>8</v>
      </c>
      <c r="H1589" s="774">
        <v>460</v>
      </c>
    </row>
    <row r="1590" spans="1:8" s="406" customFormat="1" x14ac:dyDescent="0.25">
      <c r="A1590" s="524" t="str">
        <f t="shared" si="28"/>
        <v>281-081-0-001 Rayonier A.M. Canada S.E.N.C. (Témiscaming - Pâtes et papiers)</v>
      </c>
      <c r="B1590" s="61" t="str">
        <f t="shared" si="27"/>
        <v>081-0-001 Rayonier A.M. Canada S.E.N.C. (Témiscaming - Pâtes et papiers)</v>
      </c>
      <c r="C1590" s="642">
        <v>281</v>
      </c>
      <c r="D1590" s="642" t="s">
        <v>1017</v>
      </c>
      <c r="E1590" s="642" t="s">
        <v>1244</v>
      </c>
      <c r="F1590" s="773">
        <v>460</v>
      </c>
      <c r="G1590" s="773">
        <v>8</v>
      </c>
      <c r="H1590" s="774">
        <v>460</v>
      </c>
    </row>
    <row r="1591" spans="1:8" s="406" customFormat="1" x14ac:dyDescent="0.25">
      <c r="A1591" s="524" t="str">
        <f t="shared" si="28"/>
        <v>281-171-4-003 Silicium Québec Société en commandite</v>
      </c>
      <c r="B1591" s="61" t="str">
        <f t="shared" si="27"/>
        <v>171-4-003 Silicium Québec Société en commandite</v>
      </c>
      <c r="C1591" s="641">
        <v>281</v>
      </c>
      <c r="D1591" s="641" t="s">
        <v>1010</v>
      </c>
      <c r="E1591" s="642" t="s">
        <v>1245</v>
      </c>
      <c r="F1591" s="773">
        <v>460</v>
      </c>
      <c r="G1591" s="773">
        <v>8</v>
      </c>
      <c r="H1591" s="774">
        <v>460</v>
      </c>
    </row>
    <row r="1592" spans="1:8" s="406" customFormat="1" x14ac:dyDescent="0.25">
      <c r="A1592" s="524" t="str">
        <f t="shared" si="28"/>
        <v>281-012-0-001 Uniboard Canada inc. (Sayabec)</v>
      </c>
      <c r="B1592" s="61" t="str">
        <f t="shared" si="27"/>
        <v>012-0-001 Uniboard Canada inc. (Sayabec)</v>
      </c>
      <c r="C1592" s="641">
        <v>281</v>
      </c>
      <c r="D1592" s="641" t="s">
        <v>1008</v>
      </c>
      <c r="E1592" s="642" t="s">
        <v>1246</v>
      </c>
      <c r="F1592" s="773">
        <v>460</v>
      </c>
      <c r="G1592" s="773">
        <v>8</v>
      </c>
      <c r="H1592" s="774">
        <v>460</v>
      </c>
    </row>
    <row r="1593" spans="1:8" s="406" customFormat="1" x14ac:dyDescent="0.25">
      <c r="A1593" s="524" t="str">
        <f t="shared" si="28"/>
        <v>281-041-2-039 Xylo-Carbone inc.</v>
      </c>
      <c r="B1593" s="61" t="str">
        <f t="shared" si="27"/>
        <v>041-2-039 Xylo-Carbone inc.</v>
      </c>
      <c r="C1593" s="641">
        <v>281</v>
      </c>
      <c r="D1593" s="641" t="s">
        <v>1214</v>
      </c>
      <c r="E1593" s="642" t="s">
        <v>1247</v>
      </c>
      <c r="F1593" s="773">
        <v>460</v>
      </c>
      <c r="G1593" s="773">
        <v>8</v>
      </c>
      <c r="H1593" s="774">
        <v>460</v>
      </c>
    </row>
    <row r="1594" spans="1:8" s="406" customFormat="1" x14ac:dyDescent="0.25">
      <c r="A1594" s="524" t="str">
        <f t="shared" si="28"/>
        <v>282-142-4-004 9455-8624 Québec inc. (Biomasse du lac Taureau)</v>
      </c>
      <c r="B1594" s="61" t="str">
        <f t="shared" si="27"/>
        <v>142-4-004 9455-8624 Québec inc. (Biomasse du lac Taureau)</v>
      </c>
      <c r="C1594" s="641">
        <v>282</v>
      </c>
      <c r="D1594" s="641" t="s">
        <v>1147</v>
      </c>
      <c r="E1594" s="642" t="s">
        <v>1236</v>
      </c>
      <c r="F1594" s="773">
        <v>460</v>
      </c>
      <c r="G1594" s="773">
        <v>8</v>
      </c>
      <c r="H1594" s="774">
        <v>460</v>
      </c>
    </row>
    <row r="1595" spans="1:8" s="406" customFormat="1" x14ac:dyDescent="0.25">
      <c r="A1595" s="524" t="str">
        <f t="shared" si="28"/>
        <v>282-011-0-003 Cascades Canada ULC (Cabano)</v>
      </c>
      <c r="B1595" s="61" t="str">
        <f t="shared" si="27"/>
        <v>011-0-003 Cascades Canada ULC (Cabano)</v>
      </c>
      <c r="C1595" s="641">
        <v>282</v>
      </c>
      <c r="D1595" s="641" t="s">
        <v>1007</v>
      </c>
      <c r="E1595" s="642" t="s">
        <v>1211</v>
      </c>
      <c r="F1595" s="773">
        <v>460</v>
      </c>
      <c r="G1595" s="773">
        <v>8</v>
      </c>
      <c r="H1595" s="774">
        <v>460</v>
      </c>
    </row>
    <row r="1596" spans="1:8" s="406" customFormat="1" x14ac:dyDescent="0.25">
      <c r="A1596" s="524" t="str">
        <f t="shared" si="28"/>
        <v>282-042-0-001 Compagnie WestRock du Canada Corp.</v>
      </c>
      <c r="B1596" s="61" t="str">
        <f t="shared" si="27"/>
        <v>042-0-001 Compagnie WestRock du Canada Corp.</v>
      </c>
      <c r="C1596" s="641">
        <v>282</v>
      </c>
      <c r="D1596" s="641" t="s">
        <v>1011</v>
      </c>
      <c r="E1596" s="642" t="s">
        <v>1237</v>
      </c>
      <c r="F1596" s="773">
        <v>460</v>
      </c>
      <c r="G1596" s="773">
        <v>8</v>
      </c>
      <c r="H1596" s="774">
        <v>460</v>
      </c>
    </row>
    <row r="1597" spans="1:8" s="406" customFormat="1" x14ac:dyDescent="0.25">
      <c r="A1597" s="524" t="str">
        <f t="shared" si="28"/>
        <v>282-051-0-003 Domtar inc. (Windsor - Pâtes et papiers)</v>
      </c>
      <c r="B1597" s="61" t="str">
        <f t="shared" si="27"/>
        <v>051-0-003 Domtar inc. (Windsor - Pâtes et papiers)</v>
      </c>
      <c r="C1597" s="641">
        <v>282</v>
      </c>
      <c r="D1597" s="641" t="s">
        <v>1012</v>
      </c>
      <c r="E1597" s="642" t="s">
        <v>1238</v>
      </c>
      <c r="F1597" s="773">
        <v>460</v>
      </c>
      <c r="G1597" s="773">
        <v>8</v>
      </c>
      <c r="H1597" s="774">
        <v>460</v>
      </c>
    </row>
    <row r="1598" spans="1:8" s="406" customFormat="1" x14ac:dyDescent="0.25">
      <c r="A1598" s="524" t="str">
        <f t="shared" si="28"/>
        <v>282-012-0-003 Entreprises Sappi Canada inc. (Matane)</v>
      </c>
      <c r="B1598" s="61" t="str">
        <f t="shared" si="27"/>
        <v>012-0-003 Entreprises Sappi Canada inc. (Matane)</v>
      </c>
      <c r="C1598" s="641">
        <v>282</v>
      </c>
      <c r="D1598" s="641" t="s">
        <v>1009</v>
      </c>
      <c r="E1598" s="642" t="s">
        <v>1239</v>
      </c>
      <c r="F1598" s="773">
        <v>460</v>
      </c>
      <c r="G1598" s="773">
        <v>8</v>
      </c>
      <c r="H1598" s="774">
        <v>460</v>
      </c>
    </row>
    <row r="1599" spans="1:8" s="406" customFormat="1" x14ac:dyDescent="0.25">
      <c r="A1599" s="524" t="str">
        <f t="shared" si="28"/>
        <v>282-086-0-002 Forex Amos inc. (OSB)</v>
      </c>
      <c r="B1599" s="61" t="str">
        <f t="shared" si="27"/>
        <v>086-0-002 Forex Amos inc. (OSB)</v>
      </c>
      <c r="C1599" s="641">
        <v>282</v>
      </c>
      <c r="D1599" s="641" t="s">
        <v>1240</v>
      </c>
      <c r="E1599" s="642" t="s">
        <v>1241</v>
      </c>
      <c r="F1599" s="773">
        <v>460</v>
      </c>
      <c r="G1599" s="773">
        <v>8</v>
      </c>
      <c r="H1599" s="774">
        <v>460</v>
      </c>
    </row>
    <row r="1600" spans="1:8" s="406" customFormat="1" x14ac:dyDescent="0.25">
      <c r="A1600" s="524" t="str">
        <f t="shared" si="28"/>
        <v xml:space="preserve">282-072-0-002 Fortress Cellulose Spécialisée (Thurso - Pâtes et Papiers) </v>
      </c>
      <c r="B1600" s="61" t="str">
        <f t="shared" si="27"/>
        <v xml:space="preserve">072-0-002 Fortress Cellulose Spécialisée (Thurso - Pâtes et Papiers) </v>
      </c>
      <c r="C1600" s="641">
        <v>282</v>
      </c>
      <c r="D1600" s="641" t="s">
        <v>1013</v>
      </c>
      <c r="E1600" s="642" t="s">
        <v>1014</v>
      </c>
      <c r="F1600" s="773">
        <v>460</v>
      </c>
      <c r="G1600" s="773">
        <v>8</v>
      </c>
      <c r="H1600" s="774">
        <v>460</v>
      </c>
    </row>
    <row r="1601" spans="1:8" s="406" customFormat="1" x14ac:dyDescent="0.25">
      <c r="A1601" s="524" t="str">
        <f t="shared" si="28"/>
        <v>282-073-0-001 Louisiana-Pacific Canada Ltd. (Bois-Franc)</v>
      </c>
      <c r="B1601" s="61" t="str">
        <f t="shared" si="27"/>
        <v>073-0-001 Louisiana-Pacific Canada Ltd. (Bois-Franc)</v>
      </c>
      <c r="C1601" s="642">
        <v>282</v>
      </c>
      <c r="D1601" s="642" t="s">
        <v>1015</v>
      </c>
      <c r="E1601" s="642" t="s">
        <v>1242</v>
      </c>
      <c r="F1601" s="773">
        <v>460</v>
      </c>
      <c r="G1601" s="773">
        <v>8</v>
      </c>
      <c r="H1601" s="774">
        <v>460</v>
      </c>
    </row>
    <row r="1602" spans="1:8" s="406" customFormat="1" x14ac:dyDescent="0.25">
      <c r="A1602" s="524" t="str">
        <f t="shared" si="28"/>
        <v>282-022-0-001 Norbord inc. (Chambord)</v>
      </c>
      <c r="B1602" s="61" t="str">
        <f t="shared" si="27"/>
        <v>022-0-001 Norbord inc. (Chambord)</v>
      </c>
      <c r="C1602" s="641">
        <v>282</v>
      </c>
      <c r="D1602" s="641" t="s">
        <v>1212</v>
      </c>
      <c r="E1602" s="642" t="s">
        <v>1213</v>
      </c>
      <c r="F1602" s="773">
        <v>460</v>
      </c>
      <c r="G1602" s="773">
        <v>8</v>
      </c>
      <c r="H1602" s="774">
        <v>460</v>
      </c>
    </row>
    <row r="1603" spans="1:8" s="406" customFormat="1" x14ac:dyDescent="0.25">
      <c r="A1603" s="524" t="str">
        <f t="shared" si="28"/>
        <v>282-085-0-001 Norbord inc. (La Sarre - Panneaux)</v>
      </c>
      <c r="B1603" s="61" t="str">
        <f t="shared" si="27"/>
        <v>085-0-001 Norbord inc. (La Sarre - Panneaux)</v>
      </c>
      <c r="C1603" s="641">
        <v>282</v>
      </c>
      <c r="D1603" s="641" t="s">
        <v>1016</v>
      </c>
      <c r="E1603" s="642" t="s">
        <v>1243</v>
      </c>
      <c r="F1603" s="773">
        <v>460</v>
      </c>
      <c r="G1603" s="773">
        <v>8</v>
      </c>
      <c r="H1603" s="774">
        <v>460</v>
      </c>
    </row>
    <row r="1604" spans="1:8" s="406" customFormat="1" x14ac:dyDescent="0.25">
      <c r="A1604" s="524" t="str">
        <f t="shared" si="28"/>
        <v>282-081-0-001 Rayonier A.M. Canada S.E.N.C. (Témiscaming - Pâtes et papiers)</v>
      </c>
      <c r="B1604" s="61" t="str">
        <f t="shared" si="27"/>
        <v>081-0-001 Rayonier A.M. Canada S.E.N.C. (Témiscaming - Pâtes et papiers)</v>
      </c>
      <c r="C1604" s="641">
        <v>282</v>
      </c>
      <c r="D1604" s="641" t="s">
        <v>1017</v>
      </c>
      <c r="E1604" s="642" t="s">
        <v>1244</v>
      </c>
      <c r="F1604" s="773">
        <v>460</v>
      </c>
      <c r="G1604" s="773">
        <v>8</v>
      </c>
      <c r="H1604" s="774">
        <v>460</v>
      </c>
    </row>
    <row r="1605" spans="1:8" s="406" customFormat="1" x14ac:dyDescent="0.25">
      <c r="A1605" s="524" t="str">
        <f t="shared" si="28"/>
        <v>282-171-4-003 Silicium Québec Société en commandite</v>
      </c>
      <c r="B1605" s="61" t="str">
        <f t="shared" si="27"/>
        <v>171-4-003 Silicium Québec Société en commandite</v>
      </c>
      <c r="C1605" s="641">
        <v>282</v>
      </c>
      <c r="D1605" s="641" t="s">
        <v>1010</v>
      </c>
      <c r="E1605" s="642" t="s">
        <v>1245</v>
      </c>
      <c r="F1605" s="773">
        <v>460</v>
      </c>
      <c r="G1605" s="773">
        <v>8</v>
      </c>
      <c r="H1605" s="774">
        <v>460</v>
      </c>
    </row>
    <row r="1606" spans="1:8" s="406" customFormat="1" x14ac:dyDescent="0.25">
      <c r="A1606" s="524" t="str">
        <f t="shared" si="28"/>
        <v>282-012-0-001 Uniboard Canada inc. (Sayabec)</v>
      </c>
      <c r="B1606" s="61" t="str">
        <f t="shared" si="27"/>
        <v>012-0-001 Uniboard Canada inc. (Sayabec)</v>
      </c>
      <c r="C1606" s="641">
        <v>282</v>
      </c>
      <c r="D1606" s="641" t="s">
        <v>1008</v>
      </c>
      <c r="E1606" s="642" t="s">
        <v>1246</v>
      </c>
      <c r="F1606" s="773">
        <v>460</v>
      </c>
      <c r="G1606" s="773">
        <v>8</v>
      </c>
      <c r="H1606" s="774">
        <v>460</v>
      </c>
    </row>
    <row r="1607" spans="1:8" s="406" customFormat="1" x14ac:dyDescent="0.25">
      <c r="A1607" s="524" t="str">
        <f t="shared" si="28"/>
        <v>282-041-2-039 Xylo-Carbone inc.</v>
      </c>
      <c r="B1607" s="61" t="str">
        <f t="shared" si="27"/>
        <v>041-2-039 Xylo-Carbone inc.</v>
      </c>
      <c r="C1607" s="641">
        <v>282</v>
      </c>
      <c r="D1607" s="641" t="s">
        <v>1214</v>
      </c>
      <c r="E1607" s="642" t="s">
        <v>1247</v>
      </c>
      <c r="F1607" s="773">
        <v>460</v>
      </c>
      <c r="G1607" s="773">
        <v>8</v>
      </c>
      <c r="H1607" s="774">
        <v>460</v>
      </c>
    </row>
    <row r="1608" spans="1:8" s="406" customFormat="1" x14ac:dyDescent="0.25">
      <c r="A1608" s="524" t="str">
        <f t="shared" si="28"/>
        <v>283-142-4-004 9455-8624 Québec inc. (Biomasse du lac Taureau)</v>
      </c>
      <c r="B1608" s="61" t="str">
        <f t="shared" ref="B1608:B1671" si="29">CONCATENATE(D1608," ",E1608)</f>
        <v>142-4-004 9455-8624 Québec inc. (Biomasse du lac Taureau)</v>
      </c>
      <c r="C1608" s="641">
        <v>283</v>
      </c>
      <c r="D1608" s="641" t="s">
        <v>1147</v>
      </c>
      <c r="E1608" s="642" t="s">
        <v>1236</v>
      </c>
      <c r="F1608" s="773">
        <v>460</v>
      </c>
      <c r="G1608" s="773">
        <v>8</v>
      </c>
      <c r="H1608" s="774">
        <v>460</v>
      </c>
    </row>
    <row r="1609" spans="1:8" s="406" customFormat="1" x14ac:dyDescent="0.25">
      <c r="A1609" s="524" t="str">
        <f t="shared" ref="A1609:A1672" si="30">CONCATENATE(C1609,"-",B1609)</f>
        <v>283-011-0-003 Cascades Canada ULC (Cabano)</v>
      </c>
      <c r="B1609" s="61" t="str">
        <f t="shared" si="29"/>
        <v>011-0-003 Cascades Canada ULC (Cabano)</v>
      </c>
      <c r="C1609" s="641">
        <v>283</v>
      </c>
      <c r="D1609" s="641" t="s">
        <v>1007</v>
      </c>
      <c r="E1609" s="642" t="s">
        <v>1211</v>
      </c>
      <c r="F1609" s="773">
        <v>460</v>
      </c>
      <c r="G1609" s="773">
        <v>8</v>
      </c>
      <c r="H1609" s="774">
        <v>460</v>
      </c>
    </row>
    <row r="1610" spans="1:8" s="406" customFormat="1" x14ac:dyDescent="0.25">
      <c r="A1610" s="524" t="str">
        <f t="shared" si="30"/>
        <v>283-042-0-001 Compagnie WestRock du Canada Corp.</v>
      </c>
      <c r="B1610" s="61" t="str">
        <f t="shared" si="29"/>
        <v>042-0-001 Compagnie WestRock du Canada Corp.</v>
      </c>
      <c r="C1610" s="641">
        <v>283</v>
      </c>
      <c r="D1610" s="641" t="s">
        <v>1011</v>
      </c>
      <c r="E1610" s="642" t="s">
        <v>1237</v>
      </c>
      <c r="F1610" s="773">
        <v>460</v>
      </c>
      <c r="G1610" s="773">
        <v>8</v>
      </c>
      <c r="H1610" s="774">
        <v>460</v>
      </c>
    </row>
    <row r="1611" spans="1:8" s="406" customFormat="1" x14ac:dyDescent="0.25">
      <c r="A1611" s="524" t="str">
        <f t="shared" si="30"/>
        <v>283-051-0-003 Domtar inc. (Windsor - Pâtes et papiers)</v>
      </c>
      <c r="B1611" s="61" t="str">
        <f t="shared" si="29"/>
        <v>051-0-003 Domtar inc. (Windsor - Pâtes et papiers)</v>
      </c>
      <c r="C1611" s="641">
        <v>283</v>
      </c>
      <c r="D1611" s="641" t="s">
        <v>1012</v>
      </c>
      <c r="E1611" s="642" t="s">
        <v>1238</v>
      </c>
      <c r="F1611" s="773">
        <v>460</v>
      </c>
      <c r="G1611" s="773">
        <v>8</v>
      </c>
      <c r="H1611" s="774">
        <v>460</v>
      </c>
    </row>
    <row r="1612" spans="1:8" s="406" customFormat="1" x14ac:dyDescent="0.25">
      <c r="A1612" s="524" t="str">
        <f t="shared" si="30"/>
        <v>283-012-0-003 Entreprises Sappi Canada inc. (Matane)</v>
      </c>
      <c r="B1612" s="61" t="str">
        <f t="shared" si="29"/>
        <v>012-0-003 Entreprises Sappi Canada inc. (Matane)</v>
      </c>
      <c r="C1612" s="642">
        <v>283</v>
      </c>
      <c r="D1612" s="642" t="s">
        <v>1009</v>
      </c>
      <c r="E1612" s="642" t="s">
        <v>1239</v>
      </c>
      <c r="F1612" s="773">
        <v>460</v>
      </c>
      <c r="G1612" s="773">
        <v>8</v>
      </c>
      <c r="H1612" s="774">
        <v>460</v>
      </c>
    </row>
    <row r="1613" spans="1:8" s="406" customFormat="1" x14ac:dyDescent="0.25">
      <c r="A1613" s="524" t="str">
        <f t="shared" si="30"/>
        <v>283-086-0-002 Forex Amos inc. (OSB)</v>
      </c>
      <c r="B1613" s="61" t="str">
        <f t="shared" si="29"/>
        <v>086-0-002 Forex Amos inc. (OSB)</v>
      </c>
      <c r="C1613" s="641">
        <v>283</v>
      </c>
      <c r="D1613" s="641" t="s">
        <v>1240</v>
      </c>
      <c r="E1613" s="642" t="s">
        <v>1241</v>
      </c>
      <c r="F1613" s="773">
        <v>460</v>
      </c>
      <c r="G1613" s="773">
        <v>8</v>
      </c>
      <c r="H1613" s="774">
        <v>460</v>
      </c>
    </row>
    <row r="1614" spans="1:8" s="406" customFormat="1" x14ac:dyDescent="0.25">
      <c r="A1614" s="524" t="str">
        <f t="shared" si="30"/>
        <v xml:space="preserve">283-072-0-002 Fortress Cellulose Spécialisée (Thurso - Pâtes et Papiers) </v>
      </c>
      <c r="B1614" s="61" t="str">
        <f t="shared" si="29"/>
        <v xml:space="preserve">072-0-002 Fortress Cellulose Spécialisée (Thurso - Pâtes et Papiers) </v>
      </c>
      <c r="C1614" s="641">
        <v>283</v>
      </c>
      <c r="D1614" s="641" t="s">
        <v>1013</v>
      </c>
      <c r="E1614" s="642" t="s">
        <v>1014</v>
      </c>
      <c r="F1614" s="773">
        <v>460</v>
      </c>
      <c r="G1614" s="773">
        <v>8</v>
      </c>
      <c r="H1614" s="774">
        <v>460</v>
      </c>
    </row>
    <row r="1615" spans="1:8" s="406" customFormat="1" x14ac:dyDescent="0.25">
      <c r="A1615" s="524" t="str">
        <f t="shared" si="30"/>
        <v>283-073-0-001 Louisiana-Pacific Canada Ltd. (Bois-Franc)</v>
      </c>
      <c r="B1615" s="61" t="str">
        <f t="shared" si="29"/>
        <v>073-0-001 Louisiana-Pacific Canada Ltd. (Bois-Franc)</v>
      </c>
      <c r="C1615" s="641">
        <v>283</v>
      </c>
      <c r="D1615" s="641" t="s">
        <v>1015</v>
      </c>
      <c r="E1615" s="642" t="s">
        <v>1242</v>
      </c>
      <c r="F1615" s="773">
        <v>460</v>
      </c>
      <c r="G1615" s="773">
        <v>8</v>
      </c>
      <c r="H1615" s="774">
        <v>460</v>
      </c>
    </row>
    <row r="1616" spans="1:8" s="406" customFormat="1" x14ac:dyDescent="0.25">
      <c r="A1616" s="524" t="str">
        <f t="shared" si="30"/>
        <v>283-022-0-001 Norbord inc. (Chambord)</v>
      </c>
      <c r="B1616" s="61" t="str">
        <f t="shared" si="29"/>
        <v>022-0-001 Norbord inc. (Chambord)</v>
      </c>
      <c r="C1616" s="641">
        <v>283</v>
      </c>
      <c r="D1616" s="641" t="s">
        <v>1212</v>
      </c>
      <c r="E1616" s="642" t="s">
        <v>1213</v>
      </c>
      <c r="F1616" s="773">
        <v>460</v>
      </c>
      <c r="G1616" s="773">
        <v>8</v>
      </c>
      <c r="H1616" s="774">
        <v>460</v>
      </c>
    </row>
    <row r="1617" spans="1:8" s="406" customFormat="1" x14ac:dyDescent="0.25">
      <c r="A1617" s="524" t="str">
        <f t="shared" si="30"/>
        <v>283-085-0-001 Norbord inc. (La Sarre - Panneaux)</v>
      </c>
      <c r="B1617" s="61" t="str">
        <f t="shared" si="29"/>
        <v>085-0-001 Norbord inc. (La Sarre - Panneaux)</v>
      </c>
      <c r="C1617" s="641">
        <v>283</v>
      </c>
      <c r="D1617" s="641" t="s">
        <v>1016</v>
      </c>
      <c r="E1617" s="642" t="s">
        <v>1243</v>
      </c>
      <c r="F1617" s="773">
        <v>460</v>
      </c>
      <c r="G1617" s="773">
        <v>8</v>
      </c>
      <c r="H1617" s="774">
        <v>460</v>
      </c>
    </row>
    <row r="1618" spans="1:8" s="406" customFormat="1" x14ac:dyDescent="0.25">
      <c r="A1618" s="524" t="str">
        <f t="shared" si="30"/>
        <v>283-081-0-001 Rayonier A.M. Canada S.E.N.C. (Témiscaming - Pâtes et papiers)</v>
      </c>
      <c r="B1618" s="61" t="str">
        <f t="shared" si="29"/>
        <v>081-0-001 Rayonier A.M. Canada S.E.N.C. (Témiscaming - Pâtes et papiers)</v>
      </c>
      <c r="C1618" s="641">
        <v>283</v>
      </c>
      <c r="D1618" s="641" t="s">
        <v>1017</v>
      </c>
      <c r="E1618" s="642" t="s">
        <v>1244</v>
      </c>
      <c r="F1618" s="773">
        <v>460</v>
      </c>
      <c r="G1618" s="773">
        <v>8</v>
      </c>
      <c r="H1618" s="774">
        <v>460</v>
      </c>
    </row>
    <row r="1619" spans="1:8" s="406" customFormat="1" x14ac:dyDescent="0.25">
      <c r="A1619" s="524" t="str">
        <f t="shared" si="30"/>
        <v>283-171-4-003 Silicium Québec Société en commandite</v>
      </c>
      <c r="B1619" s="61" t="str">
        <f t="shared" si="29"/>
        <v>171-4-003 Silicium Québec Société en commandite</v>
      </c>
      <c r="C1619" s="641">
        <v>283</v>
      </c>
      <c r="D1619" s="641" t="s">
        <v>1010</v>
      </c>
      <c r="E1619" s="642" t="s">
        <v>1245</v>
      </c>
      <c r="F1619" s="773">
        <v>460</v>
      </c>
      <c r="G1619" s="773">
        <v>8</v>
      </c>
      <c r="H1619" s="774">
        <v>460</v>
      </c>
    </row>
    <row r="1620" spans="1:8" s="406" customFormat="1" x14ac:dyDescent="0.25">
      <c r="A1620" s="524" t="str">
        <f t="shared" si="30"/>
        <v>283-012-0-001 Uniboard Canada inc. (Sayabec)</v>
      </c>
      <c r="B1620" s="61" t="str">
        <f t="shared" si="29"/>
        <v>012-0-001 Uniboard Canada inc. (Sayabec)</v>
      </c>
      <c r="C1620" s="641">
        <v>283</v>
      </c>
      <c r="D1620" s="641" t="s">
        <v>1008</v>
      </c>
      <c r="E1620" s="642" t="s">
        <v>1246</v>
      </c>
      <c r="F1620" s="773">
        <v>460</v>
      </c>
      <c r="G1620" s="773">
        <v>8</v>
      </c>
      <c r="H1620" s="774">
        <v>460</v>
      </c>
    </row>
    <row r="1621" spans="1:8" s="406" customFormat="1" x14ac:dyDescent="0.25">
      <c r="A1621" s="524" t="str">
        <f t="shared" si="30"/>
        <v>283-041-2-039 Xylo-Carbone inc.</v>
      </c>
      <c r="B1621" s="61" t="str">
        <f t="shared" si="29"/>
        <v>041-2-039 Xylo-Carbone inc.</v>
      </c>
      <c r="C1621" s="641">
        <v>283</v>
      </c>
      <c r="D1621" s="641" t="s">
        <v>1214</v>
      </c>
      <c r="E1621" s="642" t="s">
        <v>1247</v>
      </c>
      <c r="F1621" s="773">
        <v>460</v>
      </c>
      <c r="G1621" s="773">
        <v>8</v>
      </c>
      <c r="H1621" s="774">
        <v>460</v>
      </c>
    </row>
    <row r="1622" spans="1:8" s="406" customFormat="1" x14ac:dyDescent="0.25">
      <c r="A1622" s="524" t="str">
        <f t="shared" si="30"/>
        <v>284-142-4-004 9455-8624 Québec inc. (Biomasse du lac Taureau)</v>
      </c>
      <c r="B1622" s="61" t="str">
        <f t="shared" si="29"/>
        <v>142-4-004 9455-8624 Québec inc. (Biomasse du lac Taureau)</v>
      </c>
      <c r="C1622" s="641">
        <v>284</v>
      </c>
      <c r="D1622" s="641" t="s">
        <v>1147</v>
      </c>
      <c r="E1622" s="642" t="s">
        <v>1236</v>
      </c>
      <c r="F1622" s="773">
        <v>460</v>
      </c>
      <c r="G1622" s="773">
        <v>8</v>
      </c>
      <c r="H1622" s="774">
        <v>460</v>
      </c>
    </row>
    <row r="1623" spans="1:8" s="406" customFormat="1" x14ac:dyDescent="0.25">
      <c r="A1623" s="524" t="str">
        <f t="shared" si="30"/>
        <v>284-011-0-003 Cascades Canada ULC (Cabano)</v>
      </c>
      <c r="B1623" s="61" t="str">
        <f t="shared" si="29"/>
        <v>011-0-003 Cascades Canada ULC (Cabano)</v>
      </c>
      <c r="C1623" s="642">
        <v>284</v>
      </c>
      <c r="D1623" s="642" t="s">
        <v>1007</v>
      </c>
      <c r="E1623" s="642" t="s">
        <v>1211</v>
      </c>
      <c r="F1623" s="773">
        <v>460</v>
      </c>
      <c r="G1623" s="773">
        <v>8</v>
      </c>
      <c r="H1623" s="774">
        <v>460</v>
      </c>
    </row>
    <row r="1624" spans="1:8" s="406" customFormat="1" x14ac:dyDescent="0.25">
      <c r="A1624" s="524" t="str">
        <f t="shared" si="30"/>
        <v>284-042-0-001 Compagnie WestRock du Canada Corp.</v>
      </c>
      <c r="B1624" s="61" t="str">
        <f t="shared" si="29"/>
        <v>042-0-001 Compagnie WestRock du Canada Corp.</v>
      </c>
      <c r="C1624" s="641">
        <v>284</v>
      </c>
      <c r="D1624" s="641" t="s">
        <v>1011</v>
      </c>
      <c r="E1624" s="642" t="s">
        <v>1237</v>
      </c>
      <c r="F1624" s="773">
        <v>460</v>
      </c>
      <c r="G1624" s="773">
        <v>8</v>
      </c>
      <c r="H1624" s="774">
        <v>460</v>
      </c>
    </row>
    <row r="1625" spans="1:8" s="406" customFormat="1" x14ac:dyDescent="0.25">
      <c r="A1625" s="524" t="str">
        <f t="shared" si="30"/>
        <v>284-051-0-003 Domtar inc. (Windsor - Pâtes et papiers)</v>
      </c>
      <c r="B1625" s="61" t="str">
        <f t="shared" si="29"/>
        <v>051-0-003 Domtar inc. (Windsor - Pâtes et papiers)</v>
      </c>
      <c r="C1625" s="641">
        <v>284</v>
      </c>
      <c r="D1625" s="641" t="s">
        <v>1012</v>
      </c>
      <c r="E1625" s="642" t="s">
        <v>1238</v>
      </c>
      <c r="F1625" s="773">
        <v>460</v>
      </c>
      <c r="G1625" s="773">
        <v>8</v>
      </c>
      <c r="H1625" s="774">
        <v>460</v>
      </c>
    </row>
    <row r="1626" spans="1:8" s="406" customFormat="1" x14ac:dyDescent="0.25">
      <c r="A1626" s="524" t="str">
        <f t="shared" si="30"/>
        <v>284-012-0-003 Entreprises Sappi Canada inc. (Matane)</v>
      </c>
      <c r="B1626" s="61" t="str">
        <f t="shared" si="29"/>
        <v>012-0-003 Entreprises Sappi Canada inc. (Matane)</v>
      </c>
      <c r="C1626" s="641">
        <v>284</v>
      </c>
      <c r="D1626" s="641" t="s">
        <v>1009</v>
      </c>
      <c r="E1626" s="642" t="s">
        <v>1239</v>
      </c>
      <c r="F1626" s="773">
        <v>460</v>
      </c>
      <c r="G1626" s="773">
        <v>8</v>
      </c>
      <c r="H1626" s="774">
        <v>460</v>
      </c>
    </row>
    <row r="1627" spans="1:8" s="406" customFormat="1" x14ac:dyDescent="0.25">
      <c r="A1627" s="524" t="str">
        <f t="shared" si="30"/>
        <v>284-086-0-002 Forex Amos inc. (OSB)</v>
      </c>
      <c r="B1627" s="61" t="str">
        <f t="shared" si="29"/>
        <v>086-0-002 Forex Amos inc. (OSB)</v>
      </c>
      <c r="C1627" s="641">
        <v>284</v>
      </c>
      <c r="D1627" s="641" t="s">
        <v>1240</v>
      </c>
      <c r="E1627" s="642" t="s">
        <v>1241</v>
      </c>
      <c r="F1627" s="773">
        <v>460</v>
      </c>
      <c r="G1627" s="773">
        <v>8</v>
      </c>
      <c r="H1627" s="774">
        <v>460</v>
      </c>
    </row>
    <row r="1628" spans="1:8" s="406" customFormat="1" x14ac:dyDescent="0.25">
      <c r="A1628" s="524" t="str">
        <f t="shared" si="30"/>
        <v xml:space="preserve">284-072-0-002 Fortress Cellulose Spécialisée (Thurso - Pâtes et Papiers) </v>
      </c>
      <c r="B1628" s="61" t="str">
        <f t="shared" si="29"/>
        <v xml:space="preserve">072-0-002 Fortress Cellulose Spécialisée (Thurso - Pâtes et Papiers) </v>
      </c>
      <c r="C1628" s="641">
        <v>284</v>
      </c>
      <c r="D1628" s="641" t="s">
        <v>1013</v>
      </c>
      <c r="E1628" s="642" t="s">
        <v>1014</v>
      </c>
      <c r="F1628" s="773">
        <v>460</v>
      </c>
      <c r="G1628" s="773">
        <v>8</v>
      </c>
      <c r="H1628" s="774">
        <v>460</v>
      </c>
    </row>
    <row r="1629" spans="1:8" s="406" customFormat="1" x14ac:dyDescent="0.25">
      <c r="A1629" s="524" t="str">
        <f t="shared" si="30"/>
        <v>284-073-0-001 Louisiana-Pacific Canada Ltd. (Bois-Franc)</v>
      </c>
      <c r="B1629" s="61" t="str">
        <f t="shared" si="29"/>
        <v>073-0-001 Louisiana-Pacific Canada Ltd. (Bois-Franc)</v>
      </c>
      <c r="C1629" s="641">
        <v>284</v>
      </c>
      <c r="D1629" s="641" t="s">
        <v>1015</v>
      </c>
      <c r="E1629" s="642" t="s">
        <v>1242</v>
      </c>
      <c r="F1629" s="773">
        <v>460</v>
      </c>
      <c r="G1629" s="773">
        <v>8</v>
      </c>
      <c r="H1629" s="774">
        <v>460</v>
      </c>
    </row>
    <row r="1630" spans="1:8" s="406" customFormat="1" x14ac:dyDescent="0.25">
      <c r="A1630" s="524" t="str">
        <f t="shared" si="30"/>
        <v>284-022-0-001 Norbord inc. (Chambord)</v>
      </c>
      <c r="B1630" s="61" t="str">
        <f t="shared" si="29"/>
        <v>022-0-001 Norbord inc. (Chambord)</v>
      </c>
      <c r="C1630" s="641">
        <v>284</v>
      </c>
      <c r="D1630" s="641" t="s">
        <v>1212</v>
      </c>
      <c r="E1630" s="642" t="s">
        <v>1213</v>
      </c>
      <c r="F1630" s="773">
        <v>460</v>
      </c>
      <c r="G1630" s="773">
        <v>8</v>
      </c>
      <c r="H1630" s="774">
        <v>460</v>
      </c>
    </row>
    <row r="1631" spans="1:8" s="406" customFormat="1" x14ac:dyDescent="0.25">
      <c r="A1631" s="524" t="str">
        <f t="shared" si="30"/>
        <v>284-085-0-001 Norbord inc. (La Sarre - Panneaux)</v>
      </c>
      <c r="B1631" s="61" t="str">
        <f t="shared" si="29"/>
        <v>085-0-001 Norbord inc. (La Sarre - Panneaux)</v>
      </c>
      <c r="C1631" s="641">
        <v>284</v>
      </c>
      <c r="D1631" s="641" t="s">
        <v>1016</v>
      </c>
      <c r="E1631" s="642" t="s">
        <v>1243</v>
      </c>
      <c r="F1631" s="773">
        <v>460</v>
      </c>
      <c r="G1631" s="773">
        <v>8</v>
      </c>
      <c r="H1631" s="774">
        <v>460</v>
      </c>
    </row>
    <row r="1632" spans="1:8" s="406" customFormat="1" x14ac:dyDescent="0.25">
      <c r="A1632" s="524" t="str">
        <f t="shared" si="30"/>
        <v>284-081-0-001 Rayonier A.M. Canada S.E.N.C. (Témiscaming - Pâtes et papiers)</v>
      </c>
      <c r="B1632" s="61" t="str">
        <f t="shared" si="29"/>
        <v>081-0-001 Rayonier A.M. Canada S.E.N.C. (Témiscaming - Pâtes et papiers)</v>
      </c>
      <c r="C1632" s="641">
        <v>284</v>
      </c>
      <c r="D1632" s="641" t="s">
        <v>1017</v>
      </c>
      <c r="E1632" s="642" t="s">
        <v>1244</v>
      </c>
      <c r="F1632" s="773">
        <v>460</v>
      </c>
      <c r="G1632" s="773">
        <v>8</v>
      </c>
      <c r="H1632" s="774">
        <v>460</v>
      </c>
    </row>
    <row r="1633" spans="1:8" s="406" customFormat="1" x14ac:dyDescent="0.25">
      <c r="A1633" s="524" t="str">
        <f t="shared" si="30"/>
        <v>284-171-4-003 Silicium Québec Société en commandite</v>
      </c>
      <c r="B1633" s="61" t="str">
        <f t="shared" si="29"/>
        <v>171-4-003 Silicium Québec Société en commandite</v>
      </c>
      <c r="C1633" s="641">
        <v>284</v>
      </c>
      <c r="D1633" s="641" t="s">
        <v>1010</v>
      </c>
      <c r="E1633" s="642" t="s">
        <v>1245</v>
      </c>
      <c r="F1633" s="773">
        <v>460</v>
      </c>
      <c r="G1633" s="773">
        <v>8</v>
      </c>
      <c r="H1633" s="774">
        <v>460</v>
      </c>
    </row>
    <row r="1634" spans="1:8" s="406" customFormat="1" x14ac:dyDescent="0.25">
      <c r="A1634" s="524" t="str">
        <f t="shared" si="30"/>
        <v>284-012-0-001 Uniboard Canada inc. (Sayabec)</v>
      </c>
      <c r="B1634" s="61" t="str">
        <f t="shared" si="29"/>
        <v>012-0-001 Uniboard Canada inc. (Sayabec)</v>
      </c>
      <c r="C1634" s="642">
        <v>284</v>
      </c>
      <c r="D1634" s="642" t="s">
        <v>1008</v>
      </c>
      <c r="E1634" s="642" t="s">
        <v>1246</v>
      </c>
      <c r="F1634" s="773">
        <v>460</v>
      </c>
      <c r="G1634" s="773">
        <v>8</v>
      </c>
      <c r="H1634" s="774">
        <v>460</v>
      </c>
    </row>
    <row r="1635" spans="1:8" s="406" customFormat="1" x14ac:dyDescent="0.25">
      <c r="A1635" s="524" t="str">
        <f t="shared" si="30"/>
        <v>284-041-2-039 Xylo-Carbone inc.</v>
      </c>
      <c r="B1635" s="61" t="str">
        <f t="shared" si="29"/>
        <v>041-2-039 Xylo-Carbone inc.</v>
      </c>
      <c r="C1635" s="641">
        <v>284</v>
      </c>
      <c r="D1635" s="641" t="s">
        <v>1214</v>
      </c>
      <c r="E1635" s="642" t="s">
        <v>1247</v>
      </c>
      <c r="F1635" s="773">
        <v>460</v>
      </c>
      <c r="G1635" s="773">
        <v>8</v>
      </c>
      <c r="H1635" s="774">
        <v>460</v>
      </c>
    </row>
    <row r="1636" spans="1:8" s="406" customFormat="1" x14ac:dyDescent="0.25">
      <c r="A1636" s="524" t="str">
        <f t="shared" si="30"/>
        <v>285-142-4-004 9455-8624 Québec inc. (Biomasse du lac Taureau)</v>
      </c>
      <c r="B1636" s="61" t="str">
        <f t="shared" si="29"/>
        <v>142-4-004 9455-8624 Québec inc. (Biomasse du lac Taureau)</v>
      </c>
      <c r="C1636" s="641">
        <v>285</v>
      </c>
      <c r="D1636" s="641" t="s">
        <v>1147</v>
      </c>
      <c r="E1636" s="642" t="s">
        <v>1236</v>
      </c>
      <c r="F1636" s="773">
        <v>460</v>
      </c>
      <c r="G1636" s="773">
        <v>8</v>
      </c>
      <c r="H1636" s="774">
        <v>460</v>
      </c>
    </row>
    <row r="1637" spans="1:8" s="406" customFormat="1" x14ac:dyDescent="0.25">
      <c r="A1637" s="524" t="str">
        <f t="shared" si="30"/>
        <v>285-011-0-003 Cascades Canada ULC (Cabano)</v>
      </c>
      <c r="B1637" s="61" t="str">
        <f t="shared" si="29"/>
        <v>011-0-003 Cascades Canada ULC (Cabano)</v>
      </c>
      <c r="C1637" s="641">
        <v>285</v>
      </c>
      <c r="D1637" s="641" t="s">
        <v>1007</v>
      </c>
      <c r="E1637" s="642" t="s">
        <v>1211</v>
      </c>
      <c r="F1637" s="773">
        <v>460</v>
      </c>
      <c r="G1637" s="773">
        <v>8</v>
      </c>
      <c r="H1637" s="774">
        <v>460</v>
      </c>
    </row>
    <row r="1638" spans="1:8" s="406" customFormat="1" x14ac:dyDescent="0.25">
      <c r="A1638" s="524" t="str">
        <f t="shared" si="30"/>
        <v>285-042-0-001 Compagnie WestRock du Canada Corp.</v>
      </c>
      <c r="B1638" s="61" t="str">
        <f t="shared" si="29"/>
        <v>042-0-001 Compagnie WestRock du Canada Corp.</v>
      </c>
      <c r="C1638" s="641">
        <v>285</v>
      </c>
      <c r="D1638" s="641" t="s">
        <v>1011</v>
      </c>
      <c r="E1638" s="642" t="s">
        <v>1237</v>
      </c>
      <c r="F1638" s="773">
        <v>460</v>
      </c>
      <c r="G1638" s="773">
        <v>8</v>
      </c>
      <c r="H1638" s="774">
        <v>460</v>
      </c>
    </row>
    <row r="1639" spans="1:8" s="406" customFormat="1" x14ac:dyDescent="0.25">
      <c r="A1639" s="524" t="str">
        <f t="shared" si="30"/>
        <v>285-051-0-003 Domtar inc. (Windsor - Pâtes et papiers)</v>
      </c>
      <c r="B1639" s="61" t="str">
        <f t="shared" si="29"/>
        <v>051-0-003 Domtar inc. (Windsor - Pâtes et papiers)</v>
      </c>
      <c r="C1639" s="641">
        <v>285</v>
      </c>
      <c r="D1639" s="641" t="s">
        <v>1012</v>
      </c>
      <c r="E1639" s="642" t="s">
        <v>1238</v>
      </c>
      <c r="F1639" s="773">
        <v>460</v>
      </c>
      <c r="G1639" s="773">
        <v>8</v>
      </c>
      <c r="H1639" s="774">
        <v>460</v>
      </c>
    </row>
    <row r="1640" spans="1:8" s="406" customFormat="1" x14ac:dyDescent="0.25">
      <c r="A1640" s="524" t="str">
        <f t="shared" si="30"/>
        <v>285-012-0-003 Entreprises Sappi Canada inc. (Matane)</v>
      </c>
      <c r="B1640" s="61" t="str">
        <f t="shared" si="29"/>
        <v>012-0-003 Entreprises Sappi Canada inc. (Matane)</v>
      </c>
      <c r="C1640" s="641">
        <v>285</v>
      </c>
      <c r="D1640" s="641" t="s">
        <v>1009</v>
      </c>
      <c r="E1640" s="642" t="s">
        <v>1239</v>
      </c>
      <c r="F1640" s="773">
        <v>460</v>
      </c>
      <c r="G1640" s="773">
        <v>8</v>
      </c>
      <c r="H1640" s="774">
        <v>460</v>
      </c>
    </row>
    <row r="1641" spans="1:8" s="406" customFormat="1" x14ac:dyDescent="0.25">
      <c r="A1641" s="524" t="str">
        <f t="shared" si="30"/>
        <v>285-086-0-002 Forex Amos inc. (OSB)</v>
      </c>
      <c r="B1641" s="61" t="str">
        <f t="shared" si="29"/>
        <v>086-0-002 Forex Amos inc. (OSB)</v>
      </c>
      <c r="C1641" s="641">
        <v>285</v>
      </c>
      <c r="D1641" s="641" t="s">
        <v>1240</v>
      </c>
      <c r="E1641" s="642" t="s">
        <v>1241</v>
      </c>
      <c r="F1641" s="773">
        <v>460</v>
      </c>
      <c r="G1641" s="773">
        <v>8</v>
      </c>
      <c r="H1641" s="774">
        <v>460</v>
      </c>
    </row>
    <row r="1642" spans="1:8" s="406" customFormat="1" x14ac:dyDescent="0.25">
      <c r="A1642" s="524" t="str">
        <f t="shared" si="30"/>
        <v xml:space="preserve">285-072-0-002 Fortress Cellulose Spécialisée (Thurso - Pâtes et Papiers) </v>
      </c>
      <c r="B1642" s="61" t="str">
        <f t="shared" si="29"/>
        <v xml:space="preserve">072-0-002 Fortress Cellulose Spécialisée (Thurso - Pâtes et Papiers) </v>
      </c>
      <c r="C1642" s="641">
        <v>285</v>
      </c>
      <c r="D1642" s="641" t="s">
        <v>1013</v>
      </c>
      <c r="E1642" s="642" t="s">
        <v>1014</v>
      </c>
      <c r="F1642" s="773">
        <v>460</v>
      </c>
      <c r="G1642" s="773">
        <v>8</v>
      </c>
      <c r="H1642" s="774">
        <v>460</v>
      </c>
    </row>
    <row r="1643" spans="1:8" s="406" customFormat="1" x14ac:dyDescent="0.25">
      <c r="A1643" s="524" t="str">
        <f t="shared" si="30"/>
        <v>285-073-0-001 Louisiana-Pacific Canada Ltd. (Bois-Franc)</v>
      </c>
      <c r="B1643" s="61" t="str">
        <f t="shared" si="29"/>
        <v>073-0-001 Louisiana-Pacific Canada Ltd. (Bois-Franc)</v>
      </c>
      <c r="C1643" s="641">
        <v>285</v>
      </c>
      <c r="D1643" s="641" t="s">
        <v>1015</v>
      </c>
      <c r="E1643" s="642" t="s">
        <v>1242</v>
      </c>
      <c r="F1643" s="773">
        <v>460</v>
      </c>
      <c r="G1643" s="773">
        <v>8</v>
      </c>
      <c r="H1643" s="774">
        <v>460</v>
      </c>
    </row>
    <row r="1644" spans="1:8" s="406" customFormat="1" x14ac:dyDescent="0.25">
      <c r="A1644" s="524" t="str">
        <f t="shared" si="30"/>
        <v>285-022-0-001 Norbord inc. (Chambord)</v>
      </c>
      <c r="B1644" s="61" t="str">
        <f t="shared" si="29"/>
        <v>022-0-001 Norbord inc. (Chambord)</v>
      </c>
      <c r="C1644" s="641">
        <v>285</v>
      </c>
      <c r="D1644" s="641" t="s">
        <v>1212</v>
      </c>
      <c r="E1644" s="642" t="s">
        <v>1213</v>
      </c>
      <c r="F1644" s="773">
        <v>460</v>
      </c>
      <c r="G1644" s="773">
        <v>8</v>
      </c>
      <c r="H1644" s="774">
        <v>460</v>
      </c>
    </row>
    <row r="1645" spans="1:8" s="406" customFormat="1" x14ac:dyDescent="0.25">
      <c r="A1645" s="524" t="str">
        <f t="shared" si="30"/>
        <v>285-085-0-001 Norbord inc. (La Sarre - Panneaux)</v>
      </c>
      <c r="B1645" s="61" t="str">
        <f t="shared" si="29"/>
        <v>085-0-001 Norbord inc. (La Sarre - Panneaux)</v>
      </c>
      <c r="C1645" s="642">
        <v>285</v>
      </c>
      <c r="D1645" s="642" t="s">
        <v>1016</v>
      </c>
      <c r="E1645" s="642" t="s">
        <v>1243</v>
      </c>
      <c r="F1645" s="773">
        <v>460</v>
      </c>
      <c r="G1645" s="773">
        <v>8</v>
      </c>
      <c r="H1645" s="774">
        <v>460</v>
      </c>
    </row>
    <row r="1646" spans="1:8" s="406" customFormat="1" x14ac:dyDescent="0.25">
      <c r="A1646" s="524" t="str">
        <f t="shared" si="30"/>
        <v>285-081-0-001 Rayonier A.M. Canada S.E.N.C. (Témiscaming - Pâtes et papiers)</v>
      </c>
      <c r="B1646" s="61" t="str">
        <f t="shared" si="29"/>
        <v>081-0-001 Rayonier A.M. Canada S.E.N.C. (Témiscaming - Pâtes et papiers)</v>
      </c>
      <c r="C1646" s="641">
        <v>285</v>
      </c>
      <c r="D1646" s="641" t="s">
        <v>1017</v>
      </c>
      <c r="E1646" s="642" t="s">
        <v>1244</v>
      </c>
      <c r="F1646" s="773">
        <v>460</v>
      </c>
      <c r="G1646" s="773">
        <v>8</v>
      </c>
      <c r="H1646" s="774">
        <v>460</v>
      </c>
    </row>
    <row r="1647" spans="1:8" s="406" customFormat="1" x14ac:dyDescent="0.25">
      <c r="A1647" s="524" t="str">
        <f t="shared" si="30"/>
        <v>285-171-4-003 Silicium Québec Société en commandite</v>
      </c>
      <c r="B1647" s="61" t="str">
        <f t="shared" si="29"/>
        <v>171-4-003 Silicium Québec Société en commandite</v>
      </c>
      <c r="C1647" s="641">
        <v>285</v>
      </c>
      <c r="D1647" s="641" t="s">
        <v>1010</v>
      </c>
      <c r="E1647" s="642" t="s">
        <v>1245</v>
      </c>
      <c r="F1647" s="773">
        <v>460</v>
      </c>
      <c r="G1647" s="773">
        <v>8</v>
      </c>
      <c r="H1647" s="774">
        <v>460</v>
      </c>
    </row>
    <row r="1648" spans="1:8" s="406" customFormat="1" x14ac:dyDescent="0.25">
      <c r="A1648" s="524" t="str">
        <f t="shared" si="30"/>
        <v>285-012-0-001 Uniboard Canada inc. (Sayabec)</v>
      </c>
      <c r="B1648" s="61" t="str">
        <f t="shared" si="29"/>
        <v>012-0-001 Uniboard Canada inc. (Sayabec)</v>
      </c>
      <c r="C1648" s="641">
        <v>285</v>
      </c>
      <c r="D1648" s="641" t="s">
        <v>1008</v>
      </c>
      <c r="E1648" s="642" t="s">
        <v>1246</v>
      </c>
      <c r="F1648" s="773">
        <v>460</v>
      </c>
      <c r="G1648" s="773">
        <v>8</v>
      </c>
      <c r="H1648" s="774">
        <v>460</v>
      </c>
    </row>
    <row r="1649" spans="1:8" s="406" customFormat="1" x14ac:dyDescent="0.25">
      <c r="A1649" s="524" t="str">
        <f t="shared" si="30"/>
        <v>285-041-2-039 Xylo-Carbone inc.</v>
      </c>
      <c r="B1649" s="61" t="str">
        <f t="shared" si="29"/>
        <v>041-2-039 Xylo-Carbone inc.</v>
      </c>
      <c r="C1649" s="641">
        <v>285</v>
      </c>
      <c r="D1649" s="641" t="s">
        <v>1214</v>
      </c>
      <c r="E1649" s="642" t="s">
        <v>1247</v>
      </c>
      <c r="F1649" s="773">
        <v>460</v>
      </c>
      <c r="G1649" s="773">
        <v>8</v>
      </c>
      <c r="H1649" s="774">
        <v>460</v>
      </c>
    </row>
    <row r="1650" spans="1:8" s="406" customFormat="1" x14ac:dyDescent="0.25">
      <c r="A1650" s="524" t="str">
        <f t="shared" si="30"/>
        <v>286-142-4-004 9455-8624 Québec inc. (Biomasse du lac Taureau)</v>
      </c>
      <c r="B1650" s="61" t="str">
        <f t="shared" si="29"/>
        <v>142-4-004 9455-8624 Québec inc. (Biomasse du lac Taureau)</v>
      </c>
      <c r="C1650" s="641">
        <v>286</v>
      </c>
      <c r="D1650" s="641" t="s">
        <v>1147</v>
      </c>
      <c r="E1650" s="642" t="s">
        <v>1236</v>
      </c>
      <c r="F1650" s="773">
        <v>460</v>
      </c>
      <c r="G1650" s="773">
        <v>8</v>
      </c>
      <c r="H1650" s="774">
        <v>460</v>
      </c>
    </row>
    <row r="1651" spans="1:8" s="406" customFormat="1" x14ac:dyDescent="0.25">
      <c r="A1651" s="524" t="str">
        <f t="shared" si="30"/>
        <v>286-011-0-003 Cascades Canada ULC (Cabano)</v>
      </c>
      <c r="B1651" s="61" t="str">
        <f t="shared" si="29"/>
        <v>011-0-003 Cascades Canada ULC (Cabano)</v>
      </c>
      <c r="C1651" s="641">
        <v>286</v>
      </c>
      <c r="D1651" s="641" t="s">
        <v>1007</v>
      </c>
      <c r="E1651" s="642" t="s">
        <v>1211</v>
      </c>
      <c r="F1651" s="773">
        <v>460</v>
      </c>
      <c r="G1651" s="773">
        <v>8</v>
      </c>
      <c r="H1651" s="774">
        <v>460</v>
      </c>
    </row>
    <row r="1652" spans="1:8" s="406" customFormat="1" x14ac:dyDescent="0.25">
      <c r="A1652" s="524" t="str">
        <f t="shared" si="30"/>
        <v>286-042-0-001 Compagnie WestRock du Canada Corp.</v>
      </c>
      <c r="B1652" s="61" t="str">
        <f t="shared" si="29"/>
        <v>042-0-001 Compagnie WestRock du Canada Corp.</v>
      </c>
      <c r="C1652" s="641">
        <v>286</v>
      </c>
      <c r="D1652" s="641" t="s">
        <v>1011</v>
      </c>
      <c r="E1652" s="642" t="s">
        <v>1237</v>
      </c>
      <c r="F1652" s="773">
        <v>460</v>
      </c>
      <c r="G1652" s="773">
        <v>8</v>
      </c>
      <c r="H1652" s="774">
        <v>460</v>
      </c>
    </row>
    <row r="1653" spans="1:8" s="406" customFormat="1" x14ac:dyDescent="0.25">
      <c r="A1653" s="524" t="str">
        <f t="shared" si="30"/>
        <v>286-051-0-003 Domtar inc. (Windsor - Pâtes et papiers)</v>
      </c>
      <c r="B1653" s="61" t="str">
        <f t="shared" si="29"/>
        <v>051-0-003 Domtar inc. (Windsor - Pâtes et papiers)</v>
      </c>
      <c r="C1653" s="641">
        <v>286</v>
      </c>
      <c r="D1653" s="641" t="s">
        <v>1012</v>
      </c>
      <c r="E1653" s="642" t="s">
        <v>1238</v>
      </c>
      <c r="F1653" s="773">
        <v>460</v>
      </c>
      <c r="G1653" s="773">
        <v>8</v>
      </c>
      <c r="H1653" s="774">
        <v>460</v>
      </c>
    </row>
    <row r="1654" spans="1:8" s="406" customFormat="1" x14ac:dyDescent="0.25">
      <c r="A1654" s="524" t="str">
        <f t="shared" si="30"/>
        <v>286-012-0-003 Entreprises Sappi Canada inc. (Matane)</v>
      </c>
      <c r="B1654" s="61" t="str">
        <f t="shared" si="29"/>
        <v>012-0-003 Entreprises Sappi Canada inc. (Matane)</v>
      </c>
      <c r="C1654" s="641">
        <v>286</v>
      </c>
      <c r="D1654" s="641" t="s">
        <v>1009</v>
      </c>
      <c r="E1654" s="642" t="s">
        <v>1239</v>
      </c>
      <c r="F1654" s="773">
        <v>460</v>
      </c>
      <c r="G1654" s="773">
        <v>8</v>
      </c>
      <c r="H1654" s="774">
        <v>460</v>
      </c>
    </row>
    <row r="1655" spans="1:8" s="406" customFormat="1" x14ac:dyDescent="0.25">
      <c r="A1655" s="524" t="str">
        <f t="shared" si="30"/>
        <v>286-086-0-002 Forex Amos inc. (OSB)</v>
      </c>
      <c r="B1655" s="61" t="str">
        <f t="shared" si="29"/>
        <v>086-0-002 Forex Amos inc. (OSB)</v>
      </c>
      <c r="C1655" s="641">
        <v>286</v>
      </c>
      <c r="D1655" s="641" t="s">
        <v>1240</v>
      </c>
      <c r="E1655" s="642" t="s">
        <v>1241</v>
      </c>
      <c r="F1655" s="773">
        <v>460</v>
      </c>
      <c r="G1655" s="773">
        <v>8</v>
      </c>
      <c r="H1655" s="774">
        <v>460</v>
      </c>
    </row>
    <row r="1656" spans="1:8" s="406" customFormat="1" x14ac:dyDescent="0.25">
      <c r="A1656" s="524" t="str">
        <f t="shared" si="30"/>
        <v xml:space="preserve">286-072-0-002 Fortress Cellulose Spécialisée (Thurso - Pâtes et Papiers) </v>
      </c>
      <c r="B1656" s="61" t="str">
        <f t="shared" si="29"/>
        <v xml:space="preserve">072-0-002 Fortress Cellulose Spécialisée (Thurso - Pâtes et Papiers) </v>
      </c>
      <c r="C1656" s="642">
        <v>286</v>
      </c>
      <c r="D1656" s="642" t="s">
        <v>1013</v>
      </c>
      <c r="E1656" s="642" t="s">
        <v>1014</v>
      </c>
      <c r="F1656" s="773">
        <v>460</v>
      </c>
      <c r="G1656" s="773">
        <v>8</v>
      </c>
      <c r="H1656" s="774">
        <v>460</v>
      </c>
    </row>
    <row r="1657" spans="1:8" s="406" customFormat="1" x14ac:dyDescent="0.25">
      <c r="A1657" s="524" t="str">
        <f t="shared" si="30"/>
        <v>286-073-0-001 Louisiana-Pacific Canada Ltd. (Bois-Franc)</v>
      </c>
      <c r="B1657" s="61" t="str">
        <f t="shared" si="29"/>
        <v>073-0-001 Louisiana-Pacific Canada Ltd. (Bois-Franc)</v>
      </c>
      <c r="C1657" s="641">
        <v>286</v>
      </c>
      <c r="D1657" s="641" t="s">
        <v>1015</v>
      </c>
      <c r="E1657" s="642" t="s">
        <v>1242</v>
      </c>
      <c r="F1657" s="773">
        <v>460</v>
      </c>
      <c r="G1657" s="773">
        <v>8</v>
      </c>
      <c r="H1657" s="774">
        <v>460</v>
      </c>
    </row>
    <row r="1658" spans="1:8" s="406" customFormat="1" x14ac:dyDescent="0.25">
      <c r="A1658" s="524" t="str">
        <f t="shared" si="30"/>
        <v>286-022-0-001 Norbord inc. (Chambord)</v>
      </c>
      <c r="B1658" s="61" t="str">
        <f t="shared" si="29"/>
        <v>022-0-001 Norbord inc. (Chambord)</v>
      </c>
      <c r="C1658" s="641">
        <v>286</v>
      </c>
      <c r="D1658" s="641" t="s">
        <v>1212</v>
      </c>
      <c r="E1658" s="642" t="s">
        <v>1213</v>
      </c>
      <c r="F1658" s="773">
        <v>440</v>
      </c>
      <c r="G1658" s="773">
        <v>8</v>
      </c>
      <c r="H1658" s="774">
        <v>460</v>
      </c>
    </row>
    <row r="1659" spans="1:8" s="406" customFormat="1" x14ac:dyDescent="0.25">
      <c r="A1659" s="524" t="str">
        <f t="shared" si="30"/>
        <v>286-085-0-001 Norbord inc. (La Sarre - Panneaux)</v>
      </c>
      <c r="B1659" s="61" t="str">
        <f t="shared" si="29"/>
        <v>085-0-001 Norbord inc. (La Sarre - Panneaux)</v>
      </c>
      <c r="C1659" s="641">
        <v>286</v>
      </c>
      <c r="D1659" s="641" t="s">
        <v>1016</v>
      </c>
      <c r="E1659" s="642" t="s">
        <v>1243</v>
      </c>
      <c r="F1659" s="773">
        <v>460</v>
      </c>
      <c r="G1659" s="773">
        <v>8</v>
      </c>
      <c r="H1659" s="774">
        <v>460</v>
      </c>
    </row>
    <row r="1660" spans="1:8" s="406" customFormat="1" x14ac:dyDescent="0.25">
      <c r="A1660" s="524" t="str">
        <f t="shared" si="30"/>
        <v>286-081-0-001 Rayonier A.M. Canada S.E.N.C. (Témiscaming - Pâtes et papiers)</v>
      </c>
      <c r="B1660" s="61" t="str">
        <f t="shared" si="29"/>
        <v>081-0-001 Rayonier A.M. Canada S.E.N.C. (Témiscaming - Pâtes et papiers)</v>
      </c>
      <c r="C1660" s="641">
        <v>286</v>
      </c>
      <c r="D1660" s="641" t="s">
        <v>1017</v>
      </c>
      <c r="E1660" s="642" t="s">
        <v>1244</v>
      </c>
      <c r="F1660" s="773">
        <v>460</v>
      </c>
      <c r="G1660" s="773">
        <v>8</v>
      </c>
      <c r="H1660" s="774">
        <v>460</v>
      </c>
    </row>
    <row r="1661" spans="1:8" s="406" customFormat="1" x14ac:dyDescent="0.25">
      <c r="A1661" s="524" t="str">
        <f t="shared" si="30"/>
        <v>286-171-4-003 Silicium Québec Société en commandite</v>
      </c>
      <c r="B1661" s="61" t="str">
        <f t="shared" si="29"/>
        <v>171-4-003 Silicium Québec Société en commandite</v>
      </c>
      <c r="C1661" s="641">
        <v>286</v>
      </c>
      <c r="D1661" s="641" t="s">
        <v>1010</v>
      </c>
      <c r="E1661" s="642" t="s">
        <v>1245</v>
      </c>
      <c r="F1661" s="773">
        <v>460</v>
      </c>
      <c r="G1661" s="773">
        <v>8</v>
      </c>
      <c r="H1661" s="774">
        <v>460</v>
      </c>
    </row>
    <row r="1662" spans="1:8" s="406" customFormat="1" x14ac:dyDescent="0.25">
      <c r="A1662" s="524" t="str">
        <f t="shared" si="30"/>
        <v>286-012-0-001 Uniboard Canada inc. (Sayabec)</v>
      </c>
      <c r="B1662" s="61" t="str">
        <f t="shared" si="29"/>
        <v>012-0-001 Uniboard Canada inc. (Sayabec)</v>
      </c>
      <c r="C1662" s="641">
        <v>286</v>
      </c>
      <c r="D1662" s="641" t="s">
        <v>1008</v>
      </c>
      <c r="E1662" s="642" t="s">
        <v>1246</v>
      </c>
      <c r="F1662" s="773">
        <v>460</v>
      </c>
      <c r="G1662" s="773">
        <v>8</v>
      </c>
      <c r="H1662" s="774">
        <v>460</v>
      </c>
    </row>
    <row r="1663" spans="1:8" s="406" customFormat="1" x14ac:dyDescent="0.25">
      <c r="A1663" s="524" t="str">
        <f t="shared" si="30"/>
        <v>286-041-2-039 Xylo-Carbone inc.</v>
      </c>
      <c r="B1663" s="61" t="str">
        <f t="shared" si="29"/>
        <v>041-2-039 Xylo-Carbone inc.</v>
      </c>
      <c r="C1663" s="641">
        <v>286</v>
      </c>
      <c r="D1663" s="641" t="s">
        <v>1214</v>
      </c>
      <c r="E1663" s="642" t="s">
        <v>1247</v>
      </c>
      <c r="F1663" s="773">
        <v>460</v>
      </c>
      <c r="G1663" s="773">
        <v>8</v>
      </c>
      <c r="H1663" s="774">
        <v>460</v>
      </c>
    </row>
    <row r="1664" spans="1:8" s="406" customFormat="1" x14ac:dyDescent="0.25">
      <c r="A1664" s="524" t="str">
        <f t="shared" si="30"/>
        <v>287-142-4-004 9455-8624 Québec inc. (Biomasse du lac Taureau)</v>
      </c>
      <c r="B1664" s="61" t="str">
        <f t="shared" si="29"/>
        <v>142-4-004 9455-8624 Québec inc. (Biomasse du lac Taureau)</v>
      </c>
      <c r="C1664" s="641">
        <v>287</v>
      </c>
      <c r="D1664" s="641" t="s">
        <v>1147</v>
      </c>
      <c r="E1664" s="642" t="s">
        <v>1236</v>
      </c>
      <c r="F1664" s="773">
        <v>460</v>
      </c>
      <c r="G1664" s="773">
        <v>8</v>
      </c>
      <c r="H1664" s="774">
        <v>460</v>
      </c>
    </row>
    <row r="1665" spans="1:8" s="406" customFormat="1" x14ac:dyDescent="0.25">
      <c r="A1665" s="524" t="str">
        <f t="shared" si="30"/>
        <v>287-011-0-003 Cascades Canada ULC (Cabano)</v>
      </c>
      <c r="B1665" s="61" t="str">
        <f t="shared" si="29"/>
        <v>011-0-003 Cascades Canada ULC (Cabano)</v>
      </c>
      <c r="C1665" s="641">
        <v>287</v>
      </c>
      <c r="D1665" s="641" t="s">
        <v>1007</v>
      </c>
      <c r="E1665" s="642" t="s">
        <v>1211</v>
      </c>
      <c r="F1665" s="773">
        <v>460</v>
      </c>
      <c r="G1665" s="773">
        <v>8</v>
      </c>
      <c r="H1665" s="774">
        <v>460</v>
      </c>
    </row>
    <row r="1666" spans="1:8" s="406" customFormat="1" x14ac:dyDescent="0.25">
      <c r="A1666" s="524" t="str">
        <f t="shared" si="30"/>
        <v>287-042-0-001 Compagnie WestRock du Canada Corp.</v>
      </c>
      <c r="B1666" s="61" t="str">
        <f t="shared" si="29"/>
        <v>042-0-001 Compagnie WestRock du Canada Corp.</v>
      </c>
      <c r="C1666" s="641">
        <v>287</v>
      </c>
      <c r="D1666" s="641" t="s">
        <v>1011</v>
      </c>
      <c r="E1666" s="642" t="s">
        <v>1237</v>
      </c>
      <c r="F1666" s="773">
        <v>460</v>
      </c>
      <c r="G1666" s="773">
        <v>8</v>
      </c>
      <c r="H1666" s="774">
        <v>460</v>
      </c>
    </row>
    <row r="1667" spans="1:8" s="406" customFormat="1" x14ac:dyDescent="0.25">
      <c r="A1667" s="524" t="str">
        <f t="shared" si="30"/>
        <v>287-051-0-003 Domtar inc. (Windsor - Pâtes et papiers)</v>
      </c>
      <c r="B1667" s="61" t="str">
        <f t="shared" si="29"/>
        <v>051-0-003 Domtar inc. (Windsor - Pâtes et papiers)</v>
      </c>
      <c r="C1667" s="642">
        <v>287</v>
      </c>
      <c r="D1667" s="642" t="s">
        <v>1012</v>
      </c>
      <c r="E1667" s="642" t="s">
        <v>1238</v>
      </c>
      <c r="F1667" s="773">
        <v>460</v>
      </c>
      <c r="G1667" s="773">
        <v>8</v>
      </c>
      <c r="H1667" s="774">
        <v>460</v>
      </c>
    </row>
    <row r="1668" spans="1:8" s="406" customFormat="1" x14ac:dyDescent="0.25">
      <c r="A1668" s="524" t="str">
        <f t="shared" si="30"/>
        <v>287-012-0-003 Entreprises Sappi Canada inc. (Matane)</v>
      </c>
      <c r="B1668" s="61" t="str">
        <f t="shared" si="29"/>
        <v>012-0-003 Entreprises Sappi Canada inc. (Matane)</v>
      </c>
      <c r="C1668" s="641">
        <v>287</v>
      </c>
      <c r="D1668" s="641" t="s">
        <v>1009</v>
      </c>
      <c r="E1668" s="642" t="s">
        <v>1239</v>
      </c>
      <c r="F1668" s="773">
        <v>460</v>
      </c>
      <c r="G1668" s="773">
        <v>8</v>
      </c>
      <c r="H1668" s="774">
        <v>460</v>
      </c>
    </row>
    <row r="1669" spans="1:8" s="406" customFormat="1" x14ac:dyDescent="0.25">
      <c r="A1669" s="524" t="str">
        <f t="shared" si="30"/>
        <v>287-086-0-002 Forex Amos inc. (OSB)</v>
      </c>
      <c r="B1669" s="61" t="str">
        <f t="shared" si="29"/>
        <v>086-0-002 Forex Amos inc. (OSB)</v>
      </c>
      <c r="C1669" s="641">
        <v>287</v>
      </c>
      <c r="D1669" s="641" t="s">
        <v>1240</v>
      </c>
      <c r="E1669" s="642" t="s">
        <v>1241</v>
      </c>
      <c r="F1669" s="773">
        <v>460</v>
      </c>
      <c r="G1669" s="773">
        <v>8</v>
      </c>
      <c r="H1669" s="774">
        <v>460</v>
      </c>
    </row>
    <row r="1670" spans="1:8" s="406" customFormat="1" x14ac:dyDescent="0.25">
      <c r="A1670" s="524" t="str">
        <f t="shared" si="30"/>
        <v xml:space="preserve">287-072-0-002 Fortress Cellulose Spécialisée (Thurso - Pâtes et Papiers) </v>
      </c>
      <c r="B1670" s="61" t="str">
        <f t="shared" si="29"/>
        <v xml:space="preserve">072-0-002 Fortress Cellulose Spécialisée (Thurso - Pâtes et Papiers) </v>
      </c>
      <c r="C1670" s="641">
        <v>287</v>
      </c>
      <c r="D1670" s="641" t="s">
        <v>1013</v>
      </c>
      <c r="E1670" s="642" t="s">
        <v>1014</v>
      </c>
      <c r="F1670" s="773">
        <v>460</v>
      </c>
      <c r="G1670" s="773">
        <v>8</v>
      </c>
      <c r="H1670" s="774">
        <v>460</v>
      </c>
    </row>
    <row r="1671" spans="1:8" s="406" customFormat="1" x14ac:dyDescent="0.25">
      <c r="A1671" s="524" t="str">
        <f t="shared" si="30"/>
        <v>287-073-0-001 Louisiana-Pacific Canada Ltd. (Bois-Franc)</v>
      </c>
      <c r="B1671" s="61" t="str">
        <f t="shared" si="29"/>
        <v>073-0-001 Louisiana-Pacific Canada Ltd. (Bois-Franc)</v>
      </c>
      <c r="C1671" s="641">
        <v>287</v>
      </c>
      <c r="D1671" s="641" t="s">
        <v>1015</v>
      </c>
      <c r="E1671" s="642" t="s">
        <v>1242</v>
      </c>
      <c r="F1671" s="773">
        <v>460</v>
      </c>
      <c r="G1671" s="773">
        <v>8</v>
      </c>
      <c r="H1671" s="774">
        <v>460</v>
      </c>
    </row>
    <row r="1672" spans="1:8" s="406" customFormat="1" x14ac:dyDescent="0.25">
      <c r="A1672" s="524" t="str">
        <f t="shared" si="30"/>
        <v>287-022-0-001 Norbord inc. (Chambord)</v>
      </c>
      <c r="B1672" s="61" t="str">
        <f t="shared" ref="B1672:B1735" si="31">CONCATENATE(D1672," ",E1672)</f>
        <v>022-0-001 Norbord inc. (Chambord)</v>
      </c>
      <c r="C1672" s="641">
        <v>287</v>
      </c>
      <c r="D1672" s="641" t="s">
        <v>1212</v>
      </c>
      <c r="E1672" s="642" t="s">
        <v>1213</v>
      </c>
      <c r="F1672" s="773">
        <v>460</v>
      </c>
      <c r="G1672" s="773">
        <v>8</v>
      </c>
      <c r="H1672" s="774">
        <v>460</v>
      </c>
    </row>
    <row r="1673" spans="1:8" s="406" customFormat="1" x14ac:dyDescent="0.25">
      <c r="A1673" s="524" t="str">
        <f t="shared" ref="A1673:A1736" si="32">CONCATENATE(C1673,"-",B1673)</f>
        <v>287-085-0-001 Norbord inc. (La Sarre - Panneaux)</v>
      </c>
      <c r="B1673" s="61" t="str">
        <f t="shared" si="31"/>
        <v>085-0-001 Norbord inc. (La Sarre - Panneaux)</v>
      </c>
      <c r="C1673" s="641">
        <v>287</v>
      </c>
      <c r="D1673" s="641" t="s">
        <v>1016</v>
      </c>
      <c r="E1673" s="642" t="s">
        <v>1243</v>
      </c>
      <c r="F1673" s="773">
        <v>460</v>
      </c>
      <c r="G1673" s="773">
        <v>8</v>
      </c>
      <c r="H1673" s="774">
        <v>460</v>
      </c>
    </row>
    <row r="1674" spans="1:8" s="406" customFormat="1" x14ac:dyDescent="0.25">
      <c r="A1674" s="524" t="str">
        <f t="shared" si="32"/>
        <v>287-081-0-001 Rayonier A.M. Canada S.E.N.C. (Témiscaming - Pâtes et papiers)</v>
      </c>
      <c r="B1674" s="61" t="str">
        <f t="shared" si="31"/>
        <v>081-0-001 Rayonier A.M. Canada S.E.N.C. (Témiscaming - Pâtes et papiers)</v>
      </c>
      <c r="C1674" s="641">
        <v>287</v>
      </c>
      <c r="D1674" s="641" t="s">
        <v>1017</v>
      </c>
      <c r="E1674" s="642" t="s">
        <v>1244</v>
      </c>
      <c r="F1674" s="773">
        <v>460</v>
      </c>
      <c r="G1674" s="773">
        <v>8</v>
      </c>
      <c r="H1674" s="774">
        <v>460</v>
      </c>
    </row>
    <row r="1675" spans="1:8" s="406" customFormat="1" x14ac:dyDescent="0.25">
      <c r="A1675" s="524" t="str">
        <f t="shared" si="32"/>
        <v>287-171-4-003 Silicium Québec Société en commandite</v>
      </c>
      <c r="B1675" s="61" t="str">
        <f t="shared" si="31"/>
        <v>171-4-003 Silicium Québec Société en commandite</v>
      </c>
      <c r="C1675" s="641">
        <v>287</v>
      </c>
      <c r="D1675" s="641" t="s">
        <v>1010</v>
      </c>
      <c r="E1675" s="642" t="s">
        <v>1245</v>
      </c>
      <c r="F1675" s="773">
        <v>460</v>
      </c>
      <c r="G1675" s="773">
        <v>8</v>
      </c>
      <c r="H1675" s="774">
        <v>460</v>
      </c>
    </row>
    <row r="1676" spans="1:8" s="406" customFormat="1" x14ac:dyDescent="0.25">
      <c r="A1676" s="524" t="str">
        <f t="shared" si="32"/>
        <v>287-012-0-001 Uniboard Canada inc. (Sayabec)</v>
      </c>
      <c r="B1676" s="61" t="str">
        <f t="shared" si="31"/>
        <v>012-0-001 Uniboard Canada inc. (Sayabec)</v>
      </c>
      <c r="C1676" s="641">
        <v>287</v>
      </c>
      <c r="D1676" s="641" t="s">
        <v>1008</v>
      </c>
      <c r="E1676" s="642" t="s">
        <v>1246</v>
      </c>
      <c r="F1676" s="773">
        <v>460</v>
      </c>
      <c r="G1676" s="773">
        <v>8</v>
      </c>
      <c r="H1676" s="774">
        <v>460</v>
      </c>
    </row>
    <row r="1677" spans="1:8" s="406" customFormat="1" x14ac:dyDescent="0.25">
      <c r="A1677" s="524" t="str">
        <f t="shared" si="32"/>
        <v>287-041-2-039 Xylo-Carbone inc.</v>
      </c>
      <c r="B1677" s="61" t="str">
        <f t="shared" si="31"/>
        <v>041-2-039 Xylo-Carbone inc.</v>
      </c>
      <c r="C1677" s="641">
        <v>287</v>
      </c>
      <c r="D1677" s="641" t="s">
        <v>1214</v>
      </c>
      <c r="E1677" s="642" t="s">
        <v>1247</v>
      </c>
      <c r="F1677" s="773">
        <v>460</v>
      </c>
      <c r="G1677" s="773">
        <v>8</v>
      </c>
      <c r="H1677" s="774">
        <v>460</v>
      </c>
    </row>
    <row r="1678" spans="1:8" s="406" customFormat="1" x14ac:dyDescent="0.25">
      <c r="A1678" s="524" t="str">
        <f t="shared" si="32"/>
        <v>288-142-4-004 9455-8624 Québec inc. (Biomasse du lac Taureau)</v>
      </c>
      <c r="B1678" s="61" t="str">
        <f t="shared" si="31"/>
        <v>142-4-004 9455-8624 Québec inc. (Biomasse du lac Taureau)</v>
      </c>
      <c r="C1678" s="642">
        <v>288</v>
      </c>
      <c r="D1678" s="642" t="s">
        <v>1147</v>
      </c>
      <c r="E1678" s="642" t="s">
        <v>1236</v>
      </c>
      <c r="F1678" s="773">
        <v>460</v>
      </c>
      <c r="G1678" s="773">
        <v>8</v>
      </c>
      <c r="H1678" s="774">
        <v>460</v>
      </c>
    </row>
    <row r="1679" spans="1:8" s="406" customFormat="1" x14ac:dyDescent="0.25">
      <c r="A1679" s="524" t="str">
        <f t="shared" si="32"/>
        <v>288-011-0-003 Cascades Canada ULC (Cabano)</v>
      </c>
      <c r="B1679" s="61" t="str">
        <f t="shared" si="31"/>
        <v>011-0-003 Cascades Canada ULC (Cabano)</v>
      </c>
      <c r="C1679" s="641">
        <v>288</v>
      </c>
      <c r="D1679" s="641" t="s">
        <v>1007</v>
      </c>
      <c r="E1679" s="642" t="s">
        <v>1211</v>
      </c>
      <c r="F1679" s="773">
        <v>460</v>
      </c>
      <c r="G1679" s="773">
        <v>8</v>
      </c>
      <c r="H1679" s="774">
        <v>460</v>
      </c>
    </row>
    <row r="1680" spans="1:8" s="406" customFormat="1" x14ac:dyDescent="0.25">
      <c r="A1680" s="524" t="str">
        <f t="shared" si="32"/>
        <v>288-042-0-001 Compagnie WestRock du Canada Corp.</v>
      </c>
      <c r="B1680" s="61" t="str">
        <f t="shared" si="31"/>
        <v>042-0-001 Compagnie WestRock du Canada Corp.</v>
      </c>
      <c r="C1680" s="641">
        <v>288</v>
      </c>
      <c r="D1680" s="641" t="s">
        <v>1011</v>
      </c>
      <c r="E1680" s="642" t="s">
        <v>1237</v>
      </c>
      <c r="F1680" s="773">
        <v>460</v>
      </c>
      <c r="G1680" s="773">
        <v>8</v>
      </c>
      <c r="H1680" s="774">
        <v>460</v>
      </c>
    </row>
    <row r="1681" spans="1:8" s="406" customFormat="1" x14ac:dyDescent="0.25">
      <c r="A1681" s="524" t="str">
        <f t="shared" si="32"/>
        <v>288-051-0-003 Domtar inc. (Windsor - Pâtes et papiers)</v>
      </c>
      <c r="B1681" s="61" t="str">
        <f t="shared" si="31"/>
        <v>051-0-003 Domtar inc. (Windsor - Pâtes et papiers)</v>
      </c>
      <c r="C1681" s="641">
        <v>288</v>
      </c>
      <c r="D1681" s="641" t="s">
        <v>1012</v>
      </c>
      <c r="E1681" s="642" t="s">
        <v>1238</v>
      </c>
      <c r="F1681" s="773">
        <v>460</v>
      </c>
      <c r="G1681" s="773">
        <v>8</v>
      </c>
      <c r="H1681" s="774">
        <v>460</v>
      </c>
    </row>
    <row r="1682" spans="1:8" s="406" customFormat="1" x14ac:dyDescent="0.25">
      <c r="A1682" s="524" t="str">
        <f t="shared" si="32"/>
        <v>288-012-0-003 Entreprises Sappi Canada inc. (Matane)</v>
      </c>
      <c r="B1682" s="61" t="str">
        <f t="shared" si="31"/>
        <v>012-0-003 Entreprises Sappi Canada inc. (Matane)</v>
      </c>
      <c r="C1682" s="641">
        <v>288</v>
      </c>
      <c r="D1682" s="641" t="s">
        <v>1009</v>
      </c>
      <c r="E1682" s="642" t="s">
        <v>1239</v>
      </c>
      <c r="F1682" s="773">
        <v>460</v>
      </c>
      <c r="G1682" s="773">
        <v>8</v>
      </c>
      <c r="H1682" s="774">
        <v>460</v>
      </c>
    </row>
    <row r="1683" spans="1:8" s="406" customFormat="1" x14ac:dyDescent="0.25">
      <c r="A1683" s="524" t="str">
        <f t="shared" si="32"/>
        <v>288-086-0-002 Forex Amos inc. (OSB)</v>
      </c>
      <c r="B1683" s="61" t="str">
        <f t="shared" si="31"/>
        <v>086-0-002 Forex Amos inc. (OSB)</v>
      </c>
      <c r="C1683" s="641">
        <v>288</v>
      </c>
      <c r="D1683" s="641" t="s">
        <v>1240</v>
      </c>
      <c r="E1683" s="642" t="s">
        <v>1241</v>
      </c>
      <c r="F1683" s="773">
        <v>460</v>
      </c>
      <c r="G1683" s="773">
        <v>8</v>
      </c>
      <c r="H1683" s="774">
        <v>460</v>
      </c>
    </row>
    <row r="1684" spans="1:8" s="406" customFormat="1" x14ac:dyDescent="0.25">
      <c r="A1684" s="524" t="str">
        <f t="shared" si="32"/>
        <v xml:space="preserve">288-072-0-002 Fortress Cellulose Spécialisée (Thurso - Pâtes et Papiers) </v>
      </c>
      <c r="B1684" s="61" t="str">
        <f t="shared" si="31"/>
        <v xml:space="preserve">072-0-002 Fortress Cellulose Spécialisée (Thurso - Pâtes et Papiers) </v>
      </c>
      <c r="C1684" s="641">
        <v>288</v>
      </c>
      <c r="D1684" s="641" t="s">
        <v>1013</v>
      </c>
      <c r="E1684" s="642" t="s">
        <v>1014</v>
      </c>
      <c r="F1684" s="773">
        <v>460</v>
      </c>
      <c r="G1684" s="773">
        <v>8</v>
      </c>
      <c r="H1684" s="774">
        <v>460</v>
      </c>
    </row>
    <row r="1685" spans="1:8" s="406" customFormat="1" x14ac:dyDescent="0.25">
      <c r="A1685" s="524" t="str">
        <f t="shared" si="32"/>
        <v>288-073-0-001 Louisiana-Pacific Canada Ltd. (Bois-Franc)</v>
      </c>
      <c r="B1685" s="61" t="str">
        <f t="shared" si="31"/>
        <v>073-0-001 Louisiana-Pacific Canada Ltd. (Bois-Franc)</v>
      </c>
      <c r="C1685" s="641">
        <v>288</v>
      </c>
      <c r="D1685" s="641" t="s">
        <v>1015</v>
      </c>
      <c r="E1685" s="642" t="s">
        <v>1242</v>
      </c>
      <c r="F1685" s="773">
        <v>460</v>
      </c>
      <c r="G1685" s="773">
        <v>8</v>
      </c>
      <c r="H1685" s="774">
        <v>460</v>
      </c>
    </row>
    <row r="1686" spans="1:8" s="406" customFormat="1" x14ac:dyDescent="0.25">
      <c r="A1686" s="524" t="str">
        <f t="shared" si="32"/>
        <v>288-022-0-001 Norbord inc. (Chambord)</v>
      </c>
      <c r="B1686" s="61" t="str">
        <f t="shared" si="31"/>
        <v>022-0-001 Norbord inc. (Chambord)</v>
      </c>
      <c r="C1686" s="641">
        <v>288</v>
      </c>
      <c r="D1686" s="641" t="s">
        <v>1212</v>
      </c>
      <c r="E1686" s="642" t="s">
        <v>1213</v>
      </c>
      <c r="F1686" s="773">
        <v>460</v>
      </c>
      <c r="G1686" s="773">
        <v>8</v>
      </c>
      <c r="H1686" s="774">
        <v>460</v>
      </c>
    </row>
    <row r="1687" spans="1:8" s="406" customFormat="1" x14ac:dyDescent="0.25">
      <c r="A1687" s="524" t="str">
        <f t="shared" si="32"/>
        <v>288-085-0-001 Norbord inc. (La Sarre - Panneaux)</v>
      </c>
      <c r="B1687" s="61" t="str">
        <f t="shared" si="31"/>
        <v>085-0-001 Norbord inc. (La Sarre - Panneaux)</v>
      </c>
      <c r="C1687" s="641">
        <v>288</v>
      </c>
      <c r="D1687" s="641" t="s">
        <v>1016</v>
      </c>
      <c r="E1687" s="642" t="s">
        <v>1243</v>
      </c>
      <c r="F1687" s="773">
        <v>460</v>
      </c>
      <c r="G1687" s="773">
        <v>8</v>
      </c>
      <c r="H1687" s="774">
        <v>460</v>
      </c>
    </row>
    <row r="1688" spans="1:8" s="406" customFormat="1" x14ac:dyDescent="0.25">
      <c r="A1688" s="524" t="str">
        <f t="shared" si="32"/>
        <v>288-081-0-001 Rayonier A.M. Canada S.E.N.C. (Témiscaming - Pâtes et papiers)</v>
      </c>
      <c r="B1688" s="61" t="str">
        <f t="shared" si="31"/>
        <v>081-0-001 Rayonier A.M. Canada S.E.N.C. (Témiscaming - Pâtes et papiers)</v>
      </c>
      <c r="C1688" s="641">
        <v>288</v>
      </c>
      <c r="D1688" s="641" t="s">
        <v>1017</v>
      </c>
      <c r="E1688" s="642" t="s">
        <v>1244</v>
      </c>
      <c r="F1688" s="773">
        <v>460</v>
      </c>
      <c r="G1688" s="773">
        <v>8</v>
      </c>
      <c r="H1688" s="774">
        <v>460</v>
      </c>
    </row>
    <row r="1689" spans="1:8" s="406" customFormat="1" x14ac:dyDescent="0.25">
      <c r="A1689" s="524" t="str">
        <f t="shared" si="32"/>
        <v>288-171-4-003 Silicium Québec Société en commandite</v>
      </c>
      <c r="B1689" s="61" t="str">
        <f t="shared" si="31"/>
        <v>171-4-003 Silicium Québec Société en commandite</v>
      </c>
      <c r="C1689" s="642">
        <v>288</v>
      </c>
      <c r="D1689" s="642" t="s">
        <v>1010</v>
      </c>
      <c r="E1689" s="642" t="s">
        <v>1245</v>
      </c>
      <c r="F1689" s="773">
        <v>460</v>
      </c>
      <c r="G1689" s="773">
        <v>8</v>
      </c>
      <c r="H1689" s="774">
        <v>460</v>
      </c>
    </row>
    <row r="1690" spans="1:8" s="406" customFormat="1" x14ac:dyDescent="0.25">
      <c r="A1690" s="524" t="str">
        <f t="shared" si="32"/>
        <v>288-012-0-001 Uniboard Canada inc. (Sayabec)</v>
      </c>
      <c r="B1690" s="61" t="str">
        <f t="shared" si="31"/>
        <v>012-0-001 Uniboard Canada inc. (Sayabec)</v>
      </c>
      <c r="C1690" s="641">
        <v>288</v>
      </c>
      <c r="D1690" s="641" t="s">
        <v>1008</v>
      </c>
      <c r="E1690" s="642" t="s">
        <v>1246</v>
      </c>
      <c r="F1690" s="773">
        <v>460</v>
      </c>
      <c r="G1690" s="773">
        <v>8</v>
      </c>
      <c r="H1690" s="774">
        <v>460</v>
      </c>
    </row>
    <row r="1691" spans="1:8" s="406" customFormat="1" x14ac:dyDescent="0.25">
      <c r="A1691" s="524" t="str">
        <f t="shared" si="32"/>
        <v>288-041-2-039 Xylo-Carbone inc.</v>
      </c>
      <c r="B1691" s="61" t="str">
        <f t="shared" si="31"/>
        <v>041-2-039 Xylo-Carbone inc.</v>
      </c>
      <c r="C1691" s="641">
        <v>288</v>
      </c>
      <c r="D1691" s="641" t="s">
        <v>1214</v>
      </c>
      <c r="E1691" s="642" t="s">
        <v>1247</v>
      </c>
      <c r="F1691" s="773">
        <v>460</v>
      </c>
      <c r="G1691" s="773">
        <v>8</v>
      </c>
      <c r="H1691" s="774">
        <v>460</v>
      </c>
    </row>
    <row r="1692" spans="1:8" s="406" customFormat="1" x14ac:dyDescent="0.25">
      <c r="A1692" s="524" t="str">
        <f t="shared" si="32"/>
        <v>289-142-4-004 9455-8624 Québec inc. (Biomasse du lac Taureau)</v>
      </c>
      <c r="B1692" s="61" t="str">
        <f t="shared" si="31"/>
        <v>142-4-004 9455-8624 Québec inc. (Biomasse du lac Taureau)</v>
      </c>
      <c r="C1692" s="641">
        <v>289</v>
      </c>
      <c r="D1692" s="641" t="s">
        <v>1147</v>
      </c>
      <c r="E1692" s="642" t="s">
        <v>1236</v>
      </c>
      <c r="F1692" s="773">
        <v>460</v>
      </c>
      <c r="G1692" s="773">
        <v>8</v>
      </c>
      <c r="H1692" s="774">
        <v>460</v>
      </c>
    </row>
    <row r="1693" spans="1:8" s="406" customFormat="1" x14ac:dyDescent="0.25">
      <c r="A1693" s="524" t="str">
        <f t="shared" si="32"/>
        <v>289-011-0-003 Cascades Canada ULC (Cabano)</v>
      </c>
      <c r="B1693" s="61" t="str">
        <f t="shared" si="31"/>
        <v>011-0-003 Cascades Canada ULC (Cabano)</v>
      </c>
      <c r="C1693" s="641">
        <v>289</v>
      </c>
      <c r="D1693" s="641" t="s">
        <v>1007</v>
      </c>
      <c r="E1693" s="642" t="s">
        <v>1211</v>
      </c>
      <c r="F1693" s="773">
        <v>460</v>
      </c>
      <c r="G1693" s="773">
        <v>8</v>
      </c>
      <c r="H1693" s="774">
        <v>460</v>
      </c>
    </row>
    <row r="1694" spans="1:8" s="406" customFormat="1" x14ac:dyDescent="0.25">
      <c r="A1694" s="524" t="str">
        <f t="shared" si="32"/>
        <v>289-042-0-001 Compagnie WestRock du Canada Corp.</v>
      </c>
      <c r="B1694" s="61" t="str">
        <f t="shared" si="31"/>
        <v>042-0-001 Compagnie WestRock du Canada Corp.</v>
      </c>
      <c r="C1694" s="641">
        <v>289</v>
      </c>
      <c r="D1694" s="641" t="s">
        <v>1011</v>
      </c>
      <c r="E1694" s="642" t="s">
        <v>1237</v>
      </c>
      <c r="F1694" s="773">
        <v>460</v>
      </c>
      <c r="G1694" s="773">
        <v>8</v>
      </c>
      <c r="H1694" s="774">
        <v>460</v>
      </c>
    </row>
    <row r="1695" spans="1:8" s="406" customFormat="1" x14ac:dyDescent="0.25">
      <c r="A1695" s="524" t="str">
        <f t="shared" si="32"/>
        <v>289-051-0-003 Domtar inc. (Windsor - Pâtes et papiers)</v>
      </c>
      <c r="B1695" s="61" t="str">
        <f t="shared" si="31"/>
        <v>051-0-003 Domtar inc. (Windsor - Pâtes et papiers)</v>
      </c>
      <c r="C1695" s="641">
        <v>289</v>
      </c>
      <c r="D1695" s="641" t="s">
        <v>1012</v>
      </c>
      <c r="E1695" s="642" t="s">
        <v>1238</v>
      </c>
      <c r="F1695" s="773">
        <v>460</v>
      </c>
      <c r="G1695" s="773">
        <v>8</v>
      </c>
      <c r="H1695" s="774">
        <v>460</v>
      </c>
    </row>
    <row r="1696" spans="1:8" s="406" customFormat="1" x14ac:dyDescent="0.25">
      <c r="A1696" s="524" t="str">
        <f t="shared" si="32"/>
        <v>289-012-0-003 Entreprises Sappi Canada inc. (Matane)</v>
      </c>
      <c r="B1696" s="61" t="str">
        <f t="shared" si="31"/>
        <v>012-0-003 Entreprises Sappi Canada inc. (Matane)</v>
      </c>
      <c r="C1696" s="641">
        <v>289</v>
      </c>
      <c r="D1696" s="641" t="s">
        <v>1009</v>
      </c>
      <c r="E1696" s="642" t="s">
        <v>1239</v>
      </c>
      <c r="F1696" s="773">
        <v>460</v>
      </c>
      <c r="G1696" s="773">
        <v>8</v>
      </c>
      <c r="H1696" s="774">
        <v>460</v>
      </c>
    </row>
    <row r="1697" spans="1:8" s="406" customFormat="1" x14ac:dyDescent="0.25">
      <c r="A1697" s="524" t="str">
        <f t="shared" si="32"/>
        <v>289-086-0-002 Forex Amos inc. (OSB)</v>
      </c>
      <c r="B1697" s="61" t="str">
        <f t="shared" si="31"/>
        <v>086-0-002 Forex Amos inc. (OSB)</v>
      </c>
      <c r="C1697" s="641">
        <v>289</v>
      </c>
      <c r="D1697" s="641" t="s">
        <v>1240</v>
      </c>
      <c r="E1697" s="642" t="s">
        <v>1241</v>
      </c>
      <c r="F1697" s="773">
        <v>460</v>
      </c>
      <c r="G1697" s="773">
        <v>8</v>
      </c>
      <c r="H1697" s="774">
        <v>460</v>
      </c>
    </row>
    <row r="1698" spans="1:8" s="406" customFormat="1" x14ac:dyDescent="0.25">
      <c r="A1698" s="524" t="str">
        <f t="shared" si="32"/>
        <v xml:space="preserve">289-072-0-002 Fortress Cellulose Spécialisée (Thurso - Pâtes et Papiers) </v>
      </c>
      <c r="B1698" s="61" t="str">
        <f t="shared" si="31"/>
        <v xml:space="preserve">072-0-002 Fortress Cellulose Spécialisée (Thurso - Pâtes et Papiers) </v>
      </c>
      <c r="C1698" s="641">
        <v>289</v>
      </c>
      <c r="D1698" s="641" t="s">
        <v>1013</v>
      </c>
      <c r="E1698" s="642" t="s">
        <v>1014</v>
      </c>
      <c r="F1698" s="773">
        <v>460</v>
      </c>
      <c r="G1698" s="773">
        <v>8</v>
      </c>
      <c r="H1698" s="774">
        <v>460</v>
      </c>
    </row>
    <row r="1699" spans="1:8" s="406" customFormat="1" x14ac:dyDescent="0.25">
      <c r="A1699" s="524" t="str">
        <f t="shared" si="32"/>
        <v>289-073-0-001 Louisiana-Pacific Canada Ltd. (Bois-Franc)</v>
      </c>
      <c r="B1699" s="61" t="str">
        <f t="shared" si="31"/>
        <v>073-0-001 Louisiana-Pacific Canada Ltd. (Bois-Franc)</v>
      </c>
      <c r="C1699" s="641">
        <v>289</v>
      </c>
      <c r="D1699" s="641" t="s">
        <v>1015</v>
      </c>
      <c r="E1699" s="642" t="s">
        <v>1242</v>
      </c>
      <c r="F1699" s="773">
        <v>460</v>
      </c>
      <c r="G1699" s="773">
        <v>8</v>
      </c>
      <c r="H1699" s="774">
        <v>460</v>
      </c>
    </row>
    <row r="1700" spans="1:8" s="406" customFormat="1" x14ac:dyDescent="0.25">
      <c r="A1700" s="524" t="str">
        <f t="shared" si="32"/>
        <v>289-022-0-001 Norbord inc. (Chambord)</v>
      </c>
      <c r="B1700" s="61" t="str">
        <f t="shared" si="31"/>
        <v>022-0-001 Norbord inc. (Chambord)</v>
      </c>
      <c r="C1700" s="642">
        <v>289</v>
      </c>
      <c r="D1700" s="642" t="s">
        <v>1212</v>
      </c>
      <c r="E1700" s="642" t="s">
        <v>1213</v>
      </c>
      <c r="F1700" s="773">
        <v>460</v>
      </c>
      <c r="G1700" s="773">
        <v>8</v>
      </c>
      <c r="H1700" s="774">
        <v>460</v>
      </c>
    </row>
    <row r="1701" spans="1:8" s="406" customFormat="1" x14ac:dyDescent="0.25">
      <c r="A1701" s="524" t="str">
        <f t="shared" si="32"/>
        <v>289-085-0-001 Norbord inc. (La Sarre - Panneaux)</v>
      </c>
      <c r="B1701" s="61" t="str">
        <f t="shared" si="31"/>
        <v>085-0-001 Norbord inc. (La Sarre - Panneaux)</v>
      </c>
      <c r="C1701" s="641">
        <v>289</v>
      </c>
      <c r="D1701" s="641" t="s">
        <v>1016</v>
      </c>
      <c r="E1701" s="642" t="s">
        <v>1243</v>
      </c>
      <c r="F1701" s="773">
        <v>460</v>
      </c>
      <c r="G1701" s="773">
        <v>8</v>
      </c>
      <c r="H1701" s="774">
        <v>460</v>
      </c>
    </row>
    <row r="1702" spans="1:8" s="406" customFormat="1" x14ac:dyDescent="0.25">
      <c r="A1702" s="524" t="str">
        <f t="shared" si="32"/>
        <v>289-081-0-001 Rayonier A.M. Canada S.E.N.C. (Témiscaming - Pâtes et papiers)</v>
      </c>
      <c r="B1702" s="61" t="str">
        <f t="shared" si="31"/>
        <v>081-0-001 Rayonier A.M. Canada S.E.N.C. (Témiscaming - Pâtes et papiers)</v>
      </c>
      <c r="C1702" s="641">
        <v>289</v>
      </c>
      <c r="D1702" s="641" t="s">
        <v>1017</v>
      </c>
      <c r="E1702" s="642" t="s">
        <v>1244</v>
      </c>
      <c r="F1702" s="773">
        <v>460</v>
      </c>
      <c r="G1702" s="773">
        <v>8</v>
      </c>
      <c r="H1702" s="774">
        <v>460</v>
      </c>
    </row>
    <row r="1703" spans="1:8" s="406" customFormat="1" x14ac:dyDescent="0.25">
      <c r="A1703" s="524" t="str">
        <f t="shared" si="32"/>
        <v>289-171-4-003 Silicium Québec Société en commandite</v>
      </c>
      <c r="B1703" s="61" t="str">
        <f t="shared" si="31"/>
        <v>171-4-003 Silicium Québec Société en commandite</v>
      </c>
      <c r="C1703" s="641">
        <v>289</v>
      </c>
      <c r="D1703" s="641" t="s">
        <v>1010</v>
      </c>
      <c r="E1703" s="642" t="s">
        <v>1245</v>
      </c>
      <c r="F1703" s="773">
        <v>460</v>
      </c>
      <c r="G1703" s="773">
        <v>8</v>
      </c>
      <c r="H1703" s="774">
        <v>460</v>
      </c>
    </row>
    <row r="1704" spans="1:8" s="406" customFormat="1" x14ac:dyDescent="0.25">
      <c r="A1704" s="524" t="str">
        <f t="shared" si="32"/>
        <v>289-012-0-001 Uniboard Canada inc. (Sayabec)</v>
      </c>
      <c r="B1704" s="61" t="str">
        <f t="shared" si="31"/>
        <v>012-0-001 Uniboard Canada inc. (Sayabec)</v>
      </c>
      <c r="C1704" s="641">
        <v>289</v>
      </c>
      <c r="D1704" s="641" t="s">
        <v>1008</v>
      </c>
      <c r="E1704" s="642" t="s">
        <v>1246</v>
      </c>
      <c r="F1704" s="773">
        <v>460</v>
      </c>
      <c r="G1704" s="773">
        <v>8</v>
      </c>
      <c r="H1704" s="774">
        <v>460</v>
      </c>
    </row>
    <row r="1705" spans="1:8" s="406" customFormat="1" x14ac:dyDescent="0.25">
      <c r="A1705" s="524" t="str">
        <f t="shared" si="32"/>
        <v>289-041-2-039 Xylo-Carbone inc.</v>
      </c>
      <c r="B1705" s="61" t="str">
        <f t="shared" si="31"/>
        <v>041-2-039 Xylo-Carbone inc.</v>
      </c>
      <c r="C1705" s="641">
        <v>289</v>
      </c>
      <c r="D1705" s="641" t="s">
        <v>1214</v>
      </c>
      <c r="E1705" s="642" t="s">
        <v>1247</v>
      </c>
      <c r="F1705" s="773">
        <v>460</v>
      </c>
      <c r="G1705" s="773">
        <v>8</v>
      </c>
      <c r="H1705" s="774">
        <v>460</v>
      </c>
    </row>
    <row r="1706" spans="1:8" s="406" customFormat="1" x14ac:dyDescent="0.25">
      <c r="A1706" s="524" t="str">
        <f t="shared" si="32"/>
        <v>290-142-4-004 9455-8624 Québec inc. (Biomasse du lac Taureau)</v>
      </c>
      <c r="B1706" s="61" t="str">
        <f t="shared" si="31"/>
        <v>142-4-004 9455-8624 Québec inc. (Biomasse du lac Taureau)</v>
      </c>
      <c r="C1706" s="641">
        <v>290</v>
      </c>
      <c r="D1706" s="641" t="s">
        <v>1147</v>
      </c>
      <c r="E1706" s="642" t="s">
        <v>1236</v>
      </c>
      <c r="F1706" s="773">
        <v>460</v>
      </c>
      <c r="G1706" s="773">
        <v>8</v>
      </c>
      <c r="H1706" s="774">
        <v>460</v>
      </c>
    </row>
    <row r="1707" spans="1:8" s="406" customFormat="1" x14ac:dyDescent="0.25">
      <c r="A1707" s="524" t="str">
        <f t="shared" si="32"/>
        <v>290-011-0-003 Cascades Canada ULC (Cabano)</v>
      </c>
      <c r="B1707" s="61" t="str">
        <f t="shared" si="31"/>
        <v>011-0-003 Cascades Canada ULC (Cabano)</v>
      </c>
      <c r="C1707" s="641">
        <v>290</v>
      </c>
      <c r="D1707" s="641" t="s">
        <v>1007</v>
      </c>
      <c r="E1707" s="642" t="s">
        <v>1211</v>
      </c>
      <c r="F1707" s="773">
        <v>460</v>
      </c>
      <c r="G1707" s="773">
        <v>8</v>
      </c>
      <c r="H1707" s="774">
        <v>460</v>
      </c>
    </row>
    <row r="1708" spans="1:8" s="406" customFormat="1" x14ac:dyDescent="0.25">
      <c r="A1708" s="524" t="str">
        <f t="shared" si="32"/>
        <v>290-042-0-001 Compagnie WestRock du Canada Corp.</v>
      </c>
      <c r="B1708" s="61" t="str">
        <f t="shared" si="31"/>
        <v>042-0-001 Compagnie WestRock du Canada Corp.</v>
      </c>
      <c r="C1708" s="641">
        <v>290</v>
      </c>
      <c r="D1708" s="641" t="s">
        <v>1011</v>
      </c>
      <c r="E1708" s="642" t="s">
        <v>1237</v>
      </c>
      <c r="F1708" s="773">
        <v>460</v>
      </c>
      <c r="G1708" s="773">
        <v>8</v>
      </c>
      <c r="H1708" s="774">
        <v>460</v>
      </c>
    </row>
    <row r="1709" spans="1:8" s="406" customFormat="1" x14ac:dyDescent="0.25">
      <c r="A1709" s="524" t="str">
        <f t="shared" si="32"/>
        <v>290-051-0-003 Domtar inc. (Windsor - Pâtes et papiers)</v>
      </c>
      <c r="B1709" s="61" t="str">
        <f t="shared" si="31"/>
        <v>051-0-003 Domtar inc. (Windsor - Pâtes et papiers)</v>
      </c>
      <c r="C1709" s="641">
        <v>290</v>
      </c>
      <c r="D1709" s="641" t="s">
        <v>1012</v>
      </c>
      <c r="E1709" s="642" t="s">
        <v>1238</v>
      </c>
      <c r="F1709" s="773">
        <v>460</v>
      </c>
      <c r="G1709" s="773">
        <v>8</v>
      </c>
      <c r="H1709" s="774">
        <v>460</v>
      </c>
    </row>
    <row r="1710" spans="1:8" s="406" customFormat="1" x14ac:dyDescent="0.25">
      <c r="A1710" s="524" t="str">
        <f t="shared" si="32"/>
        <v>290-012-0-003 Entreprises Sappi Canada inc. (Matane)</v>
      </c>
      <c r="B1710" s="61" t="str">
        <f t="shared" si="31"/>
        <v>012-0-003 Entreprises Sappi Canada inc. (Matane)</v>
      </c>
      <c r="C1710" s="641">
        <v>290</v>
      </c>
      <c r="D1710" s="641" t="s">
        <v>1009</v>
      </c>
      <c r="E1710" s="642" t="s">
        <v>1239</v>
      </c>
      <c r="F1710" s="773">
        <v>460</v>
      </c>
      <c r="G1710" s="773">
        <v>8</v>
      </c>
      <c r="H1710" s="774">
        <v>460</v>
      </c>
    </row>
    <row r="1711" spans="1:8" s="406" customFormat="1" x14ac:dyDescent="0.25">
      <c r="A1711" s="524" t="str">
        <f t="shared" si="32"/>
        <v>290-086-0-002 Forex Amos inc. (OSB)</v>
      </c>
      <c r="B1711" s="61" t="str">
        <f t="shared" si="31"/>
        <v>086-0-002 Forex Amos inc. (OSB)</v>
      </c>
      <c r="C1711" s="642">
        <v>290</v>
      </c>
      <c r="D1711" s="642" t="s">
        <v>1240</v>
      </c>
      <c r="E1711" s="642" t="s">
        <v>1241</v>
      </c>
      <c r="F1711" s="773">
        <v>460</v>
      </c>
      <c r="G1711" s="773">
        <v>8</v>
      </c>
      <c r="H1711" s="774">
        <v>460</v>
      </c>
    </row>
    <row r="1712" spans="1:8" s="406" customFormat="1" x14ac:dyDescent="0.25">
      <c r="A1712" s="524" t="str">
        <f t="shared" si="32"/>
        <v xml:space="preserve">290-072-0-002 Fortress Cellulose Spécialisée (Thurso - Pâtes et Papiers) </v>
      </c>
      <c r="B1712" s="61" t="str">
        <f t="shared" si="31"/>
        <v xml:space="preserve">072-0-002 Fortress Cellulose Spécialisée (Thurso - Pâtes et Papiers) </v>
      </c>
      <c r="C1712" s="641">
        <v>290</v>
      </c>
      <c r="D1712" s="641" t="s">
        <v>1013</v>
      </c>
      <c r="E1712" s="642" t="s">
        <v>1014</v>
      </c>
      <c r="F1712" s="773">
        <v>460</v>
      </c>
      <c r="G1712" s="773">
        <v>8</v>
      </c>
      <c r="H1712" s="774">
        <v>460</v>
      </c>
    </row>
    <row r="1713" spans="1:8" s="406" customFormat="1" x14ac:dyDescent="0.25">
      <c r="A1713" s="524" t="str">
        <f t="shared" si="32"/>
        <v>290-073-0-001 Louisiana-Pacific Canada Ltd. (Bois-Franc)</v>
      </c>
      <c r="B1713" s="61" t="str">
        <f t="shared" si="31"/>
        <v>073-0-001 Louisiana-Pacific Canada Ltd. (Bois-Franc)</v>
      </c>
      <c r="C1713" s="641">
        <v>290</v>
      </c>
      <c r="D1713" s="641" t="s">
        <v>1015</v>
      </c>
      <c r="E1713" s="642" t="s">
        <v>1242</v>
      </c>
      <c r="F1713" s="773">
        <v>460</v>
      </c>
      <c r="G1713" s="773">
        <v>8</v>
      </c>
      <c r="H1713" s="774">
        <v>460</v>
      </c>
    </row>
    <row r="1714" spans="1:8" s="406" customFormat="1" x14ac:dyDescent="0.25">
      <c r="A1714" s="524" t="str">
        <f t="shared" si="32"/>
        <v>290-022-0-001 Norbord inc. (Chambord)</v>
      </c>
      <c r="B1714" s="61" t="str">
        <f t="shared" si="31"/>
        <v>022-0-001 Norbord inc. (Chambord)</v>
      </c>
      <c r="C1714" s="641">
        <v>290</v>
      </c>
      <c r="D1714" s="641" t="s">
        <v>1212</v>
      </c>
      <c r="E1714" s="642" t="s">
        <v>1213</v>
      </c>
      <c r="F1714" s="773">
        <v>440</v>
      </c>
      <c r="G1714" s="773">
        <v>8</v>
      </c>
      <c r="H1714" s="774">
        <v>460</v>
      </c>
    </row>
    <row r="1715" spans="1:8" s="406" customFormat="1" x14ac:dyDescent="0.25">
      <c r="A1715" s="524" t="str">
        <f t="shared" si="32"/>
        <v>290-085-0-001 Norbord inc. (La Sarre - Panneaux)</v>
      </c>
      <c r="B1715" s="61" t="str">
        <f t="shared" si="31"/>
        <v>085-0-001 Norbord inc. (La Sarre - Panneaux)</v>
      </c>
      <c r="C1715" s="641">
        <v>290</v>
      </c>
      <c r="D1715" s="641" t="s">
        <v>1016</v>
      </c>
      <c r="E1715" s="642" t="s">
        <v>1243</v>
      </c>
      <c r="F1715" s="773">
        <v>460</v>
      </c>
      <c r="G1715" s="773">
        <v>8</v>
      </c>
      <c r="H1715" s="774">
        <v>460</v>
      </c>
    </row>
    <row r="1716" spans="1:8" s="406" customFormat="1" x14ac:dyDescent="0.25">
      <c r="A1716" s="524" t="str">
        <f t="shared" si="32"/>
        <v>290-081-0-001 Rayonier A.M. Canada S.E.N.C. (Témiscaming - Pâtes et papiers)</v>
      </c>
      <c r="B1716" s="61" t="str">
        <f t="shared" si="31"/>
        <v>081-0-001 Rayonier A.M. Canada S.E.N.C. (Témiscaming - Pâtes et papiers)</v>
      </c>
      <c r="C1716" s="641">
        <v>290</v>
      </c>
      <c r="D1716" s="641" t="s">
        <v>1017</v>
      </c>
      <c r="E1716" s="642" t="s">
        <v>1244</v>
      </c>
      <c r="F1716" s="773">
        <v>460</v>
      </c>
      <c r="G1716" s="773">
        <v>8</v>
      </c>
      <c r="H1716" s="774">
        <v>460</v>
      </c>
    </row>
    <row r="1717" spans="1:8" s="406" customFormat="1" x14ac:dyDescent="0.25">
      <c r="A1717" s="524" t="str">
        <f t="shared" si="32"/>
        <v>290-171-4-003 Silicium Québec Société en commandite</v>
      </c>
      <c r="B1717" s="61" t="str">
        <f t="shared" si="31"/>
        <v>171-4-003 Silicium Québec Société en commandite</v>
      </c>
      <c r="C1717" s="641">
        <v>290</v>
      </c>
      <c r="D1717" s="641" t="s">
        <v>1010</v>
      </c>
      <c r="E1717" s="642" t="s">
        <v>1245</v>
      </c>
      <c r="F1717" s="773">
        <v>460</v>
      </c>
      <c r="G1717" s="773">
        <v>8</v>
      </c>
      <c r="H1717" s="774">
        <v>460</v>
      </c>
    </row>
    <row r="1718" spans="1:8" s="406" customFormat="1" x14ac:dyDescent="0.25">
      <c r="A1718" s="524" t="str">
        <f t="shared" si="32"/>
        <v>290-012-0-001 Uniboard Canada inc. (Sayabec)</v>
      </c>
      <c r="B1718" s="61" t="str">
        <f t="shared" si="31"/>
        <v>012-0-001 Uniboard Canada inc. (Sayabec)</v>
      </c>
      <c r="C1718" s="641">
        <v>290</v>
      </c>
      <c r="D1718" s="641" t="s">
        <v>1008</v>
      </c>
      <c r="E1718" s="642" t="s">
        <v>1246</v>
      </c>
      <c r="F1718" s="773">
        <v>460</v>
      </c>
      <c r="G1718" s="773">
        <v>8</v>
      </c>
      <c r="H1718" s="774">
        <v>460</v>
      </c>
    </row>
    <row r="1719" spans="1:8" s="406" customFormat="1" x14ac:dyDescent="0.25">
      <c r="A1719" s="524" t="str">
        <f t="shared" si="32"/>
        <v>290-041-2-039 Xylo-Carbone inc.</v>
      </c>
      <c r="B1719" s="61" t="str">
        <f t="shared" si="31"/>
        <v>041-2-039 Xylo-Carbone inc.</v>
      </c>
      <c r="C1719" s="641">
        <v>290</v>
      </c>
      <c r="D1719" s="641" t="s">
        <v>1214</v>
      </c>
      <c r="E1719" s="642" t="s">
        <v>1247</v>
      </c>
      <c r="F1719" s="773">
        <v>460</v>
      </c>
      <c r="G1719" s="773">
        <v>8</v>
      </c>
      <c r="H1719" s="774">
        <v>460</v>
      </c>
    </row>
    <row r="1720" spans="1:8" s="406" customFormat="1" x14ac:dyDescent="0.25">
      <c r="A1720" s="524" t="str">
        <f t="shared" si="32"/>
        <v>291-142-4-004 9455-8624 Québec inc. (Biomasse du lac Taureau)</v>
      </c>
      <c r="B1720" s="61" t="str">
        <f t="shared" si="31"/>
        <v>142-4-004 9455-8624 Québec inc. (Biomasse du lac Taureau)</v>
      </c>
      <c r="C1720" s="641">
        <v>291</v>
      </c>
      <c r="D1720" s="641" t="s">
        <v>1147</v>
      </c>
      <c r="E1720" s="642" t="s">
        <v>1236</v>
      </c>
      <c r="F1720" s="773">
        <v>460</v>
      </c>
      <c r="G1720" s="773">
        <v>8</v>
      </c>
      <c r="H1720" s="774">
        <v>460</v>
      </c>
    </row>
    <row r="1721" spans="1:8" s="406" customFormat="1" x14ac:dyDescent="0.25">
      <c r="A1721" s="524" t="str">
        <f t="shared" si="32"/>
        <v>291-011-0-003 Cascades Canada ULC (Cabano)</v>
      </c>
      <c r="B1721" s="61" t="str">
        <f t="shared" si="31"/>
        <v>011-0-003 Cascades Canada ULC (Cabano)</v>
      </c>
      <c r="C1721" s="641">
        <v>291</v>
      </c>
      <c r="D1721" s="641" t="s">
        <v>1007</v>
      </c>
      <c r="E1721" s="642" t="s">
        <v>1211</v>
      </c>
      <c r="F1721" s="773">
        <v>460</v>
      </c>
      <c r="G1721" s="773">
        <v>8</v>
      </c>
      <c r="H1721" s="774">
        <v>460</v>
      </c>
    </row>
    <row r="1722" spans="1:8" s="406" customFormat="1" x14ac:dyDescent="0.25">
      <c r="A1722" s="524" t="str">
        <f t="shared" si="32"/>
        <v>291-042-0-001 Compagnie WestRock du Canada Corp.</v>
      </c>
      <c r="B1722" s="61" t="str">
        <f t="shared" si="31"/>
        <v>042-0-001 Compagnie WestRock du Canada Corp.</v>
      </c>
      <c r="C1722" s="642">
        <v>291</v>
      </c>
      <c r="D1722" s="642" t="s">
        <v>1011</v>
      </c>
      <c r="E1722" s="642" t="s">
        <v>1237</v>
      </c>
      <c r="F1722" s="773">
        <v>460</v>
      </c>
      <c r="G1722" s="773">
        <v>8</v>
      </c>
      <c r="H1722" s="774">
        <v>460</v>
      </c>
    </row>
    <row r="1723" spans="1:8" s="406" customFormat="1" x14ac:dyDescent="0.25">
      <c r="A1723" s="524" t="str">
        <f t="shared" si="32"/>
        <v>291-051-0-003 Domtar inc. (Windsor - Pâtes et papiers)</v>
      </c>
      <c r="B1723" s="61" t="str">
        <f t="shared" si="31"/>
        <v>051-0-003 Domtar inc. (Windsor - Pâtes et papiers)</v>
      </c>
      <c r="C1723" s="641">
        <v>291</v>
      </c>
      <c r="D1723" s="641" t="s">
        <v>1012</v>
      </c>
      <c r="E1723" s="642" t="s">
        <v>1238</v>
      </c>
      <c r="F1723" s="773">
        <v>460</v>
      </c>
      <c r="G1723" s="773">
        <v>8</v>
      </c>
      <c r="H1723" s="774">
        <v>460</v>
      </c>
    </row>
    <row r="1724" spans="1:8" s="406" customFormat="1" x14ac:dyDescent="0.25">
      <c r="A1724" s="524" t="str">
        <f t="shared" si="32"/>
        <v>291-012-0-003 Entreprises Sappi Canada inc. (Matane)</v>
      </c>
      <c r="B1724" s="61" t="str">
        <f t="shared" si="31"/>
        <v>012-0-003 Entreprises Sappi Canada inc. (Matane)</v>
      </c>
      <c r="C1724" s="641">
        <v>291</v>
      </c>
      <c r="D1724" s="641" t="s">
        <v>1009</v>
      </c>
      <c r="E1724" s="642" t="s">
        <v>1239</v>
      </c>
      <c r="F1724" s="773">
        <v>460</v>
      </c>
      <c r="G1724" s="773">
        <v>8</v>
      </c>
      <c r="H1724" s="774">
        <v>460</v>
      </c>
    </row>
    <row r="1725" spans="1:8" s="406" customFormat="1" x14ac:dyDescent="0.25">
      <c r="A1725" s="524" t="str">
        <f t="shared" si="32"/>
        <v>291-086-0-002 Forex Amos inc. (OSB)</v>
      </c>
      <c r="B1725" s="61" t="str">
        <f t="shared" si="31"/>
        <v>086-0-002 Forex Amos inc. (OSB)</v>
      </c>
      <c r="C1725" s="641">
        <v>291</v>
      </c>
      <c r="D1725" s="641" t="s">
        <v>1240</v>
      </c>
      <c r="E1725" s="642" t="s">
        <v>1241</v>
      </c>
      <c r="F1725" s="773">
        <v>460</v>
      </c>
      <c r="G1725" s="773">
        <v>8</v>
      </c>
      <c r="H1725" s="774">
        <v>460</v>
      </c>
    </row>
    <row r="1726" spans="1:8" s="406" customFormat="1" x14ac:dyDescent="0.25">
      <c r="A1726" s="524" t="str">
        <f t="shared" si="32"/>
        <v xml:space="preserve">291-072-0-002 Fortress Cellulose Spécialisée (Thurso - Pâtes et Papiers) </v>
      </c>
      <c r="B1726" s="61" t="str">
        <f t="shared" si="31"/>
        <v xml:space="preserve">072-0-002 Fortress Cellulose Spécialisée (Thurso - Pâtes et Papiers) </v>
      </c>
      <c r="C1726" s="641">
        <v>291</v>
      </c>
      <c r="D1726" s="641" t="s">
        <v>1013</v>
      </c>
      <c r="E1726" s="642" t="s">
        <v>1014</v>
      </c>
      <c r="F1726" s="773">
        <v>460</v>
      </c>
      <c r="G1726" s="773">
        <v>8</v>
      </c>
      <c r="H1726" s="774">
        <v>460</v>
      </c>
    </row>
    <row r="1727" spans="1:8" s="406" customFormat="1" x14ac:dyDescent="0.25">
      <c r="A1727" s="524" t="str">
        <f t="shared" si="32"/>
        <v>291-073-0-001 Louisiana-Pacific Canada Ltd. (Bois-Franc)</v>
      </c>
      <c r="B1727" s="61" t="str">
        <f t="shared" si="31"/>
        <v>073-0-001 Louisiana-Pacific Canada Ltd. (Bois-Franc)</v>
      </c>
      <c r="C1727" s="641">
        <v>291</v>
      </c>
      <c r="D1727" s="641" t="s">
        <v>1015</v>
      </c>
      <c r="E1727" s="642" t="s">
        <v>1242</v>
      </c>
      <c r="F1727" s="773">
        <v>460</v>
      </c>
      <c r="G1727" s="773">
        <v>8</v>
      </c>
      <c r="H1727" s="774">
        <v>460</v>
      </c>
    </row>
    <row r="1728" spans="1:8" s="406" customFormat="1" x14ac:dyDescent="0.25">
      <c r="A1728" s="524" t="str">
        <f t="shared" si="32"/>
        <v>291-022-0-001 Norbord inc. (Chambord)</v>
      </c>
      <c r="B1728" s="61" t="str">
        <f t="shared" si="31"/>
        <v>022-0-001 Norbord inc. (Chambord)</v>
      </c>
      <c r="C1728" s="641">
        <v>291</v>
      </c>
      <c r="D1728" s="641" t="s">
        <v>1212</v>
      </c>
      <c r="E1728" s="642" t="s">
        <v>1213</v>
      </c>
      <c r="F1728" s="773">
        <v>440</v>
      </c>
      <c r="G1728" s="773">
        <v>8</v>
      </c>
      <c r="H1728" s="774">
        <v>460</v>
      </c>
    </row>
    <row r="1729" spans="1:8" s="406" customFormat="1" x14ac:dyDescent="0.25">
      <c r="A1729" s="524" t="str">
        <f t="shared" si="32"/>
        <v>291-085-0-001 Norbord inc. (La Sarre - Panneaux)</v>
      </c>
      <c r="B1729" s="61" t="str">
        <f t="shared" si="31"/>
        <v>085-0-001 Norbord inc. (La Sarre - Panneaux)</v>
      </c>
      <c r="C1729" s="641">
        <v>291</v>
      </c>
      <c r="D1729" s="641" t="s">
        <v>1016</v>
      </c>
      <c r="E1729" s="642" t="s">
        <v>1243</v>
      </c>
      <c r="F1729" s="773">
        <v>460</v>
      </c>
      <c r="G1729" s="773">
        <v>8</v>
      </c>
      <c r="H1729" s="774">
        <v>460</v>
      </c>
    </row>
    <row r="1730" spans="1:8" s="406" customFormat="1" x14ac:dyDescent="0.25">
      <c r="A1730" s="524" t="str">
        <f t="shared" si="32"/>
        <v>291-081-0-001 Rayonier A.M. Canada S.E.N.C. (Témiscaming - Pâtes et papiers)</v>
      </c>
      <c r="B1730" s="61" t="str">
        <f t="shared" si="31"/>
        <v>081-0-001 Rayonier A.M. Canada S.E.N.C. (Témiscaming - Pâtes et papiers)</v>
      </c>
      <c r="C1730" s="641">
        <v>291</v>
      </c>
      <c r="D1730" s="641" t="s">
        <v>1017</v>
      </c>
      <c r="E1730" s="642" t="s">
        <v>1244</v>
      </c>
      <c r="F1730" s="773">
        <v>460</v>
      </c>
      <c r="G1730" s="773">
        <v>8</v>
      </c>
      <c r="H1730" s="774">
        <v>460</v>
      </c>
    </row>
    <row r="1731" spans="1:8" s="406" customFormat="1" x14ac:dyDescent="0.25">
      <c r="A1731" s="524" t="str">
        <f t="shared" si="32"/>
        <v>291-171-4-003 Silicium Québec Société en commandite</v>
      </c>
      <c r="B1731" s="61" t="str">
        <f t="shared" si="31"/>
        <v>171-4-003 Silicium Québec Société en commandite</v>
      </c>
      <c r="C1731" s="641">
        <v>291</v>
      </c>
      <c r="D1731" s="641" t="s">
        <v>1010</v>
      </c>
      <c r="E1731" s="642" t="s">
        <v>1245</v>
      </c>
      <c r="F1731" s="773">
        <v>460</v>
      </c>
      <c r="G1731" s="773">
        <v>8</v>
      </c>
      <c r="H1731" s="774">
        <v>460</v>
      </c>
    </row>
    <row r="1732" spans="1:8" s="406" customFormat="1" x14ac:dyDescent="0.25">
      <c r="A1732" s="524" t="str">
        <f t="shared" si="32"/>
        <v>291-012-0-001 Uniboard Canada inc. (Sayabec)</v>
      </c>
      <c r="B1732" s="61" t="str">
        <f t="shared" si="31"/>
        <v>012-0-001 Uniboard Canada inc. (Sayabec)</v>
      </c>
      <c r="C1732" s="641">
        <v>291</v>
      </c>
      <c r="D1732" s="641" t="s">
        <v>1008</v>
      </c>
      <c r="E1732" s="642" t="s">
        <v>1246</v>
      </c>
      <c r="F1732" s="773">
        <v>460</v>
      </c>
      <c r="G1732" s="773">
        <v>8</v>
      </c>
      <c r="H1732" s="774">
        <v>460</v>
      </c>
    </row>
    <row r="1733" spans="1:8" s="406" customFormat="1" x14ac:dyDescent="0.25">
      <c r="A1733" s="524" t="str">
        <f t="shared" si="32"/>
        <v>291-041-2-039 Xylo-Carbone inc.</v>
      </c>
      <c r="B1733" s="61" t="str">
        <f t="shared" si="31"/>
        <v>041-2-039 Xylo-Carbone inc.</v>
      </c>
      <c r="C1733" s="642">
        <v>291</v>
      </c>
      <c r="D1733" s="642" t="s">
        <v>1214</v>
      </c>
      <c r="E1733" s="642" t="s">
        <v>1247</v>
      </c>
      <c r="F1733" s="773">
        <v>460</v>
      </c>
      <c r="G1733" s="773">
        <v>8</v>
      </c>
      <c r="H1733" s="774">
        <v>460</v>
      </c>
    </row>
    <row r="1734" spans="1:8" s="406" customFormat="1" x14ac:dyDescent="0.25">
      <c r="A1734" s="524" t="str">
        <f t="shared" si="32"/>
        <v>292-142-4-004 9455-8624 Québec inc. (Biomasse du lac Taureau)</v>
      </c>
      <c r="B1734" s="61" t="str">
        <f t="shared" si="31"/>
        <v>142-4-004 9455-8624 Québec inc. (Biomasse du lac Taureau)</v>
      </c>
      <c r="C1734" s="641">
        <v>292</v>
      </c>
      <c r="D1734" s="641" t="s">
        <v>1147</v>
      </c>
      <c r="E1734" s="642" t="s">
        <v>1236</v>
      </c>
      <c r="F1734" s="773">
        <v>460</v>
      </c>
      <c r="G1734" s="773">
        <v>8</v>
      </c>
      <c r="H1734" s="774">
        <v>460</v>
      </c>
    </row>
    <row r="1735" spans="1:8" s="406" customFormat="1" x14ac:dyDescent="0.25">
      <c r="A1735" s="524" t="str">
        <f t="shared" si="32"/>
        <v>292-011-0-003 Cascades Canada ULC (Cabano)</v>
      </c>
      <c r="B1735" s="61" t="str">
        <f t="shared" si="31"/>
        <v>011-0-003 Cascades Canada ULC (Cabano)</v>
      </c>
      <c r="C1735" s="641">
        <v>292</v>
      </c>
      <c r="D1735" s="641" t="s">
        <v>1007</v>
      </c>
      <c r="E1735" s="642" t="s">
        <v>1211</v>
      </c>
      <c r="F1735" s="773">
        <v>460</v>
      </c>
      <c r="G1735" s="773">
        <v>8</v>
      </c>
      <c r="H1735" s="774">
        <v>460</v>
      </c>
    </row>
    <row r="1736" spans="1:8" s="406" customFormat="1" x14ac:dyDescent="0.25">
      <c r="A1736" s="524" t="str">
        <f t="shared" si="32"/>
        <v>292-042-0-001 Compagnie WestRock du Canada Corp.</v>
      </c>
      <c r="B1736" s="61" t="str">
        <f t="shared" ref="B1736:B1799" si="33">CONCATENATE(D1736," ",E1736)</f>
        <v>042-0-001 Compagnie WestRock du Canada Corp.</v>
      </c>
      <c r="C1736" s="641">
        <v>292</v>
      </c>
      <c r="D1736" s="641" t="s">
        <v>1011</v>
      </c>
      <c r="E1736" s="642" t="s">
        <v>1237</v>
      </c>
      <c r="F1736" s="773">
        <v>460</v>
      </c>
      <c r="G1736" s="773">
        <v>8</v>
      </c>
      <c r="H1736" s="774">
        <v>460</v>
      </c>
    </row>
    <row r="1737" spans="1:8" s="406" customFormat="1" x14ac:dyDescent="0.25">
      <c r="A1737" s="524" t="str">
        <f t="shared" ref="A1737:A1800" si="34">CONCATENATE(C1737,"-",B1737)</f>
        <v>292-051-0-003 Domtar inc. (Windsor - Pâtes et papiers)</v>
      </c>
      <c r="B1737" s="61" t="str">
        <f t="shared" si="33"/>
        <v>051-0-003 Domtar inc. (Windsor - Pâtes et papiers)</v>
      </c>
      <c r="C1737" s="641">
        <v>292</v>
      </c>
      <c r="D1737" s="641" t="s">
        <v>1012</v>
      </c>
      <c r="E1737" s="642" t="s">
        <v>1238</v>
      </c>
      <c r="F1737" s="773">
        <v>460</v>
      </c>
      <c r="G1737" s="773">
        <v>8</v>
      </c>
      <c r="H1737" s="774">
        <v>460</v>
      </c>
    </row>
    <row r="1738" spans="1:8" s="406" customFormat="1" x14ac:dyDescent="0.25">
      <c r="A1738" s="524" t="str">
        <f t="shared" si="34"/>
        <v>292-012-0-003 Entreprises Sappi Canada inc. (Matane)</v>
      </c>
      <c r="B1738" s="61" t="str">
        <f t="shared" si="33"/>
        <v>012-0-003 Entreprises Sappi Canada inc. (Matane)</v>
      </c>
      <c r="C1738" s="641">
        <v>292</v>
      </c>
      <c r="D1738" s="641" t="s">
        <v>1009</v>
      </c>
      <c r="E1738" s="642" t="s">
        <v>1239</v>
      </c>
      <c r="F1738" s="773">
        <v>460</v>
      </c>
      <c r="G1738" s="773">
        <v>8</v>
      </c>
      <c r="H1738" s="774">
        <v>460</v>
      </c>
    </row>
    <row r="1739" spans="1:8" s="406" customFormat="1" x14ac:dyDescent="0.25">
      <c r="A1739" s="524" t="str">
        <f t="shared" si="34"/>
        <v>292-086-0-002 Forex Amos inc. (OSB)</v>
      </c>
      <c r="B1739" s="61" t="str">
        <f t="shared" si="33"/>
        <v>086-0-002 Forex Amos inc. (OSB)</v>
      </c>
      <c r="C1739" s="641">
        <v>292</v>
      </c>
      <c r="D1739" s="641" t="s">
        <v>1240</v>
      </c>
      <c r="E1739" s="642" t="s">
        <v>1241</v>
      </c>
      <c r="F1739" s="773">
        <v>460</v>
      </c>
      <c r="G1739" s="773">
        <v>8</v>
      </c>
      <c r="H1739" s="774">
        <v>460</v>
      </c>
    </row>
    <row r="1740" spans="1:8" s="406" customFormat="1" x14ac:dyDescent="0.25">
      <c r="A1740" s="524" t="str">
        <f t="shared" si="34"/>
        <v xml:space="preserve">292-072-0-002 Fortress Cellulose Spécialisée (Thurso - Pâtes et Papiers) </v>
      </c>
      <c r="B1740" s="61" t="str">
        <f t="shared" si="33"/>
        <v xml:space="preserve">072-0-002 Fortress Cellulose Spécialisée (Thurso - Pâtes et Papiers) </v>
      </c>
      <c r="C1740" s="641">
        <v>292</v>
      </c>
      <c r="D1740" s="641" t="s">
        <v>1013</v>
      </c>
      <c r="E1740" s="642" t="s">
        <v>1014</v>
      </c>
      <c r="F1740" s="773">
        <v>460</v>
      </c>
      <c r="G1740" s="773">
        <v>8</v>
      </c>
      <c r="H1740" s="774">
        <v>460</v>
      </c>
    </row>
    <row r="1741" spans="1:8" s="406" customFormat="1" x14ac:dyDescent="0.25">
      <c r="A1741" s="524" t="str">
        <f t="shared" si="34"/>
        <v>292-073-0-001 Louisiana-Pacific Canada Ltd. (Bois-Franc)</v>
      </c>
      <c r="B1741" s="61" t="str">
        <f t="shared" si="33"/>
        <v>073-0-001 Louisiana-Pacific Canada Ltd. (Bois-Franc)</v>
      </c>
      <c r="C1741" s="641">
        <v>292</v>
      </c>
      <c r="D1741" s="641" t="s">
        <v>1015</v>
      </c>
      <c r="E1741" s="642" t="s">
        <v>1242</v>
      </c>
      <c r="F1741" s="773">
        <v>460</v>
      </c>
      <c r="G1741" s="773">
        <v>8</v>
      </c>
      <c r="H1741" s="774">
        <v>460</v>
      </c>
    </row>
    <row r="1742" spans="1:8" s="406" customFormat="1" x14ac:dyDescent="0.25">
      <c r="A1742" s="524" t="str">
        <f t="shared" si="34"/>
        <v>292-022-0-001 Norbord inc. (Chambord)</v>
      </c>
      <c r="B1742" s="61" t="str">
        <f t="shared" si="33"/>
        <v>022-0-001 Norbord inc. (Chambord)</v>
      </c>
      <c r="C1742" s="641">
        <v>292</v>
      </c>
      <c r="D1742" s="641" t="s">
        <v>1212</v>
      </c>
      <c r="E1742" s="642" t="s">
        <v>1213</v>
      </c>
      <c r="F1742" s="773">
        <v>460</v>
      </c>
      <c r="G1742" s="773">
        <v>8</v>
      </c>
      <c r="H1742" s="774">
        <v>460</v>
      </c>
    </row>
    <row r="1743" spans="1:8" s="406" customFormat="1" x14ac:dyDescent="0.25">
      <c r="A1743" s="524" t="str">
        <f t="shared" si="34"/>
        <v>292-085-0-001 Norbord inc. (La Sarre - Panneaux)</v>
      </c>
      <c r="B1743" s="61" t="str">
        <f t="shared" si="33"/>
        <v>085-0-001 Norbord inc. (La Sarre - Panneaux)</v>
      </c>
      <c r="C1743" s="641">
        <v>292</v>
      </c>
      <c r="D1743" s="641" t="s">
        <v>1016</v>
      </c>
      <c r="E1743" s="642" t="s">
        <v>1243</v>
      </c>
      <c r="F1743" s="773">
        <v>460</v>
      </c>
      <c r="G1743" s="773">
        <v>8</v>
      </c>
      <c r="H1743" s="774">
        <v>460</v>
      </c>
    </row>
    <row r="1744" spans="1:8" s="406" customFormat="1" x14ac:dyDescent="0.25">
      <c r="A1744" s="524" t="str">
        <f t="shared" si="34"/>
        <v>292-081-0-001 Rayonier A.M. Canada S.E.N.C. (Témiscaming - Pâtes et papiers)</v>
      </c>
      <c r="B1744" s="61" t="str">
        <f t="shared" si="33"/>
        <v>081-0-001 Rayonier A.M. Canada S.E.N.C. (Témiscaming - Pâtes et papiers)</v>
      </c>
      <c r="C1744" s="642">
        <v>292</v>
      </c>
      <c r="D1744" s="642" t="s">
        <v>1017</v>
      </c>
      <c r="E1744" s="642" t="s">
        <v>1244</v>
      </c>
      <c r="F1744" s="773">
        <v>460</v>
      </c>
      <c r="G1744" s="773">
        <v>8</v>
      </c>
      <c r="H1744" s="774">
        <v>460</v>
      </c>
    </row>
    <row r="1745" spans="1:8" s="406" customFormat="1" x14ac:dyDescent="0.25">
      <c r="A1745" s="524" t="str">
        <f t="shared" si="34"/>
        <v>292-171-4-003 Silicium Québec Société en commandite</v>
      </c>
      <c r="B1745" s="61" t="str">
        <f t="shared" si="33"/>
        <v>171-4-003 Silicium Québec Société en commandite</v>
      </c>
      <c r="C1745" s="641">
        <v>292</v>
      </c>
      <c r="D1745" s="641" t="s">
        <v>1010</v>
      </c>
      <c r="E1745" s="642" t="s">
        <v>1245</v>
      </c>
      <c r="F1745" s="773">
        <v>460</v>
      </c>
      <c r="G1745" s="773">
        <v>8</v>
      </c>
      <c r="H1745" s="774">
        <v>460</v>
      </c>
    </row>
    <row r="1746" spans="1:8" s="406" customFormat="1" x14ac:dyDescent="0.25">
      <c r="A1746" s="524" t="str">
        <f t="shared" si="34"/>
        <v>292-012-0-001 Uniboard Canada inc. (Sayabec)</v>
      </c>
      <c r="B1746" s="61" t="str">
        <f t="shared" si="33"/>
        <v>012-0-001 Uniboard Canada inc. (Sayabec)</v>
      </c>
      <c r="C1746" s="641">
        <v>292</v>
      </c>
      <c r="D1746" s="641" t="s">
        <v>1008</v>
      </c>
      <c r="E1746" s="642" t="s">
        <v>1246</v>
      </c>
      <c r="F1746" s="773">
        <v>460</v>
      </c>
      <c r="G1746" s="773">
        <v>8</v>
      </c>
      <c r="H1746" s="774">
        <v>460</v>
      </c>
    </row>
    <row r="1747" spans="1:8" s="406" customFormat="1" x14ac:dyDescent="0.25">
      <c r="A1747" s="524" t="str">
        <f t="shared" si="34"/>
        <v>292-041-2-039 Xylo-Carbone inc.</v>
      </c>
      <c r="B1747" s="61" t="str">
        <f t="shared" si="33"/>
        <v>041-2-039 Xylo-Carbone inc.</v>
      </c>
      <c r="C1747" s="641">
        <v>292</v>
      </c>
      <c r="D1747" s="641" t="s">
        <v>1214</v>
      </c>
      <c r="E1747" s="642" t="s">
        <v>1247</v>
      </c>
      <c r="F1747" s="773">
        <v>460</v>
      </c>
      <c r="G1747" s="773">
        <v>8</v>
      </c>
      <c r="H1747" s="774">
        <v>460</v>
      </c>
    </row>
    <row r="1748" spans="1:8" s="406" customFormat="1" x14ac:dyDescent="0.25">
      <c r="A1748" s="524" t="str">
        <f t="shared" si="34"/>
        <v>299-142-4-004 9455-8624 Québec inc. (Biomasse du lac Taureau)</v>
      </c>
      <c r="B1748" s="61" t="str">
        <f t="shared" si="33"/>
        <v>142-4-004 9455-8624 Québec inc. (Biomasse du lac Taureau)</v>
      </c>
      <c r="C1748" s="641">
        <v>299</v>
      </c>
      <c r="D1748" s="641" t="s">
        <v>1147</v>
      </c>
      <c r="E1748" s="642" t="s">
        <v>1236</v>
      </c>
      <c r="F1748" s="773">
        <v>460</v>
      </c>
      <c r="G1748" s="773">
        <v>8</v>
      </c>
      <c r="H1748" s="774">
        <v>460</v>
      </c>
    </row>
    <row r="1749" spans="1:8" s="406" customFormat="1" x14ac:dyDescent="0.25">
      <c r="A1749" s="524" t="str">
        <f t="shared" si="34"/>
        <v>299-011-0-003 Cascades Canada ULC (Cabano)</v>
      </c>
      <c r="B1749" s="61" t="str">
        <f t="shared" si="33"/>
        <v>011-0-003 Cascades Canada ULC (Cabano)</v>
      </c>
      <c r="C1749" s="641">
        <v>299</v>
      </c>
      <c r="D1749" s="641" t="s">
        <v>1007</v>
      </c>
      <c r="E1749" s="642" t="s">
        <v>1211</v>
      </c>
      <c r="F1749" s="773">
        <v>460</v>
      </c>
      <c r="G1749" s="773">
        <v>8</v>
      </c>
      <c r="H1749" s="774">
        <v>460</v>
      </c>
    </row>
    <row r="1750" spans="1:8" s="406" customFormat="1" x14ac:dyDescent="0.25">
      <c r="A1750" s="524" t="str">
        <f t="shared" si="34"/>
        <v>299-042-0-001 Compagnie WestRock du Canada Corp.</v>
      </c>
      <c r="B1750" s="61" t="str">
        <f t="shared" si="33"/>
        <v>042-0-001 Compagnie WestRock du Canada Corp.</v>
      </c>
      <c r="C1750" s="641">
        <v>299</v>
      </c>
      <c r="D1750" s="641" t="s">
        <v>1011</v>
      </c>
      <c r="E1750" s="642" t="s">
        <v>1237</v>
      </c>
      <c r="F1750" s="773">
        <v>280</v>
      </c>
      <c r="G1750" s="773">
        <v>5</v>
      </c>
      <c r="H1750" s="774">
        <v>300</v>
      </c>
    </row>
    <row r="1751" spans="1:8" s="406" customFormat="1" x14ac:dyDescent="0.25">
      <c r="A1751" s="524" t="str">
        <f t="shared" si="34"/>
        <v>299-051-0-003 Domtar inc. (Windsor - Pâtes et papiers)</v>
      </c>
      <c r="B1751" s="61" t="str">
        <f t="shared" si="33"/>
        <v>051-0-003 Domtar inc. (Windsor - Pâtes et papiers)</v>
      </c>
      <c r="C1751" s="641">
        <v>299</v>
      </c>
      <c r="D1751" s="641" t="s">
        <v>1012</v>
      </c>
      <c r="E1751" s="642" t="s">
        <v>1238</v>
      </c>
      <c r="F1751" s="773">
        <v>460</v>
      </c>
      <c r="G1751" s="773">
        <v>8</v>
      </c>
      <c r="H1751" s="774">
        <v>460</v>
      </c>
    </row>
    <row r="1752" spans="1:8" s="406" customFormat="1" x14ac:dyDescent="0.25">
      <c r="A1752" s="524" t="str">
        <f t="shared" si="34"/>
        <v>299-012-0-003 Entreprises Sappi Canada inc. (Matane)</v>
      </c>
      <c r="B1752" s="61" t="str">
        <f t="shared" si="33"/>
        <v>012-0-003 Entreprises Sappi Canada inc. (Matane)</v>
      </c>
      <c r="C1752" s="641">
        <v>299</v>
      </c>
      <c r="D1752" s="641" t="s">
        <v>1009</v>
      </c>
      <c r="E1752" s="642" t="s">
        <v>1239</v>
      </c>
      <c r="F1752" s="773">
        <v>460</v>
      </c>
      <c r="G1752" s="773">
        <v>8</v>
      </c>
      <c r="H1752" s="774">
        <v>460</v>
      </c>
    </row>
    <row r="1753" spans="1:8" s="406" customFormat="1" x14ac:dyDescent="0.25">
      <c r="A1753" s="524" t="str">
        <f t="shared" si="34"/>
        <v>299-086-0-002 Forex Amos inc. (OSB)</v>
      </c>
      <c r="B1753" s="61" t="str">
        <f t="shared" si="33"/>
        <v>086-0-002 Forex Amos inc. (OSB)</v>
      </c>
      <c r="C1753" s="641">
        <v>299</v>
      </c>
      <c r="D1753" s="641" t="s">
        <v>1240</v>
      </c>
      <c r="E1753" s="642" t="s">
        <v>1241</v>
      </c>
      <c r="F1753" s="773">
        <v>460</v>
      </c>
      <c r="G1753" s="773">
        <v>8</v>
      </c>
      <c r="H1753" s="774">
        <v>460</v>
      </c>
    </row>
    <row r="1754" spans="1:8" s="406" customFormat="1" x14ac:dyDescent="0.25">
      <c r="A1754" s="524" t="str">
        <f t="shared" si="34"/>
        <v xml:space="preserve">299-072-0-002 Fortress Cellulose Spécialisée (Thurso - Pâtes et Papiers) </v>
      </c>
      <c r="B1754" s="61" t="str">
        <f t="shared" si="33"/>
        <v xml:space="preserve">072-0-002 Fortress Cellulose Spécialisée (Thurso - Pâtes et Papiers) </v>
      </c>
      <c r="C1754" s="641">
        <v>299</v>
      </c>
      <c r="D1754" s="641" t="s">
        <v>1013</v>
      </c>
      <c r="E1754" s="642" t="s">
        <v>1014</v>
      </c>
      <c r="F1754" s="773">
        <v>460</v>
      </c>
      <c r="G1754" s="773">
        <v>8</v>
      </c>
      <c r="H1754" s="774">
        <v>460</v>
      </c>
    </row>
    <row r="1755" spans="1:8" s="406" customFormat="1" x14ac:dyDescent="0.25">
      <c r="A1755" s="524" t="str">
        <f t="shared" si="34"/>
        <v>299-073-0-001 Louisiana-Pacific Canada Ltd. (Bois-Franc)</v>
      </c>
      <c r="B1755" s="61" t="str">
        <f t="shared" si="33"/>
        <v>073-0-001 Louisiana-Pacific Canada Ltd. (Bois-Franc)</v>
      </c>
      <c r="C1755" s="642">
        <v>299</v>
      </c>
      <c r="D1755" s="642" t="s">
        <v>1015</v>
      </c>
      <c r="E1755" s="642" t="s">
        <v>1242</v>
      </c>
      <c r="F1755" s="773">
        <v>460</v>
      </c>
      <c r="G1755" s="773">
        <v>8</v>
      </c>
      <c r="H1755" s="774">
        <v>460</v>
      </c>
    </row>
    <row r="1756" spans="1:8" s="406" customFormat="1" x14ac:dyDescent="0.25">
      <c r="A1756" s="524" t="str">
        <f t="shared" si="34"/>
        <v>299-022-0-001 Norbord inc. (Chambord)</v>
      </c>
      <c r="B1756" s="61" t="str">
        <f t="shared" si="33"/>
        <v>022-0-001 Norbord inc. (Chambord)</v>
      </c>
      <c r="C1756" s="641">
        <v>299</v>
      </c>
      <c r="D1756" s="641" t="s">
        <v>1212</v>
      </c>
      <c r="E1756" s="642" t="s">
        <v>1213</v>
      </c>
      <c r="F1756" s="773">
        <v>0</v>
      </c>
      <c r="G1756" s="773">
        <v>0</v>
      </c>
      <c r="H1756" s="774">
        <v>0</v>
      </c>
    </row>
    <row r="1757" spans="1:8" s="406" customFormat="1" x14ac:dyDescent="0.25">
      <c r="A1757" s="524" t="str">
        <f t="shared" si="34"/>
        <v>299-085-0-001 Norbord inc. (La Sarre - Panneaux)</v>
      </c>
      <c r="B1757" s="61" t="str">
        <f t="shared" si="33"/>
        <v>085-0-001 Norbord inc. (La Sarre - Panneaux)</v>
      </c>
      <c r="C1757" s="641">
        <v>299</v>
      </c>
      <c r="D1757" s="641" t="s">
        <v>1016</v>
      </c>
      <c r="E1757" s="642" t="s">
        <v>1243</v>
      </c>
      <c r="F1757" s="773">
        <v>460</v>
      </c>
      <c r="G1757" s="773">
        <v>8</v>
      </c>
      <c r="H1757" s="774">
        <v>460</v>
      </c>
    </row>
    <row r="1758" spans="1:8" s="406" customFormat="1" x14ac:dyDescent="0.25">
      <c r="A1758" s="524" t="str">
        <f t="shared" si="34"/>
        <v>299-081-0-001 Rayonier A.M. Canada S.E.N.C. (Témiscaming - Pâtes et papiers)</v>
      </c>
      <c r="B1758" s="61" t="str">
        <f t="shared" si="33"/>
        <v>081-0-001 Rayonier A.M. Canada S.E.N.C. (Témiscaming - Pâtes et papiers)</v>
      </c>
      <c r="C1758" s="641">
        <v>299</v>
      </c>
      <c r="D1758" s="641" t="s">
        <v>1017</v>
      </c>
      <c r="E1758" s="642" t="s">
        <v>1244</v>
      </c>
      <c r="F1758" s="773">
        <v>460</v>
      </c>
      <c r="G1758" s="773">
        <v>8</v>
      </c>
      <c r="H1758" s="774">
        <v>460</v>
      </c>
    </row>
    <row r="1759" spans="1:8" s="406" customFormat="1" x14ac:dyDescent="0.25">
      <c r="A1759" s="524" t="str">
        <f t="shared" si="34"/>
        <v>299-171-4-003 Silicium Québec Société en commandite</v>
      </c>
      <c r="B1759" s="61" t="str">
        <f t="shared" si="33"/>
        <v>171-4-003 Silicium Québec Société en commandite</v>
      </c>
      <c r="C1759" s="641">
        <v>299</v>
      </c>
      <c r="D1759" s="641" t="s">
        <v>1010</v>
      </c>
      <c r="E1759" s="642" t="s">
        <v>1245</v>
      </c>
      <c r="F1759" s="773">
        <v>460</v>
      </c>
      <c r="G1759" s="773">
        <v>8</v>
      </c>
      <c r="H1759" s="774">
        <v>460</v>
      </c>
    </row>
    <row r="1760" spans="1:8" s="406" customFormat="1" x14ac:dyDescent="0.25">
      <c r="A1760" s="524" t="str">
        <f t="shared" si="34"/>
        <v>299-012-0-001 Uniboard Canada inc. (Sayabec)</v>
      </c>
      <c r="B1760" s="61" t="str">
        <f t="shared" si="33"/>
        <v>012-0-001 Uniboard Canada inc. (Sayabec)</v>
      </c>
      <c r="C1760" s="641">
        <v>299</v>
      </c>
      <c r="D1760" s="641" t="s">
        <v>1008</v>
      </c>
      <c r="E1760" s="642" t="s">
        <v>1246</v>
      </c>
      <c r="F1760" s="773">
        <v>460</v>
      </c>
      <c r="G1760" s="773">
        <v>8</v>
      </c>
      <c r="H1760" s="774">
        <v>460</v>
      </c>
    </row>
    <row r="1761" spans="1:8" s="406" customFormat="1" x14ac:dyDescent="0.25">
      <c r="A1761" s="524" t="str">
        <f t="shared" si="34"/>
        <v>299-041-2-039 Xylo-Carbone inc.</v>
      </c>
      <c r="B1761" s="61" t="str">
        <f t="shared" si="33"/>
        <v>041-2-039 Xylo-Carbone inc.</v>
      </c>
      <c r="C1761" s="641">
        <v>299</v>
      </c>
      <c r="D1761" s="641" t="s">
        <v>1214</v>
      </c>
      <c r="E1761" s="642" t="s">
        <v>1247</v>
      </c>
      <c r="F1761" s="773">
        <v>460</v>
      </c>
      <c r="G1761" s="773">
        <v>8</v>
      </c>
      <c r="H1761" s="774">
        <v>460</v>
      </c>
    </row>
    <row r="1762" spans="1:8" s="406" customFormat="1" x14ac:dyDescent="0.25">
      <c r="A1762" s="524" t="str">
        <f t="shared" si="34"/>
        <v>349-142-4-004 9455-8624 Québec inc. (Biomasse du lac Taureau)</v>
      </c>
      <c r="B1762" s="61" t="str">
        <f t="shared" si="33"/>
        <v>142-4-004 9455-8624 Québec inc. (Biomasse du lac Taureau)</v>
      </c>
      <c r="C1762" s="641">
        <v>349</v>
      </c>
      <c r="D1762" s="641" t="s">
        <v>1147</v>
      </c>
      <c r="E1762" s="642" t="s">
        <v>1236</v>
      </c>
      <c r="F1762" s="773">
        <v>460</v>
      </c>
      <c r="G1762" s="773">
        <v>8</v>
      </c>
      <c r="H1762" s="774">
        <v>460</v>
      </c>
    </row>
    <row r="1763" spans="1:8" s="406" customFormat="1" x14ac:dyDescent="0.25">
      <c r="A1763" s="524" t="str">
        <f t="shared" si="34"/>
        <v>349-011-0-003 Cascades Canada ULC (Cabano)</v>
      </c>
      <c r="B1763" s="61" t="str">
        <f t="shared" si="33"/>
        <v>011-0-003 Cascades Canada ULC (Cabano)</v>
      </c>
      <c r="C1763" s="641">
        <v>349</v>
      </c>
      <c r="D1763" s="641" t="s">
        <v>1007</v>
      </c>
      <c r="E1763" s="642" t="s">
        <v>1211</v>
      </c>
      <c r="F1763" s="773">
        <v>220</v>
      </c>
      <c r="G1763" s="773">
        <v>4</v>
      </c>
      <c r="H1763" s="774">
        <v>240</v>
      </c>
    </row>
    <row r="1764" spans="1:8" s="406" customFormat="1" x14ac:dyDescent="0.25">
      <c r="A1764" s="524" t="str">
        <f t="shared" si="34"/>
        <v>349-042-0-001 Compagnie WestRock du Canada Corp.</v>
      </c>
      <c r="B1764" s="61" t="str">
        <f t="shared" si="33"/>
        <v>042-0-001 Compagnie WestRock du Canada Corp.</v>
      </c>
      <c r="C1764" s="641">
        <v>349</v>
      </c>
      <c r="D1764" s="641" t="s">
        <v>1011</v>
      </c>
      <c r="E1764" s="642" t="s">
        <v>1237</v>
      </c>
      <c r="F1764" s="773">
        <v>440</v>
      </c>
      <c r="G1764" s="773">
        <v>8</v>
      </c>
      <c r="H1764" s="774">
        <v>460</v>
      </c>
    </row>
    <row r="1765" spans="1:8" s="406" customFormat="1" x14ac:dyDescent="0.25">
      <c r="A1765" s="524" t="str">
        <f t="shared" si="34"/>
        <v>349-051-0-003 Domtar inc. (Windsor - Pâtes et papiers)</v>
      </c>
      <c r="B1765" s="61" t="str">
        <f t="shared" si="33"/>
        <v>051-0-003 Domtar inc. (Windsor - Pâtes et papiers)</v>
      </c>
      <c r="C1765" s="641">
        <v>349</v>
      </c>
      <c r="D1765" s="641" t="s">
        <v>1012</v>
      </c>
      <c r="E1765" s="642" t="s">
        <v>1238</v>
      </c>
      <c r="F1765" s="773">
        <v>300</v>
      </c>
      <c r="G1765" s="773">
        <v>5</v>
      </c>
      <c r="H1765" s="774">
        <v>300</v>
      </c>
    </row>
    <row r="1766" spans="1:8" s="406" customFormat="1" x14ac:dyDescent="0.25">
      <c r="A1766" s="524" t="str">
        <f t="shared" si="34"/>
        <v>349-012-0-003 Entreprises Sappi Canada inc. (Matane)</v>
      </c>
      <c r="B1766" s="61" t="str">
        <f t="shared" si="33"/>
        <v>012-0-003 Entreprises Sappi Canada inc. (Matane)</v>
      </c>
      <c r="C1766" s="642">
        <v>349</v>
      </c>
      <c r="D1766" s="642" t="s">
        <v>1009</v>
      </c>
      <c r="E1766" s="642" t="s">
        <v>1239</v>
      </c>
      <c r="F1766" s="773">
        <v>440</v>
      </c>
      <c r="G1766" s="773">
        <v>8</v>
      </c>
      <c r="H1766" s="774">
        <v>460</v>
      </c>
    </row>
    <row r="1767" spans="1:8" s="406" customFormat="1" x14ac:dyDescent="0.25">
      <c r="A1767" s="524" t="str">
        <f t="shared" si="34"/>
        <v>349-086-0-002 Forex Amos inc. (OSB)</v>
      </c>
      <c r="B1767" s="61" t="str">
        <f t="shared" si="33"/>
        <v>086-0-002 Forex Amos inc. (OSB)</v>
      </c>
      <c r="C1767" s="641">
        <v>349</v>
      </c>
      <c r="D1767" s="641" t="s">
        <v>1240</v>
      </c>
      <c r="E1767" s="642" t="s">
        <v>1241</v>
      </c>
      <c r="F1767" s="773">
        <v>460</v>
      </c>
      <c r="G1767" s="773">
        <v>8</v>
      </c>
      <c r="H1767" s="774">
        <v>460</v>
      </c>
    </row>
    <row r="1768" spans="1:8" s="406" customFormat="1" x14ac:dyDescent="0.25">
      <c r="A1768" s="524" t="str">
        <f t="shared" si="34"/>
        <v xml:space="preserve">349-072-0-002 Fortress Cellulose Spécialisée (Thurso - Pâtes et Papiers) </v>
      </c>
      <c r="B1768" s="61" t="str">
        <f t="shared" si="33"/>
        <v xml:space="preserve">072-0-002 Fortress Cellulose Spécialisée (Thurso - Pâtes et Papiers) </v>
      </c>
      <c r="C1768" s="641">
        <v>349</v>
      </c>
      <c r="D1768" s="641" t="s">
        <v>1013</v>
      </c>
      <c r="E1768" s="642" t="s">
        <v>1014</v>
      </c>
      <c r="F1768" s="773">
        <v>460</v>
      </c>
      <c r="G1768" s="773">
        <v>8</v>
      </c>
      <c r="H1768" s="774">
        <v>460</v>
      </c>
    </row>
    <row r="1769" spans="1:8" s="406" customFormat="1" x14ac:dyDescent="0.25">
      <c r="A1769" s="524" t="str">
        <f t="shared" si="34"/>
        <v>349-073-0-001 Louisiana-Pacific Canada Ltd. (Bois-Franc)</v>
      </c>
      <c r="B1769" s="61" t="str">
        <f t="shared" si="33"/>
        <v>073-0-001 Louisiana-Pacific Canada Ltd. (Bois-Franc)</v>
      </c>
      <c r="C1769" s="641">
        <v>349</v>
      </c>
      <c r="D1769" s="641" t="s">
        <v>1015</v>
      </c>
      <c r="E1769" s="642" t="s">
        <v>1242</v>
      </c>
      <c r="F1769" s="773">
        <v>460</v>
      </c>
      <c r="G1769" s="773">
        <v>8</v>
      </c>
      <c r="H1769" s="774">
        <v>460</v>
      </c>
    </row>
    <row r="1770" spans="1:8" s="406" customFormat="1" x14ac:dyDescent="0.25">
      <c r="A1770" s="524" t="str">
        <f t="shared" si="34"/>
        <v>349-022-0-001 Norbord inc. (Chambord)</v>
      </c>
      <c r="B1770" s="61" t="str">
        <f t="shared" si="33"/>
        <v>022-0-001 Norbord inc. (Chambord)</v>
      </c>
      <c r="C1770" s="641">
        <v>349</v>
      </c>
      <c r="D1770" s="641" t="s">
        <v>1212</v>
      </c>
      <c r="E1770" s="642" t="s">
        <v>1213</v>
      </c>
      <c r="F1770" s="773">
        <v>460</v>
      </c>
      <c r="G1770" s="773">
        <v>8</v>
      </c>
      <c r="H1770" s="774">
        <v>460</v>
      </c>
    </row>
    <row r="1771" spans="1:8" s="406" customFormat="1" x14ac:dyDescent="0.25">
      <c r="A1771" s="524" t="str">
        <f t="shared" si="34"/>
        <v>349-085-0-001 Norbord inc. (La Sarre - Panneaux)</v>
      </c>
      <c r="B1771" s="61" t="str">
        <f t="shared" si="33"/>
        <v>085-0-001 Norbord inc. (La Sarre - Panneaux)</v>
      </c>
      <c r="C1771" s="641">
        <v>349</v>
      </c>
      <c r="D1771" s="641" t="s">
        <v>1016</v>
      </c>
      <c r="E1771" s="642" t="s">
        <v>1243</v>
      </c>
      <c r="F1771" s="773">
        <v>460</v>
      </c>
      <c r="G1771" s="773">
        <v>8</v>
      </c>
      <c r="H1771" s="774">
        <v>460</v>
      </c>
    </row>
    <row r="1772" spans="1:8" s="406" customFormat="1" x14ac:dyDescent="0.25">
      <c r="A1772" s="524" t="str">
        <f t="shared" si="34"/>
        <v>349-081-0-001 Rayonier A.M. Canada S.E.N.C. (Témiscaming - Pâtes et papiers)</v>
      </c>
      <c r="B1772" s="61" t="str">
        <f t="shared" si="33"/>
        <v>081-0-001 Rayonier A.M. Canada S.E.N.C. (Témiscaming - Pâtes et papiers)</v>
      </c>
      <c r="C1772" s="641">
        <v>349</v>
      </c>
      <c r="D1772" s="641" t="s">
        <v>1017</v>
      </c>
      <c r="E1772" s="642" t="s">
        <v>1244</v>
      </c>
      <c r="F1772" s="773">
        <v>460</v>
      </c>
      <c r="G1772" s="773">
        <v>8</v>
      </c>
      <c r="H1772" s="774">
        <v>460</v>
      </c>
    </row>
    <row r="1773" spans="1:8" s="406" customFormat="1" x14ac:dyDescent="0.25">
      <c r="A1773" s="524" t="str">
        <f t="shared" si="34"/>
        <v>349-171-4-003 Silicium Québec Société en commandite</v>
      </c>
      <c r="B1773" s="61" t="str">
        <f t="shared" si="33"/>
        <v>171-4-003 Silicium Québec Société en commandite</v>
      </c>
      <c r="C1773" s="641">
        <v>349</v>
      </c>
      <c r="D1773" s="641" t="s">
        <v>1010</v>
      </c>
      <c r="E1773" s="642" t="s">
        <v>1245</v>
      </c>
      <c r="F1773" s="773">
        <v>160</v>
      </c>
      <c r="G1773" s="773">
        <v>3</v>
      </c>
      <c r="H1773" s="774">
        <v>180</v>
      </c>
    </row>
    <row r="1774" spans="1:8" s="406" customFormat="1" x14ac:dyDescent="0.25">
      <c r="A1774" s="524" t="str">
        <f t="shared" si="34"/>
        <v>349-012-0-001 Uniboard Canada inc. (Sayabec)</v>
      </c>
      <c r="B1774" s="61" t="str">
        <f t="shared" si="33"/>
        <v>012-0-001 Uniboard Canada inc. (Sayabec)</v>
      </c>
      <c r="C1774" s="641">
        <v>349</v>
      </c>
      <c r="D1774" s="641" t="s">
        <v>1008</v>
      </c>
      <c r="E1774" s="642" t="s">
        <v>1246</v>
      </c>
      <c r="F1774" s="773">
        <v>440</v>
      </c>
      <c r="G1774" s="773">
        <v>8</v>
      </c>
      <c r="H1774" s="774">
        <v>460</v>
      </c>
    </row>
    <row r="1775" spans="1:8" s="406" customFormat="1" x14ac:dyDescent="0.25">
      <c r="A1775" s="524" t="str">
        <f t="shared" si="34"/>
        <v>349-041-2-039 Xylo-Carbone inc.</v>
      </c>
      <c r="B1775" s="61" t="str">
        <f t="shared" si="33"/>
        <v>041-2-039 Xylo-Carbone inc.</v>
      </c>
      <c r="C1775" s="641">
        <v>349</v>
      </c>
      <c r="D1775" s="641" t="s">
        <v>1214</v>
      </c>
      <c r="E1775" s="642" t="s">
        <v>1247</v>
      </c>
      <c r="F1775" s="773">
        <v>220</v>
      </c>
      <c r="G1775" s="773">
        <v>4</v>
      </c>
      <c r="H1775" s="774">
        <v>240</v>
      </c>
    </row>
    <row r="1776" spans="1:8" s="406" customFormat="1" x14ac:dyDescent="0.25">
      <c r="A1776" s="524" t="str">
        <f t="shared" si="34"/>
        <v>351-142-4-004 9455-8624 Québec inc. (Biomasse du lac Taureau)</v>
      </c>
      <c r="B1776" s="61" t="str">
        <f t="shared" si="33"/>
        <v>142-4-004 9455-8624 Québec inc. (Biomasse du lac Taureau)</v>
      </c>
      <c r="C1776" s="641">
        <v>351</v>
      </c>
      <c r="D1776" s="641" t="s">
        <v>1147</v>
      </c>
      <c r="E1776" s="642" t="s">
        <v>1236</v>
      </c>
      <c r="F1776" s="773">
        <v>280</v>
      </c>
      <c r="G1776" s="773">
        <v>5</v>
      </c>
      <c r="H1776" s="774">
        <v>300</v>
      </c>
    </row>
    <row r="1777" spans="1:8" s="406" customFormat="1" x14ac:dyDescent="0.25">
      <c r="A1777" s="524" t="str">
        <f t="shared" si="34"/>
        <v>351-011-0-003 Cascades Canada ULC (Cabano)</v>
      </c>
      <c r="B1777" s="61" t="str">
        <f t="shared" si="33"/>
        <v>011-0-003 Cascades Canada ULC (Cabano)</v>
      </c>
      <c r="C1777" s="642">
        <v>351</v>
      </c>
      <c r="D1777" s="642" t="s">
        <v>1007</v>
      </c>
      <c r="E1777" s="642" t="s">
        <v>1211</v>
      </c>
      <c r="F1777" s="773">
        <v>460</v>
      </c>
      <c r="G1777" s="773">
        <v>8</v>
      </c>
      <c r="H1777" s="774">
        <v>460</v>
      </c>
    </row>
    <row r="1778" spans="1:8" s="406" customFormat="1" x14ac:dyDescent="0.25">
      <c r="A1778" s="524" t="str">
        <f t="shared" si="34"/>
        <v>351-042-0-001 Compagnie WestRock du Canada Corp.</v>
      </c>
      <c r="B1778" s="61" t="str">
        <f t="shared" si="33"/>
        <v>042-0-001 Compagnie WestRock du Canada Corp.</v>
      </c>
      <c r="C1778" s="641">
        <v>351</v>
      </c>
      <c r="D1778" s="641" t="s">
        <v>1011</v>
      </c>
      <c r="E1778" s="642" t="s">
        <v>1237</v>
      </c>
      <c r="F1778" s="773">
        <v>280</v>
      </c>
      <c r="G1778" s="773">
        <v>5</v>
      </c>
      <c r="H1778" s="774">
        <v>300</v>
      </c>
    </row>
    <row r="1779" spans="1:8" s="406" customFormat="1" x14ac:dyDescent="0.25">
      <c r="A1779" s="524" t="str">
        <f t="shared" si="34"/>
        <v>351-051-0-003 Domtar inc. (Windsor - Pâtes et papiers)</v>
      </c>
      <c r="B1779" s="61" t="str">
        <f t="shared" si="33"/>
        <v>051-0-003 Domtar inc. (Windsor - Pâtes et papiers)</v>
      </c>
      <c r="C1779" s="641">
        <v>351</v>
      </c>
      <c r="D1779" s="641" t="s">
        <v>1012</v>
      </c>
      <c r="E1779" s="642" t="s">
        <v>1238</v>
      </c>
      <c r="F1779" s="773">
        <v>40</v>
      </c>
      <c r="G1779" s="773">
        <v>1</v>
      </c>
      <c r="H1779" s="774">
        <v>60</v>
      </c>
    </row>
    <row r="1780" spans="1:8" s="406" customFormat="1" x14ac:dyDescent="0.25">
      <c r="A1780" s="524" t="str">
        <f t="shared" si="34"/>
        <v>351-012-0-003 Entreprises Sappi Canada inc. (Matane)</v>
      </c>
      <c r="B1780" s="61" t="str">
        <f t="shared" si="33"/>
        <v>012-0-003 Entreprises Sappi Canada inc. (Matane)</v>
      </c>
      <c r="C1780" s="641">
        <v>351</v>
      </c>
      <c r="D1780" s="641" t="s">
        <v>1009</v>
      </c>
      <c r="E1780" s="642" t="s">
        <v>1239</v>
      </c>
      <c r="F1780" s="773">
        <v>460</v>
      </c>
      <c r="G1780" s="773">
        <v>8</v>
      </c>
      <c r="H1780" s="774">
        <v>460</v>
      </c>
    </row>
    <row r="1781" spans="1:8" s="406" customFormat="1" x14ac:dyDescent="0.25">
      <c r="A1781" s="524" t="str">
        <f t="shared" si="34"/>
        <v>351-086-0-002 Forex Amos inc. (OSB)</v>
      </c>
      <c r="B1781" s="61" t="str">
        <f t="shared" si="33"/>
        <v>086-0-002 Forex Amos inc. (OSB)</v>
      </c>
      <c r="C1781" s="641">
        <v>351</v>
      </c>
      <c r="D1781" s="641" t="s">
        <v>1240</v>
      </c>
      <c r="E1781" s="642" t="s">
        <v>1241</v>
      </c>
      <c r="F1781" s="773">
        <v>460</v>
      </c>
      <c r="G1781" s="773">
        <v>8</v>
      </c>
      <c r="H1781" s="774">
        <v>460</v>
      </c>
    </row>
    <row r="1782" spans="1:8" s="406" customFormat="1" x14ac:dyDescent="0.25">
      <c r="A1782" s="524" t="str">
        <f t="shared" si="34"/>
        <v xml:space="preserve">351-072-0-002 Fortress Cellulose Spécialisée (Thurso - Pâtes et Papiers) </v>
      </c>
      <c r="B1782" s="61" t="str">
        <f t="shared" si="33"/>
        <v xml:space="preserve">072-0-002 Fortress Cellulose Spécialisée (Thurso - Pâtes et Papiers) </v>
      </c>
      <c r="C1782" s="641">
        <v>351</v>
      </c>
      <c r="D1782" s="641" t="s">
        <v>1013</v>
      </c>
      <c r="E1782" s="642" t="s">
        <v>1014</v>
      </c>
      <c r="F1782" s="773">
        <v>460</v>
      </c>
      <c r="G1782" s="773">
        <v>8</v>
      </c>
      <c r="H1782" s="774">
        <v>460</v>
      </c>
    </row>
    <row r="1783" spans="1:8" s="406" customFormat="1" x14ac:dyDescent="0.25">
      <c r="A1783" s="524" t="str">
        <f t="shared" si="34"/>
        <v>351-073-0-001 Louisiana-Pacific Canada Ltd. (Bois-Franc)</v>
      </c>
      <c r="B1783" s="61" t="str">
        <f t="shared" si="33"/>
        <v>073-0-001 Louisiana-Pacific Canada Ltd. (Bois-Franc)</v>
      </c>
      <c r="C1783" s="641">
        <v>351</v>
      </c>
      <c r="D1783" s="641" t="s">
        <v>1015</v>
      </c>
      <c r="E1783" s="642" t="s">
        <v>1242</v>
      </c>
      <c r="F1783" s="773">
        <v>460</v>
      </c>
      <c r="G1783" s="773">
        <v>8</v>
      </c>
      <c r="H1783" s="774">
        <v>460</v>
      </c>
    </row>
    <row r="1784" spans="1:8" s="406" customFormat="1" x14ac:dyDescent="0.25">
      <c r="A1784" s="524" t="str">
        <f t="shared" si="34"/>
        <v>351-022-0-001 Norbord inc. (Chambord)</v>
      </c>
      <c r="B1784" s="61" t="str">
        <f t="shared" si="33"/>
        <v>022-0-001 Norbord inc. (Chambord)</v>
      </c>
      <c r="C1784" s="641">
        <v>351</v>
      </c>
      <c r="D1784" s="641" t="s">
        <v>1212</v>
      </c>
      <c r="E1784" s="642" t="s">
        <v>1213</v>
      </c>
      <c r="F1784" s="773">
        <v>460</v>
      </c>
      <c r="G1784" s="773">
        <v>8</v>
      </c>
      <c r="H1784" s="774">
        <v>460</v>
      </c>
    </row>
    <row r="1785" spans="1:8" s="406" customFormat="1" x14ac:dyDescent="0.25">
      <c r="A1785" s="524" t="str">
        <f t="shared" si="34"/>
        <v>351-085-0-001 Norbord inc. (La Sarre - Panneaux)</v>
      </c>
      <c r="B1785" s="61" t="str">
        <f t="shared" si="33"/>
        <v>085-0-001 Norbord inc. (La Sarre - Panneaux)</v>
      </c>
      <c r="C1785" s="641">
        <v>351</v>
      </c>
      <c r="D1785" s="641" t="s">
        <v>1016</v>
      </c>
      <c r="E1785" s="642" t="s">
        <v>1243</v>
      </c>
      <c r="F1785" s="773">
        <v>460</v>
      </c>
      <c r="G1785" s="773">
        <v>8</v>
      </c>
      <c r="H1785" s="774">
        <v>460</v>
      </c>
    </row>
    <row r="1786" spans="1:8" s="406" customFormat="1" x14ac:dyDescent="0.25">
      <c r="A1786" s="524" t="str">
        <f t="shared" si="34"/>
        <v>351-081-0-001 Rayonier A.M. Canada S.E.N.C. (Témiscaming - Pâtes et papiers)</v>
      </c>
      <c r="B1786" s="61" t="str">
        <f t="shared" si="33"/>
        <v>081-0-001 Rayonier A.M. Canada S.E.N.C. (Témiscaming - Pâtes et papiers)</v>
      </c>
      <c r="C1786" s="641">
        <v>351</v>
      </c>
      <c r="D1786" s="641" t="s">
        <v>1017</v>
      </c>
      <c r="E1786" s="642" t="s">
        <v>1244</v>
      </c>
      <c r="F1786" s="773">
        <v>460</v>
      </c>
      <c r="G1786" s="773">
        <v>8</v>
      </c>
      <c r="H1786" s="774">
        <v>460</v>
      </c>
    </row>
    <row r="1787" spans="1:8" s="406" customFormat="1" x14ac:dyDescent="0.25">
      <c r="A1787" s="524" t="str">
        <f t="shared" si="34"/>
        <v>351-171-4-003 Silicium Québec Société en commandite</v>
      </c>
      <c r="B1787" s="61" t="str">
        <f t="shared" si="33"/>
        <v>171-4-003 Silicium Québec Société en commandite</v>
      </c>
      <c r="C1787" s="641">
        <v>351</v>
      </c>
      <c r="D1787" s="641" t="s">
        <v>1010</v>
      </c>
      <c r="E1787" s="642" t="s">
        <v>1245</v>
      </c>
      <c r="F1787" s="773">
        <v>0</v>
      </c>
      <c r="G1787" s="773">
        <v>0</v>
      </c>
      <c r="H1787" s="774">
        <v>0</v>
      </c>
    </row>
    <row r="1788" spans="1:8" s="406" customFormat="1" x14ac:dyDescent="0.25">
      <c r="A1788" s="524" t="str">
        <f t="shared" si="34"/>
        <v>351-012-0-001 Uniboard Canada inc. (Sayabec)</v>
      </c>
      <c r="B1788" s="61" t="str">
        <f t="shared" si="33"/>
        <v>012-0-001 Uniboard Canada inc. (Sayabec)</v>
      </c>
      <c r="C1788" s="642">
        <v>351</v>
      </c>
      <c r="D1788" s="642" t="s">
        <v>1008</v>
      </c>
      <c r="E1788" s="642" t="s">
        <v>1246</v>
      </c>
      <c r="F1788" s="773">
        <v>460</v>
      </c>
      <c r="G1788" s="773">
        <v>8</v>
      </c>
      <c r="H1788" s="774">
        <v>460</v>
      </c>
    </row>
    <row r="1789" spans="1:8" s="406" customFormat="1" x14ac:dyDescent="0.25">
      <c r="A1789" s="524" t="str">
        <f t="shared" si="34"/>
        <v>351-041-2-039 Xylo-Carbone inc.</v>
      </c>
      <c r="B1789" s="61" t="str">
        <f t="shared" si="33"/>
        <v>041-2-039 Xylo-Carbone inc.</v>
      </c>
      <c r="C1789" s="641">
        <v>351</v>
      </c>
      <c r="D1789" s="641" t="s">
        <v>1214</v>
      </c>
      <c r="E1789" s="642" t="s">
        <v>1247</v>
      </c>
      <c r="F1789" s="773">
        <v>20</v>
      </c>
      <c r="G1789" s="773">
        <v>1</v>
      </c>
      <c r="H1789" s="774">
        <v>60</v>
      </c>
    </row>
    <row r="1790" spans="1:8" s="406" customFormat="1" x14ac:dyDescent="0.25">
      <c r="A1790" s="524" t="str">
        <f t="shared" si="34"/>
        <v>352-142-4-004 9455-8624 Québec inc. (Biomasse du lac Taureau)</v>
      </c>
      <c r="B1790" s="61" t="str">
        <f t="shared" si="33"/>
        <v>142-4-004 9455-8624 Québec inc. (Biomasse du lac Taureau)</v>
      </c>
      <c r="C1790" s="641">
        <v>352</v>
      </c>
      <c r="D1790" s="641" t="s">
        <v>1147</v>
      </c>
      <c r="E1790" s="642" t="s">
        <v>1236</v>
      </c>
      <c r="F1790" s="773">
        <v>340</v>
      </c>
      <c r="G1790" s="773">
        <v>6</v>
      </c>
      <c r="H1790" s="774">
        <v>360</v>
      </c>
    </row>
    <row r="1791" spans="1:8" s="406" customFormat="1" x14ac:dyDescent="0.25">
      <c r="A1791" s="524" t="str">
        <f t="shared" si="34"/>
        <v>352-011-0-003 Cascades Canada ULC (Cabano)</v>
      </c>
      <c r="B1791" s="61" t="str">
        <f t="shared" si="33"/>
        <v>011-0-003 Cascades Canada ULC (Cabano)</v>
      </c>
      <c r="C1791" s="641">
        <v>352</v>
      </c>
      <c r="D1791" s="641" t="s">
        <v>1007</v>
      </c>
      <c r="E1791" s="642" t="s">
        <v>1211</v>
      </c>
      <c r="F1791" s="773">
        <v>460</v>
      </c>
      <c r="G1791" s="773">
        <v>8</v>
      </c>
      <c r="H1791" s="774">
        <v>460</v>
      </c>
    </row>
    <row r="1792" spans="1:8" s="406" customFormat="1" x14ac:dyDescent="0.25">
      <c r="A1792" s="524" t="str">
        <f t="shared" si="34"/>
        <v>352-042-0-001 Compagnie WestRock du Canada Corp.</v>
      </c>
      <c r="B1792" s="61" t="str">
        <f t="shared" si="33"/>
        <v>042-0-001 Compagnie WestRock du Canada Corp.</v>
      </c>
      <c r="C1792" s="641">
        <v>352</v>
      </c>
      <c r="D1792" s="641" t="s">
        <v>1011</v>
      </c>
      <c r="E1792" s="642" t="s">
        <v>1237</v>
      </c>
      <c r="F1792" s="773">
        <v>120</v>
      </c>
      <c r="G1792" s="773">
        <v>2</v>
      </c>
      <c r="H1792" s="774">
        <v>120</v>
      </c>
    </row>
    <row r="1793" spans="1:8" s="406" customFormat="1" x14ac:dyDescent="0.25">
      <c r="A1793" s="524" t="str">
        <f t="shared" si="34"/>
        <v>352-051-0-003 Domtar inc. (Windsor - Pâtes et papiers)</v>
      </c>
      <c r="B1793" s="61" t="str">
        <f t="shared" si="33"/>
        <v>051-0-003 Domtar inc. (Windsor - Pâtes et papiers)</v>
      </c>
      <c r="C1793" s="641">
        <v>352</v>
      </c>
      <c r="D1793" s="641" t="s">
        <v>1012</v>
      </c>
      <c r="E1793" s="642" t="s">
        <v>1238</v>
      </c>
      <c r="F1793" s="773">
        <v>300</v>
      </c>
      <c r="G1793" s="773">
        <v>5</v>
      </c>
      <c r="H1793" s="774">
        <v>300</v>
      </c>
    </row>
    <row r="1794" spans="1:8" s="406" customFormat="1" x14ac:dyDescent="0.25">
      <c r="A1794" s="524" t="str">
        <f t="shared" si="34"/>
        <v>352-012-0-003 Entreprises Sappi Canada inc. (Matane)</v>
      </c>
      <c r="B1794" s="61" t="str">
        <f t="shared" si="33"/>
        <v>012-0-003 Entreprises Sappi Canada inc. (Matane)</v>
      </c>
      <c r="C1794" s="641">
        <v>352</v>
      </c>
      <c r="D1794" s="641" t="s">
        <v>1009</v>
      </c>
      <c r="E1794" s="642" t="s">
        <v>1239</v>
      </c>
      <c r="F1794" s="773">
        <v>460</v>
      </c>
      <c r="G1794" s="773">
        <v>8</v>
      </c>
      <c r="H1794" s="774">
        <v>460</v>
      </c>
    </row>
    <row r="1795" spans="1:8" s="406" customFormat="1" x14ac:dyDescent="0.25">
      <c r="A1795" s="524" t="str">
        <f t="shared" si="34"/>
        <v>352-086-0-002 Forex Amos inc. (OSB)</v>
      </c>
      <c r="B1795" s="61" t="str">
        <f t="shared" si="33"/>
        <v>086-0-002 Forex Amos inc. (OSB)</v>
      </c>
      <c r="C1795" s="641">
        <v>352</v>
      </c>
      <c r="D1795" s="641" t="s">
        <v>1240</v>
      </c>
      <c r="E1795" s="642" t="s">
        <v>1241</v>
      </c>
      <c r="F1795" s="773">
        <v>460</v>
      </c>
      <c r="G1795" s="773">
        <v>8</v>
      </c>
      <c r="H1795" s="774">
        <v>460</v>
      </c>
    </row>
    <row r="1796" spans="1:8" s="406" customFormat="1" x14ac:dyDescent="0.25">
      <c r="A1796" s="524" t="str">
        <f t="shared" si="34"/>
        <v xml:space="preserve">352-072-0-002 Fortress Cellulose Spécialisée (Thurso - Pâtes et Papiers) </v>
      </c>
      <c r="B1796" s="61" t="str">
        <f t="shared" si="33"/>
        <v xml:space="preserve">072-0-002 Fortress Cellulose Spécialisée (Thurso - Pâtes et Papiers) </v>
      </c>
      <c r="C1796" s="641">
        <v>352</v>
      </c>
      <c r="D1796" s="641" t="s">
        <v>1013</v>
      </c>
      <c r="E1796" s="642" t="s">
        <v>1014</v>
      </c>
      <c r="F1796" s="773">
        <v>460</v>
      </c>
      <c r="G1796" s="773">
        <v>8</v>
      </c>
      <c r="H1796" s="774">
        <v>460</v>
      </c>
    </row>
    <row r="1797" spans="1:8" s="406" customFormat="1" x14ac:dyDescent="0.25">
      <c r="A1797" s="524" t="str">
        <f t="shared" si="34"/>
        <v>352-073-0-001 Louisiana-Pacific Canada Ltd. (Bois-Franc)</v>
      </c>
      <c r="B1797" s="61" t="str">
        <f t="shared" si="33"/>
        <v>073-0-001 Louisiana-Pacific Canada Ltd. (Bois-Franc)</v>
      </c>
      <c r="C1797" s="641">
        <v>352</v>
      </c>
      <c r="D1797" s="641" t="s">
        <v>1015</v>
      </c>
      <c r="E1797" s="642" t="s">
        <v>1242</v>
      </c>
      <c r="F1797" s="773">
        <v>460</v>
      </c>
      <c r="G1797" s="773">
        <v>8</v>
      </c>
      <c r="H1797" s="774">
        <v>460</v>
      </c>
    </row>
    <row r="1798" spans="1:8" s="406" customFormat="1" x14ac:dyDescent="0.25">
      <c r="A1798" s="524" t="str">
        <f t="shared" si="34"/>
        <v>352-022-0-001 Norbord inc. (Chambord)</v>
      </c>
      <c r="B1798" s="61" t="str">
        <f t="shared" si="33"/>
        <v>022-0-001 Norbord inc. (Chambord)</v>
      </c>
      <c r="C1798" s="641">
        <v>352</v>
      </c>
      <c r="D1798" s="641" t="s">
        <v>1212</v>
      </c>
      <c r="E1798" s="642" t="s">
        <v>1213</v>
      </c>
      <c r="F1798" s="773">
        <v>380</v>
      </c>
      <c r="G1798" s="773">
        <v>7</v>
      </c>
      <c r="H1798" s="774">
        <v>420</v>
      </c>
    </row>
    <row r="1799" spans="1:8" s="406" customFormat="1" x14ac:dyDescent="0.25">
      <c r="A1799" s="524" t="str">
        <f t="shared" si="34"/>
        <v>352-085-0-001 Norbord inc. (La Sarre - Panneaux)</v>
      </c>
      <c r="B1799" s="61" t="str">
        <f t="shared" si="33"/>
        <v>085-0-001 Norbord inc. (La Sarre - Panneaux)</v>
      </c>
      <c r="C1799" s="642">
        <v>352</v>
      </c>
      <c r="D1799" s="642" t="s">
        <v>1016</v>
      </c>
      <c r="E1799" s="642" t="s">
        <v>1243</v>
      </c>
      <c r="F1799" s="773">
        <v>460</v>
      </c>
      <c r="G1799" s="773">
        <v>8</v>
      </c>
      <c r="H1799" s="774">
        <v>460</v>
      </c>
    </row>
    <row r="1800" spans="1:8" s="406" customFormat="1" x14ac:dyDescent="0.25">
      <c r="A1800" s="524" t="str">
        <f t="shared" si="34"/>
        <v>352-081-0-001 Rayonier A.M. Canada S.E.N.C. (Témiscaming - Pâtes et papiers)</v>
      </c>
      <c r="B1800" s="61" t="str">
        <f t="shared" ref="B1800:B1863" si="35">CONCATENATE(D1800," ",E1800)</f>
        <v>081-0-001 Rayonier A.M. Canada S.E.N.C. (Témiscaming - Pâtes et papiers)</v>
      </c>
      <c r="C1800" s="641">
        <v>352</v>
      </c>
      <c r="D1800" s="641" t="s">
        <v>1017</v>
      </c>
      <c r="E1800" s="642" t="s">
        <v>1244</v>
      </c>
      <c r="F1800" s="773">
        <v>460</v>
      </c>
      <c r="G1800" s="773">
        <v>8</v>
      </c>
      <c r="H1800" s="774">
        <v>460</v>
      </c>
    </row>
    <row r="1801" spans="1:8" s="406" customFormat="1" x14ac:dyDescent="0.25">
      <c r="A1801" s="524" t="str">
        <f t="shared" ref="A1801:A1864" si="36">CONCATENATE(C1801,"-",B1801)</f>
        <v>352-171-4-003 Silicium Québec Société en commandite</v>
      </c>
      <c r="B1801" s="61" t="str">
        <f t="shared" si="35"/>
        <v>171-4-003 Silicium Québec Société en commandite</v>
      </c>
      <c r="C1801" s="641">
        <v>352</v>
      </c>
      <c r="D1801" s="641" t="s">
        <v>1010</v>
      </c>
      <c r="E1801" s="642" t="s">
        <v>1245</v>
      </c>
      <c r="F1801" s="773">
        <v>60</v>
      </c>
      <c r="G1801" s="773">
        <v>1</v>
      </c>
      <c r="H1801" s="774">
        <v>60</v>
      </c>
    </row>
    <row r="1802" spans="1:8" s="406" customFormat="1" x14ac:dyDescent="0.25">
      <c r="A1802" s="524" t="str">
        <f t="shared" si="36"/>
        <v>352-012-0-001 Uniboard Canada inc. (Sayabec)</v>
      </c>
      <c r="B1802" s="61" t="str">
        <f t="shared" si="35"/>
        <v>012-0-001 Uniboard Canada inc. (Sayabec)</v>
      </c>
      <c r="C1802" s="641">
        <v>352</v>
      </c>
      <c r="D1802" s="641" t="s">
        <v>1008</v>
      </c>
      <c r="E1802" s="642" t="s">
        <v>1246</v>
      </c>
      <c r="F1802" s="773">
        <v>460</v>
      </c>
      <c r="G1802" s="773">
        <v>8</v>
      </c>
      <c r="H1802" s="774">
        <v>460</v>
      </c>
    </row>
    <row r="1803" spans="1:8" s="406" customFormat="1" x14ac:dyDescent="0.25">
      <c r="A1803" s="524" t="str">
        <f t="shared" si="36"/>
        <v>352-041-2-039 Xylo-Carbone inc.</v>
      </c>
      <c r="B1803" s="61" t="str">
        <f t="shared" si="35"/>
        <v>041-2-039 Xylo-Carbone inc.</v>
      </c>
      <c r="C1803" s="641">
        <v>352</v>
      </c>
      <c r="D1803" s="641" t="s">
        <v>1214</v>
      </c>
      <c r="E1803" s="642" t="s">
        <v>1247</v>
      </c>
      <c r="F1803" s="773">
        <v>0</v>
      </c>
      <c r="G1803" s="773">
        <v>0</v>
      </c>
      <c r="H1803" s="774">
        <v>0</v>
      </c>
    </row>
    <row r="1804" spans="1:8" s="406" customFormat="1" x14ac:dyDescent="0.25">
      <c r="A1804" s="524" t="str">
        <f t="shared" si="36"/>
        <v>353-142-4-004 9455-8624 Québec inc. (Biomasse du lac Taureau)</v>
      </c>
      <c r="B1804" s="61" t="str">
        <f t="shared" si="35"/>
        <v>142-4-004 9455-8624 Québec inc. (Biomasse du lac Taureau)</v>
      </c>
      <c r="C1804" s="641">
        <v>353</v>
      </c>
      <c r="D1804" s="641" t="s">
        <v>1147</v>
      </c>
      <c r="E1804" s="642" t="s">
        <v>1236</v>
      </c>
      <c r="F1804" s="773">
        <v>420</v>
      </c>
      <c r="G1804" s="773">
        <v>7</v>
      </c>
      <c r="H1804" s="774">
        <v>420</v>
      </c>
    </row>
    <row r="1805" spans="1:8" s="406" customFormat="1" x14ac:dyDescent="0.25">
      <c r="A1805" s="524" t="str">
        <f t="shared" si="36"/>
        <v>353-011-0-003 Cascades Canada ULC (Cabano)</v>
      </c>
      <c r="B1805" s="61" t="str">
        <f t="shared" si="35"/>
        <v>011-0-003 Cascades Canada ULC (Cabano)</v>
      </c>
      <c r="C1805" s="641">
        <v>353</v>
      </c>
      <c r="D1805" s="641" t="s">
        <v>1007</v>
      </c>
      <c r="E1805" s="642" t="s">
        <v>1211</v>
      </c>
      <c r="F1805" s="773">
        <v>460</v>
      </c>
      <c r="G1805" s="773">
        <v>8</v>
      </c>
      <c r="H1805" s="774">
        <v>460</v>
      </c>
    </row>
    <row r="1806" spans="1:8" s="406" customFormat="1" x14ac:dyDescent="0.25">
      <c r="A1806" s="524" t="str">
        <f t="shared" si="36"/>
        <v>353-042-0-001 Compagnie WestRock du Canada Corp.</v>
      </c>
      <c r="B1806" s="61" t="str">
        <f t="shared" si="35"/>
        <v>042-0-001 Compagnie WestRock du Canada Corp.</v>
      </c>
      <c r="C1806" s="641">
        <v>353</v>
      </c>
      <c r="D1806" s="641" t="s">
        <v>1011</v>
      </c>
      <c r="E1806" s="642" t="s">
        <v>1237</v>
      </c>
      <c r="F1806" s="773">
        <v>140</v>
      </c>
      <c r="G1806" s="773">
        <v>3</v>
      </c>
      <c r="H1806" s="774">
        <v>180</v>
      </c>
    </row>
    <row r="1807" spans="1:8" s="406" customFormat="1" x14ac:dyDescent="0.25">
      <c r="A1807" s="524" t="str">
        <f t="shared" si="36"/>
        <v>353-051-0-003 Domtar inc. (Windsor - Pâtes et papiers)</v>
      </c>
      <c r="B1807" s="61" t="str">
        <f t="shared" si="35"/>
        <v>051-0-003 Domtar inc. (Windsor - Pâtes et papiers)</v>
      </c>
      <c r="C1807" s="641">
        <v>353</v>
      </c>
      <c r="D1807" s="641" t="s">
        <v>1012</v>
      </c>
      <c r="E1807" s="642" t="s">
        <v>1238</v>
      </c>
      <c r="F1807" s="773">
        <v>420</v>
      </c>
      <c r="G1807" s="773">
        <v>7</v>
      </c>
      <c r="H1807" s="774">
        <v>420</v>
      </c>
    </row>
    <row r="1808" spans="1:8" s="406" customFormat="1" x14ac:dyDescent="0.25">
      <c r="A1808" s="524" t="str">
        <f t="shared" si="36"/>
        <v>353-012-0-003 Entreprises Sappi Canada inc. (Matane)</v>
      </c>
      <c r="B1808" s="61" t="str">
        <f t="shared" si="35"/>
        <v>012-0-003 Entreprises Sappi Canada inc. (Matane)</v>
      </c>
      <c r="C1808" s="641">
        <v>353</v>
      </c>
      <c r="D1808" s="641" t="s">
        <v>1009</v>
      </c>
      <c r="E1808" s="642" t="s">
        <v>1239</v>
      </c>
      <c r="F1808" s="773">
        <v>460</v>
      </c>
      <c r="G1808" s="773">
        <v>8</v>
      </c>
      <c r="H1808" s="774">
        <v>460</v>
      </c>
    </row>
    <row r="1809" spans="1:8" s="406" customFormat="1" x14ac:dyDescent="0.25">
      <c r="A1809" s="524" t="str">
        <f t="shared" si="36"/>
        <v>353-086-0-002 Forex Amos inc. (OSB)</v>
      </c>
      <c r="B1809" s="61" t="str">
        <f t="shared" si="35"/>
        <v>086-0-002 Forex Amos inc. (OSB)</v>
      </c>
      <c r="C1809" s="641">
        <v>353</v>
      </c>
      <c r="D1809" s="641" t="s">
        <v>1240</v>
      </c>
      <c r="E1809" s="642" t="s">
        <v>1241</v>
      </c>
      <c r="F1809" s="773">
        <v>460</v>
      </c>
      <c r="G1809" s="773">
        <v>8</v>
      </c>
      <c r="H1809" s="774">
        <v>460</v>
      </c>
    </row>
    <row r="1810" spans="1:8" s="406" customFormat="1" x14ac:dyDescent="0.25">
      <c r="A1810" s="524" t="str">
        <f t="shared" si="36"/>
        <v xml:space="preserve">353-072-0-002 Fortress Cellulose Spécialisée (Thurso - Pâtes et Papiers) </v>
      </c>
      <c r="B1810" s="61" t="str">
        <f t="shared" si="35"/>
        <v xml:space="preserve">072-0-002 Fortress Cellulose Spécialisée (Thurso - Pâtes et Papiers) </v>
      </c>
      <c r="C1810" s="642">
        <v>353</v>
      </c>
      <c r="D1810" s="642" t="s">
        <v>1013</v>
      </c>
      <c r="E1810" s="642" t="s">
        <v>1014</v>
      </c>
      <c r="F1810" s="773">
        <v>460</v>
      </c>
      <c r="G1810" s="773">
        <v>8</v>
      </c>
      <c r="H1810" s="774">
        <v>460</v>
      </c>
    </row>
    <row r="1811" spans="1:8" s="406" customFormat="1" x14ac:dyDescent="0.25">
      <c r="A1811" s="524" t="str">
        <f t="shared" si="36"/>
        <v>353-073-0-001 Louisiana-Pacific Canada Ltd. (Bois-Franc)</v>
      </c>
      <c r="B1811" s="61" t="str">
        <f t="shared" si="35"/>
        <v>073-0-001 Louisiana-Pacific Canada Ltd. (Bois-Franc)</v>
      </c>
      <c r="C1811" s="641">
        <v>353</v>
      </c>
      <c r="D1811" s="641" t="s">
        <v>1015</v>
      </c>
      <c r="E1811" s="642" t="s">
        <v>1242</v>
      </c>
      <c r="F1811" s="773">
        <v>460</v>
      </c>
      <c r="G1811" s="773">
        <v>8</v>
      </c>
      <c r="H1811" s="774">
        <v>460</v>
      </c>
    </row>
    <row r="1812" spans="1:8" s="406" customFormat="1" x14ac:dyDescent="0.25">
      <c r="A1812" s="524" t="str">
        <f t="shared" si="36"/>
        <v>353-022-0-001 Norbord inc. (Chambord)</v>
      </c>
      <c r="B1812" s="61" t="str">
        <f t="shared" si="35"/>
        <v>022-0-001 Norbord inc. (Chambord)</v>
      </c>
      <c r="C1812" s="641">
        <v>353</v>
      </c>
      <c r="D1812" s="641" t="s">
        <v>1212</v>
      </c>
      <c r="E1812" s="642" t="s">
        <v>1213</v>
      </c>
      <c r="F1812" s="773">
        <v>380</v>
      </c>
      <c r="G1812" s="773">
        <v>7</v>
      </c>
      <c r="H1812" s="774">
        <v>420</v>
      </c>
    </row>
    <row r="1813" spans="1:8" s="406" customFormat="1" x14ac:dyDescent="0.25">
      <c r="A1813" s="524" t="str">
        <f t="shared" si="36"/>
        <v>353-085-0-001 Norbord inc. (La Sarre - Panneaux)</v>
      </c>
      <c r="B1813" s="61" t="str">
        <f t="shared" si="35"/>
        <v>085-0-001 Norbord inc. (La Sarre - Panneaux)</v>
      </c>
      <c r="C1813" s="641">
        <v>353</v>
      </c>
      <c r="D1813" s="641" t="s">
        <v>1016</v>
      </c>
      <c r="E1813" s="642" t="s">
        <v>1243</v>
      </c>
      <c r="F1813" s="773">
        <v>460</v>
      </c>
      <c r="G1813" s="773">
        <v>8</v>
      </c>
      <c r="H1813" s="774">
        <v>460</v>
      </c>
    </row>
    <row r="1814" spans="1:8" s="406" customFormat="1" x14ac:dyDescent="0.25">
      <c r="A1814" s="524" t="str">
        <f t="shared" si="36"/>
        <v>353-081-0-001 Rayonier A.M. Canada S.E.N.C. (Témiscaming - Pâtes et papiers)</v>
      </c>
      <c r="B1814" s="61" t="str">
        <f t="shared" si="35"/>
        <v>081-0-001 Rayonier A.M. Canada S.E.N.C. (Témiscaming - Pâtes et papiers)</v>
      </c>
      <c r="C1814" s="641">
        <v>353</v>
      </c>
      <c r="D1814" s="641" t="s">
        <v>1017</v>
      </c>
      <c r="E1814" s="642" t="s">
        <v>1244</v>
      </c>
      <c r="F1814" s="773">
        <v>460</v>
      </c>
      <c r="G1814" s="773">
        <v>8</v>
      </c>
      <c r="H1814" s="774">
        <v>460</v>
      </c>
    </row>
    <row r="1815" spans="1:8" s="406" customFormat="1" x14ac:dyDescent="0.25">
      <c r="A1815" s="524" t="str">
        <f t="shared" si="36"/>
        <v>353-171-4-003 Silicium Québec Société en commandite</v>
      </c>
      <c r="B1815" s="61" t="str">
        <f t="shared" si="35"/>
        <v>171-4-003 Silicium Québec Société en commandite</v>
      </c>
      <c r="C1815" s="641">
        <v>353</v>
      </c>
      <c r="D1815" s="641" t="s">
        <v>1010</v>
      </c>
      <c r="E1815" s="642" t="s">
        <v>1245</v>
      </c>
      <c r="F1815" s="773">
        <v>200</v>
      </c>
      <c r="G1815" s="773">
        <v>4</v>
      </c>
      <c r="H1815" s="774">
        <v>240</v>
      </c>
    </row>
    <row r="1816" spans="1:8" s="406" customFormat="1" x14ac:dyDescent="0.25">
      <c r="A1816" s="524" t="str">
        <f t="shared" si="36"/>
        <v>353-012-0-001 Uniboard Canada inc. (Sayabec)</v>
      </c>
      <c r="B1816" s="61" t="str">
        <f t="shared" si="35"/>
        <v>012-0-001 Uniboard Canada inc. (Sayabec)</v>
      </c>
      <c r="C1816" s="641">
        <v>353</v>
      </c>
      <c r="D1816" s="641" t="s">
        <v>1008</v>
      </c>
      <c r="E1816" s="642" t="s">
        <v>1246</v>
      </c>
      <c r="F1816" s="773">
        <v>460</v>
      </c>
      <c r="G1816" s="773">
        <v>8</v>
      </c>
      <c r="H1816" s="774">
        <v>460</v>
      </c>
    </row>
    <row r="1817" spans="1:8" s="406" customFormat="1" x14ac:dyDescent="0.25">
      <c r="A1817" s="524" t="str">
        <f t="shared" si="36"/>
        <v>353-041-2-039 Xylo-Carbone inc.</v>
      </c>
      <c r="B1817" s="61" t="str">
        <f t="shared" si="35"/>
        <v>041-2-039 Xylo-Carbone inc.</v>
      </c>
      <c r="C1817" s="641">
        <v>353</v>
      </c>
      <c r="D1817" s="641" t="s">
        <v>1214</v>
      </c>
      <c r="E1817" s="642" t="s">
        <v>1247</v>
      </c>
      <c r="F1817" s="773">
        <v>40</v>
      </c>
      <c r="G1817" s="773">
        <v>1</v>
      </c>
      <c r="H1817" s="774">
        <v>60</v>
      </c>
    </row>
    <row r="1818" spans="1:8" s="406" customFormat="1" x14ac:dyDescent="0.25">
      <c r="A1818" s="524" t="str">
        <f t="shared" si="36"/>
        <v>354-142-4-004 9455-8624 Québec inc. (Biomasse du lac Taureau)</v>
      </c>
      <c r="B1818" s="61" t="str">
        <f t="shared" si="35"/>
        <v>142-4-004 9455-8624 Québec inc. (Biomasse du lac Taureau)</v>
      </c>
      <c r="C1818" s="641">
        <v>354</v>
      </c>
      <c r="D1818" s="641" t="s">
        <v>1147</v>
      </c>
      <c r="E1818" s="642" t="s">
        <v>1236</v>
      </c>
      <c r="F1818" s="773">
        <v>460</v>
      </c>
      <c r="G1818" s="773">
        <v>8</v>
      </c>
      <c r="H1818" s="774">
        <v>460</v>
      </c>
    </row>
    <row r="1819" spans="1:8" s="406" customFormat="1" x14ac:dyDescent="0.25">
      <c r="A1819" s="524" t="str">
        <f t="shared" si="36"/>
        <v>354-011-0-003 Cascades Canada ULC (Cabano)</v>
      </c>
      <c r="B1819" s="61" t="str">
        <f t="shared" si="35"/>
        <v>011-0-003 Cascades Canada ULC (Cabano)</v>
      </c>
      <c r="C1819" s="641">
        <v>354</v>
      </c>
      <c r="D1819" s="641" t="s">
        <v>1007</v>
      </c>
      <c r="E1819" s="642" t="s">
        <v>1211</v>
      </c>
      <c r="F1819" s="773">
        <v>460</v>
      </c>
      <c r="G1819" s="773">
        <v>8</v>
      </c>
      <c r="H1819" s="774">
        <v>460</v>
      </c>
    </row>
    <row r="1820" spans="1:8" s="406" customFormat="1" x14ac:dyDescent="0.25">
      <c r="A1820" s="524" t="str">
        <f t="shared" si="36"/>
        <v>354-042-0-001 Compagnie WestRock du Canada Corp.</v>
      </c>
      <c r="B1820" s="61" t="str">
        <f t="shared" si="35"/>
        <v>042-0-001 Compagnie WestRock du Canada Corp.</v>
      </c>
      <c r="C1820" s="641">
        <v>354</v>
      </c>
      <c r="D1820" s="641" t="s">
        <v>1011</v>
      </c>
      <c r="E1820" s="642" t="s">
        <v>1237</v>
      </c>
      <c r="F1820" s="773">
        <v>300</v>
      </c>
      <c r="G1820" s="773">
        <v>5</v>
      </c>
      <c r="H1820" s="774">
        <v>300</v>
      </c>
    </row>
    <row r="1821" spans="1:8" s="406" customFormat="1" x14ac:dyDescent="0.25">
      <c r="A1821" s="524" t="str">
        <f t="shared" si="36"/>
        <v>354-051-0-003 Domtar inc. (Windsor - Pâtes et papiers)</v>
      </c>
      <c r="B1821" s="61" t="str">
        <f t="shared" si="35"/>
        <v>051-0-003 Domtar inc. (Windsor - Pâtes et papiers)</v>
      </c>
      <c r="C1821" s="642">
        <v>354</v>
      </c>
      <c r="D1821" s="642" t="s">
        <v>1012</v>
      </c>
      <c r="E1821" s="642" t="s">
        <v>1238</v>
      </c>
      <c r="F1821" s="773">
        <v>400</v>
      </c>
      <c r="G1821" s="773">
        <v>7</v>
      </c>
      <c r="H1821" s="774">
        <v>420</v>
      </c>
    </row>
    <row r="1822" spans="1:8" s="406" customFormat="1" x14ac:dyDescent="0.25">
      <c r="A1822" s="524" t="str">
        <f t="shared" si="36"/>
        <v>354-012-0-003 Entreprises Sappi Canada inc. (Matane)</v>
      </c>
      <c r="B1822" s="61" t="str">
        <f t="shared" si="35"/>
        <v>012-0-003 Entreprises Sappi Canada inc. (Matane)</v>
      </c>
      <c r="C1822" s="641">
        <v>354</v>
      </c>
      <c r="D1822" s="641" t="s">
        <v>1009</v>
      </c>
      <c r="E1822" s="642" t="s">
        <v>1239</v>
      </c>
      <c r="F1822" s="773">
        <v>460</v>
      </c>
      <c r="G1822" s="773">
        <v>8</v>
      </c>
      <c r="H1822" s="774">
        <v>460</v>
      </c>
    </row>
    <row r="1823" spans="1:8" s="406" customFormat="1" x14ac:dyDescent="0.25">
      <c r="A1823" s="524" t="str">
        <f t="shared" si="36"/>
        <v>354-086-0-002 Forex Amos inc. (OSB)</v>
      </c>
      <c r="B1823" s="61" t="str">
        <f t="shared" si="35"/>
        <v>086-0-002 Forex Amos inc. (OSB)</v>
      </c>
      <c r="C1823" s="641">
        <v>354</v>
      </c>
      <c r="D1823" s="641" t="s">
        <v>1240</v>
      </c>
      <c r="E1823" s="642" t="s">
        <v>1241</v>
      </c>
      <c r="F1823" s="773">
        <v>460</v>
      </c>
      <c r="G1823" s="773">
        <v>8</v>
      </c>
      <c r="H1823" s="774">
        <v>460</v>
      </c>
    </row>
    <row r="1824" spans="1:8" s="406" customFormat="1" x14ac:dyDescent="0.25">
      <c r="A1824" s="524" t="str">
        <f t="shared" si="36"/>
        <v xml:space="preserve">354-072-0-002 Fortress Cellulose Spécialisée (Thurso - Pâtes et Papiers) </v>
      </c>
      <c r="B1824" s="61" t="str">
        <f t="shared" si="35"/>
        <v xml:space="preserve">072-0-002 Fortress Cellulose Spécialisée (Thurso - Pâtes et Papiers) </v>
      </c>
      <c r="C1824" s="641">
        <v>354</v>
      </c>
      <c r="D1824" s="641" t="s">
        <v>1013</v>
      </c>
      <c r="E1824" s="642" t="s">
        <v>1014</v>
      </c>
      <c r="F1824" s="773">
        <v>460</v>
      </c>
      <c r="G1824" s="773">
        <v>8</v>
      </c>
      <c r="H1824" s="774">
        <v>460</v>
      </c>
    </row>
    <row r="1825" spans="1:8" s="406" customFormat="1" x14ac:dyDescent="0.25">
      <c r="A1825" s="524" t="str">
        <f t="shared" si="36"/>
        <v>354-073-0-001 Louisiana-Pacific Canada Ltd. (Bois-Franc)</v>
      </c>
      <c r="B1825" s="61" t="str">
        <f t="shared" si="35"/>
        <v>073-0-001 Louisiana-Pacific Canada Ltd. (Bois-Franc)</v>
      </c>
      <c r="C1825" s="641">
        <v>354</v>
      </c>
      <c r="D1825" s="641" t="s">
        <v>1015</v>
      </c>
      <c r="E1825" s="642" t="s">
        <v>1242</v>
      </c>
      <c r="F1825" s="773">
        <v>460</v>
      </c>
      <c r="G1825" s="773">
        <v>8</v>
      </c>
      <c r="H1825" s="774">
        <v>460</v>
      </c>
    </row>
    <row r="1826" spans="1:8" s="406" customFormat="1" x14ac:dyDescent="0.25">
      <c r="A1826" s="524" t="str">
        <f t="shared" si="36"/>
        <v>354-022-0-001 Norbord inc. (Chambord)</v>
      </c>
      <c r="B1826" s="61" t="str">
        <f t="shared" si="35"/>
        <v>022-0-001 Norbord inc. (Chambord)</v>
      </c>
      <c r="C1826" s="641">
        <v>354</v>
      </c>
      <c r="D1826" s="641" t="s">
        <v>1212</v>
      </c>
      <c r="E1826" s="642" t="s">
        <v>1213</v>
      </c>
      <c r="F1826" s="773">
        <v>460</v>
      </c>
      <c r="G1826" s="773">
        <v>8</v>
      </c>
      <c r="H1826" s="774">
        <v>460</v>
      </c>
    </row>
    <row r="1827" spans="1:8" s="406" customFormat="1" x14ac:dyDescent="0.25">
      <c r="A1827" s="524" t="str">
        <f t="shared" si="36"/>
        <v>354-085-0-001 Norbord inc. (La Sarre - Panneaux)</v>
      </c>
      <c r="B1827" s="61" t="str">
        <f t="shared" si="35"/>
        <v>085-0-001 Norbord inc. (La Sarre - Panneaux)</v>
      </c>
      <c r="C1827" s="641">
        <v>354</v>
      </c>
      <c r="D1827" s="641" t="s">
        <v>1016</v>
      </c>
      <c r="E1827" s="642" t="s">
        <v>1243</v>
      </c>
      <c r="F1827" s="773">
        <v>460</v>
      </c>
      <c r="G1827" s="773">
        <v>8</v>
      </c>
      <c r="H1827" s="774">
        <v>460</v>
      </c>
    </row>
    <row r="1828" spans="1:8" s="406" customFormat="1" x14ac:dyDescent="0.25">
      <c r="A1828" s="524" t="str">
        <f t="shared" si="36"/>
        <v>354-081-0-001 Rayonier A.M. Canada S.E.N.C. (Témiscaming - Pâtes et papiers)</v>
      </c>
      <c r="B1828" s="61" t="str">
        <f t="shared" si="35"/>
        <v>081-0-001 Rayonier A.M. Canada S.E.N.C. (Témiscaming - Pâtes et papiers)</v>
      </c>
      <c r="C1828" s="641">
        <v>354</v>
      </c>
      <c r="D1828" s="641" t="s">
        <v>1017</v>
      </c>
      <c r="E1828" s="642" t="s">
        <v>1244</v>
      </c>
      <c r="F1828" s="773">
        <v>460</v>
      </c>
      <c r="G1828" s="773">
        <v>8</v>
      </c>
      <c r="H1828" s="774">
        <v>460</v>
      </c>
    </row>
    <row r="1829" spans="1:8" s="406" customFormat="1" x14ac:dyDescent="0.25">
      <c r="A1829" s="524" t="str">
        <f t="shared" si="36"/>
        <v>354-171-4-003 Silicium Québec Société en commandite</v>
      </c>
      <c r="B1829" s="61" t="str">
        <f t="shared" si="35"/>
        <v>171-4-003 Silicium Québec Société en commandite</v>
      </c>
      <c r="C1829" s="641">
        <v>354</v>
      </c>
      <c r="D1829" s="641" t="s">
        <v>1010</v>
      </c>
      <c r="E1829" s="642" t="s">
        <v>1245</v>
      </c>
      <c r="F1829" s="773">
        <v>180</v>
      </c>
      <c r="G1829" s="773">
        <v>3</v>
      </c>
      <c r="H1829" s="774">
        <v>180</v>
      </c>
    </row>
    <row r="1830" spans="1:8" s="406" customFormat="1" x14ac:dyDescent="0.25">
      <c r="A1830" s="524" t="str">
        <f t="shared" si="36"/>
        <v>354-012-0-001 Uniboard Canada inc. (Sayabec)</v>
      </c>
      <c r="B1830" s="61" t="str">
        <f t="shared" si="35"/>
        <v>012-0-001 Uniboard Canada inc. (Sayabec)</v>
      </c>
      <c r="C1830" s="641">
        <v>354</v>
      </c>
      <c r="D1830" s="641" t="s">
        <v>1008</v>
      </c>
      <c r="E1830" s="642" t="s">
        <v>1246</v>
      </c>
      <c r="F1830" s="773">
        <v>460</v>
      </c>
      <c r="G1830" s="773">
        <v>8</v>
      </c>
      <c r="H1830" s="774">
        <v>460</v>
      </c>
    </row>
    <row r="1831" spans="1:8" s="406" customFormat="1" x14ac:dyDescent="0.25">
      <c r="A1831" s="524" t="str">
        <f t="shared" si="36"/>
        <v>354-041-2-039 Xylo-Carbone inc.</v>
      </c>
      <c r="B1831" s="61" t="str">
        <f t="shared" si="35"/>
        <v>041-2-039 Xylo-Carbone inc.</v>
      </c>
      <c r="C1831" s="641">
        <v>354</v>
      </c>
      <c r="D1831" s="641" t="s">
        <v>1214</v>
      </c>
      <c r="E1831" s="642" t="s">
        <v>1247</v>
      </c>
      <c r="F1831" s="773">
        <v>100</v>
      </c>
      <c r="G1831" s="773">
        <v>2</v>
      </c>
      <c r="H1831" s="774">
        <v>120</v>
      </c>
    </row>
    <row r="1832" spans="1:8" s="406" customFormat="1" x14ac:dyDescent="0.25">
      <c r="A1832" s="524" t="str">
        <f t="shared" si="36"/>
        <v>355-142-4-004 9455-8624 Québec inc. (Biomasse du lac Taureau)</v>
      </c>
      <c r="B1832" s="61" t="str">
        <f t="shared" si="35"/>
        <v>142-4-004 9455-8624 Québec inc. (Biomasse du lac Taureau)</v>
      </c>
      <c r="C1832" s="642">
        <v>355</v>
      </c>
      <c r="D1832" s="642" t="s">
        <v>1147</v>
      </c>
      <c r="E1832" s="642" t="s">
        <v>1236</v>
      </c>
      <c r="F1832" s="773">
        <v>460</v>
      </c>
      <c r="G1832" s="773">
        <v>8</v>
      </c>
      <c r="H1832" s="774">
        <v>460</v>
      </c>
    </row>
    <row r="1833" spans="1:8" s="406" customFormat="1" x14ac:dyDescent="0.25">
      <c r="A1833" s="524" t="str">
        <f t="shared" si="36"/>
        <v>355-011-0-003 Cascades Canada ULC (Cabano)</v>
      </c>
      <c r="B1833" s="61" t="str">
        <f t="shared" si="35"/>
        <v>011-0-003 Cascades Canada ULC (Cabano)</v>
      </c>
      <c r="C1833" s="641">
        <v>355</v>
      </c>
      <c r="D1833" s="641" t="s">
        <v>1007</v>
      </c>
      <c r="E1833" s="642" t="s">
        <v>1211</v>
      </c>
      <c r="F1833" s="773">
        <v>460</v>
      </c>
      <c r="G1833" s="773">
        <v>8</v>
      </c>
      <c r="H1833" s="774">
        <v>460</v>
      </c>
    </row>
    <row r="1834" spans="1:8" s="406" customFormat="1" x14ac:dyDescent="0.25">
      <c r="A1834" s="524" t="str">
        <f t="shared" si="36"/>
        <v>355-042-0-001 Compagnie WestRock du Canada Corp.</v>
      </c>
      <c r="B1834" s="61" t="str">
        <f t="shared" si="35"/>
        <v>042-0-001 Compagnie WestRock du Canada Corp.</v>
      </c>
      <c r="C1834" s="641">
        <v>355</v>
      </c>
      <c r="D1834" s="641" t="s">
        <v>1011</v>
      </c>
      <c r="E1834" s="642" t="s">
        <v>1237</v>
      </c>
      <c r="F1834" s="773">
        <v>440</v>
      </c>
      <c r="G1834" s="773">
        <v>8</v>
      </c>
      <c r="H1834" s="774">
        <v>460</v>
      </c>
    </row>
    <row r="1835" spans="1:8" s="406" customFormat="1" x14ac:dyDescent="0.25">
      <c r="A1835" s="524" t="str">
        <f t="shared" si="36"/>
        <v>355-051-0-003 Domtar inc. (Windsor - Pâtes et papiers)</v>
      </c>
      <c r="B1835" s="61" t="str">
        <f t="shared" si="35"/>
        <v>051-0-003 Domtar inc. (Windsor - Pâtes et papiers)</v>
      </c>
      <c r="C1835" s="641">
        <v>355</v>
      </c>
      <c r="D1835" s="641" t="s">
        <v>1012</v>
      </c>
      <c r="E1835" s="642" t="s">
        <v>1238</v>
      </c>
      <c r="F1835" s="773">
        <v>380</v>
      </c>
      <c r="G1835" s="773">
        <v>7</v>
      </c>
      <c r="H1835" s="774">
        <v>420</v>
      </c>
    </row>
    <row r="1836" spans="1:8" s="406" customFormat="1" x14ac:dyDescent="0.25">
      <c r="A1836" s="524" t="str">
        <f t="shared" si="36"/>
        <v>355-012-0-003 Entreprises Sappi Canada inc. (Matane)</v>
      </c>
      <c r="B1836" s="61" t="str">
        <f t="shared" si="35"/>
        <v>012-0-003 Entreprises Sappi Canada inc. (Matane)</v>
      </c>
      <c r="C1836" s="641">
        <v>355</v>
      </c>
      <c r="D1836" s="641" t="s">
        <v>1009</v>
      </c>
      <c r="E1836" s="642" t="s">
        <v>1239</v>
      </c>
      <c r="F1836" s="773">
        <v>460</v>
      </c>
      <c r="G1836" s="773">
        <v>8</v>
      </c>
      <c r="H1836" s="774">
        <v>460</v>
      </c>
    </row>
    <row r="1837" spans="1:8" s="406" customFormat="1" x14ac:dyDescent="0.25">
      <c r="A1837" s="524" t="str">
        <f t="shared" si="36"/>
        <v>355-086-0-002 Forex Amos inc. (OSB)</v>
      </c>
      <c r="B1837" s="61" t="str">
        <f t="shared" si="35"/>
        <v>086-0-002 Forex Amos inc. (OSB)</v>
      </c>
      <c r="C1837" s="641">
        <v>355</v>
      </c>
      <c r="D1837" s="641" t="s">
        <v>1240</v>
      </c>
      <c r="E1837" s="642" t="s">
        <v>1241</v>
      </c>
      <c r="F1837" s="773">
        <v>460</v>
      </c>
      <c r="G1837" s="773">
        <v>8</v>
      </c>
      <c r="H1837" s="774">
        <v>460</v>
      </c>
    </row>
    <row r="1838" spans="1:8" s="406" customFormat="1" x14ac:dyDescent="0.25">
      <c r="A1838" s="524" t="str">
        <f t="shared" si="36"/>
        <v xml:space="preserve">355-072-0-002 Fortress Cellulose Spécialisée (Thurso - Pâtes et Papiers) </v>
      </c>
      <c r="B1838" s="61" t="str">
        <f t="shared" si="35"/>
        <v xml:space="preserve">072-0-002 Fortress Cellulose Spécialisée (Thurso - Pâtes et Papiers) </v>
      </c>
      <c r="C1838" s="641">
        <v>355</v>
      </c>
      <c r="D1838" s="641" t="s">
        <v>1013</v>
      </c>
      <c r="E1838" s="642" t="s">
        <v>1014</v>
      </c>
      <c r="F1838" s="773">
        <v>460</v>
      </c>
      <c r="G1838" s="773">
        <v>8</v>
      </c>
      <c r="H1838" s="774">
        <v>460</v>
      </c>
    </row>
    <row r="1839" spans="1:8" s="406" customFormat="1" x14ac:dyDescent="0.25">
      <c r="A1839" s="524" t="str">
        <f t="shared" si="36"/>
        <v>355-073-0-001 Louisiana-Pacific Canada Ltd. (Bois-Franc)</v>
      </c>
      <c r="B1839" s="61" t="str">
        <f t="shared" si="35"/>
        <v>073-0-001 Louisiana-Pacific Canada Ltd. (Bois-Franc)</v>
      </c>
      <c r="C1839" s="641">
        <v>355</v>
      </c>
      <c r="D1839" s="641" t="s">
        <v>1015</v>
      </c>
      <c r="E1839" s="642" t="s">
        <v>1242</v>
      </c>
      <c r="F1839" s="773">
        <v>460</v>
      </c>
      <c r="G1839" s="773">
        <v>8</v>
      </c>
      <c r="H1839" s="774">
        <v>460</v>
      </c>
    </row>
    <row r="1840" spans="1:8" s="406" customFormat="1" x14ac:dyDescent="0.25">
      <c r="A1840" s="524" t="str">
        <f t="shared" si="36"/>
        <v>355-022-0-001 Norbord inc. (Chambord)</v>
      </c>
      <c r="B1840" s="61" t="str">
        <f t="shared" si="35"/>
        <v>022-0-001 Norbord inc. (Chambord)</v>
      </c>
      <c r="C1840" s="641">
        <v>355</v>
      </c>
      <c r="D1840" s="641" t="s">
        <v>1212</v>
      </c>
      <c r="E1840" s="642" t="s">
        <v>1213</v>
      </c>
      <c r="F1840" s="773">
        <v>200</v>
      </c>
      <c r="G1840" s="773">
        <v>4</v>
      </c>
      <c r="H1840" s="774">
        <v>240</v>
      </c>
    </row>
    <row r="1841" spans="1:8" s="406" customFormat="1" x14ac:dyDescent="0.25">
      <c r="A1841" s="524" t="str">
        <f t="shared" si="36"/>
        <v>355-085-0-001 Norbord inc. (La Sarre - Panneaux)</v>
      </c>
      <c r="B1841" s="61" t="str">
        <f t="shared" si="35"/>
        <v>085-0-001 Norbord inc. (La Sarre - Panneaux)</v>
      </c>
      <c r="C1841" s="641">
        <v>355</v>
      </c>
      <c r="D1841" s="641" t="s">
        <v>1016</v>
      </c>
      <c r="E1841" s="642" t="s">
        <v>1243</v>
      </c>
      <c r="F1841" s="773">
        <v>460</v>
      </c>
      <c r="G1841" s="773">
        <v>8</v>
      </c>
      <c r="H1841" s="774">
        <v>460</v>
      </c>
    </row>
    <row r="1842" spans="1:8" s="406" customFormat="1" x14ac:dyDescent="0.25">
      <c r="A1842" s="524" t="str">
        <f t="shared" si="36"/>
        <v>355-081-0-001 Rayonier A.M. Canada S.E.N.C. (Témiscaming - Pâtes et papiers)</v>
      </c>
      <c r="B1842" s="61" t="str">
        <f t="shared" si="35"/>
        <v>081-0-001 Rayonier A.M. Canada S.E.N.C. (Témiscaming - Pâtes et papiers)</v>
      </c>
      <c r="C1842" s="641">
        <v>355</v>
      </c>
      <c r="D1842" s="641" t="s">
        <v>1017</v>
      </c>
      <c r="E1842" s="642" t="s">
        <v>1244</v>
      </c>
      <c r="F1842" s="773">
        <v>460</v>
      </c>
      <c r="G1842" s="773">
        <v>8</v>
      </c>
      <c r="H1842" s="774">
        <v>460</v>
      </c>
    </row>
    <row r="1843" spans="1:8" s="406" customFormat="1" x14ac:dyDescent="0.25">
      <c r="A1843" s="524" t="str">
        <f t="shared" si="36"/>
        <v>355-171-4-003 Silicium Québec Société en commandite</v>
      </c>
      <c r="B1843" s="61" t="str">
        <f t="shared" si="35"/>
        <v>171-4-003 Silicium Québec Société en commandite</v>
      </c>
      <c r="C1843" s="642">
        <v>355</v>
      </c>
      <c r="D1843" s="642" t="s">
        <v>1010</v>
      </c>
      <c r="E1843" s="642" t="s">
        <v>1245</v>
      </c>
      <c r="F1843" s="773">
        <v>260</v>
      </c>
      <c r="G1843" s="773">
        <v>5</v>
      </c>
      <c r="H1843" s="774">
        <v>300</v>
      </c>
    </row>
    <row r="1844" spans="1:8" s="406" customFormat="1" x14ac:dyDescent="0.25">
      <c r="A1844" s="524" t="str">
        <f t="shared" si="36"/>
        <v>355-012-0-001 Uniboard Canada inc. (Sayabec)</v>
      </c>
      <c r="B1844" s="61" t="str">
        <f t="shared" si="35"/>
        <v>012-0-001 Uniboard Canada inc. (Sayabec)</v>
      </c>
      <c r="C1844" s="641">
        <v>355</v>
      </c>
      <c r="D1844" s="641" t="s">
        <v>1008</v>
      </c>
      <c r="E1844" s="642" t="s">
        <v>1246</v>
      </c>
      <c r="F1844" s="773">
        <v>460</v>
      </c>
      <c r="G1844" s="773">
        <v>8</v>
      </c>
      <c r="H1844" s="774">
        <v>460</v>
      </c>
    </row>
    <row r="1845" spans="1:8" s="406" customFormat="1" x14ac:dyDescent="0.25">
      <c r="A1845" s="524" t="str">
        <f t="shared" si="36"/>
        <v>355-041-2-039 Xylo-Carbone inc.</v>
      </c>
      <c r="B1845" s="61" t="str">
        <f t="shared" si="35"/>
        <v>041-2-039 Xylo-Carbone inc.</v>
      </c>
      <c r="C1845" s="641">
        <v>355</v>
      </c>
      <c r="D1845" s="641" t="s">
        <v>1214</v>
      </c>
      <c r="E1845" s="642" t="s">
        <v>1247</v>
      </c>
      <c r="F1845" s="773">
        <v>260</v>
      </c>
      <c r="G1845" s="773">
        <v>5</v>
      </c>
      <c r="H1845" s="774">
        <v>300</v>
      </c>
    </row>
    <row r="1846" spans="1:8" s="406" customFormat="1" x14ac:dyDescent="0.25">
      <c r="A1846" s="524" t="str">
        <f t="shared" si="36"/>
        <v>356-142-4-004 9455-8624 Québec inc. (Biomasse du lac Taureau)</v>
      </c>
      <c r="B1846" s="61" t="str">
        <f t="shared" si="35"/>
        <v>142-4-004 9455-8624 Québec inc. (Biomasse du lac Taureau)</v>
      </c>
      <c r="C1846" s="641">
        <v>356</v>
      </c>
      <c r="D1846" s="641" t="s">
        <v>1147</v>
      </c>
      <c r="E1846" s="642" t="s">
        <v>1236</v>
      </c>
      <c r="F1846" s="773">
        <v>460</v>
      </c>
      <c r="G1846" s="773">
        <v>8</v>
      </c>
      <c r="H1846" s="774">
        <v>460</v>
      </c>
    </row>
    <row r="1847" spans="1:8" s="406" customFormat="1" x14ac:dyDescent="0.25">
      <c r="A1847" s="524" t="str">
        <f t="shared" si="36"/>
        <v>356-011-0-003 Cascades Canada ULC (Cabano)</v>
      </c>
      <c r="B1847" s="61" t="str">
        <f t="shared" si="35"/>
        <v>011-0-003 Cascades Canada ULC (Cabano)</v>
      </c>
      <c r="C1847" s="641">
        <v>356</v>
      </c>
      <c r="D1847" s="641" t="s">
        <v>1007</v>
      </c>
      <c r="E1847" s="642" t="s">
        <v>1211</v>
      </c>
      <c r="F1847" s="773">
        <v>460</v>
      </c>
      <c r="G1847" s="773">
        <v>8</v>
      </c>
      <c r="H1847" s="774">
        <v>460</v>
      </c>
    </row>
    <row r="1848" spans="1:8" s="406" customFormat="1" x14ac:dyDescent="0.25">
      <c r="A1848" s="524" t="str">
        <f t="shared" si="36"/>
        <v>356-042-0-001 Compagnie WestRock du Canada Corp.</v>
      </c>
      <c r="B1848" s="61" t="str">
        <f t="shared" si="35"/>
        <v>042-0-001 Compagnie WestRock du Canada Corp.</v>
      </c>
      <c r="C1848" s="641">
        <v>356</v>
      </c>
      <c r="D1848" s="641" t="s">
        <v>1011</v>
      </c>
      <c r="E1848" s="642" t="s">
        <v>1237</v>
      </c>
      <c r="F1848" s="773">
        <v>440</v>
      </c>
      <c r="G1848" s="773">
        <v>8</v>
      </c>
      <c r="H1848" s="774">
        <v>460</v>
      </c>
    </row>
    <row r="1849" spans="1:8" s="406" customFormat="1" x14ac:dyDescent="0.25">
      <c r="A1849" s="524" t="str">
        <f t="shared" si="36"/>
        <v>356-051-0-003 Domtar inc. (Windsor - Pâtes et papiers)</v>
      </c>
      <c r="B1849" s="61" t="str">
        <f t="shared" si="35"/>
        <v>051-0-003 Domtar inc. (Windsor - Pâtes et papiers)</v>
      </c>
      <c r="C1849" s="641">
        <v>356</v>
      </c>
      <c r="D1849" s="641" t="s">
        <v>1012</v>
      </c>
      <c r="E1849" s="642" t="s">
        <v>1238</v>
      </c>
      <c r="F1849" s="773">
        <v>460</v>
      </c>
      <c r="G1849" s="773">
        <v>8</v>
      </c>
      <c r="H1849" s="774">
        <v>460</v>
      </c>
    </row>
    <row r="1850" spans="1:8" s="406" customFormat="1" x14ac:dyDescent="0.25">
      <c r="A1850" s="524" t="str">
        <f t="shared" si="36"/>
        <v>356-012-0-003 Entreprises Sappi Canada inc. (Matane)</v>
      </c>
      <c r="B1850" s="61" t="str">
        <f t="shared" si="35"/>
        <v>012-0-003 Entreprises Sappi Canada inc. (Matane)</v>
      </c>
      <c r="C1850" s="641">
        <v>356</v>
      </c>
      <c r="D1850" s="641" t="s">
        <v>1009</v>
      </c>
      <c r="E1850" s="642" t="s">
        <v>1239</v>
      </c>
      <c r="F1850" s="773">
        <v>460</v>
      </c>
      <c r="G1850" s="773">
        <v>8</v>
      </c>
      <c r="H1850" s="774">
        <v>460</v>
      </c>
    </row>
    <row r="1851" spans="1:8" s="406" customFormat="1" x14ac:dyDescent="0.25">
      <c r="A1851" s="524" t="str">
        <f t="shared" si="36"/>
        <v>356-086-0-002 Forex Amos inc. (OSB)</v>
      </c>
      <c r="B1851" s="61" t="str">
        <f t="shared" si="35"/>
        <v>086-0-002 Forex Amos inc. (OSB)</v>
      </c>
      <c r="C1851" s="641">
        <v>356</v>
      </c>
      <c r="D1851" s="641" t="s">
        <v>1240</v>
      </c>
      <c r="E1851" s="642" t="s">
        <v>1241</v>
      </c>
      <c r="F1851" s="773">
        <v>460</v>
      </c>
      <c r="G1851" s="773">
        <v>8</v>
      </c>
      <c r="H1851" s="774">
        <v>460</v>
      </c>
    </row>
    <row r="1852" spans="1:8" s="406" customFormat="1" x14ac:dyDescent="0.25">
      <c r="A1852" s="524" t="str">
        <f t="shared" si="36"/>
        <v xml:space="preserve">356-072-0-002 Fortress Cellulose Spécialisée (Thurso - Pâtes et Papiers) </v>
      </c>
      <c r="B1852" s="61" t="str">
        <f t="shared" si="35"/>
        <v xml:space="preserve">072-0-002 Fortress Cellulose Spécialisée (Thurso - Pâtes et Papiers) </v>
      </c>
      <c r="C1852" s="641">
        <v>356</v>
      </c>
      <c r="D1852" s="641" t="s">
        <v>1013</v>
      </c>
      <c r="E1852" s="642" t="s">
        <v>1014</v>
      </c>
      <c r="F1852" s="773">
        <v>460</v>
      </c>
      <c r="G1852" s="773">
        <v>8</v>
      </c>
      <c r="H1852" s="774">
        <v>460</v>
      </c>
    </row>
    <row r="1853" spans="1:8" s="406" customFormat="1" x14ac:dyDescent="0.25">
      <c r="A1853" s="524" t="str">
        <f t="shared" si="36"/>
        <v>356-073-0-001 Louisiana-Pacific Canada Ltd. (Bois-Franc)</v>
      </c>
      <c r="B1853" s="61" t="str">
        <f t="shared" si="35"/>
        <v>073-0-001 Louisiana-Pacific Canada Ltd. (Bois-Franc)</v>
      </c>
      <c r="C1853" s="641">
        <v>356</v>
      </c>
      <c r="D1853" s="641" t="s">
        <v>1015</v>
      </c>
      <c r="E1853" s="642" t="s">
        <v>1242</v>
      </c>
      <c r="F1853" s="773">
        <v>460</v>
      </c>
      <c r="G1853" s="773">
        <v>8</v>
      </c>
      <c r="H1853" s="774">
        <v>460</v>
      </c>
    </row>
    <row r="1854" spans="1:8" s="406" customFormat="1" x14ac:dyDescent="0.25">
      <c r="A1854" s="524" t="str">
        <f t="shared" si="36"/>
        <v>356-022-0-001 Norbord inc. (Chambord)</v>
      </c>
      <c r="B1854" s="61" t="str">
        <f t="shared" si="35"/>
        <v>022-0-001 Norbord inc. (Chambord)</v>
      </c>
      <c r="C1854" s="642">
        <v>356</v>
      </c>
      <c r="D1854" s="642" t="s">
        <v>1212</v>
      </c>
      <c r="E1854" s="642" t="s">
        <v>1213</v>
      </c>
      <c r="F1854" s="773">
        <v>200</v>
      </c>
      <c r="G1854" s="773">
        <v>4</v>
      </c>
      <c r="H1854" s="774">
        <v>240</v>
      </c>
    </row>
    <row r="1855" spans="1:8" s="406" customFormat="1" x14ac:dyDescent="0.25">
      <c r="A1855" s="524" t="str">
        <f t="shared" si="36"/>
        <v>356-085-0-001 Norbord inc. (La Sarre - Panneaux)</v>
      </c>
      <c r="B1855" s="61" t="str">
        <f t="shared" si="35"/>
        <v>085-0-001 Norbord inc. (La Sarre - Panneaux)</v>
      </c>
      <c r="C1855" s="641">
        <v>356</v>
      </c>
      <c r="D1855" s="641" t="s">
        <v>1016</v>
      </c>
      <c r="E1855" s="642" t="s">
        <v>1243</v>
      </c>
      <c r="F1855" s="773">
        <v>460</v>
      </c>
      <c r="G1855" s="773">
        <v>8</v>
      </c>
      <c r="H1855" s="774">
        <v>460</v>
      </c>
    </row>
    <row r="1856" spans="1:8" s="406" customFormat="1" x14ac:dyDescent="0.25">
      <c r="A1856" s="524" t="str">
        <f t="shared" si="36"/>
        <v>356-081-0-001 Rayonier A.M. Canada S.E.N.C. (Témiscaming - Pâtes et papiers)</v>
      </c>
      <c r="B1856" s="61" t="str">
        <f t="shared" si="35"/>
        <v>081-0-001 Rayonier A.M. Canada S.E.N.C. (Témiscaming - Pâtes et papiers)</v>
      </c>
      <c r="C1856" s="641">
        <v>356</v>
      </c>
      <c r="D1856" s="641" t="s">
        <v>1017</v>
      </c>
      <c r="E1856" s="642" t="s">
        <v>1244</v>
      </c>
      <c r="F1856" s="773">
        <v>460</v>
      </c>
      <c r="G1856" s="773">
        <v>8</v>
      </c>
      <c r="H1856" s="774">
        <v>460</v>
      </c>
    </row>
    <row r="1857" spans="1:8" s="406" customFormat="1" x14ac:dyDescent="0.25">
      <c r="A1857" s="524" t="str">
        <f t="shared" si="36"/>
        <v>356-171-4-003 Silicium Québec Société en commandite</v>
      </c>
      <c r="B1857" s="61" t="str">
        <f t="shared" si="35"/>
        <v>171-4-003 Silicium Québec Société en commandite</v>
      </c>
      <c r="C1857" s="641">
        <v>356</v>
      </c>
      <c r="D1857" s="641" t="s">
        <v>1010</v>
      </c>
      <c r="E1857" s="642" t="s">
        <v>1245</v>
      </c>
      <c r="F1857" s="773">
        <v>340</v>
      </c>
      <c r="G1857" s="773">
        <v>6</v>
      </c>
      <c r="H1857" s="774">
        <v>360</v>
      </c>
    </row>
    <row r="1858" spans="1:8" s="406" customFormat="1" x14ac:dyDescent="0.25">
      <c r="A1858" s="524" t="str">
        <f t="shared" si="36"/>
        <v>356-012-0-001 Uniboard Canada inc. (Sayabec)</v>
      </c>
      <c r="B1858" s="61" t="str">
        <f t="shared" si="35"/>
        <v>012-0-001 Uniboard Canada inc. (Sayabec)</v>
      </c>
      <c r="C1858" s="641">
        <v>356</v>
      </c>
      <c r="D1858" s="641" t="s">
        <v>1008</v>
      </c>
      <c r="E1858" s="642" t="s">
        <v>1246</v>
      </c>
      <c r="F1858" s="773">
        <v>460</v>
      </c>
      <c r="G1858" s="773">
        <v>8</v>
      </c>
      <c r="H1858" s="774">
        <v>460</v>
      </c>
    </row>
    <row r="1859" spans="1:8" s="406" customFormat="1" x14ac:dyDescent="0.25">
      <c r="A1859" s="524" t="str">
        <f t="shared" si="36"/>
        <v>356-041-2-039 Xylo-Carbone inc.</v>
      </c>
      <c r="B1859" s="61" t="str">
        <f t="shared" si="35"/>
        <v>041-2-039 Xylo-Carbone inc.</v>
      </c>
      <c r="C1859" s="641">
        <v>356</v>
      </c>
      <c r="D1859" s="641" t="s">
        <v>1214</v>
      </c>
      <c r="E1859" s="642" t="s">
        <v>1247</v>
      </c>
      <c r="F1859" s="773">
        <v>340</v>
      </c>
      <c r="G1859" s="773">
        <v>6</v>
      </c>
      <c r="H1859" s="774">
        <v>360</v>
      </c>
    </row>
    <row r="1860" spans="1:8" s="406" customFormat="1" x14ac:dyDescent="0.25">
      <c r="A1860" s="524" t="str">
        <f t="shared" si="36"/>
        <v>357-142-4-004 9455-8624 Québec inc. (Biomasse du lac Taureau)</v>
      </c>
      <c r="B1860" s="61" t="str">
        <f t="shared" si="35"/>
        <v>142-4-004 9455-8624 Québec inc. (Biomasse du lac Taureau)</v>
      </c>
      <c r="C1860" s="641">
        <v>357</v>
      </c>
      <c r="D1860" s="641" t="s">
        <v>1147</v>
      </c>
      <c r="E1860" s="642" t="s">
        <v>1236</v>
      </c>
      <c r="F1860" s="773">
        <v>460</v>
      </c>
      <c r="G1860" s="773">
        <v>8</v>
      </c>
      <c r="H1860" s="774">
        <v>460</v>
      </c>
    </row>
    <row r="1861" spans="1:8" s="406" customFormat="1" x14ac:dyDescent="0.25">
      <c r="A1861" s="524" t="str">
        <f t="shared" si="36"/>
        <v>357-011-0-003 Cascades Canada ULC (Cabano)</v>
      </c>
      <c r="B1861" s="61" t="str">
        <f t="shared" si="35"/>
        <v>011-0-003 Cascades Canada ULC (Cabano)</v>
      </c>
      <c r="C1861" s="641">
        <v>357</v>
      </c>
      <c r="D1861" s="641" t="s">
        <v>1007</v>
      </c>
      <c r="E1861" s="642" t="s">
        <v>1211</v>
      </c>
      <c r="F1861" s="773">
        <v>460</v>
      </c>
      <c r="G1861" s="773">
        <v>8</v>
      </c>
      <c r="H1861" s="774">
        <v>460</v>
      </c>
    </row>
    <row r="1862" spans="1:8" s="406" customFormat="1" x14ac:dyDescent="0.25">
      <c r="A1862" s="524" t="str">
        <f t="shared" si="36"/>
        <v>357-042-0-001 Compagnie WestRock du Canada Corp.</v>
      </c>
      <c r="B1862" s="61" t="str">
        <f t="shared" si="35"/>
        <v>042-0-001 Compagnie WestRock du Canada Corp.</v>
      </c>
      <c r="C1862" s="641">
        <v>357</v>
      </c>
      <c r="D1862" s="641" t="s">
        <v>1011</v>
      </c>
      <c r="E1862" s="642" t="s">
        <v>1237</v>
      </c>
      <c r="F1862" s="773">
        <v>400</v>
      </c>
      <c r="G1862" s="773">
        <v>7</v>
      </c>
      <c r="H1862" s="774">
        <v>420</v>
      </c>
    </row>
    <row r="1863" spans="1:8" s="406" customFormat="1" x14ac:dyDescent="0.25">
      <c r="A1863" s="524" t="str">
        <f t="shared" si="36"/>
        <v>357-051-0-003 Domtar inc. (Windsor - Pâtes et papiers)</v>
      </c>
      <c r="B1863" s="61" t="str">
        <f t="shared" si="35"/>
        <v>051-0-003 Domtar inc. (Windsor - Pâtes et papiers)</v>
      </c>
      <c r="C1863" s="641">
        <v>357</v>
      </c>
      <c r="D1863" s="641" t="s">
        <v>1012</v>
      </c>
      <c r="E1863" s="642" t="s">
        <v>1238</v>
      </c>
      <c r="F1863" s="773">
        <v>460</v>
      </c>
      <c r="G1863" s="773">
        <v>8</v>
      </c>
      <c r="H1863" s="774">
        <v>460</v>
      </c>
    </row>
    <row r="1864" spans="1:8" s="406" customFormat="1" x14ac:dyDescent="0.25">
      <c r="A1864" s="524" t="str">
        <f t="shared" si="36"/>
        <v>357-012-0-003 Entreprises Sappi Canada inc. (Matane)</v>
      </c>
      <c r="B1864" s="61" t="str">
        <f t="shared" ref="B1864:B1927" si="37">CONCATENATE(D1864," ",E1864)</f>
        <v>012-0-003 Entreprises Sappi Canada inc. (Matane)</v>
      </c>
      <c r="C1864" s="641">
        <v>357</v>
      </c>
      <c r="D1864" s="641" t="s">
        <v>1009</v>
      </c>
      <c r="E1864" s="642" t="s">
        <v>1239</v>
      </c>
      <c r="F1864" s="773">
        <v>460</v>
      </c>
      <c r="G1864" s="773">
        <v>8</v>
      </c>
      <c r="H1864" s="774">
        <v>460</v>
      </c>
    </row>
    <row r="1865" spans="1:8" s="406" customFormat="1" x14ac:dyDescent="0.25">
      <c r="A1865" s="524" t="str">
        <f t="shared" ref="A1865:A1928" si="38">CONCATENATE(C1865,"-",B1865)</f>
        <v>357-086-0-002 Forex Amos inc. (OSB)</v>
      </c>
      <c r="B1865" s="61" t="str">
        <f t="shared" si="37"/>
        <v>086-0-002 Forex Amos inc. (OSB)</v>
      </c>
      <c r="C1865" s="642">
        <v>357</v>
      </c>
      <c r="D1865" s="642" t="s">
        <v>1240</v>
      </c>
      <c r="E1865" s="642" t="s">
        <v>1241</v>
      </c>
      <c r="F1865" s="773">
        <v>460</v>
      </c>
      <c r="G1865" s="773">
        <v>8</v>
      </c>
      <c r="H1865" s="774">
        <v>460</v>
      </c>
    </row>
    <row r="1866" spans="1:8" s="406" customFormat="1" x14ac:dyDescent="0.25">
      <c r="A1866" s="524" t="str">
        <f t="shared" si="38"/>
        <v xml:space="preserve">357-072-0-002 Fortress Cellulose Spécialisée (Thurso - Pâtes et Papiers) </v>
      </c>
      <c r="B1866" s="61" t="str">
        <f t="shared" si="37"/>
        <v xml:space="preserve">072-0-002 Fortress Cellulose Spécialisée (Thurso - Pâtes et Papiers) </v>
      </c>
      <c r="C1866" s="641">
        <v>357</v>
      </c>
      <c r="D1866" s="641" t="s">
        <v>1013</v>
      </c>
      <c r="E1866" s="642" t="s">
        <v>1014</v>
      </c>
      <c r="F1866" s="773">
        <v>460</v>
      </c>
      <c r="G1866" s="773">
        <v>8</v>
      </c>
      <c r="H1866" s="774">
        <v>460</v>
      </c>
    </row>
    <row r="1867" spans="1:8" s="406" customFormat="1" x14ac:dyDescent="0.25">
      <c r="A1867" s="524" t="str">
        <f t="shared" si="38"/>
        <v>357-073-0-001 Louisiana-Pacific Canada Ltd. (Bois-Franc)</v>
      </c>
      <c r="B1867" s="61" t="str">
        <f t="shared" si="37"/>
        <v>073-0-001 Louisiana-Pacific Canada Ltd. (Bois-Franc)</v>
      </c>
      <c r="C1867" s="641">
        <v>357</v>
      </c>
      <c r="D1867" s="641" t="s">
        <v>1015</v>
      </c>
      <c r="E1867" s="642" t="s">
        <v>1242</v>
      </c>
      <c r="F1867" s="773">
        <v>460</v>
      </c>
      <c r="G1867" s="773">
        <v>8</v>
      </c>
      <c r="H1867" s="774">
        <v>460</v>
      </c>
    </row>
    <row r="1868" spans="1:8" s="406" customFormat="1" x14ac:dyDescent="0.25">
      <c r="A1868" s="524" t="str">
        <f t="shared" si="38"/>
        <v>357-022-0-001 Norbord inc. (Chambord)</v>
      </c>
      <c r="B1868" s="61" t="str">
        <f t="shared" si="37"/>
        <v>022-0-001 Norbord inc. (Chambord)</v>
      </c>
      <c r="C1868" s="641">
        <v>357</v>
      </c>
      <c r="D1868" s="641" t="s">
        <v>1212</v>
      </c>
      <c r="E1868" s="642" t="s">
        <v>1213</v>
      </c>
      <c r="F1868" s="773">
        <v>120</v>
      </c>
      <c r="G1868" s="773">
        <v>2</v>
      </c>
      <c r="H1868" s="774">
        <v>120</v>
      </c>
    </row>
    <row r="1869" spans="1:8" s="406" customFormat="1" x14ac:dyDescent="0.25">
      <c r="A1869" s="524" t="str">
        <f t="shared" si="38"/>
        <v>357-085-0-001 Norbord inc. (La Sarre - Panneaux)</v>
      </c>
      <c r="B1869" s="61" t="str">
        <f t="shared" si="37"/>
        <v>085-0-001 Norbord inc. (La Sarre - Panneaux)</v>
      </c>
      <c r="C1869" s="641">
        <v>357</v>
      </c>
      <c r="D1869" s="641" t="s">
        <v>1016</v>
      </c>
      <c r="E1869" s="642" t="s">
        <v>1243</v>
      </c>
      <c r="F1869" s="773">
        <v>460</v>
      </c>
      <c r="G1869" s="773">
        <v>8</v>
      </c>
      <c r="H1869" s="774">
        <v>460</v>
      </c>
    </row>
    <row r="1870" spans="1:8" s="406" customFormat="1" x14ac:dyDescent="0.25">
      <c r="A1870" s="524" t="str">
        <f t="shared" si="38"/>
        <v>357-081-0-001 Rayonier A.M. Canada S.E.N.C. (Témiscaming - Pâtes et papiers)</v>
      </c>
      <c r="B1870" s="61" t="str">
        <f t="shared" si="37"/>
        <v>081-0-001 Rayonier A.M. Canada S.E.N.C. (Témiscaming - Pâtes et papiers)</v>
      </c>
      <c r="C1870" s="641">
        <v>357</v>
      </c>
      <c r="D1870" s="641" t="s">
        <v>1017</v>
      </c>
      <c r="E1870" s="642" t="s">
        <v>1244</v>
      </c>
      <c r="F1870" s="773">
        <v>460</v>
      </c>
      <c r="G1870" s="773">
        <v>8</v>
      </c>
      <c r="H1870" s="774">
        <v>460</v>
      </c>
    </row>
    <row r="1871" spans="1:8" s="406" customFormat="1" x14ac:dyDescent="0.25">
      <c r="A1871" s="524" t="str">
        <f t="shared" si="38"/>
        <v>357-171-4-003 Silicium Québec Société en commandite</v>
      </c>
      <c r="B1871" s="61" t="str">
        <f t="shared" si="37"/>
        <v>171-4-003 Silicium Québec Société en commandite</v>
      </c>
      <c r="C1871" s="641">
        <v>357</v>
      </c>
      <c r="D1871" s="641" t="s">
        <v>1010</v>
      </c>
      <c r="E1871" s="642" t="s">
        <v>1245</v>
      </c>
      <c r="F1871" s="773">
        <v>460</v>
      </c>
      <c r="G1871" s="773">
        <v>8</v>
      </c>
      <c r="H1871" s="774">
        <v>460</v>
      </c>
    </row>
    <row r="1872" spans="1:8" s="406" customFormat="1" x14ac:dyDescent="0.25">
      <c r="A1872" s="524" t="str">
        <f t="shared" si="38"/>
        <v>357-012-0-001 Uniboard Canada inc. (Sayabec)</v>
      </c>
      <c r="B1872" s="61" t="str">
        <f t="shared" si="37"/>
        <v>012-0-001 Uniboard Canada inc. (Sayabec)</v>
      </c>
      <c r="C1872" s="641">
        <v>357</v>
      </c>
      <c r="D1872" s="641" t="s">
        <v>1008</v>
      </c>
      <c r="E1872" s="642" t="s">
        <v>1246</v>
      </c>
      <c r="F1872" s="773">
        <v>460</v>
      </c>
      <c r="G1872" s="773">
        <v>8</v>
      </c>
      <c r="H1872" s="774">
        <v>460</v>
      </c>
    </row>
    <row r="1873" spans="1:8" s="406" customFormat="1" x14ac:dyDescent="0.25">
      <c r="A1873" s="524" t="str">
        <f t="shared" si="38"/>
        <v>357-041-2-039 Xylo-Carbone inc.</v>
      </c>
      <c r="B1873" s="61" t="str">
        <f t="shared" si="37"/>
        <v>041-2-039 Xylo-Carbone inc.</v>
      </c>
      <c r="C1873" s="641">
        <v>357</v>
      </c>
      <c r="D1873" s="641" t="s">
        <v>1214</v>
      </c>
      <c r="E1873" s="642" t="s">
        <v>1247</v>
      </c>
      <c r="F1873" s="773">
        <v>460</v>
      </c>
      <c r="G1873" s="773">
        <v>8</v>
      </c>
      <c r="H1873" s="774">
        <v>460</v>
      </c>
    </row>
    <row r="1874" spans="1:8" s="406" customFormat="1" x14ac:dyDescent="0.25">
      <c r="A1874" s="524" t="str">
        <f t="shared" si="38"/>
        <v>448-142-4-004 9455-8624 Québec inc. (Biomasse du lac Taureau)</v>
      </c>
      <c r="B1874" s="61" t="str">
        <f t="shared" si="37"/>
        <v>142-4-004 9455-8624 Québec inc. (Biomasse du lac Taureau)</v>
      </c>
      <c r="C1874" s="641">
        <v>448</v>
      </c>
      <c r="D1874" s="641" t="s">
        <v>1147</v>
      </c>
      <c r="E1874" s="642" t="s">
        <v>1236</v>
      </c>
      <c r="F1874" s="773">
        <v>20</v>
      </c>
      <c r="G1874" s="773">
        <v>1</v>
      </c>
      <c r="H1874" s="774">
        <v>60</v>
      </c>
    </row>
    <row r="1875" spans="1:8" s="406" customFormat="1" x14ac:dyDescent="0.25">
      <c r="A1875" s="524" t="str">
        <f t="shared" si="38"/>
        <v>448-011-0-003 Cascades Canada ULC (Cabano)</v>
      </c>
      <c r="B1875" s="61" t="str">
        <f t="shared" si="37"/>
        <v>011-0-003 Cascades Canada ULC (Cabano)</v>
      </c>
      <c r="C1875" s="641">
        <v>448</v>
      </c>
      <c r="D1875" s="641" t="s">
        <v>1007</v>
      </c>
      <c r="E1875" s="642" t="s">
        <v>1211</v>
      </c>
      <c r="F1875" s="773">
        <v>460</v>
      </c>
      <c r="G1875" s="773">
        <v>8</v>
      </c>
      <c r="H1875" s="774">
        <v>460</v>
      </c>
    </row>
    <row r="1876" spans="1:8" s="406" customFormat="1" x14ac:dyDescent="0.25">
      <c r="A1876" s="524" t="str">
        <f t="shared" si="38"/>
        <v>448-042-0-001 Compagnie WestRock du Canada Corp.</v>
      </c>
      <c r="B1876" s="61" t="str">
        <f t="shared" si="37"/>
        <v>042-0-001 Compagnie WestRock du Canada Corp.</v>
      </c>
      <c r="C1876" s="642">
        <v>448</v>
      </c>
      <c r="D1876" s="642" t="s">
        <v>1011</v>
      </c>
      <c r="E1876" s="642" t="s">
        <v>1237</v>
      </c>
      <c r="F1876" s="773">
        <v>200</v>
      </c>
      <c r="G1876" s="773">
        <v>4</v>
      </c>
      <c r="H1876" s="774">
        <v>240</v>
      </c>
    </row>
    <row r="1877" spans="1:8" s="406" customFormat="1" x14ac:dyDescent="0.25">
      <c r="A1877" s="524" t="str">
        <f t="shared" si="38"/>
        <v>448-051-0-003 Domtar inc. (Windsor - Pâtes et papiers)</v>
      </c>
      <c r="B1877" s="61" t="str">
        <f t="shared" si="37"/>
        <v>051-0-003 Domtar inc. (Windsor - Pâtes et papiers)</v>
      </c>
      <c r="C1877" s="641">
        <v>448</v>
      </c>
      <c r="D1877" s="641" t="s">
        <v>1012</v>
      </c>
      <c r="E1877" s="642" t="s">
        <v>1238</v>
      </c>
      <c r="F1877" s="773">
        <v>260</v>
      </c>
      <c r="G1877" s="773">
        <v>5</v>
      </c>
      <c r="H1877" s="774">
        <v>300</v>
      </c>
    </row>
    <row r="1878" spans="1:8" s="406" customFormat="1" x14ac:dyDescent="0.25">
      <c r="A1878" s="524" t="str">
        <f t="shared" si="38"/>
        <v>448-012-0-003 Entreprises Sappi Canada inc. (Matane)</v>
      </c>
      <c r="B1878" s="61" t="str">
        <f t="shared" si="37"/>
        <v>012-0-003 Entreprises Sappi Canada inc. (Matane)</v>
      </c>
      <c r="C1878" s="641">
        <v>448</v>
      </c>
      <c r="D1878" s="641" t="s">
        <v>1009</v>
      </c>
      <c r="E1878" s="642" t="s">
        <v>1239</v>
      </c>
      <c r="F1878" s="773">
        <v>460</v>
      </c>
      <c r="G1878" s="773">
        <v>8</v>
      </c>
      <c r="H1878" s="774">
        <v>460</v>
      </c>
    </row>
    <row r="1879" spans="1:8" s="406" customFormat="1" x14ac:dyDescent="0.25">
      <c r="A1879" s="524" t="str">
        <f t="shared" si="38"/>
        <v>448-086-0-002 Forex Amos inc. (OSB)</v>
      </c>
      <c r="B1879" s="61" t="str">
        <f t="shared" si="37"/>
        <v>086-0-002 Forex Amos inc. (OSB)</v>
      </c>
      <c r="C1879" s="641">
        <v>448</v>
      </c>
      <c r="D1879" s="641" t="s">
        <v>1240</v>
      </c>
      <c r="E1879" s="642" t="s">
        <v>1241</v>
      </c>
      <c r="F1879" s="773">
        <v>460</v>
      </c>
      <c r="G1879" s="773">
        <v>8</v>
      </c>
      <c r="H1879" s="774">
        <v>460</v>
      </c>
    </row>
    <row r="1880" spans="1:8" s="406" customFormat="1" x14ac:dyDescent="0.25">
      <c r="A1880" s="524" t="str">
        <f t="shared" si="38"/>
        <v xml:space="preserve">448-072-0-002 Fortress Cellulose Spécialisée (Thurso - Pâtes et Papiers) </v>
      </c>
      <c r="B1880" s="61" t="str">
        <f t="shared" si="37"/>
        <v xml:space="preserve">072-0-002 Fortress Cellulose Spécialisée (Thurso - Pâtes et Papiers) </v>
      </c>
      <c r="C1880" s="641">
        <v>448</v>
      </c>
      <c r="D1880" s="641" t="s">
        <v>1013</v>
      </c>
      <c r="E1880" s="642" t="s">
        <v>1014</v>
      </c>
      <c r="F1880" s="773">
        <v>380</v>
      </c>
      <c r="G1880" s="773">
        <v>7</v>
      </c>
      <c r="H1880" s="774">
        <v>420</v>
      </c>
    </row>
    <row r="1881" spans="1:8" s="406" customFormat="1" x14ac:dyDescent="0.25">
      <c r="A1881" s="524" t="str">
        <f t="shared" si="38"/>
        <v>448-073-0-001 Louisiana-Pacific Canada Ltd. (Bois-Franc)</v>
      </c>
      <c r="B1881" s="61" t="str">
        <f t="shared" si="37"/>
        <v>073-0-001 Louisiana-Pacific Canada Ltd. (Bois-Franc)</v>
      </c>
      <c r="C1881" s="641">
        <v>448</v>
      </c>
      <c r="D1881" s="641" t="s">
        <v>1015</v>
      </c>
      <c r="E1881" s="642" t="s">
        <v>1242</v>
      </c>
      <c r="F1881" s="773">
        <v>460</v>
      </c>
      <c r="G1881" s="773">
        <v>8</v>
      </c>
      <c r="H1881" s="774">
        <v>460</v>
      </c>
    </row>
    <row r="1882" spans="1:8" s="406" customFormat="1" x14ac:dyDescent="0.25">
      <c r="A1882" s="524" t="str">
        <f t="shared" si="38"/>
        <v>448-022-0-001 Norbord inc. (Chambord)</v>
      </c>
      <c r="B1882" s="61" t="str">
        <f t="shared" si="37"/>
        <v>022-0-001 Norbord inc. (Chambord)</v>
      </c>
      <c r="C1882" s="641">
        <v>448</v>
      </c>
      <c r="D1882" s="641" t="s">
        <v>1212</v>
      </c>
      <c r="E1882" s="642" t="s">
        <v>1213</v>
      </c>
      <c r="F1882" s="773">
        <v>460</v>
      </c>
      <c r="G1882" s="773">
        <v>8</v>
      </c>
      <c r="H1882" s="774">
        <v>460</v>
      </c>
    </row>
    <row r="1883" spans="1:8" s="406" customFormat="1" x14ac:dyDescent="0.25">
      <c r="A1883" s="524" t="str">
        <f t="shared" si="38"/>
        <v>448-085-0-001 Norbord inc. (La Sarre - Panneaux)</v>
      </c>
      <c r="B1883" s="61" t="str">
        <f t="shared" si="37"/>
        <v>085-0-001 Norbord inc. (La Sarre - Panneaux)</v>
      </c>
      <c r="C1883" s="641">
        <v>448</v>
      </c>
      <c r="D1883" s="641" t="s">
        <v>1016</v>
      </c>
      <c r="E1883" s="642" t="s">
        <v>1243</v>
      </c>
      <c r="F1883" s="773">
        <v>460</v>
      </c>
      <c r="G1883" s="773">
        <v>8</v>
      </c>
      <c r="H1883" s="774">
        <v>460</v>
      </c>
    </row>
    <row r="1884" spans="1:8" s="406" customFormat="1" x14ac:dyDescent="0.25">
      <c r="A1884" s="524" t="str">
        <f t="shared" si="38"/>
        <v>448-081-0-001 Rayonier A.M. Canada S.E.N.C. (Témiscaming - Pâtes et papiers)</v>
      </c>
      <c r="B1884" s="61" t="str">
        <f t="shared" si="37"/>
        <v>081-0-001 Rayonier A.M. Canada S.E.N.C. (Témiscaming - Pâtes et papiers)</v>
      </c>
      <c r="C1884" s="641">
        <v>448</v>
      </c>
      <c r="D1884" s="641" t="s">
        <v>1017</v>
      </c>
      <c r="E1884" s="642" t="s">
        <v>1244</v>
      </c>
      <c r="F1884" s="773">
        <v>460</v>
      </c>
      <c r="G1884" s="773">
        <v>8</v>
      </c>
      <c r="H1884" s="774">
        <v>460</v>
      </c>
    </row>
    <row r="1885" spans="1:8" s="406" customFormat="1" x14ac:dyDescent="0.25">
      <c r="A1885" s="524" t="str">
        <f t="shared" si="38"/>
        <v>448-171-4-003 Silicium Québec Société en commandite</v>
      </c>
      <c r="B1885" s="61" t="str">
        <f t="shared" si="37"/>
        <v>171-4-003 Silicium Québec Société en commandite</v>
      </c>
      <c r="C1885" s="641">
        <v>448</v>
      </c>
      <c r="D1885" s="641" t="s">
        <v>1010</v>
      </c>
      <c r="E1885" s="642" t="s">
        <v>1245</v>
      </c>
      <c r="F1885" s="773">
        <v>0</v>
      </c>
      <c r="G1885" s="773">
        <v>0</v>
      </c>
      <c r="H1885" s="774">
        <v>0</v>
      </c>
    </row>
    <row r="1886" spans="1:8" s="406" customFormat="1" x14ac:dyDescent="0.25">
      <c r="A1886" s="524" t="str">
        <f t="shared" si="38"/>
        <v>448-012-0-001 Uniboard Canada inc. (Sayabec)</v>
      </c>
      <c r="B1886" s="61" t="str">
        <f t="shared" si="37"/>
        <v>012-0-001 Uniboard Canada inc. (Sayabec)</v>
      </c>
      <c r="C1886" s="641">
        <v>448</v>
      </c>
      <c r="D1886" s="641" t="s">
        <v>1008</v>
      </c>
      <c r="E1886" s="642" t="s">
        <v>1246</v>
      </c>
      <c r="F1886" s="773">
        <v>460</v>
      </c>
      <c r="G1886" s="773">
        <v>8</v>
      </c>
      <c r="H1886" s="774">
        <v>460</v>
      </c>
    </row>
    <row r="1887" spans="1:8" s="406" customFormat="1" x14ac:dyDescent="0.25">
      <c r="A1887" s="524" t="str">
        <f t="shared" si="38"/>
        <v>448-041-2-039 Xylo-Carbone inc.</v>
      </c>
      <c r="B1887" s="61" t="str">
        <f t="shared" si="37"/>
        <v>041-2-039 Xylo-Carbone inc.</v>
      </c>
      <c r="C1887" s="642">
        <v>448</v>
      </c>
      <c r="D1887" s="642" t="s">
        <v>1214</v>
      </c>
      <c r="E1887" s="642" t="s">
        <v>1247</v>
      </c>
      <c r="F1887" s="773">
        <v>0</v>
      </c>
      <c r="G1887" s="773">
        <v>0</v>
      </c>
      <c r="H1887" s="774">
        <v>0</v>
      </c>
    </row>
    <row r="1888" spans="1:8" s="406" customFormat="1" x14ac:dyDescent="0.25">
      <c r="A1888" s="524" t="str">
        <f t="shared" si="38"/>
        <v>449-142-4-004 9455-8624 Québec inc. (Biomasse du lac Taureau)</v>
      </c>
      <c r="B1888" s="61" t="str">
        <f t="shared" si="37"/>
        <v>142-4-004 9455-8624 Québec inc. (Biomasse du lac Taureau)</v>
      </c>
      <c r="C1888" s="641">
        <v>449</v>
      </c>
      <c r="D1888" s="641" t="s">
        <v>1147</v>
      </c>
      <c r="E1888" s="642" t="s">
        <v>1236</v>
      </c>
      <c r="F1888" s="773">
        <v>120</v>
      </c>
      <c r="G1888" s="773">
        <v>2</v>
      </c>
      <c r="H1888" s="774">
        <v>120</v>
      </c>
    </row>
    <row r="1889" spans="1:8" s="406" customFormat="1" x14ac:dyDescent="0.25">
      <c r="A1889" s="524" t="str">
        <f t="shared" si="38"/>
        <v>449-011-0-003 Cascades Canada ULC (Cabano)</v>
      </c>
      <c r="B1889" s="61" t="str">
        <f t="shared" si="37"/>
        <v>011-0-003 Cascades Canada ULC (Cabano)</v>
      </c>
      <c r="C1889" s="641">
        <v>449</v>
      </c>
      <c r="D1889" s="641" t="s">
        <v>1007</v>
      </c>
      <c r="E1889" s="642" t="s">
        <v>1211</v>
      </c>
      <c r="F1889" s="773">
        <v>460</v>
      </c>
      <c r="G1889" s="773">
        <v>8</v>
      </c>
      <c r="H1889" s="774">
        <v>460</v>
      </c>
    </row>
    <row r="1890" spans="1:8" s="406" customFormat="1" x14ac:dyDescent="0.25">
      <c r="A1890" s="524" t="str">
        <f t="shared" si="38"/>
        <v>449-042-0-001 Compagnie WestRock du Canada Corp.</v>
      </c>
      <c r="B1890" s="61" t="str">
        <f t="shared" si="37"/>
        <v>042-0-001 Compagnie WestRock du Canada Corp.</v>
      </c>
      <c r="C1890" s="641">
        <v>449</v>
      </c>
      <c r="D1890" s="641" t="s">
        <v>1011</v>
      </c>
      <c r="E1890" s="642" t="s">
        <v>1237</v>
      </c>
      <c r="F1890" s="773">
        <v>340</v>
      </c>
      <c r="G1890" s="773">
        <v>6</v>
      </c>
      <c r="H1890" s="774">
        <v>360</v>
      </c>
    </row>
    <row r="1891" spans="1:8" s="406" customFormat="1" x14ac:dyDescent="0.25">
      <c r="A1891" s="524" t="str">
        <f t="shared" si="38"/>
        <v>449-051-0-003 Domtar inc. (Windsor - Pâtes et papiers)</v>
      </c>
      <c r="B1891" s="61" t="str">
        <f t="shared" si="37"/>
        <v>051-0-003 Domtar inc. (Windsor - Pâtes et papiers)</v>
      </c>
      <c r="C1891" s="641">
        <v>449</v>
      </c>
      <c r="D1891" s="641" t="s">
        <v>1012</v>
      </c>
      <c r="E1891" s="642" t="s">
        <v>1238</v>
      </c>
      <c r="F1891" s="773">
        <v>380</v>
      </c>
      <c r="G1891" s="773">
        <v>7</v>
      </c>
      <c r="H1891" s="774">
        <v>420</v>
      </c>
    </row>
    <row r="1892" spans="1:8" s="406" customFormat="1" x14ac:dyDescent="0.25">
      <c r="A1892" s="524" t="str">
        <f t="shared" si="38"/>
        <v>449-012-0-003 Entreprises Sappi Canada inc. (Matane)</v>
      </c>
      <c r="B1892" s="61" t="str">
        <f t="shared" si="37"/>
        <v>012-0-003 Entreprises Sappi Canada inc. (Matane)</v>
      </c>
      <c r="C1892" s="641">
        <v>449</v>
      </c>
      <c r="D1892" s="641" t="s">
        <v>1009</v>
      </c>
      <c r="E1892" s="642" t="s">
        <v>1239</v>
      </c>
      <c r="F1892" s="773">
        <v>460</v>
      </c>
      <c r="G1892" s="773">
        <v>8</v>
      </c>
      <c r="H1892" s="774">
        <v>460</v>
      </c>
    </row>
    <row r="1893" spans="1:8" s="406" customFormat="1" x14ac:dyDescent="0.25">
      <c r="A1893" s="524" t="str">
        <f t="shared" si="38"/>
        <v>449-086-0-002 Forex Amos inc. (OSB)</v>
      </c>
      <c r="B1893" s="61" t="str">
        <f t="shared" si="37"/>
        <v>086-0-002 Forex Amos inc. (OSB)</v>
      </c>
      <c r="C1893" s="641">
        <v>449</v>
      </c>
      <c r="D1893" s="641" t="s">
        <v>1240</v>
      </c>
      <c r="E1893" s="642" t="s">
        <v>1241</v>
      </c>
      <c r="F1893" s="773">
        <v>460</v>
      </c>
      <c r="G1893" s="773">
        <v>8</v>
      </c>
      <c r="H1893" s="774">
        <v>460</v>
      </c>
    </row>
    <row r="1894" spans="1:8" s="406" customFormat="1" x14ac:dyDescent="0.25">
      <c r="A1894" s="524" t="str">
        <f t="shared" si="38"/>
        <v xml:space="preserve">449-072-0-002 Fortress Cellulose Spécialisée (Thurso - Pâtes et Papiers) </v>
      </c>
      <c r="B1894" s="61" t="str">
        <f t="shared" si="37"/>
        <v xml:space="preserve">072-0-002 Fortress Cellulose Spécialisée (Thurso - Pâtes et Papiers) </v>
      </c>
      <c r="C1894" s="641">
        <v>449</v>
      </c>
      <c r="D1894" s="641" t="s">
        <v>1013</v>
      </c>
      <c r="E1894" s="642" t="s">
        <v>1014</v>
      </c>
      <c r="F1894" s="773">
        <v>460</v>
      </c>
      <c r="G1894" s="773">
        <v>8</v>
      </c>
      <c r="H1894" s="774">
        <v>460</v>
      </c>
    </row>
    <row r="1895" spans="1:8" s="406" customFormat="1" x14ac:dyDescent="0.25">
      <c r="A1895" s="524" t="str">
        <f t="shared" si="38"/>
        <v>449-073-0-001 Louisiana-Pacific Canada Ltd. (Bois-Franc)</v>
      </c>
      <c r="B1895" s="61" t="str">
        <f t="shared" si="37"/>
        <v>073-0-001 Louisiana-Pacific Canada Ltd. (Bois-Franc)</v>
      </c>
      <c r="C1895" s="641">
        <v>449</v>
      </c>
      <c r="D1895" s="641" t="s">
        <v>1015</v>
      </c>
      <c r="E1895" s="642" t="s">
        <v>1242</v>
      </c>
      <c r="F1895" s="773">
        <v>460</v>
      </c>
      <c r="G1895" s="773">
        <v>8</v>
      </c>
      <c r="H1895" s="774">
        <v>460</v>
      </c>
    </row>
    <row r="1896" spans="1:8" s="406" customFormat="1" x14ac:dyDescent="0.25">
      <c r="A1896" s="524" t="str">
        <f t="shared" si="38"/>
        <v>449-022-0-001 Norbord inc. (Chambord)</v>
      </c>
      <c r="B1896" s="61" t="str">
        <f t="shared" si="37"/>
        <v>022-0-001 Norbord inc. (Chambord)</v>
      </c>
      <c r="C1896" s="641">
        <v>449</v>
      </c>
      <c r="D1896" s="641" t="s">
        <v>1212</v>
      </c>
      <c r="E1896" s="642" t="s">
        <v>1213</v>
      </c>
      <c r="F1896" s="773">
        <v>460</v>
      </c>
      <c r="G1896" s="773">
        <v>8</v>
      </c>
      <c r="H1896" s="774">
        <v>460</v>
      </c>
    </row>
    <row r="1897" spans="1:8" s="406" customFormat="1" x14ac:dyDescent="0.25">
      <c r="A1897" s="524" t="str">
        <f t="shared" si="38"/>
        <v>449-085-0-001 Norbord inc. (La Sarre - Panneaux)</v>
      </c>
      <c r="B1897" s="61" t="str">
        <f t="shared" si="37"/>
        <v>085-0-001 Norbord inc. (La Sarre - Panneaux)</v>
      </c>
      <c r="C1897" s="641">
        <v>449</v>
      </c>
      <c r="D1897" s="641" t="s">
        <v>1016</v>
      </c>
      <c r="E1897" s="642" t="s">
        <v>1243</v>
      </c>
      <c r="F1897" s="773">
        <v>460</v>
      </c>
      <c r="G1897" s="773">
        <v>8</v>
      </c>
      <c r="H1897" s="774">
        <v>460</v>
      </c>
    </row>
    <row r="1898" spans="1:8" s="406" customFormat="1" x14ac:dyDescent="0.25">
      <c r="A1898" s="524" t="str">
        <f t="shared" si="38"/>
        <v>449-081-0-001 Rayonier A.M. Canada S.E.N.C. (Témiscaming - Pâtes et papiers)</v>
      </c>
      <c r="B1898" s="61" t="str">
        <f t="shared" si="37"/>
        <v>081-0-001 Rayonier A.M. Canada S.E.N.C. (Témiscaming - Pâtes et papiers)</v>
      </c>
      <c r="C1898" s="642">
        <v>449</v>
      </c>
      <c r="D1898" s="642" t="s">
        <v>1017</v>
      </c>
      <c r="E1898" s="642" t="s">
        <v>1244</v>
      </c>
      <c r="F1898" s="773">
        <v>460</v>
      </c>
      <c r="G1898" s="773">
        <v>8</v>
      </c>
      <c r="H1898" s="774">
        <v>460</v>
      </c>
    </row>
    <row r="1899" spans="1:8" s="406" customFormat="1" x14ac:dyDescent="0.25">
      <c r="A1899" s="524" t="str">
        <f t="shared" si="38"/>
        <v>449-171-4-003 Silicium Québec Société en commandite</v>
      </c>
      <c r="B1899" s="61" t="str">
        <f t="shared" si="37"/>
        <v>171-4-003 Silicium Québec Société en commandite</v>
      </c>
      <c r="C1899" s="641">
        <v>449</v>
      </c>
      <c r="D1899" s="641" t="s">
        <v>1010</v>
      </c>
      <c r="E1899" s="642" t="s">
        <v>1245</v>
      </c>
      <c r="F1899" s="773">
        <v>140</v>
      </c>
      <c r="G1899" s="773">
        <v>3</v>
      </c>
      <c r="H1899" s="774">
        <v>180</v>
      </c>
    </row>
    <row r="1900" spans="1:8" s="406" customFormat="1" x14ac:dyDescent="0.25">
      <c r="A1900" s="524" t="str">
        <f t="shared" si="38"/>
        <v>449-012-0-001 Uniboard Canada inc. (Sayabec)</v>
      </c>
      <c r="B1900" s="61" t="str">
        <f t="shared" si="37"/>
        <v>012-0-001 Uniboard Canada inc. (Sayabec)</v>
      </c>
      <c r="C1900" s="641">
        <v>449</v>
      </c>
      <c r="D1900" s="641" t="s">
        <v>1008</v>
      </c>
      <c r="E1900" s="642" t="s">
        <v>1246</v>
      </c>
      <c r="F1900" s="773">
        <v>460</v>
      </c>
      <c r="G1900" s="773">
        <v>8</v>
      </c>
      <c r="H1900" s="774">
        <v>460</v>
      </c>
    </row>
    <row r="1901" spans="1:8" s="406" customFormat="1" x14ac:dyDescent="0.25">
      <c r="A1901" s="524" t="str">
        <f t="shared" si="38"/>
        <v>449-041-2-039 Xylo-Carbone inc.</v>
      </c>
      <c r="B1901" s="61" t="str">
        <f t="shared" si="37"/>
        <v>041-2-039 Xylo-Carbone inc.</v>
      </c>
      <c r="C1901" s="641">
        <v>449</v>
      </c>
      <c r="D1901" s="641" t="s">
        <v>1214</v>
      </c>
      <c r="E1901" s="642" t="s">
        <v>1247</v>
      </c>
      <c r="F1901" s="773">
        <v>80</v>
      </c>
      <c r="G1901" s="773">
        <v>2</v>
      </c>
      <c r="H1901" s="774">
        <v>120</v>
      </c>
    </row>
    <row r="1902" spans="1:8" s="406" customFormat="1" x14ac:dyDescent="0.25">
      <c r="A1902" s="524" t="str">
        <f t="shared" si="38"/>
        <v>451-142-4-004 9455-8624 Québec inc. (Biomasse du lac Taureau)</v>
      </c>
      <c r="B1902" s="61" t="str">
        <f t="shared" si="37"/>
        <v>142-4-004 9455-8624 Québec inc. (Biomasse du lac Taureau)</v>
      </c>
      <c r="C1902" s="641">
        <v>451</v>
      </c>
      <c r="D1902" s="641" t="s">
        <v>1147</v>
      </c>
      <c r="E1902" s="642" t="s">
        <v>1236</v>
      </c>
      <c r="F1902" s="773">
        <v>300</v>
      </c>
      <c r="G1902" s="773">
        <v>5</v>
      </c>
      <c r="H1902" s="774">
        <v>300</v>
      </c>
    </row>
    <row r="1903" spans="1:8" s="406" customFormat="1" x14ac:dyDescent="0.25">
      <c r="A1903" s="524" t="str">
        <f t="shared" si="38"/>
        <v>451-011-0-003 Cascades Canada ULC (Cabano)</v>
      </c>
      <c r="B1903" s="61" t="str">
        <f t="shared" si="37"/>
        <v>011-0-003 Cascades Canada ULC (Cabano)</v>
      </c>
      <c r="C1903" s="641">
        <v>451</v>
      </c>
      <c r="D1903" s="641" t="s">
        <v>1007</v>
      </c>
      <c r="E1903" s="642" t="s">
        <v>1211</v>
      </c>
      <c r="F1903" s="773">
        <v>460</v>
      </c>
      <c r="G1903" s="773">
        <v>8</v>
      </c>
      <c r="H1903" s="774">
        <v>460</v>
      </c>
    </row>
    <row r="1904" spans="1:8" s="406" customFormat="1" x14ac:dyDescent="0.25">
      <c r="A1904" s="524" t="str">
        <f t="shared" si="38"/>
        <v>451-042-0-001 Compagnie WestRock du Canada Corp.</v>
      </c>
      <c r="B1904" s="61" t="str">
        <f t="shared" si="37"/>
        <v>042-0-001 Compagnie WestRock du Canada Corp.</v>
      </c>
      <c r="C1904" s="641">
        <v>451</v>
      </c>
      <c r="D1904" s="641" t="s">
        <v>1011</v>
      </c>
      <c r="E1904" s="642" t="s">
        <v>1237</v>
      </c>
      <c r="F1904" s="773">
        <v>40</v>
      </c>
      <c r="G1904" s="773">
        <v>1</v>
      </c>
      <c r="H1904" s="774">
        <v>60</v>
      </c>
    </row>
    <row r="1905" spans="1:8" s="406" customFormat="1" x14ac:dyDescent="0.25">
      <c r="A1905" s="524" t="str">
        <f t="shared" si="38"/>
        <v>451-051-0-003 Domtar inc. (Windsor - Pâtes et papiers)</v>
      </c>
      <c r="B1905" s="61" t="str">
        <f t="shared" si="37"/>
        <v>051-0-003 Domtar inc. (Windsor - Pâtes et papiers)</v>
      </c>
      <c r="C1905" s="641">
        <v>451</v>
      </c>
      <c r="D1905" s="641" t="s">
        <v>1012</v>
      </c>
      <c r="E1905" s="642" t="s">
        <v>1238</v>
      </c>
      <c r="F1905" s="773">
        <v>400</v>
      </c>
      <c r="G1905" s="773">
        <v>7</v>
      </c>
      <c r="H1905" s="774">
        <v>420</v>
      </c>
    </row>
    <row r="1906" spans="1:8" s="406" customFormat="1" x14ac:dyDescent="0.25">
      <c r="A1906" s="524" t="str">
        <f t="shared" si="38"/>
        <v>451-012-0-003 Entreprises Sappi Canada inc. (Matane)</v>
      </c>
      <c r="B1906" s="61" t="str">
        <f t="shared" si="37"/>
        <v>012-0-003 Entreprises Sappi Canada inc. (Matane)</v>
      </c>
      <c r="C1906" s="641">
        <v>451</v>
      </c>
      <c r="D1906" s="641" t="s">
        <v>1009</v>
      </c>
      <c r="E1906" s="642" t="s">
        <v>1239</v>
      </c>
      <c r="F1906" s="773">
        <v>460</v>
      </c>
      <c r="G1906" s="773">
        <v>8</v>
      </c>
      <c r="H1906" s="774">
        <v>460</v>
      </c>
    </row>
    <row r="1907" spans="1:8" s="406" customFormat="1" x14ac:dyDescent="0.25">
      <c r="A1907" s="524" t="str">
        <f t="shared" si="38"/>
        <v>451-086-0-002 Forex Amos inc. (OSB)</v>
      </c>
      <c r="B1907" s="61" t="str">
        <f t="shared" si="37"/>
        <v>086-0-002 Forex Amos inc. (OSB)</v>
      </c>
      <c r="C1907" s="641">
        <v>451</v>
      </c>
      <c r="D1907" s="641" t="s">
        <v>1240</v>
      </c>
      <c r="E1907" s="642" t="s">
        <v>1241</v>
      </c>
      <c r="F1907" s="773">
        <v>460</v>
      </c>
      <c r="G1907" s="773">
        <v>8</v>
      </c>
      <c r="H1907" s="774">
        <v>460</v>
      </c>
    </row>
    <row r="1908" spans="1:8" s="406" customFormat="1" x14ac:dyDescent="0.25">
      <c r="A1908" s="524" t="str">
        <f t="shared" si="38"/>
        <v xml:space="preserve">451-072-0-002 Fortress Cellulose Spécialisée (Thurso - Pâtes et Papiers) </v>
      </c>
      <c r="B1908" s="61" t="str">
        <f t="shared" si="37"/>
        <v xml:space="preserve">072-0-002 Fortress Cellulose Spécialisée (Thurso - Pâtes et Papiers) </v>
      </c>
      <c r="C1908" s="641">
        <v>451</v>
      </c>
      <c r="D1908" s="641" t="s">
        <v>1013</v>
      </c>
      <c r="E1908" s="642" t="s">
        <v>1014</v>
      </c>
      <c r="F1908" s="773">
        <v>460</v>
      </c>
      <c r="G1908" s="773">
        <v>8</v>
      </c>
      <c r="H1908" s="774">
        <v>460</v>
      </c>
    </row>
    <row r="1909" spans="1:8" s="406" customFormat="1" x14ac:dyDescent="0.25">
      <c r="A1909" s="524" t="str">
        <f t="shared" si="38"/>
        <v>451-073-0-001 Louisiana-Pacific Canada Ltd. (Bois-Franc)</v>
      </c>
      <c r="B1909" s="61" t="str">
        <f t="shared" si="37"/>
        <v>073-0-001 Louisiana-Pacific Canada Ltd. (Bois-Franc)</v>
      </c>
      <c r="C1909" s="642">
        <v>451</v>
      </c>
      <c r="D1909" s="642" t="s">
        <v>1015</v>
      </c>
      <c r="E1909" s="642" t="s">
        <v>1242</v>
      </c>
      <c r="F1909" s="773">
        <v>460</v>
      </c>
      <c r="G1909" s="773">
        <v>8</v>
      </c>
      <c r="H1909" s="774">
        <v>460</v>
      </c>
    </row>
    <row r="1910" spans="1:8" s="406" customFormat="1" x14ac:dyDescent="0.25">
      <c r="A1910" s="524" t="str">
        <f t="shared" si="38"/>
        <v>451-022-0-001 Norbord inc. (Chambord)</v>
      </c>
      <c r="B1910" s="61" t="str">
        <f t="shared" si="37"/>
        <v>022-0-001 Norbord inc. (Chambord)</v>
      </c>
      <c r="C1910" s="641">
        <v>451</v>
      </c>
      <c r="D1910" s="641" t="s">
        <v>1212</v>
      </c>
      <c r="E1910" s="642" t="s">
        <v>1213</v>
      </c>
      <c r="F1910" s="773">
        <v>320</v>
      </c>
      <c r="G1910" s="773">
        <v>6</v>
      </c>
      <c r="H1910" s="774">
        <v>360</v>
      </c>
    </row>
    <row r="1911" spans="1:8" s="406" customFormat="1" x14ac:dyDescent="0.25">
      <c r="A1911" s="524" t="str">
        <f t="shared" si="38"/>
        <v>451-085-0-001 Norbord inc. (La Sarre - Panneaux)</v>
      </c>
      <c r="B1911" s="61" t="str">
        <f t="shared" si="37"/>
        <v>085-0-001 Norbord inc. (La Sarre - Panneaux)</v>
      </c>
      <c r="C1911" s="641">
        <v>451</v>
      </c>
      <c r="D1911" s="641" t="s">
        <v>1016</v>
      </c>
      <c r="E1911" s="642" t="s">
        <v>1243</v>
      </c>
      <c r="F1911" s="773">
        <v>460</v>
      </c>
      <c r="G1911" s="773">
        <v>8</v>
      </c>
      <c r="H1911" s="774">
        <v>460</v>
      </c>
    </row>
    <row r="1912" spans="1:8" s="406" customFormat="1" x14ac:dyDescent="0.25">
      <c r="A1912" s="524" t="str">
        <f t="shared" si="38"/>
        <v>451-081-0-001 Rayonier A.M. Canada S.E.N.C. (Témiscaming - Pâtes et papiers)</v>
      </c>
      <c r="B1912" s="61" t="str">
        <f t="shared" si="37"/>
        <v>081-0-001 Rayonier A.M. Canada S.E.N.C. (Témiscaming - Pâtes et papiers)</v>
      </c>
      <c r="C1912" s="641">
        <v>451</v>
      </c>
      <c r="D1912" s="641" t="s">
        <v>1017</v>
      </c>
      <c r="E1912" s="642" t="s">
        <v>1244</v>
      </c>
      <c r="F1912" s="773">
        <v>460</v>
      </c>
      <c r="G1912" s="773">
        <v>8</v>
      </c>
      <c r="H1912" s="774">
        <v>460</v>
      </c>
    </row>
    <row r="1913" spans="1:8" s="406" customFormat="1" x14ac:dyDescent="0.25">
      <c r="A1913" s="524" t="str">
        <f t="shared" si="38"/>
        <v>451-171-4-003 Silicium Québec Société en commandite</v>
      </c>
      <c r="B1913" s="61" t="str">
        <f t="shared" si="37"/>
        <v>171-4-003 Silicium Québec Société en commandite</v>
      </c>
      <c r="C1913" s="641">
        <v>451</v>
      </c>
      <c r="D1913" s="641" t="s">
        <v>1010</v>
      </c>
      <c r="E1913" s="642" t="s">
        <v>1245</v>
      </c>
      <c r="F1913" s="773">
        <v>200</v>
      </c>
      <c r="G1913" s="773">
        <v>4</v>
      </c>
      <c r="H1913" s="774">
        <v>240</v>
      </c>
    </row>
    <row r="1914" spans="1:8" s="406" customFormat="1" x14ac:dyDescent="0.25">
      <c r="A1914" s="524" t="str">
        <f t="shared" si="38"/>
        <v>451-012-0-001 Uniboard Canada inc. (Sayabec)</v>
      </c>
      <c r="B1914" s="61" t="str">
        <f t="shared" si="37"/>
        <v>012-0-001 Uniboard Canada inc. (Sayabec)</v>
      </c>
      <c r="C1914" s="641">
        <v>451</v>
      </c>
      <c r="D1914" s="641" t="s">
        <v>1008</v>
      </c>
      <c r="E1914" s="642" t="s">
        <v>1246</v>
      </c>
      <c r="F1914" s="773">
        <v>460</v>
      </c>
      <c r="G1914" s="773">
        <v>8</v>
      </c>
      <c r="H1914" s="774">
        <v>460</v>
      </c>
    </row>
    <row r="1915" spans="1:8" s="406" customFormat="1" x14ac:dyDescent="0.25">
      <c r="A1915" s="524" t="str">
        <f t="shared" si="38"/>
        <v>451-041-2-039 Xylo-Carbone inc.</v>
      </c>
      <c r="B1915" s="61" t="str">
        <f t="shared" si="37"/>
        <v>041-2-039 Xylo-Carbone inc.</v>
      </c>
      <c r="C1915" s="641">
        <v>451</v>
      </c>
      <c r="D1915" s="641" t="s">
        <v>1214</v>
      </c>
      <c r="E1915" s="642" t="s">
        <v>1247</v>
      </c>
      <c r="F1915" s="773">
        <v>40</v>
      </c>
      <c r="G1915" s="773">
        <v>1</v>
      </c>
      <c r="H1915" s="774">
        <v>60</v>
      </c>
    </row>
    <row r="1916" spans="1:8" s="406" customFormat="1" x14ac:dyDescent="0.25">
      <c r="A1916" s="524" t="str">
        <f t="shared" si="38"/>
        <v>452-142-4-004 9455-8624 Québec inc. (Biomasse du lac Taureau)</v>
      </c>
      <c r="B1916" s="61" t="str">
        <f t="shared" si="37"/>
        <v>142-4-004 9455-8624 Québec inc. (Biomasse du lac Taureau)</v>
      </c>
      <c r="C1916" s="641">
        <v>452</v>
      </c>
      <c r="D1916" s="641" t="s">
        <v>1147</v>
      </c>
      <c r="E1916" s="642" t="s">
        <v>1236</v>
      </c>
      <c r="F1916" s="773">
        <v>280</v>
      </c>
      <c r="G1916" s="773">
        <v>5</v>
      </c>
      <c r="H1916" s="774">
        <v>300</v>
      </c>
    </row>
    <row r="1917" spans="1:8" s="406" customFormat="1" x14ac:dyDescent="0.25">
      <c r="A1917" s="524" t="str">
        <f t="shared" si="38"/>
        <v>452-011-0-003 Cascades Canada ULC (Cabano)</v>
      </c>
      <c r="B1917" s="61" t="str">
        <f t="shared" si="37"/>
        <v>011-0-003 Cascades Canada ULC (Cabano)</v>
      </c>
      <c r="C1917" s="641">
        <v>452</v>
      </c>
      <c r="D1917" s="641" t="s">
        <v>1007</v>
      </c>
      <c r="E1917" s="642" t="s">
        <v>1211</v>
      </c>
      <c r="F1917" s="773">
        <v>460</v>
      </c>
      <c r="G1917" s="773">
        <v>8</v>
      </c>
      <c r="H1917" s="774">
        <v>460</v>
      </c>
    </row>
    <row r="1918" spans="1:8" s="406" customFormat="1" x14ac:dyDescent="0.25">
      <c r="A1918" s="524" t="str">
        <f t="shared" si="38"/>
        <v>452-042-0-001 Compagnie WestRock du Canada Corp.</v>
      </c>
      <c r="B1918" s="61" t="str">
        <f t="shared" si="37"/>
        <v>042-0-001 Compagnie WestRock du Canada Corp.</v>
      </c>
      <c r="C1918" s="641">
        <v>452</v>
      </c>
      <c r="D1918" s="641" t="s">
        <v>1011</v>
      </c>
      <c r="E1918" s="642" t="s">
        <v>1237</v>
      </c>
      <c r="F1918" s="773">
        <v>0</v>
      </c>
      <c r="G1918" s="773">
        <v>0</v>
      </c>
      <c r="H1918" s="774">
        <v>0</v>
      </c>
    </row>
    <row r="1919" spans="1:8" s="406" customFormat="1" x14ac:dyDescent="0.25">
      <c r="A1919" s="524" t="str">
        <f t="shared" si="38"/>
        <v>452-051-0-003 Domtar inc. (Windsor - Pâtes et papiers)</v>
      </c>
      <c r="B1919" s="61" t="str">
        <f t="shared" si="37"/>
        <v>051-0-003 Domtar inc. (Windsor - Pâtes et papiers)</v>
      </c>
      <c r="C1919" s="641">
        <v>452</v>
      </c>
      <c r="D1919" s="641" t="s">
        <v>1012</v>
      </c>
      <c r="E1919" s="642" t="s">
        <v>1238</v>
      </c>
      <c r="F1919" s="773">
        <v>280</v>
      </c>
      <c r="G1919" s="773">
        <v>5</v>
      </c>
      <c r="H1919" s="774">
        <v>300</v>
      </c>
    </row>
    <row r="1920" spans="1:8" s="406" customFormat="1" x14ac:dyDescent="0.25">
      <c r="A1920" s="524" t="str">
        <f t="shared" si="38"/>
        <v>452-012-0-003 Entreprises Sappi Canada inc. (Matane)</v>
      </c>
      <c r="B1920" s="61" t="str">
        <f t="shared" si="37"/>
        <v>012-0-003 Entreprises Sappi Canada inc. (Matane)</v>
      </c>
      <c r="C1920" s="642">
        <v>452</v>
      </c>
      <c r="D1920" s="642" t="s">
        <v>1009</v>
      </c>
      <c r="E1920" s="642" t="s">
        <v>1239</v>
      </c>
      <c r="F1920" s="773">
        <v>460</v>
      </c>
      <c r="G1920" s="773">
        <v>8</v>
      </c>
      <c r="H1920" s="774">
        <v>460</v>
      </c>
    </row>
    <row r="1921" spans="1:8" s="406" customFormat="1" x14ac:dyDescent="0.25">
      <c r="A1921" s="524" t="str">
        <f t="shared" si="38"/>
        <v>452-086-0-002 Forex Amos inc. (OSB)</v>
      </c>
      <c r="B1921" s="61" t="str">
        <f t="shared" si="37"/>
        <v>086-0-002 Forex Amos inc. (OSB)</v>
      </c>
      <c r="C1921" s="641">
        <v>452</v>
      </c>
      <c r="D1921" s="641" t="s">
        <v>1240</v>
      </c>
      <c r="E1921" s="642" t="s">
        <v>1241</v>
      </c>
      <c r="F1921" s="773">
        <v>460</v>
      </c>
      <c r="G1921" s="773">
        <v>8</v>
      </c>
      <c r="H1921" s="774">
        <v>460</v>
      </c>
    </row>
    <row r="1922" spans="1:8" s="406" customFormat="1" x14ac:dyDescent="0.25">
      <c r="A1922" s="524" t="str">
        <f t="shared" si="38"/>
        <v xml:space="preserve">452-072-0-002 Fortress Cellulose Spécialisée (Thurso - Pâtes et Papiers) </v>
      </c>
      <c r="B1922" s="61" t="str">
        <f t="shared" si="37"/>
        <v xml:space="preserve">072-0-002 Fortress Cellulose Spécialisée (Thurso - Pâtes et Papiers) </v>
      </c>
      <c r="C1922" s="641">
        <v>452</v>
      </c>
      <c r="D1922" s="641" t="s">
        <v>1013</v>
      </c>
      <c r="E1922" s="642" t="s">
        <v>1014</v>
      </c>
      <c r="F1922" s="773">
        <v>460</v>
      </c>
      <c r="G1922" s="773">
        <v>8</v>
      </c>
      <c r="H1922" s="774">
        <v>460</v>
      </c>
    </row>
    <row r="1923" spans="1:8" s="406" customFormat="1" x14ac:dyDescent="0.25">
      <c r="A1923" s="524" t="str">
        <f t="shared" si="38"/>
        <v>452-073-0-001 Louisiana-Pacific Canada Ltd. (Bois-Franc)</v>
      </c>
      <c r="B1923" s="61" t="str">
        <f t="shared" si="37"/>
        <v>073-0-001 Louisiana-Pacific Canada Ltd. (Bois-Franc)</v>
      </c>
      <c r="C1923" s="641">
        <v>452</v>
      </c>
      <c r="D1923" s="641" t="s">
        <v>1015</v>
      </c>
      <c r="E1923" s="642" t="s">
        <v>1242</v>
      </c>
      <c r="F1923" s="773">
        <v>460</v>
      </c>
      <c r="G1923" s="773">
        <v>8</v>
      </c>
      <c r="H1923" s="774">
        <v>460</v>
      </c>
    </row>
    <row r="1924" spans="1:8" s="406" customFormat="1" x14ac:dyDescent="0.25">
      <c r="A1924" s="524" t="str">
        <f t="shared" si="38"/>
        <v>452-022-0-001 Norbord inc. (Chambord)</v>
      </c>
      <c r="B1924" s="61" t="str">
        <f t="shared" si="37"/>
        <v>022-0-001 Norbord inc. (Chambord)</v>
      </c>
      <c r="C1924" s="641">
        <v>452</v>
      </c>
      <c r="D1924" s="641" t="s">
        <v>1212</v>
      </c>
      <c r="E1924" s="642" t="s">
        <v>1213</v>
      </c>
      <c r="F1924" s="773">
        <v>220</v>
      </c>
      <c r="G1924" s="773">
        <v>4</v>
      </c>
      <c r="H1924" s="774">
        <v>240</v>
      </c>
    </row>
    <row r="1925" spans="1:8" s="406" customFormat="1" x14ac:dyDescent="0.25">
      <c r="A1925" s="524" t="str">
        <f t="shared" si="38"/>
        <v>452-085-0-001 Norbord inc. (La Sarre - Panneaux)</v>
      </c>
      <c r="B1925" s="61" t="str">
        <f t="shared" si="37"/>
        <v>085-0-001 Norbord inc. (La Sarre - Panneaux)</v>
      </c>
      <c r="C1925" s="641">
        <v>452</v>
      </c>
      <c r="D1925" s="641" t="s">
        <v>1016</v>
      </c>
      <c r="E1925" s="642" t="s">
        <v>1243</v>
      </c>
      <c r="F1925" s="773">
        <v>460</v>
      </c>
      <c r="G1925" s="773">
        <v>8</v>
      </c>
      <c r="H1925" s="774">
        <v>460</v>
      </c>
    </row>
    <row r="1926" spans="1:8" s="406" customFormat="1" x14ac:dyDescent="0.25">
      <c r="A1926" s="524" t="str">
        <f t="shared" si="38"/>
        <v>452-081-0-001 Rayonier A.M. Canada S.E.N.C. (Témiscaming - Pâtes et papiers)</v>
      </c>
      <c r="B1926" s="61" t="str">
        <f t="shared" si="37"/>
        <v>081-0-001 Rayonier A.M. Canada S.E.N.C. (Témiscaming - Pâtes et papiers)</v>
      </c>
      <c r="C1926" s="641">
        <v>452</v>
      </c>
      <c r="D1926" s="641" t="s">
        <v>1017</v>
      </c>
      <c r="E1926" s="642" t="s">
        <v>1244</v>
      </c>
      <c r="F1926" s="773">
        <v>460</v>
      </c>
      <c r="G1926" s="773">
        <v>8</v>
      </c>
      <c r="H1926" s="774">
        <v>460</v>
      </c>
    </row>
    <row r="1927" spans="1:8" s="406" customFormat="1" x14ac:dyDescent="0.25">
      <c r="A1927" s="524" t="str">
        <f t="shared" si="38"/>
        <v>452-171-4-003 Silicium Québec Société en commandite</v>
      </c>
      <c r="B1927" s="61" t="str">
        <f t="shared" si="37"/>
        <v>171-4-003 Silicium Québec Société en commandite</v>
      </c>
      <c r="C1927" s="641">
        <v>452</v>
      </c>
      <c r="D1927" s="641" t="s">
        <v>1010</v>
      </c>
      <c r="E1927" s="642" t="s">
        <v>1245</v>
      </c>
      <c r="F1927" s="773">
        <v>40</v>
      </c>
      <c r="G1927" s="773">
        <v>1</v>
      </c>
      <c r="H1927" s="774">
        <v>60</v>
      </c>
    </row>
    <row r="1928" spans="1:8" s="406" customFormat="1" x14ac:dyDescent="0.25">
      <c r="A1928" s="524" t="str">
        <f t="shared" si="38"/>
        <v>452-012-0-001 Uniboard Canada inc. (Sayabec)</v>
      </c>
      <c r="B1928" s="61" t="str">
        <f t="shared" ref="B1928:B1991" si="39">CONCATENATE(D1928," ",E1928)</f>
        <v>012-0-001 Uniboard Canada inc. (Sayabec)</v>
      </c>
      <c r="C1928" s="641">
        <v>452</v>
      </c>
      <c r="D1928" s="641" t="s">
        <v>1008</v>
      </c>
      <c r="E1928" s="642" t="s">
        <v>1246</v>
      </c>
      <c r="F1928" s="773">
        <v>460</v>
      </c>
      <c r="G1928" s="773">
        <v>8</v>
      </c>
      <c r="H1928" s="774">
        <v>460</v>
      </c>
    </row>
    <row r="1929" spans="1:8" s="406" customFormat="1" x14ac:dyDescent="0.25">
      <c r="A1929" s="524" t="str">
        <f t="shared" ref="A1929:A1992" si="40">CONCATENATE(C1929,"-",B1929)</f>
        <v>452-041-2-039 Xylo-Carbone inc.</v>
      </c>
      <c r="B1929" s="61" t="str">
        <f t="shared" si="39"/>
        <v>041-2-039 Xylo-Carbone inc.</v>
      </c>
      <c r="C1929" s="641">
        <v>452</v>
      </c>
      <c r="D1929" s="641" t="s">
        <v>1214</v>
      </c>
      <c r="E1929" s="642" t="s">
        <v>1247</v>
      </c>
      <c r="F1929" s="773">
        <v>0</v>
      </c>
      <c r="G1929" s="773">
        <v>0</v>
      </c>
      <c r="H1929" s="774">
        <v>0</v>
      </c>
    </row>
    <row r="1930" spans="1:8" s="406" customFormat="1" x14ac:dyDescent="0.25">
      <c r="A1930" s="524" t="str">
        <f t="shared" si="40"/>
        <v>453-142-4-004 9455-8624 Québec inc. (Biomasse du lac Taureau)</v>
      </c>
      <c r="B1930" s="61" t="str">
        <f t="shared" si="39"/>
        <v>142-4-004 9455-8624 Québec inc. (Biomasse du lac Taureau)</v>
      </c>
      <c r="C1930" s="641">
        <v>453</v>
      </c>
      <c r="D1930" s="641" t="s">
        <v>1147</v>
      </c>
      <c r="E1930" s="642" t="s">
        <v>1236</v>
      </c>
      <c r="F1930" s="773">
        <v>380</v>
      </c>
      <c r="G1930" s="773">
        <v>7</v>
      </c>
      <c r="H1930" s="774">
        <v>420</v>
      </c>
    </row>
    <row r="1931" spans="1:8" s="406" customFormat="1" x14ac:dyDescent="0.25">
      <c r="A1931" s="524" t="str">
        <f t="shared" si="40"/>
        <v>453-011-0-003 Cascades Canada ULC (Cabano)</v>
      </c>
      <c r="B1931" s="61" t="str">
        <f t="shared" si="39"/>
        <v>011-0-003 Cascades Canada ULC (Cabano)</v>
      </c>
      <c r="C1931" s="642">
        <v>453</v>
      </c>
      <c r="D1931" s="642" t="s">
        <v>1007</v>
      </c>
      <c r="E1931" s="642" t="s">
        <v>1211</v>
      </c>
      <c r="F1931" s="773">
        <v>460</v>
      </c>
      <c r="G1931" s="773">
        <v>8</v>
      </c>
      <c r="H1931" s="774">
        <v>460</v>
      </c>
    </row>
    <row r="1932" spans="1:8" s="406" customFormat="1" x14ac:dyDescent="0.25">
      <c r="A1932" s="524" t="str">
        <f t="shared" si="40"/>
        <v>453-042-0-001 Compagnie WestRock du Canada Corp.</v>
      </c>
      <c r="B1932" s="61" t="str">
        <f t="shared" si="39"/>
        <v>042-0-001 Compagnie WestRock du Canada Corp.</v>
      </c>
      <c r="C1932" s="641">
        <v>453</v>
      </c>
      <c r="D1932" s="641" t="s">
        <v>1011</v>
      </c>
      <c r="E1932" s="642" t="s">
        <v>1237</v>
      </c>
      <c r="F1932" s="773">
        <v>0</v>
      </c>
      <c r="G1932" s="773">
        <v>0</v>
      </c>
      <c r="H1932" s="774">
        <v>0</v>
      </c>
    </row>
    <row r="1933" spans="1:8" s="406" customFormat="1" x14ac:dyDescent="0.25">
      <c r="A1933" s="524" t="str">
        <f t="shared" si="40"/>
        <v>453-051-0-003 Domtar inc. (Windsor - Pâtes et papiers)</v>
      </c>
      <c r="B1933" s="61" t="str">
        <f t="shared" si="39"/>
        <v>051-0-003 Domtar inc. (Windsor - Pâtes et papiers)</v>
      </c>
      <c r="C1933" s="641">
        <v>453</v>
      </c>
      <c r="D1933" s="641" t="s">
        <v>1012</v>
      </c>
      <c r="E1933" s="642" t="s">
        <v>1238</v>
      </c>
      <c r="F1933" s="773">
        <v>400</v>
      </c>
      <c r="G1933" s="773">
        <v>7</v>
      </c>
      <c r="H1933" s="774">
        <v>420</v>
      </c>
    </row>
    <row r="1934" spans="1:8" s="406" customFormat="1" x14ac:dyDescent="0.25">
      <c r="A1934" s="524" t="str">
        <f t="shared" si="40"/>
        <v>453-012-0-003 Entreprises Sappi Canada inc. (Matane)</v>
      </c>
      <c r="B1934" s="61" t="str">
        <f t="shared" si="39"/>
        <v>012-0-003 Entreprises Sappi Canada inc. (Matane)</v>
      </c>
      <c r="C1934" s="641">
        <v>453</v>
      </c>
      <c r="D1934" s="641" t="s">
        <v>1009</v>
      </c>
      <c r="E1934" s="642" t="s">
        <v>1239</v>
      </c>
      <c r="F1934" s="773">
        <v>460</v>
      </c>
      <c r="G1934" s="773">
        <v>8</v>
      </c>
      <c r="H1934" s="774">
        <v>460</v>
      </c>
    </row>
    <row r="1935" spans="1:8" s="406" customFormat="1" x14ac:dyDescent="0.25">
      <c r="A1935" s="524" t="str">
        <f t="shared" si="40"/>
        <v>453-086-0-002 Forex Amos inc. (OSB)</v>
      </c>
      <c r="B1935" s="61" t="str">
        <f t="shared" si="39"/>
        <v>086-0-002 Forex Amos inc. (OSB)</v>
      </c>
      <c r="C1935" s="641">
        <v>453</v>
      </c>
      <c r="D1935" s="641" t="s">
        <v>1240</v>
      </c>
      <c r="E1935" s="642" t="s">
        <v>1241</v>
      </c>
      <c r="F1935" s="773">
        <v>460</v>
      </c>
      <c r="G1935" s="773">
        <v>8</v>
      </c>
      <c r="H1935" s="774">
        <v>460</v>
      </c>
    </row>
    <row r="1936" spans="1:8" s="406" customFormat="1" x14ac:dyDescent="0.25">
      <c r="A1936" s="524" t="str">
        <f t="shared" si="40"/>
        <v xml:space="preserve">453-072-0-002 Fortress Cellulose Spécialisée (Thurso - Pâtes et Papiers) </v>
      </c>
      <c r="B1936" s="61" t="str">
        <f t="shared" si="39"/>
        <v xml:space="preserve">072-0-002 Fortress Cellulose Spécialisée (Thurso - Pâtes et Papiers) </v>
      </c>
      <c r="C1936" s="641">
        <v>453</v>
      </c>
      <c r="D1936" s="641" t="s">
        <v>1013</v>
      </c>
      <c r="E1936" s="642" t="s">
        <v>1014</v>
      </c>
      <c r="F1936" s="773">
        <v>460</v>
      </c>
      <c r="G1936" s="773">
        <v>8</v>
      </c>
      <c r="H1936" s="774">
        <v>460</v>
      </c>
    </row>
    <row r="1937" spans="1:8" s="406" customFormat="1" x14ac:dyDescent="0.25">
      <c r="A1937" s="524" t="str">
        <f t="shared" si="40"/>
        <v>453-073-0-001 Louisiana-Pacific Canada Ltd. (Bois-Franc)</v>
      </c>
      <c r="B1937" s="61" t="str">
        <f t="shared" si="39"/>
        <v>073-0-001 Louisiana-Pacific Canada Ltd. (Bois-Franc)</v>
      </c>
      <c r="C1937" s="641">
        <v>453</v>
      </c>
      <c r="D1937" s="641" t="s">
        <v>1015</v>
      </c>
      <c r="E1937" s="642" t="s">
        <v>1242</v>
      </c>
      <c r="F1937" s="773">
        <v>460</v>
      </c>
      <c r="G1937" s="773">
        <v>8</v>
      </c>
      <c r="H1937" s="774">
        <v>460</v>
      </c>
    </row>
    <row r="1938" spans="1:8" s="406" customFormat="1" x14ac:dyDescent="0.25">
      <c r="A1938" s="524" t="str">
        <f t="shared" si="40"/>
        <v>453-022-0-001 Norbord inc. (Chambord)</v>
      </c>
      <c r="B1938" s="61" t="str">
        <f t="shared" si="39"/>
        <v>022-0-001 Norbord inc. (Chambord)</v>
      </c>
      <c r="C1938" s="641">
        <v>453</v>
      </c>
      <c r="D1938" s="641" t="s">
        <v>1212</v>
      </c>
      <c r="E1938" s="642" t="s">
        <v>1213</v>
      </c>
      <c r="F1938" s="773">
        <v>160</v>
      </c>
      <c r="G1938" s="773">
        <v>3</v>
      </c>
      <c r="H1938" s="774">
        <v>180</v>
      </c>
    </row>
    <row r="1939" spans="1:8" s="406" customFormat="1" x14ac:dyDescent="0.25">
      <c r="A1939" s="524" t="str">
        <f t="shared" si="40"/>
        <v>453-085-0-001 Norbord inc. (La Sarre - Panneaux)</v>
      </c>
      <c r="B1939" s="61" t="str">
        <f t="shared" si="39"/>
        <v>085-0-001 Norbord inc. (La Sarre - Panneaux)</v>
      </c>
      <c r="C1939" s="641">
        <v>453</v>
      </c>
      <c r="D1939" s="641" t="s">
        <v>1016</v>
      </c>
      <c r="E1939" s="642" t="s">
        <v>1243</v>
      </c>
      <c r="F1939" s="773">
        <v>460</v>
      </c>
      <c r="G1939" s="773">
        <v>8</v>
      </c>
      <c r="H1939" s="774">
        <v>460</v>
      </c>
    </row>
    <row r="1940" spans="1:8" s="406" customFormat="1" x14ac:dyDescent="0.25">
      <c r="A1940" s="524" t="str">
        <f t="shared" si="40"/>
        <v>453-081-0-001 Rayonier A.M. Canada S.E.N.C. (Témiscaming - Pâtes et papiers)</v>
      </c>
      <c r="B1940" s="61" t="str">
        <f t="shared" si="39"/>
        <v>081-0-001 Rayonier A.M. Canada S.E.N.C. (Témiscaming - Pâtes et papiers)</v>
      </c>
      <c r="C1940" s="641">
        <v>453</v>
      </c>
      <c r="D1940" s="641" t="s">
        <v>1017</v>
      </c>
      <c r="E1940" s="642" t="s">
        <v>1244</v>
      </c>
      <c r="F1940" s="773">
        <v>460</v>
      </c>
      <c r="G1940" s="773">
        <v>8</v>
      </c>
      <c r="H1940" s="774">
        <v>460</v>
      </c>
    </row>
    <row r="1941" spans="1:8" s="406" customFormat="1" x14ac:dyDescent="0.25">
      <c r="A1941" s="524" t="str">
        <f t="shared" si="40"/>
        <v>453-171-4-003 Silicium Québec Société en commandite</v>
      </c>
      <c r="B1941" s="61" t="str">
        <f t="shared" si="39"/>
        <v>171-4-003 Silicium Québec Société en commandite</v>
      </c>
      <c r="C1941" s="641">
        <v>453</v>
      </c>
      <c r="D1941" s="641" t="s">
        <v>1010</v>
      </c>
      <c r="E1941" s="642" t="s">
        <v>1245</v>
      </c>
      <c r="F1941" s="773">
        <v>200</v>
      </c>
      <c r="G1941" s="773">
        <v>4</v>
      </c>
      <c r="H1941" s="774">
        <v>240</v>
      </c>
    </row>
    <row r="1942" spans="1:8" s="406" customFormat="1" x14ac:dyDescent="0.25">
      <c r="A1942" s="524" t="str">
        <f t="shared" si="40"/>
        <v>453-012-0-001 Uniboard Canada inc. (Sayabec)</v>
      </c>
      <c r="B1942" s="61" t="str">
        <f t="shared" si="39"/>
        <v>012-0-001 Uniboard Canada inc. (Sayabec)</v>
      </c>
      <c r="C1942" s="642">
        <v>453</v>
      </c>
      <c r="D1942" s="642" t="s">
        <v>1008</v>
      </c>
      <c r="E1942" s="642" t="s">
        <v>1246</v>
      </c>
      <c r="F1942" s="773">
        <v>460</v>
      </c>
      <c r="G1942" s="773">
        <v>8</v>
      </c>
      <c r="H1942" s="774">
        <v>460</v>
      </c>
    </row>
    <row r="1943" spans="1:8" s="406" customFormat="1" x14ac:dyDescent="0.25">
      <c r="A1943" s="524" t="str">
        <f t="shared" si="40"/>
        <v>453-041-2-039 Xylo-Carbone inc.</v>
      </c>
      <c r="B1943" s="61" t="str">
        <f t="shared" si="39"/>
        <v>041-2-039 Xylo-Carbone inc.</v>
      </c>
      <c r="C1943" s="641">
        <v>453</v>
      </c>
      <c r="D1943" s="641" t="s">
        <v>1214</v>
      </c>
      <c r="E1943" s="642" t="s">
        <v>1247</v>
      </c>
      <c r="F1943" s="773">
        <v>40</v>
      </c>
      <c r="G1943" s="773">
        <v>1</v>
      </c>
      <c r="H1943" s="774">
        <v>60</v>
      </c>
    </row>
    <row r="1944" spans="1:8" s="406" customFormat="1" x14ac:dyDescent="0.25">
      <c r="A1944" s="524" t="str">
        <f t="shared" si="40"/>
        <v>454-142-4-004 9455-8624 Québec inc. (Biomasse du lac Taureau)</v>
      </c>
      <c r="B1944" s="61" t="str">
        <f t="shared" si="39"/>
        <v>142-4-004 9455-8624 Québec inc. (Biomasse du lac Taureau)</v>
      </c>
      <c r="C1944" s="641">
        <v>454</v>
      </c>
      <c r="D1944" s="641" t="s">
        <v>1147</v>
      </c>
      <c r="E1944" s="642" t="s">
        <v>1236</v>
      </c>
      <c r="F1944" s="773">
        <v>440</v>
      </c>
      <c r="G1944" s="773">
        <v>8</v>
      </c>
      <c r="H1944" s="774">
        <v>460</v>
      </c>
    </row>
    <row r="1945" spans="1:8" s="406" customFormat="1" x14ac:dyDescent="0.25">
      <c r="A1945" s="524" t="str">
        <f t="shared" si="40"/>
        <v>454-011-0-003 Cascades Canada ULC (Cabano)</v>
      </c>
      <c r="B1945" s="61" t="str">
        <f t="shared" si="39"/>
        <v>011-0-003 Cascades Canada ULC (Cabano)</v>
      </c>
      <c r="C1945" s="641">
        <v>454</v>
      </c>
      <c r="D1945" s="641" t="s">
        <v>1007</v>
      </c>
      <c r="E1945" s="642" t="s">
        <v>1211</v>
      </c>
      <c r="F1945" s="773">
        <v>460</v>
      </c>
      <c r="G1945" s="773">
        <v>8</v>
      </c>
      <c r="H1945" s="774">
        <v>460</v>
      </c>
    </row>
    <row r="1946" spans="1:8" s="406" customFormat="1" x14ac:dyDescent="0.25">
      <c r="A1946" s="524" t="str">
        <f t="shared" si="40"/>
        <v>454-042-0-001 Compagnie WestRock du Canada Corp.</v>
      </c>
      <c r="B1946" s="61" t="str">
        <f t="shared" si="39"/>
        <v>042-0-001 Compagnie WestRock du Canada Corp.</v>
      </c>
      <c r="C1946" s="641">
        <v>454</v>
      </c>
      <c r="D1946" s="641" t="s">
        <v>1011</v>
      </c>
      <c r="E1946" s="642" t="s">
        <v>1237</v>
      </c>
      <c r="F1946" s="773">
        <v>0</v>
      </c>
      <c r="G1946" s="773">
        <v>0</v>
      </c>
      <c r="H1946" s="774">
        <v>0</v>
      </c>
    </row>
    <row r="1947" spans="1:8" s="406" customFormat="1" x14ac:dyDescent="0.25">
      <c r="A1947" s="524" t="str">
        <f t="shared" si="40"/>
        <v>454-051-0-003 Domtar inc. (Windsor - Pâtes et papiers)</v>
      </c>
      <c r="B1947" s="61" t="str">
        <f t="shared" si="39"/>
        <v>051-0-003 Domtar inc. (Windsor - Pâtes et papiers)</v>
      </c>
      <c r="C1947" s="641">
        <v>454</v>
      </c>
      <c r="D1947" s="641" t="s">
        <v>1012</v>
      </c>
      <c r="E1947" s="642" t="s">
        <v>1238</v>
      </c>
      <c r="F1947" s="773">
        <v>440</v>
      </c>
      <c r="G1947" s="773">
        <v>8</v>
      </c>
      <c r="H1947" s="774">
        <v>460</v>
      </c>
    </row>
    <row r="1948" spans="1:8" s="406" customFormat="1" x14ac:dyDescent="0.25">
      <c r="A1948" s="524" t="str">
        <f t="shared" si="40"/>
        <v>454-012-0-003 Entreprises Sappi Canada inc. (Matane)</v>
      </c>
      <c r="B1948" s="61" t="str">
        <f t="shared" si="39"/>
        <v>012-0-003 Entreprises Sappi Canada inc. (Matane)</v>
      </c>
      <c r="C1948" s="641">
        <v>454</v>
      </c>
      <c r="D1948" s="641" t="s">
        <v>1009</v>
      </c>
      <c r="E1948" s="642" t="s">
        <v>1239</v>
      </c>
      <c r="F1948" s="773">
        <v>460</v>
      </c>
      <c r="G1948" s="773">
        <v>8</v>
      </c>
      <c r="H1948" s="774">
        <v>460</v>
      </c>
    </row>
    <row r="1949" spans="1:8" s="406" customFormat="1" x14ac:dyDescent="0.25">
      <c r="A1949" s="524" t="str">
        <f t="shared" si="40"/>
        <v>454-086-0-002 Forex Amos inc. (OSB)</v>
      </c>
      <c r="B1949" s="61" t="str">
        <f t="shared" si="39"/>
        <v>086-0-002 Forex Amos inc. (OSB)</v>
      </c>
      <c r="C1949" s="641">
        <v>454</v>
      </c>
      <c r="D1949" s="641" t="s">
        <v>1240</v>
      </c>
      <c r="E1949" s="642" t="s">
        <v>1241</v>
      </c>
      <c r="F1949" s="773">
        <v>460</v>
      </c>
      <c r="G1949" s="773">
        <v>8</v>
      </c>
      <c r="H1949" s="774">
        <v>460</v>
      </c>
    </row>
    <row r="1950" spans="1:8" s="406" customFormat="1" x14ac:dyDescent="0.25">
      <c r="A1950" s="524" t="str">
        <f t="shared" si="40"/>
        <v xml:space="preserve">454-072-0-002 Fortress Cellulose Spécialisée (Thurso - Pâtes et Papiers) </v>
      </c>
      <c r="B1950" s="61" t="str">
        <f t="shared" si="39"/>
        <v xml:space="preserve">072-0-002 Fortress Cellulose Spécialisée (Thurso - Pâtes et Papiers) </v>
      </c>
      <c r="C1950" s="641">
        <v>454</v>
      </c>
      <c r="D1950" s="641" t="s">
        <v>1013</v>
      </c>
      <c r="E1950" s="642" t="s">
        <v>1014</v>
      </c>
      <c r="F1950" s="773">
        <v>460</v>
      </c>
      <c r="G1950" s="773">
        <v>8</v>
      </c>
      <c r="H1950" s="774">
        <v>460</v>
      </c>
    </row>
    <row r="1951" spans="1:8" s="406" customFormat="1" x14ac:dyDescent="0.25">
      <c r="A1951" s="524" t="str">
        <f t="shared" si="40"/>
        <v>454-073-0-001 Louisiana-Pacific Canada Ltd. (Bois-Franc)</v>
      </c>
      <c r="B1951" s="61" t="str">
        <f t="shared" si="39"/>
        <v>073-0-001 Louisiana-Pacific Canada Ltd. (Bois-Franc)</v>
      </c>
      <c r="C1951" s="641">
        <v>454</v>
      </c>
      <c r="D1951" s="641" t="s">
        <v>1015</v>
      </c>
      <c r="E1951" s="642" t="s">
        <v>1242</v>
      </c>
      <c r="F1951" s="773">
        <v>460</v>
      </c>
      <c r="G1951" s="773">
        <v>8</v>
      </c>
      <c r="H1951" s="774">
        <v>460</v>
      </c>
    </row>
    <row r="1952" spans="1:8" s="406" customFormat="1" x14ac:dyDescent="0.25">
      <c r="A1952" s="524" t="str">
        <f t="shared" si="40"/>
        <v>454-022-0-001 Norbord inc. (Chambord)</v>
      </c>
      <c r="B1952" s="61" t="str">
        <f t="shared" si="39"/>
        <v>022-0-001 Norbord inc. (Chambord)</v>
      </c>
      <c r="C1952" s="641">
        <v>454</v>
      </c>
      <c r="D1952" s="641" t="s">
        <v>1212</v>
      </c>
      <c r="E1952" s="642" t="s">
        <v>1213</v>
      </c>
      <c r="F1952" s="773">
        <v>20</v>
      </c>
      <c r="G1952" s="773">
        <v>1</v>
      </c>
      <c r="H1952" s="774">
        <v>60</v>
      </c>
    </row>
    <row r="1953" spans="1:8" s="406" customFormat="1" x14ac:dyDescent="0.25">
      <c r="A1953" s="524" t="str">
        <f t="shared" si="40"/>
        <v>454-085-0-001 Norbord inc. (La Sarre - Panneaux)</v>
      </c>
      <c r="B1953" s="61" t="str">
        <f t="shared" si="39"/>
        <v>085-0-001 Norbord inc. (La Sarre - Panneaux)</v>
      </c>
      <c r="C1953" s="642">
        <v>454</v>
      </c>
      <c r="D1953" s="642" t="s">
        <v>1016</v>
      </c>
      <c r="E1953" s="642" t="s">
        <v>1243</v>
      </c>
      <c r="F1953" s="773">
        <v>460</v>
      </c>
      <c r="G1953" s="773">
        <v>8</v>
      </c>
      <c r="H1953" s="774">
        <v>460</v>
      </c>
    </row>
    <row r="1954" spans="1:8" s="406" customFormat="1" x14ac:dyDescent="0.25">
      <c r="A1954" s="524" t="str">
        <f t="shared" si="40"/>
        <v>454-081-0-001 Rayonier A.M. Canada S.E.N.C. (Témiscaming - Pâtes et papiers)</v>
      </c>
      <c r="B1954" s="61" t="str">
        <f t="shared" si="39"/>
        <v>081-0-001 Rayonier A.M. Canada S.E.N.C. (Témiscaming - Pâtes et papiers)</v>
      </c>
      <c r="C1954" s="641">
        <v>454</v>
      </c>
      <c r="D1954" s="641" t="s">
        <v>1017</v>
      </c>
      <c r="E1954" s="642" t="s">
        <v>1244</v>
      </c>
      <c r="F1954" s="773">
        <v>460</v>
      </c>
      <c r="G1954" s="773">
        <v>8</v>
      </c>
      <c r="H1954" s="774">
        <v>460</v>
      </c>
    </row>
    <row r="1955" spans="1:8" s="406" customFormat="1" x14ac:dyDescent="0.25">
      <c r="A1955" s="524" t="str">
        <f t="shared" si="40"/>
        <v>454-171-4-003 Silicium Québec Société en commandite</v>
      </c>
      <c r="B1955" s="61" t="str">
        <f t="shared" si="39"/>
        <v>171-4-003 Silicium Québec Société en commandite</v>
      </c>
      <c r="C1955" s="641">
        <v>454</v>
      </c>
      <c r="D1955" s="641" t="s">
        <v>1010</v>
      </c>
      <c r="E1955" s="642" t="s">
        <v>1245</v>
      </c>
      <c r="F1955" s="773">
        <v>300</v>
      </c>
      <c r="G1955" s="773">
        <v>5</v>
      </c>
      <c r="H1955" s="774">
        <v>300</v>
      </c>
    </row>
    <row r="1956" spans="1:8" s="406" customFormat="1" x14ac:dyDescent="0.25">
      <c r="A1956" s="524" t="str">
        <f t="shared" si="40"/>
        <v>454-012-0-001 Uniboard Canada inc. (Sayabec)</v>
      </c>
      <c r="B1956" s="61" t="str">
        <f t="shared" si="39"/>
        <v>012-0-001 Uniboard Canada inc. (Sayabec)</v>
      </c>
      <c r="C1956" s="641">
        <v>454</v>
      </c>
      <c r="D1956" s="641" t="s">
        <v>1008</v>
      </c>
      <c r="E1956" s="642" t="s">
        <v>1246</v>
      </c>
      <c r="F1956" s="773">
        <v>460</v>
      </c>
      <c r="G1956" s="773">
        <v>8</v>
      </c>
      <c r="H1956" s="774">
        <v>460</v>
      </c>
    </row>
    <row r="1957" spans="1:8" s="406" customFormat="1" x14ac:dyDescent="0.25">
      <c r="A1957" s="524" t="str">
        <f t="shared" si="40"/>
        <v>454-041-2-039 Xylo-Carbone inc.</v>
      </c>
      <c r="B1957" s="61" t="str">
        <f t="shared" si="39"/>
        <v>041-2-039 Xylo-Carbone inc.</v>
      </c>
      <c r="C1957" s="641">
        <v>454</v>
      </c>
      <c r="D1957" s="641" t="s">
        <v>1214</v>
      </c>
      <c r="E1957" s="642" t="s">
        <v>1247</v>
      </c>
      <c r="F1957" s="773">
        <v>140</v>
      </c>
      <c r="G1957" s="773">
        <v>3</v>
      </c>
      <c r="H1957" s="774">
        <v>180</v>
      </c>
    </row>
    <row r="1958" spans="1:8" s="406" customFormat="1" x14ac:dyDescent="0.25">
      <c r="A1958" s="524" t="str">
        <f t="shared" si="40"/>
        <v>455-142-4-004 9455-8624 Québec inc. (Biomasse du lac Taureau)</v>
      </c>
      <c r="B1958" s="61" t="str">
        <f t="shared" si="39"/>
        <v>142-4-004 9455-8624 Québec inc. (Biomasse du lac Taureau)</v>
      </c>
      <c r="C1958" s="641">
        <v>455</v>
      </c>
      <c r="D1958" s="641" t="s">
        <v>1147</v>
      </c>
      <c r="E1958" s="642" t="s">
        <v>1236</v>
      </c>
      <c r="F1958" s="773">
        <v>460</v>
      </c>
      <c r="G1958" s="773">
        <v>8</v>
      </c>
      <c r="H1958" s="774">
        <v>460</v>
      </c>
    </row>
    <row r="1959" spans="1:8" s="406" customFormat="1" x14ac:dyDescent="0.25">
      <c r="A1959" s="524" t="str">
        <f t="shared" si="40"/>
        <v>455-011-0-003 Cascades Canada ULC (Cabano)</v>
      </c>
      <c r="B1959" s="61" t="str">
        <f t="shared" si="39"/>
        <v>011-0-003 Cascades Canada ULC (Cabano)</v>
      </c>
      <c r="C1959" s="641">
        <v>455</v>
      </c>
      <c r="D1959" s="641" t="s">
        <v>1007</v>
      </c>
      <c r="E1959" s="642" t="s">
        <v>1211</v>
      </c>
      <c r="F1959" s="773">
        <v>460</v>
      </c>
      <c r="G1959" s="773">
        <v>8</v>
      </c>
      <c r="H1959" s="774">
        <v>460</v>
      </c>
    </row>
    <row r="1960" spans="1:8" s="406" customFormat="1" x14ac:dyDescent="0.25">
      <c r="A1960" s="524" t="str">
        <f t="shared" si="40"/>
        <v>455-042-0-001 Compagnie WestRock du Canada Corp.</v>
      </c>
      <c r="B1960" s="61" t="str">
        <f t="shared" si="39"/>
        <v>042-0-001 Compagnie WestRock du Canada Corp.</v>
      </c>
      <c r="C1960" s="641">
        <v>455</v>
      </c>
      <c r="D1960" s="641" t="s">
        <v>1011</v>
      </c>
      <c r="E1960" s="642" t="s">
        <v>1237</v>
      </c>
      <c r="F1960" s="773">
        <v>80</v>
      </c>
      <c r="G1960" s="773">
        <v>2</v>
      </c>
      <c r="H1960" s="774">
        <v>120</v>
      </c>
    </row>
    <row r="1961" spans="1:8" s="406" customFormat="1" x14ac:dyDescent="0.25">
      <c r="A1961" s="524" t="str">
        <f t="shared" si="40"/>
        <v>455-051-0-003 Domtar inc. (Windsor - Pâtes et papiers)</v>
      </c>
      <c r="B1961" s="61" t="str">
        <f t="shared" si="39"/>
        <v>051-0-003 Domtar inc. (Windsor - Pâtes et papiers)</v>
      </c>
      <c r="C1961" s="641">
        <v>455</v>
      </c>
      <c r="D1961" s="641" t="s">
        <v>1012</v>
      </c>
      <c r="E1961" s="642" t="s">
        <v>1238</v>
      </c>
      <c r="F1961" s="773">
        <v>460</v>
      </c>
      <c r="G1961" s="773">
        <v>8</v>
      </c>
      <c r="H1961" s="774">
        <v>460</v>
      </c>
    </row>
    <row r="1962" spans="1:8" s="406" customFormat="1" x14ac:dyDescent="0.25">
      <c r="A1962" s="524" t="str">
        <f t="shared" si="40"/>
        <v>455-012-0-003 Entreprises Sappi Canada inc. (Matane)</v>
      </c>
      <c r="B1962" s="61" t="str">
        <f t="shared" si="39"/>
        <v>012-0-003 Entreprises Sappi Canada inc. (Matane)</v>
      </c>
      <c r="C1962" s="641">
        <v>455</v>
      </c>
      <c r="D1962" s="641" t="s">
        <v>1009</v>
      </c>
      <c r="E1962" s="642" t="s">
        <v>1239</v>
      </c>
      <c r="F1962" s="773">
        <v>460</v>
      </c>
      <c r="G1962" s="773">
        <v>8</v>
      </c>
      <c r="H1962" s="774">
        <v>460</v>
      </c>
    </row>
    <row r="1963" spans="1:8" s="406" customFormat="1" x14ac:dyDescent="0.25">
      <c r="A1963" s="524" t="str">
        <f t="shared" si="40"/>
        <v>455-086-0-002 Forex Amos inc. (OSB)</v>
      </c>
      <c r="B1963" s="61" t="str">
        <f t="shared" si="39"/>
        <v>086-0-002 Forex Amos inc. (OSB)</v>
      </c>
      <c r="C1963" s="641">
        <v>455</v>
      </c>
      <c r="D1963" s="641" t="s">
        <v>1240</v>
      </c>
      <c r="E1963" s="642" t="s">
        <v>1241</v>
      </c>
      <c r="F1963" s="773">
        <v>460</v>
      </c>
      <c r="G1963" s="773">
        <v>8</v>
      </c>
      <c r="H1963" s="774">
        <v>460</v>
      </c>
    </row>
    <row r="1964" spans="1:8" s="406" customFormat="1" x14ac:dyDescent="0.25">
      <c r="A1964" s="524" t="str">
        <f t="shared" si="40"/>
        <v xml:space="preserve">455-072-0-002 Fortress Cellulose Spécialisée (Thurso - Pâtes et Papiers) </v>
      </c>
      <c r="B1964" s="61" t="str">
        <f t="shared" si="39"/>
        <v xml:space="preserve">072-0-002 Fortress Cellulose Spécialisée (Thurso - Pâtes et Papiers) </v>
      </c>
      <c r="C1964" s="642">
        <v>455</v>
      </c>
      <c r="D1964" s="642" t="s">
        <v>1013</v>
      </c>
      <c r="E1964" s="642" t="s">
        <v>1014</v>
      </c>
      <c r="F1964" s="773">
        <v>460</v>
      </c>
      <c r="G1964" s="773">
        <v>8</v>
      </c>
      <c r="H1964" s="774">
        <v>460</v>
      </c>
    </row>
    <row r="1965" spans="1:8" s="406" customFormat="1" x14ac:dyDescent="0.25">
      <c r="A1965" s="524" t="str">
        <f t="shared" si="40"/>
        <v>455-073-0-001 Louisiana-Pacific Canada Ltd. (Bois-Franc)</v>
      </c>
      <c r="B1965" s="61" t="str">
        <f t="shared" si="39"/>
        <v>073-0-001 Louisiana-Pacific Canada Ltd. (Bois-Franc)</v>
      </c>
      <c r="C1965" s="641">
        <v>455</v>
      </c>
      <c r="D1965" s="641" t="s">
        <v>1015</v>
      </c>
      <c r="E1965" s="642" t="s">
        <v>1242</v>
      </c>
      <c r="F1965" s="773">
        <v>460</v>
      </c>
      <c r="G1965" s="773">
        <v>8</v>
      </c>
      <c r="H1965" s="774">
        <v>460</v>
      </c>
    </row>
    <row r="1966" spans="1:8" s="406" customFormat="1" x14ac:dyDescent="0.25">
      <c r="A1966" s="524" t="str">
        <f t="shared" si="40"/>
        <v>455-022-0-001 Norbord inc. (Chambord)</v>
      </c>
      <c r="B1966" s="61" t="str">
        <f t="shared" si="39"/>
        <v>022-0-001 Norbord inc. (Chambord)</v>
      </c>
      <c r="C1966" s="641">
        <v>455</v>
      </c>
      <c r="D1966" s="641" t="s">
        <v>1212</v>
      </c>
      <c r="E1966" s="642" t="s">
        <v>1213</v>
      </c>
      <c r="F1966" s="773">
        <v>320</v>
      </c>
      <c r="G1966" s="773">
        <v>6</v>
      </c>
      <c r="H1966" s="774">
        <v>360</v>
      </c>
    </row>
    <row r="1967" spans="1:8" s="406" customFormat="1" x14ac:dyDescent="0.25">
      <c r="A1967" s="524" t="str">
        <f t="shared" si="40"/>
        <v>455-085-0-001 Norbord inc. (La Sarre - Panneaux)</v>
      </c>
      <c r="B1967" s="61" t="str">
        <f t="shared" si="39"/>
        <v>085-0-001 Norbord inc. (La Sarre - Panneaux)</v>
      </c>
      <c r="C1967" s="641">
        <v>455</v>
      </c>
      <c r="D1967" s="641" t="s">
        <v>1016</v>
      </c>
      <c r="E1967" s="642" t="s">
        <v>1243</v>
      </c>
      <c r="F1967" s="773">
        <v>460</v>
      </c>
      <c r="G1967" s="773">
        <v>8</v>
      </c>
      <c r="H1967" s="774">
        <v>460</v>
      </c>
    </row>
    <row r="1968" spans="1:8" s="406" customFormat="1" x14ac:dyDescent="0.25">
      <c r="A1968" s="524" t="str">
        <f t="shared" si="40"/>
        <v>455-081-0-001 Rayonier A.M. Canada S.E.N.C. (Témiscaming - Pâtes et papiers)</v>
      </c>
      <c r="B1968" s="61" t="str">
        <f t="shared" si="39"/>
        <v>081-0-001 Rayonier A.M. Canada S.E.N.C. (Témiscaming - Pâtes et papiers)</v>
      </c>
      <c r="C1968" s="641">
        <v>455</v>
      </c>
      <c r="D1968" s="641" t="s">
        <v>1017</v>
      </c>
      <c r="E1968" s="642" t="s">
        <v>1244</v>
      </c>
      <c r="F1968" s="773">
        <v>460</v>
      </c>
      <c r="G1968" s="773">
        <v>8</v>
      </c>
      <c r="H1968" s="774">
        <v>460</v>
      </c>
    </row>
    <row r="1969" spans="1:8" s="406" customFormat="1" x14ac:dyDescent="0.25">
      <c r="A1969" s="524" t="str">
        <f t="shared" si="40"/>
        <v>455-171-4-003 Silicium Québec Société en commandite</v>
      </c>
      <c r="B1969" s="61" t="str">
        <f t="shared" si="39"/>
        <v>171-4-003 Silicium Québec Société en commandite</v>
      </c>
      <c r="C1969" s="641">
        <v>455</v>
      </c>
      <c r="D1969" s="641" t="s">
        <v>1010</v>
      </c>
      <c r="E1969" s="642" t="s">
        <v>1245</v>
      </c>
      <c r="F1969" s="773">
        <v>440</v>
      </c>
      <c r="G1969" s="773">
        <v>8</v>
      </c>
      <c r="H1969" s="774">
        <v>460</v>
      </c>
    </row>
    <row r="1970" spans="1:8" s="406" customFormat="1" x14ac:dyDescent="0.25">
      <c r="A1970" s="524" t="str">
        <f t="shared" si="40"/>
        <v>455-012-0-001 Uniboard Canada inc. (Sayabec)</v>
      </c>
      <c r="B1970" s="61" t="str">
        <f t="shared" si="39"/>
        <v>012-0-001 Uniboard Canada inc. (Sayabec)</v>
      </c>
      <c r="C1970" s="641">
        <v>455</v>
      </c>
      <c r="D1970" s="641" t="s">
        <v>1008</v>
      </c>
      <c r="E1970" s="642" t="s">
        <v>1246</v>
      </c>
      <c r="F1970" s="773">
        <v>460</v>
      </c>
      <c r="G1970" s="773">
        <v>8</v>
      </c>
      <c r="H1970" s="774">
        <v>460</v>
      </c>
    </row>
    <row r="1971" spans="1:8" s="406" customFormat="1" x14ac:dyDescent="0.25">
      <c r="A1971" s="524" t="str">
        <f t="shared" si="40"/>
        <v>455-041-2-039 Xylo-Carbone inc.</v>
      </c>
      <c r="B1971" s="61" t="str">
        <f t="shared" si="39"/>
        <v>041-2-039 Xylo-Carbone inc.</v>
      </c>
      <c r="C1971" s="641">
        <v>455</v>
      </c>
      <c r="D1971" s="641" t="s">
        <v>1214</v>
      </c>
      <c r="E1971" s="642" t="s">
        <v>1247</v>
      </c>
      <c r="F1971" s="773">
        <v>340</v>
      </c>
      <c r="G1971" s="773">
        <v>6</v>
      </c>
      <c r="H1971" s="774">
        <v>360</v>
      </c>
    </row>
    <row r="1972" spans="1:8" s="406" customFormat="1" x14ac:dyDescent="0.25">
      <c r="A1972" s="524" t="str">
        <f t="shared" si="40"/>
        <v>456-142-4-004 9455-8624 Québec inc. (Biomasse du lac Taureau)</v>
      </c>
      <c r="B1972" s="61" t="str">
        <f t="shared" si="39"/>
        <v>142-4-004 9455-8624 Québec inc. (Biomasse du lac Taureau)</v>
      </c>
      <c r="C1972" s="641">
        <v>456</v>
      </c>
      <c r="D1972" s="641" t="s">
        <v>1147</v>
      </c>
      <c r="E1972" s="642" t="s">
        <v>1236</v>
      </c>
      <c r="F1972" s="773">
        <v>400</v>
      </c>
      <c r="G1972" s="773">
        <v>7</v>
      </c>
      <c r="H1972" s="774">
        <v>420</v>
      </c>
    </row>
    <row r="1973" spans="1:8" s="406" customFormat="1" x14ac:dyDescent="0.25">
      <c r="A1973" s="524" t="str">
        <f t="shared" si="40"/>
        <v>456-011-0-003 Cascades Canada ULC (Cabano)</v>
      </c>
      <c r="B1973" s="61" t="str">
        <f t="shared" si="39"/>
        <v>011-0-003 Cascades Canada ULC (Cabano)</v>
      </c>
      <c r="C1973" s="641">
        <v>456</v>
      </c>
      <c r="D1973" s="641" t="s">
        <v>1007</v>
      </c>
      <c r="E1973" s="642" t="s">
        <v>1211</v>
      </c>
      <c r="F1973" s="773">
        <v>460</v>
      </c>
      <c r="G1973" s="773">
        <v>8</v>
      </c>
      <c r="H1973" s="774">
        <v>460</v>
      </c>
    </row>
    <row r="1974" spans="1:8" s="406" customFormat="1" x14ac:dyDescent="0.25">
      <c r="A1974" s="524" t="str">
        <f t="shared" si="40"/>
        <v>456-042-0-001 Compagnie WestRock du Canada Corp.</v>
      </c>
      <c r="B1974" s="61" t="str">
        <f t="shared" si="39"/>
        <v>042-0-001 Compagnie WestRock du Canada Corp.</v>
      </c>
      <c r="C1974" s="641">
        <v>456</v>
      </c>
      <c r="D1974" s="641" t="s">
        <v>1011</v>
      </c>
      <c r="E1974" s="642" t="s">
        <v>1237</v>
      </c>
      <c r="F1974" s="773">
        <v>0</v>
      </c>
      <c r="G1974" s="773">
        <v>0</v>
      </c>
      <c r="H1974" s="774">
        <v>0</v>
      </c>
    </row>
    <row r="1975" spans="1:8" s="406" customFormat="1" x14ac:dyDescent="0.25">
      <c r="A1975" s="524" t="str">
        <f t="shared" si="40"/>
        <v>456-051-0-003 Domtar inc. (Windsor - Pâtes et papiers)</v>
      </c>
      <c r="B1975" s="61" t="str">
        <f t="shared" si="39"/>
        <v>051-0-003 Domtar inc. (Windsor - Pâtes et papiers)</v>
      </c>
      <c r="C1975" s="642">
        <v>456</v>
      </c>
      <c r="D1975" s="642" t="s">
        <v>1012</v>
      </c>
      <c r="E1975" s="642" t="s">
        <v>1238</v>
      </c>
      <c r="F1975" s="773">
        <v>440</v>
      </c>
      <c r="G1975" s="773">
        <v>8</v>
      </c>
      <c r="H1975" s="774">
        <v>460</v>
      </c>
    </row>
    <row r="1976" spans="1:8" s="406" customFormat="1" x14ac:dyDescent="0.25">
      <c r="A1976" s="524" t="str">
        <f t="shared" si="40"/>
        <v>456-012-0-003 Entreprises Sappi Canada inc. (Matane)</v>
      </c>
      <c r="B1976" s="61" t="str">
        <f t="shared" si="39"/>
        <v>012-0-003 Entreprises Sappi Canada inc. (Matane)</v>
      </c>
      <c r="C1976" s="641">
        <v>456</v>
      </c>
      <c r="D1976" s="641" t="s">
        <v>1009</v>
      </c>
      <c r="E1976" s="642" t="s">
        <v>1239</v>
      </c>
      <c r="F1976" s="773">
        <v>460</v>
      </c>
      <c r="G1976" s="773">
        <v>8</v>
      </c>
      <c r="H1976" s="774">
        <v>460</v>
      </c>
    </row>
    <row r="1977" spans="1:8" s="406" customFormat="1" x14ac:dyDescent="0.25">
      <c r="A1977" s="524" t="str">
        <f t="shared" si="40"/>
        <v>456-086-0-002 Forex Amos inc. (OSB)</v>
      </c>
      <c r="B1977" s="61" t="str">
        <f t="shared" si="39"/>
        <v>086-0-002 Forex Amos inc. (OSB)</v>
      </c>
      <c r="C1977" s="641">
        <v>456</v>
      </c>
      <c r="D1977" s="641" t="s">
        <v>1240</v>
      </c>
      <c r="E1977" s="642" t="s">
        <v>1241</v>
      </c>
      <c r="F1977" s="773">
        <v>460</v>
      </c>
      <c r="G1977" s="773">
        <v>8</v>
      </c>
      <c r="H1977" s="774">
        <v>460</v>
      </c>
    </row>
    <row r="1978" spans="1:8" s="406" customFormat="1" x14ac:dyDescent="0.25">
      <c r="A1978" s="524" t="str">
        <f t="shared" si="40"/>
        <v xml:space="preserve">456-072-0-002 Fortress Cellulose Spécialisée (Thurso - Pâtes et Papiers) </v>
      </c>
      <c r="B1978" s="61" t="str">
        <f t="shared" si="39"/>
        <v xml:space="preserve">072-0-002 Fortress Cellulose Spécialisée (Thurso - Pâtes et Papiers) </v>
      </c>
      <c r="C1978" s="641">
        <v>456</v>
      </c>
      <c r="D1978" s="641" t="s">
        <v>1013</v>
      </c>
      <c r="E1978" s="642" t="s">
        <v>1014</v>
      </c>
      <c r="F1978" s="773">
        <v>460</v>
      </c>
      <c r="G1978" s="773">
        <v>8</v>
      </c>
      <c r="H1978" s="774">
        <v>460</v>
      </c>
    </row>
    <row r="1979" spans="1:8" s="406" customFormat="1" x14ac:dyDescent="0.25">
      <c r="A1979" s="524" t="str">
        <f t="shared" si="40"/>
        <v>456-073-0-001 Louisiana-Pacific Canada Ltd. (Bois-Franc)</v>
      </c>
      <c r="B1979" s="61" t="str">
        <f t="shared" si="39"/>
        <v>073-0-001 Louisiana-Pacific Canada Ltd. (Bois-Franc)</v>
      </c>
      <c r="C1979" s="641">
        <v>456</v>
      </c>
      <c r="D1979" s="641" t="s">
        <v>1015</v>
      </c>
      <c r="E1979" s="642" t="s">
        <v>1242</v>
      </c>
      <c r="F1979" s="773">
        <v>460</v>
      </c>
      <c r="G1979" s="773">
        <v>8</v>
      </c>
      <c r="H1979" s="774">
        <v>460</v>
      </c>
    </row>
    <row r="1980" spans="1:8" s="406" customFormat="1" x14ac:dyDescent="0.25">
      <c r="A1980" s="524" t="str">
        <f t="shared" si="40"/>
        <v>456-022-0-001 Norbord inc. (Chambord)</v>
      </c>
      <c r="B1980" s="61" t="str">
        <f t="shared" si="39"/>
        <v>022-0-001 Norbord inc. (Chambord)</v>
      </c>
      <c r="C1980" s="641">
        <v>456</v>
      </c>
      <c r="D1980" s="641" t="s">
        <v>1212</v>
      </c>
      <c r="E1980" s="642" t="s">
        <v>1213</v>
      </c>
      <c r="F1980" s="773">
        <v>160</v>
      </c>
      <c r="G1980" s="773">
        <v>3</v>
      </c>
      <c r="H1980" s="774">
        <v>180</v>
      </c>
    </row>
    <row r="1981" spans="1:8" s="406" customFormat="1" x14ac:dyDescent="0.25">
      <c r="A1981" s="524" t="str">
        <f t="shared" si="40"/>
        <v>456-085-0-001 Norbord inc. (La Sarre - Panneaux)</v>
      </c>
      <c r="B1981" s="61" t="str">
        <f t="shared" si="39"/>
        <v>085-0-001 Norbord inc. (La Sarre - Panneaux)</v>
      </c>
      <c r="C1981" s="641">
        <v>456</v>
      </c>
      <c r="D1981" s="641" t="s">
        <v>1016</v>
      </c>
      <c r="E1981" s="642" t="s">
        <v>1243</v>
      </c>
      <c r="F1981" s="773">
        <v>460</v>
      </c>
      <c r="G1981" s="773">
        <v>8</v>
      </c>
      <c r="H1981" s="774">
        <v>460</v>
      </c>
    </row>
    <row r="1982" spans="1:8" s="406" customFormat="1" x14ac:dyDescent="0.25">
      <c r="A1982" s="524" t="str">
        <f t="shared" si="40"/>
        <v>456-081-0-001 Rayonier A.M. Canada S.E.N.C. (Témiscaming - Pâtes et papiers)</v>
      </c>
      <c r="B1982" s="61" t="str">
        <f t="shared" si="39"/>
        <v>081-0-001 Rayonier A.M. Canada S.E.N.C. (Témiscaming - Pâtes et papiers)</v>
      </c>
      <c r="C1982" s="641">
        <v>456</v>
      </c>
      <c r="D1982" s="641" t="s">
        <v>1017</v>
      </c>
      <c r="E1982" s="642" t="s">
        <v>1244</v>
      </c>
      <c r="F1982" s="773">
        <v>460</v>
      </c>
      <c r="G1982" s="773">
        <v>8</v>
      </c>
      <c r="H1982" s="774">
        <v>460</v>
      </c>
    </row>
    <row r="1983" spans="1:8" s="406" customFormat="1" x14ac:dyDescent="0.25">
      <c r="A1983" s="524" t="str">
        <f t="shared" si="40"/>
        <v>456-171-4-003 Silicium Québec Société en commandite</v>
      </c>
      <c r="B1983" s="61" t="str">
        <f t="shared" si="39"/>
        <v>171-4-003 Silicium Québec Société en commandite</v>
      </c>
      <c r="C1983" s="641">
        <v>456</v>
      </c>
      <c r="D1983" s="641" t="s">
        <v>1010</v>
      </c>
      <c r="E1983" s="642" t="s">
        <v>1245</v>
      </c>
      <c r="F1983" s="773">
        <v>280</v>
      </c>
      <c r="G1983" s="773">
        <v>5</v>
      </c>
      <c r="H1983" s="774">
        <v>300</v>
      </c>
    </row>
    <row r="1984" spans="1:8" s="406" customFormat="1" x14ac:dyDescent="0.25">
      <c r="A1984" s="524" t="str">
        <f t="shared" si="40"/>
        <v>456-012-0-001 Uniboard Canada inc. (Sayabec)</v>
      </c>
      <c r="B1984" s="61" t="str">
        <f t="shared" si="39"/>
        <v>012-0-001 Uniboard Canada inc. (Sayabec)</v>
      </c>
      <c r="C1984" s="641">
        <v>456</v>
      </c>
      <c r="D1984" s="641" t="s">
        <v>1008</v>
      </c>
      <c r="E1984" s="642" t="s">
        <v>1246</v>
      </c>
      <c r="F1984" s="773">
        <v>460</v>
      </c>
      <c r="G1984" s="773">
        <v>8</v>
      </c>
      <c r="H1984" s="774">
        <v>460</v>
      </c>
    </row>
    <row r="1985" spans="1:8" s="406" customFormat="1" x14ac:dyDescent="0.25">
      <c r="A1985" s="524" t="str">
        <f t="shared" si="40"/>
        <v>456-041-2-039 Xylo-Carbone inc.</v>
      </c>
      <c r="B1985" s="61" t="str">
        <f t="shared" si="39"/>
        <v>041-2-039 Xylo-Carbone inc.</v>
      </c>
      <c r="C1985" s="641">
        <v>456</v>
      </c>
      <c r="D1985" s="641" t="s">
        <v>1214</v>
      </c>
      <c r="E1985" s="642" t="s">
        <v>1247</v>
      </c>
      <c r="F1985" s="773">
        <v>120</v>
      </c>
      <c r="G1985" s="773">
        <v>2</v>
      </c>
      <c r="H1985" s="774">
        <v>120</v>
      </c>
    </row>
    <row r="1986" spans="1:8" s="406" customFormat="1" x14ac:dyDescent="0.25">
      <c r="A1986" s="524" t="str">
        <f t="shared" si="40"/>
        <v>457-142-4-004 9455-8624 Québec inc. (Biomasse du lac Taureau)</v>
      </c>
      <c r="B1986" s="61" t="str">
        <f t="shared" si="39"/>
        <v>142-4-004 9455-8624 Québec inc. (Biomasse du lac Taureau)</v>
      </c>
      <c r="C1986" s="642">
        <v>457</v>
      </c>
      <c r="D1986" s="642" t="s">
        <v>1147</v>
      </c>
      <c r="E1986" s="642" t="s">
        <v>1236</v>
      </c>
      <c r="F1986" s="773">
        <v>280</v>
      </c>
      <c r="G1986" s="773">
        <v>5</v>
      </c>
      <c r="H1986" s="774">
        <v>300</v>
      </c>
    </row>
    <row r="1987" spans="1:8" s="406" customFormat="1" x14ac:dyDescent="0.25">
      <c r="A1987" s="524" t="str">
        <f t="shared" si="40"/>
        <v>457-011-0-003 Cascades Canada ULC (Cabano)</v>
      </c>
      <c r="B1987" s="61" t="str">
        <f t="shared" si="39"/>
        <v>011-0-003 Cascades Canada ULC (Cabano)</v>
      </c>
      <c r="C1987" s="641">
        <v>457</v>
      </c>
      <c r="D1987" s="641" t="s">
        <v>1007</v>
      </c>
      <c r="E1987" s="642" t="s">
        <v>1211</v>
      </c>
      <c r="F1987" s="773">
        <v>460</v>
      </c>
      <c r="G1987" s="773">
        <v>8</v>
      </c>
      <c r="H1987" s="774">
        <v>460</v>
      </c>
    </row>
    <row r="1988" spans="1:8" s="406" customFormat="1" x14ac:dyDescent="0.25">
      <c r="A1988" s="524" t="str">
        <f t="shared" si="40"/>
        <v>457-042-0-001 Compagnie WestRock du Canada Corp.</v>
      </c>
      <c r="B1988" s="61" t="str">
        <f t="shared" si="39"/>
        <v>042-0-001 Compagnie WestRock du Canada Corp.</v>
      </c>
      <c r="C1988" s="641">
        <v>457</v>
      </c>
      <c r="D1988" s="641" t="s">
        <v>1011</v>
      </c>
      <c r="E1988" s="642" t="s">
        <v>1237</v>
      </c>
      <c r="F1988" s="773">
        <v>0</v>
      </c>
      <c r="G1988" s="773">
        <v>0</v>
      </c>
      <c r="H1988" s="774">
        <v>0</v>
      </c>
    </row>
    <row r="1989" spans="1:8" s="406" customFormat="1" x14ac:dyDescent="0.25">
      <c r="A1989" s="524" t="str">
        <f t="shared" si="40"/>
        <v>457-051-0-003 Domtar inc. (Windsor - Pâtes et papiers)</v>
      </c>
      <c r="B1989" s="61" t="str">
        <f t="shared" si="39"/>
        <v>051-0-003 Domtar inc. (Windsor - Pâtes et papiers)</v>
      </c>
      <c r="C1989" s="641">
        <v>457</v>
      </c>
      <c r="D1989" s="641" t="s">
        <v>1012</v>
      </c>
      <c r="E1989" s="642" t="s">
        <v>1238</v>
      </c>
      <c r="F1989" s="773">
        <v>460</v>
      </c>
      <c r="G1989" s="773">
        <v>8</v>
      </c>
      <c r="H1989" s="774">
        <v>460</v>
      </c>
    </row>
    <row r="1990" spans="1:8" s="406" customFormat="1" x14ac:dyDescent="0.25">
      <c r="A1990" s="524" t="str">
        <f t="shared" si="40"/>
        <v>457-012-0-003 Entreprises Sappi Canada inc. (Matane)</v>
      </c>
      <c r="B1990" s="61" t="str">
        <f t="shared" si="39"/>
        <v>012-0-003 Entreprises Sappi Canada inc. (Matane)</v>
      </c>
      <c r="C1990" s="641">
        <v>457</v>
      </c>
      <c r="D1990" s="641" t="s">
        <v>1009</v>
      </c>
      <c r="E1990" s="642" t="s">
        <v>1239</v>
      </c>
      <c r="F1990" s="773">
        <v>460</v>
      </c>
      <c r="G1990" s="773">
        <v>8</v>
      </c>
      <c r="H1990" s="774">
        <v>460</v>
      </c>
    </row>
    <row r="1991" spans="1:8" s="406" customFormat="1" x14ac:dyDescent="0.25">
      <c r="A1991" s="524" t="str">
        <f t="shared" si="40"/>
        <v>457-086-0-002 Forex Amos inc. (OSB)</v>
      </c>
      <c r="B1991" s="61" t="str">
        <f t="shared" si="39"/>
        <v>086-0-002 Forex Amos inc. (OSB)</v>
      </c>
      <c r="C1991" s="641">
        <v>457</v>
      </c>
      <c r="D1991" s="641" t="s">
        <v>1240</v>
      </c>
      <c r="E1991" s="642" t="s">
        <v>1241</v>
      </c>
      <c r="F1991" s="773">
        <v>460</v>
      </c>
      <c r="G1991" s="773">
        <v>8</v>
      </c>
      <c r="H1991" s="774">
        <v>460</v>
      </c>
    </row>
    <row r="1992" spans="1:8" s="406" customFormat="1" x14ac:dyDescent="0.25">
      <c r="A1992" s="524" t="str">
        <f t="shared" si="40"/>
        <v xml:space="preserve">457-072-0-002 Fortress Cellulose Spécialisée (Thurso - Pâtes et Papiers) </v>
      </c>
      <c r="B1992" s="61" t="str">
        <f t="shared" ref="B1992:B2055" si="41">CONCATENATE(D1992," ",E1992)</f>
        <v xml:space="preserve">072-0-002 Fortress Cellulose Spécialisée (Thurso - Pâtes et Papiers) </v>
      </c>
      <c r="C1992" s="641">
        <v>457</v>
      </c>
      <c r="D1992" s="641" t="s">
        <v>1013</v>
      </c>
      <c r="E1992" s="642" t="s">
        <v>1014</v>
      </c>
      <c r="F1992" s="773">
        <v>460</v>
      </c>
      <c r="G1992" s="773">
        <v>8</v>
      </c>
      <c r="H1992" s="774">
        <v>460</v>
      </c>
    </row>
    <row r="1993" spans="1:8" s="406" customFormat="1" x14ac:dyDescent="0.25">
      <c r="A1993" s="524" t="str">
        <f t="shared" ref="A1993:A2056" si="42">CONCATENATE(C1993,"-",B1993)</f>
        <v>457-073-0-001 Louisiana-Pacific Canada Ltd. (Bois-Franc)</v>
      </c>
      <c r="B1993" s="61" t="str">
        <f t="shared" si="41"/>
        <v>073-0-001 Louisiana-Pacific Canada Ltd. (Bois-Franc)</v>
      </c>
      <c r="C1993" s="641">
        <v>457</v>
      </c>
      <c r="D1993" s="641" t="s">
        <v>1015</v>
      </c>
      <c r="E1993" s="642" t="s">
        <v>1242</v>
      </c>
      <c r="F1993" s="773">
        <v>460</v>
      </c>
      <c r="G1993" s="773">
        <v>8</v>
      </c>
      <c r="H1993" s="774">
        <v>460</v>
      </c>
    </row>
    <row r="1994" spans="1:8" s="406" customFormat="1" x14ac:dyDescent="0.25">
      <c r="A1994" s="524" t="str">
        <f t="shared" si="42"/>
        <v>457-022-0-001 Norbord inc. (Chambord)</v>
      </c>
      <c r="B1994" s="61" t="str">
        <f t="shared" si="41"/>
        <v>022-0-001 Norbord inc. (Chambord)</v>
      </c>
      <c r="C1994" s="641">
        <v>457</v>
      </c>
      <c r="D1994" s="641" t="s">
        <v>1212</v>
      </c>
      <c r="E1994" s="642" t="s">
        <v>1213</v>
      </c>
      <c r="F1994" s="773">
        <v>220</v>
      </c>
      <c r="G1994" s="773">
        <v>4</v>
      </c>
      <c r="H1994" s="774">
        <v>240</v>
      </c>
    </row>
    <row r="1995" spans="1:8" s="406" customFormat="1" x14ac:dyDescent="0.25">
      <c r="A1995" s="524" t="str">
        <f t="shared" si="42"/>
        <v>457-085-0-001 Norbord inc. (La Sarre - Panneaux)</v>
      </c>
      <c r="B1995" s="61" t="str">
        <f t="shared" si="41"/>
        <v>085-0-001 Norbord inc. (La Sarre - Panneaux)</v>
      </c>
      <c r="C1995" s="641">
        <v>457</v>
      </c>
      <c r="D1995" s="641" t="s">
        <v>1016</v>
      </c>
      <c r="E1995" s="642" t="s">
        <v>1243</v>
      </c>
      <c r="F1995" s="773">
        <v>460</v>
      </c>
      <c r="G1995" s="773">
        <v>8</v>
      </c>
      <c r="H1995" s="774">
        <v>460</v>
      </c>
    </row>
    <row r="1996" spans="1:8" s="406" customFormat="1" x14ac:dyDescent="0.25">
      <c r="A1996" s="524" t="str">
        <f t="shared" si="42"/>
        <v>457-081-0-001 Rayonier A.M. Canada S.E.N.C. (Témiscaming - Pâtes et papiers)</v>
      </c>
      <c r="B1996" s="61" t="str">
        <f t="shared" si="41"/>
        <v>081-0-001 Rayonier A.M. Canada S.E.N.C. (Témiscaming - Pâtes et papiers)</v>
      </c>
      <c r="C1996" s="641">
        <v>457</v>
      </c>
      <c r="D1996" s="641" t="s">
        <v>1017</v>
      </c>
      <c r="E1996" s="642" t="s">
        <v>1244</v>
      </c>
      <c r="F1996" s="773">
        <v>460</v>
      </c>
      <c r="G1996" s="773">
        <v>8</v>
      </c>
      <c r="H1996" s="774">
        <v>460</v>
      </c>
    </row>
    <row r="1997" spans="1:8" s="406" customFormat="1" x14ac:dyDescent="0.25">
      <c r="A1997" s="524" t="str">
        <f t="shared" si="42"/>
        <v>457-171-4-003 Silicium Québec Société en commandite</v>
      </c>
      <c r="B1997" s="61" t="str">
        <f t="shared" si="41"/>
        <v>171-4-003 Silicium Québec Société en commandite</v>
      </c>
      <c r="C1997" s="642">
        <v>457</v>
      </c>
      <c r="D1997" s="642" t="s">
        <v>1010</v>
      </c>
      <c r="E1997" s="642" t="s">
        <v>1245</v>
      </c>
      <c r="F1997" s="773">
        <v>320</v>
      </c>
      <c r="G1997" s="773">
        <v>6</v>
      </c>
      <c r="H1997" s="774">
        <v>360</v>
      </c>
    </row>
    <row r="1998" spans="1:8" s="406" customFormat="1" x14ac:dyDescent="0.25">
      <c r="A1998" s="524" t="str">
        <f t="shared" si="42"/>
        <v>457-012-0-001 Uniboard Canada inc. (Sayabec)</v>
      </c>
      <c r="B1998" s="61" t="str">
        <f t="shared" si="41"/>
        <v>012-0-001 Uniboard Canada inc. (Sayabec)</v>
      </c>
      <c r="C1998" s="641">
        <v>457</v>
      </c>
      <c r="D1998" s="641" t="s">
        <v>1008</v>
      </c>
      <c r="E1998" s="642" t="s">
        <v>1246</v>
      </c>
      <c r="F1998" s="773">
        <v>460</v>
      </c>
      <c r="G1998" s="773">
        <v>8</v>
      </c>
      <c r="H1998" s="774">
        <v>460</v>
      </c>
    </row>
    <row r="1999" spans="1:8" s="406" customFormat="1" x14ac:dyDescent="0.25">
      <c r="A1999" s="524" t="str">
        <f t="shared" si="42"/>
        <v>457-041-2-039 Xylo-Carbone inc.</v>
      </c>
      <c r="B1999" s="61" t="str">
        <f t="shared" si="41"/>
        <v>041-2-039 Xylo-Carbone inc.</v>
      </c>
      <c r="C1999" s="641">
        <v>457</v>
      </c>
      <c r="D1999" s="641" t="s">
        <v>1214</v>
      </c>
      <c r="E1999" s="642" t="s">
        <v>1247</v>
      </c>
      <c r="F1999" s="773">
        <v>160</v>
      </c>
      <c r="G1999" s="773">
        <v>3</v>
      </c>
      <c r="H1999" s="774">
        <v>180</v>
      </c>
    </row>
    <row r="2000" spans="1:8" s="406" customFormat="1" x14ac:dyDescent="0.25">
      <c r="A2000" s="524" t="str">
        <f t="shared" si="42"/>
        <v>458-142-4-004 9455-8624 Québec inc. (Biomasse du lac Taureau)</v>
      </c>
      <c r="B2000" s="61" t="str">
        <f t="shared" si="41"/>
        <v>142-4-004 9455-8624 Québec inc. (Biomasse du lac Taureau)</v>
      </c>
      <c r="C2000" s="641">
        <v>458</v>
      </c>
      <c r="D2000" s="641" t="s">
        <v>1147</v>
      </c>
      <c r="E2000" s="642" t="s">
        <v>1236</v>
      </c>
      <c r="F2000" s="773">
        <v>100</v>
      </c>
      <c r="G2000" s="773">
        <v>2</v>
      </c>
      <c r="H2000" s="774">
        <v>120</v>
      </c>
    </row>
    <row r="2001" spans="1:8" s="406" customFormat="1" x14ac:dyDescent="0.25">
      <c r="A2001" s="524" t="str">
        <f t="shared" si="42"/>
        <v>458-011-0-003 Cascades Canada ULC (Cabano)</v>
      </c>
      <c r="B2001" s="61" t="str">
        <f t="shared" si="41"/>
        <v>011-0-003 Cascades Canada ULC (Cabano)</v>
      </c>
      <c r="C2001" s="641">
        <v>458</v>
      </c>
      <c r="D2001" s="641" t="s">
        <v>1007</v>
      </c>
      <c r="E2001" s="642" t="s">
        <v>1211</v>
      </c>
      <c r="F2001" s="773">
        <v>460</v>
      </c>
      <c r="G2001" s="773">
        <v>8</v>
      </c>
      <c r="H2001" s="774">
        <v>460</v>
      </c>
    </row>
    <row r="2002" spans="1:8" s="406" customFormat="1" x14ac:dyDescent="0.25">
      <c r="A2002" s="524" t="str">
        <f t="shared" si="42"/>
        <v>458-042-0-001 Compagnie WestRock du Canada Corp.</v>
      </c>
      <c r="B2002" s="61" t="str">
        <f t="shared" si="41"/>
        <v>042-0-001 Compagnie WestRock du Canada Corp.</v>
      </c>
      <c r="C2002" s="641">
        <v>458</v>
      </c>
      <c r="D2002" s="641" t="s">
        <v>1011</v>
      </c>
      <c r="E2002" s="642" t="s">
        <v>1237</v>
      </c>
      <c r="F2002" s="773">
        <v>180</v>
      </c>
      <c r="G2002" s="773">
        <v>3</v>
      </c>
      <c r="H2002" s="774">
        <v>180</v>
      </c>
    </row>
    <row r="2003" spans="1:8" s="406" customFormat="1" x14ac:dyDescent="0.25">
      <c r="A2003" s="524" t="str">
        <f t="shared" si="42"/>
        <v>458-051-0-003 Domtar inc. (Windsor - Pâtes et papiers)</v>
      </c>
      <c r="B2003" s="61" t="str">
        <f t="shared" si="41"/>
        <v>051-0-003 Domtar inc. (Windsor - Pâtes et papiers)</v>
      </c>
      <c r="C2003" s="641">
        <v>458</v>
      </c>
      <c r="D2003" s="641" t="s">
        <v>1012</v>
      </c>
      <c r="E2003" s="642" t="s">
        <v>1238</v>
      </c>
      <c r="F2003" s="773">
        <v>460</v>
      </c>
      <c r="G2003" s="773">
        <v>8</v>
      </c>
      <c r="H2003" s="774">
        <v>460</v>
      </c>
    </row>
    <row r="2004" spans="1:8" s="406" customFormat="1" x14ac:dyDescent="0.25">
      <c r="A2004" s="524" t="str">
        <f t="shared" si="42"/>
        <v>458-012-0-003 Entreprises Sappi Canada inc. (Matane)</v>
      </c>
      <c r="B2004" s="61" t="str">
        <f t="shared" si="41"/>
        <v>012-0-003 Entreprises Sappi Canada inc. (Matane)</v>
      </c>
      <c r="C2004" s="641">
        <v>458</v>
      </c>
      <c r="D2004" s="641" t="s">
        <v>1009</v>
      </c>
      <c r="E2004" s="642" t="s">
        <v>1239</v>
      </c>
      <c r="F2004" s="773">
        <v>460</v>
      </c>
      <c r="G2004" s="773">
        <v>8</v>
      </c>
      <c r="H2004" s="774">
        <v>460</v>
      </c>
    </row>
    <row r="2005" spans="1:8" s="406" customFormat="1" x14ac:dyDescent="0.25">
      <c r="A2005" s="524" t="str">
        <f t="shared" si="42"/>
        <v>458-086-0-002 Forex Amos inc. (OSB)</v>
      </c>
      <c r="B2005" s="61" t="str">
        <f t="shared" si="41"/>
        <v>086-0-002 Forex Amos inc. (OSB)</v>
      </c>
      <c r="C2005" s="641">
        <v>458</v>
      </c>
      <c r="D2005" s="641" t="s">
        <v>1240</v>
      </c>
      <c r="E2005" s="642" t="s">
        <v>1241</v>
      </c>
      <c r="F2005" s="773">
        <v>460</v>
      </c>
      <c r="G2005" s="773">
        <v>8</v>
      </c>
      <c r="H2005" s="774">
        <v>460</v>
      </c>
    </row>
    <row r="2006" spans="1:8" s="406" customFormat="1" x14ac:dyDescent="0.25">
      <c r="A2006" s="524" t="str">
        <f t="shared" si="42"/>
        <v xml:space="preserve">458-072-0-002 Fortress Cellulose Spécialisée (Thurso - Pâtes et Papiers) </v>
      </c>
      <c r="B2006" s="61" t="str">
        <f t="shared" si="41"/>
        <v xml:space="preserve">072-0-002 Fortress Cellulose Spécialisée (Thurso - Pâtes et Papiers) </v>
      </c>
      <c r="C2006" s="641">
        <v>458</v>
      </c>
      <c r="D2006" s="641" t="s">
        <v>1013</v>
      </c>
      <c r="E2006" s="642" t="s">
        <v>1014</v>
      </c>
      <c r="F2006" s="773">
        <v>460</v>
      </c>
      <c r="G2006" s="773">
        <v>8</v>
      </c>
      <c r="H2006" s="774">
        <v>460</v>
      </c>
    </row>
    <row r="2007" spans="1:8" s="406" customFormat="1" x14ac:dyDescent="0.25">
      <c r="A2007" s="524" t="str">
        <f t="shared" si="42"/>
        <v>458-073-0-001 Louisiana-Pacific Canada Ltd. (Bois-Franc)</v>
      </c>
      <c r="B2007" s="61" t="str">
        <f t="shared" si="41"/>
        <v>073-0-001 Louisiana-Pacific Canada Ltd. (Bois-Franc)</v>
      </c>
      <c r="C2007" s="641">
        <v>458</v>
      </c>
      <c r="D2007" s="641" t="s">
        <v>1015</v>
      </c>
      <c r="E2007" s="642" t="s">
        <v>1242</v>
      </c>
      <c r="F2007" s="773">
        <v>460</v>
      </c>
      <c r="G2007" s="773">
        <v>8</v>
      </c>
      <c r="H2007" s="774">
        <v>460</v>
      </c>
    </row>
    <row r="2008" spans="1:8" s="406" customFormat="1" x14ac:dyDescent="0.25">
      <c r="A2008" s="524" t="str">
        <f t="shared" si="42"/>
        <v>458-022-0-001 Norbord inc. (Chambord)</v>
      </c>
      <c r="B2008" s="61" t="str">
        <f t="shared" si="41"/>
        <v>022-0-001 Norbord inc. (Chambord)</v>
      </c>
      <c r="C2008" s="642">
        <v>458</v>
      </c>
      <c r="D2008" s="642" t="s">
        <v>1212</v>
      </c>
      <c r="E2008" s="642" t="s">
        <v>1213</v>
      </c>
      <c r="F2008" s="773">
        <v>420</v>
      </c>
      <c r="G2008" s="773">
        <v>7</v>
      </c>
      <c r="H2008" s="774">
        <v>420</v>
      </c>
    </row>
    <row r="2009" spans="1:8" s="406" customFormat="1" x14ac:dyDescent="0.25">
      <c r="A2009" s="524" t="str">
        <f t="shared" si="42"/>
        <v>458-085-0-001 Norbord inc. (La Sarre - Panneaux)</v>
      </c>
      <c r="B2009" s="61" t="str">
        <f t="shared" si="41"/>
        <v>085-0-001 Norbord inc. (La Sarre - Panneaux)</v>
      </c>
      <c r="C2009" s="641">
        <v>458</v>
      </c>
      <c r="D2009" s="641" t="s">
        <v>1016</v>
      </c>
      <c r="E2009" s="642" t="s">
        <v>1243</v>
      </c>
      <c r="F2009" s="773">
        <v>460</v>
      </c>
      <c r="G2009" s="773">
        <v>8</v>
      </c>
      <c r="H2009" s="774">
        <v>460</v>
      </c>
    </row>
    <row r="2010" spans="1:8" s="406" customFormat="1" x14ac:dyDescent="0.25">
      <c r="A2010" s="524" t="str">
        <f t="shared" si="42"/>
        <v>458-081-0-001 Rayonier A.M. Canada S.E.N.C. (Témiscaming - Pâtes et papiers)</v>
      </c>
      <c r="B2010" s="61" t="str">
        <f t="shared" si="41"/>
        <v>081-0-001 Rayonier A.M. Canada S.E.N.C. (Témiscaming - Pâtes et papiers)</v>
      </c>
      <c r="C2010" s="641">
        <v>458</v>
      </c>
      <c r="D2010" s="641" t="s">
        <v>1017</v>
      </c>
      <c r="E2010" s="642" t="s">
        <v>1244</v>
      </c>
      <c r="F2010" s="773">
        <v>460</v>
      </c>
      <c r="G2010" s="773">
        <v>8</v>
      </c>
      <c r="H2010" s="774">
        <v>460</v>
      </c>
    </row>
    <row r="2011" spans="1:8" s="406" customFormat="1" x14ac:dyDescent="0.25">
      <c r="A2011" s="524" t="str">
        <f t="shared" si="42"/>
        <v>458-171-4-003 Silicium Québec Société en commandite</v>
      </c>
      <c r="B2011" s="61" t="str">
        <f t="shared" si="41"/>
        <v>171-4-003 Silicium Québec Société en commandite</v>
      </c>
      <c r="C2011" s="641">
        <v>458</v>
      </c>
      <c r="D2011" s="641" t="s">
        <v>1010</v>
      </c>
      <c r="E2011" s="642" t="s">
        <v>1245</v>
      </c>
      <c r="F2011" s="773">
        <v>400</v>
      </c>
      <c r="G2011" s="773">
        <v>7</v>
      </c>
      <c r="H2011" s="774">
        <v>420</v>
      </c>
    </row>
    <row r="2012" spans="1:8" s="406" customFormat="1" x14ac:dyDescent="0.25">
      <c r="A2012" s="524" t="str">
        <f t="shared" si="42"/>
        <v>458-012-0-001 Uniboard Canada inc. (Sayabec)</v>
      </c>
      <c r="B2012" s="61" t="str">
        <f t="shared" si="41"/>
        <v>012-0-001 Uniboard Canada inc. (Sayabec)</v>
      </c>
      <c r="C2012" s="641">
        <v>458</v>
      </c>
      <c r="D2012" s="641" t="s">
        <v>1008</v>
      </c>
      <c r="E2012" s="642" t="s">
        <v>1246</v>
      </c>
      <c r="F2012" s="773">
        <v>460</v>
      </c>
      <c r="G2012" s="773">
        <v>8</v>
      </c>
      <c r="H2012" s="774">
        <v>460</v>
      </c>
    </row>
    <row r="2013" spans="1:8" s="406" customFormat="1" x14ac:dyDescent="0.25">
      <c r="A2013" s="524" t="str">
        <f t="shared" si="42"/>
        <v>458-041-2-039 Xylo-Carbone inc.</v>
      </c>
      <c r="B2013" s="61" t="str">
        <f t="shared" si="41"/>
        <v>041-2-039 Xylo-Carbone inc.</v>
      </c>
      <c r="C2013" s="641">
        <v>458</v>
      </c>
      <c r="D2013" s="641" t="s">
        <v>1214</v>
      </c>
      <c r="E2013" s="642" t="s">
        <v>1247</v>
      </c>
      <c r="F2013" s="773">
        <v>340</v>
      </c>
      <c r="G2013" s="773">
        <v>6</v>
      </c>
      <c r="H2013" s="774">
        <v>360</v>
      </c>
    </row>
    <row r="2014" spans="1:8" s="406" customFormat="1" x14ac:dyDescent="0.25">
      <c r="A2014" s="524" t="str">
        <f t="shared" si="42"/>
        <v>459-142-4-004 9455-8624 Québec inc. (Biomasse du lac Taureau)</v>
      </c>
      <c r="B2014" s="61" t="str">
        <f t="shared" si="41"/>
        <v>142-4-004 9455-8624 Québec inc. (Biomasse du lac Taureau)</v>
      </c>
      <c r="C2014" s="641">
        <v>459</v>
      </c>
      <c r="D2014" s="641" t="s">
        <v>1147</v>
      </c>
      <c r="E2014" s="642" t="s">
        <v>1236</v>
      </c>
      <c r="F2014" s="773">
        <v>380</v>
      </c>
      <c r="G2014" s="773">
        <v>7</v>
      </c>
      <c r="H2014" s="774">
        <v>420</v>
      </c>
    </row>
    <row r="2015" spans="1:8" s="406" customFormat="1" x14ac:dyDescent="0.25">
      <c r="A2015" s="524" t="str">
        <f t="shared" si="42"/>
        <v>459-011-0-003 Cascades Canada ULC (Cabano)</v>
      </c>
      <c r="B2015" s="61" t="str">
        <f t="shared" si="41"/>
        <v>011-0-003 Cascades Canada ULC (Cabano)</v>
      </c>
      <c r="C2015" s="641">
        <v>459</v>
      </c>
      <c r="D2015" s="641" t="s">
        <v>1007</v>
      </c>
      <c r="E2015" s="642" t="s">
        <v>1211</v>
      </c>
      <c r="F2015" s="773">
        <v>460</v>
      </c>
      <c r="G2015" s="773">
        <v>8</v>
      </c>
      <c r="H2015" s="774">
        <v>460</v>
      </c>
    </row>
    <row r="2016" spans="1:8" s="406" customFormat="1" x14ac:dyDescent="0.25">
      <c r="A2016" s="524" t="str">
        <f t="shared" si="42"/>
        <v>459-042-0-001 Compagnie WestRock du Canada Corp.</v>
      </c>
      <c r="B2016" s="61" t="str">
        <f t="shared" si="41"/>
        <v>042-0-001 Compagnie WestRock du Canada Corp.</v>
      </c>
      <c r="C2016" s="641">
        <v>459</v>
      </c>
      <c r="D2016" s="641" t="s">
        <v>1011</v>
      </c>
      <c r="E2016" s="642" t="s">
        <v>1237</v>
      </c>
      <c r="F2016" s="773">
        <v>200</v>
      </c>
      <c r="G2016" s="773">
        <v>4</v>
      </c>
      <c r="H2016" s="774">
        <v>240</v>
      </c>
    </row>
    <row r="2017" spans="1:8" s="406" customFormat="1" x14ac:dyDescent="0.25">
      <c r="A2017" s="524" t="str">
        <f t="shared" si="42"/>
        <v>459-051-0-003 Domtar inc. (Windsor - Pâtes et papiers)</v>
      </c>
      <c r="B2017" s="61" t="str">
        <f t="shared" si="41"/>
        <v>051-0-003 Domtar inc. (Windsor - Pâtes et papiers)</v>
      </c>
      <c r="C2017" s="641">
        <v>459</v>
      </c>
      <c r="D2017" s="641" t="s">
        <v>1012</v>
      </c>
      <c r="E2017" s="642" t="s">
        <v>1238</v>
      </c>
      <c r="F2017" s="773">
        <v>460</v>
      </c>
      <c r="G2017" s="773">
        <v>8</v>
      </c>
      <c r="H2017" s="774">
        <v>460</v>
      </c>
    </row>
    <row r="2018" spans="1:8" s="406" customFormat="1" x14ac:dyDescent="0.25">
      <c r="A2018" s="524" t="str">
        <f t="shared" si="42"/>
        <v>459-012-0-003 Entreprises Sappi Canada inc. (Matane)</v>
      </c>
      <c r="B2018" s="61" t="str">
        <f t="shared" si="41"/>
        <v>012-0-003 Entreprises Sappi Canada inc. (Matane)</v>
      </c>
      <c r="C2018" s="641">
        <v>459</v>
      </c>
      <c r="D2018" s="641" t="s">
        <v>1009</v>
      </c>
      <c r="E2018" s="642" t="s">
        <v>1239</v>
      </c>
      <c r="F2018" s="773">
        <v>460</v>
      </c>
      <c r="G2018" s="773">
        <v>8</v>
      </c>
      <c r="H2018" s="774">
        <v>460</v>
      </c>
    </row>
    <row r="2019" spans="1:8" s="406" customFormat="1" x14ac:dyDescent="0.25">
      <c r="A2019" s="524" t="str">
        <f t="shared" si="42"/>
        <v>459-086-0-002 Forex Amos inc. (OSB)</v>
      </c>
      <c r="B2019" s="61" t="str">
        <f t="shared" si="41"/>
        <v>086-0-002 Forex Amos inc. (OSB)</v>
      </c>
      <c r="C2019" s="642">
        <v>459</v>
      </c>
      <c r="D2019" s="642" t="s">
        <v>1240</v>
      </c>
      <c r="E2019" s="642" t="s">
        <v>1241</v>
      </c>
      <c r="F2019" s="773">
        <v>460</v>
      </c>
      <c r="G2019" s="773">
        <v>8</v>
      </c>
      <c r="H2019" s="774">
        <v>460</v>
      </c>
    </row>
    <row r="2020" spans="1:8" s="406" customFormat="1" x14ac:dyDescent="0.25">
      <c r="A2020" s="524" t="str">
        <f t="shared" si="42"/>
        <v xml:space="preserve">459-072-0-002 Fortress Cellulose Spécialisée (Thurso - Pâtes et Papiers) </v>
      </c>
      <c r="B2020" s="61" t="str">
        <f t="shared" si="41"/>
        <v xml:space="preserve">072-0-002 Fortress Cellulose Spécialisée (Thurso - Pâtes et Papiers) </v>
      </c>
      <c r="C2020" s="641">
        <v>459</v>
      </c>
      <c r="D2020" s="641" t="s">
        <v>1013</v>
      </c>
      <c r="E2020" s="642" t="s">
        <v>1014</v>
      </c>
      <c r="F2020" s="773">
        <v>460</v>
      </c>
      <c r="G2020" s="773">
        <v>8</v>
      </c>
      <c r="H2020" s="774">
        <v>460</v>
      </c>
    </row>
    <row r="2021" spans="1:8" s="406" customFormat="1" x14ac:dyDescent="0.25">
      <c r="A2021" s="524" t="str">
        <f t="shared" si="42"/>
        <v>459-073-0-001 Louisiana-Pacific Canada Ltd. (Bois-Franc)</v>
      </c>
      <c r="B2021" s="61" t="str">
        <f t="shared" si="41"/>
        <v>073-0-001 Louisiana-Pacific Canada Ltd. (Bois-Franc)</v>
      </c>
      <c r="C2021" s="641">
        <v>459</v>
      </c>
      <c r="D2021" s="641" t="s">
        <v>1015</v>
      </c>
      <c r="E2021" s="642" t="s">
        <v>1242</v>
      </c>
      <c r="F2021" s="773">
        <v>460</v>
      </c>
      <c r="G2021" s="773">
        <v>8</v>
      </c>
      <c r="H2021" s="774">
        <v>460</v>
      </c>
    </row>
    <row r="2022" spans="1:8" s="406" customFormat="1" x14ac:dyDescent="0.25">
      <c r="A2022" s="524" t="str">
        <f t="shared" si="42"/>
        <v>459-022-0-001 Norbord inc. (Chambord)</v>
      </c>
      <c r="B2022" s="61" t="str">
        <f t="shared" si="41"/>
        <v>022-0-001 Norbord inc. (Chambord)</v>
      </c>
      <c r="C2022" s="641">
        <v>459</v>
      </c>
      <c r="D2022" s="641" t="s">
        <v>1212</v>
      </c>
      <c r="E2022" s="642" t="s">
        <v>1213</v>
      </c>
      <c r="F2022" s="773">
        <v>440</v>
      </c>
      <c r="G2022" s="773">
        <v>8</v>
      </c>
      <c r="H2022" s="774">
        <v>460</v>
      </c>
    </row>
    <row r="2023" spans="1:8" s="406" customFormat="1" x14ac:dyDescent="0.25">
      <c r="A2023" s="524" t="str">
        <f t="shared" si="42"/>
        <v>459-085-0-001 Norbord inc. (La Sarre - Panneaux)</v>
      </c>
      <c r="B2023" s="61" t="str">
        <f t="shared" si="41"/>
        <v>085-0-001 Norbord inc. (La Sarre - Panneaux)</v>
      </c>
      <c r="C2023" s="641">
        <v>459</v>
      </c>
      <c r="D2023" s="641" t="s">
        <v>1016</v>
      </c>
      <c r="E2023" s="642" t="s">
        <v>1243</v>
      </c>
      <c r="F2023" s="773">
        <v>460</v>
      </c>
      <c r="G2023" s="773">
        <v>8</v>
      </c>
      <c r="H2023" s="774">
        <v>460</v>
      </c>
    </row>
    <row r="2024" spans="1:8" s="406" customFormat="1" x14ac:dyDescent="0.25">
      <c r="A2024" s="524" t="str">
        <f t="shared" si="42"/>
        <v>459-081-0-001 Rayonier A.M. Canada S.E.N.C. (Témiscaming - Pâtes et papiers)</v>
      </c>
      <c r="B2024" s="61" t="str">
        <f t="shared" si="41"/>
        <v>081-0-001 Rayonier A.M. Canada S.E.N.C. (Témiscaming - Pâtes et papiers)</v>
      </c>
      <c r="C2024" s="641">
        <v>459</v>
      </c>
      <c r="D2024" s="641" t="s">
        <v>1017</v>
      </c>
      <c r="E2024" s="642" t="s">
        <v>1244</v>
      </c>
      <c r="F2024" s="773">
        <v>460</v>
      </c>
      <c r="G2024" s="773">
        <v>8</v>
      </c>
      <c r="H2024" s="774">
        <v>460</v>
      </c>
    </row>
    <row r="2025" spans="1:8" s="406" customFormat="1" x14ac:dyDescent="0.25">
      <c r="A2025" s="524" t="str">
        <f t="shared" si="42"/>
        <v>459-171-4-003 Silicium Québec Société en commandite</v>
      </c>
      <c r="B2025" s="61" t="str">
        <f t="shared" si="41"/>
        <v>171-4-003 Silicium Québec Société en commandite</v>
      </c>
      <c r="C2025" s="641">
        <v>459</v>
      </c>
      <c r="D2025" s="641" t="s">
        <v>1010</v>
      </c>
      <c r="E2025" s="642" t="s">
        <v>1245</v>
      </c>
      <c r="F2025" s="773">
        <v>460</v>
      </c>
      <c r="G2025" s="773">
        <v>8</v>
      </c>
      <c r="H2025" s="774">
        <v>460</v>
      </c>
    </row>
    <row r="2026" spans="1:8" s="406" customFormat="1" x14ac:dyDescent="0.25">
      <c r="A2026" s="524" t="str">
        <f t="shared" si="42"/>
        <v>459-012-0-001 Uniboard Canada inc. (Sayabec)</v>
      </c>
      <c r="B2026" s="61" t="str">
        <f t="shared" si="41"/>
        <v>012-0-001 Uniboard Canada inc. (Sayabec)</v>
      </c>
      <c r="C2026" s="641">
        <v>459</v>
      </c>
      <c r="D2026" s="641" t="s">
        <v>1008</v>
      </c>
      <c r="E2026" s="642" t="s">
        <v>1246</v>
      </c>
      <c r="F2026" s="773">
        <v>460</v>
      </c>
      <c r="G2026" s="773">
        <v>8</v>
      </c>
      <c r="H2026" s="774">
        <v>460</v>
      </c>
    </row>
    <row r="2027" spans="1:8" s="406" customFormat="1" x14ac:dyDescent="0.25">
      <c r="A2027" s="524" t="str">
        <f t="shared" si="42"/>
        <v>459-041-2-039 Xylo-Carbone inc.</v>
      </c>
      <c r="B2027" s="61" t="str">
        <f t="shared" si="41"/>
        <v>041-2-039 Xylo-Carbone inc.</v>
      </c>
      <c r="C2027" s="641">
        <v>459</v>
      </c>
      <c r="D2027" s="641" t="s">
        <v>1214</v>
      </c>
      <c r="E2027" s="642" t="s">
        <v>1247</v>
      </c>
      <c r="F2027" s="773">
        <v>400</v>
      </c>
      <c r="G2027" s="773">
        <v>7</v>
      </c>
      <c r="H2027" s="774">
        <v>420</v>
      </c>
    </row>
    <row r="2028" spans="1:8" s="406" customFormat="1" x14ac:dyDescent="0.25">
      <c r="A2028" s="524" t="str">
        <f t="shared" si="42"/>
        <v>460-142-4-004 9455-8624 Québec inc. (Biomasse du lac Taureau)</v>
      </c>
      <c r="B2028" s="61" t="str">
        <f t="shared" si="41"/>
        <v>142-4-004 9455-8624 Québec inc. (Biomasse du lac Taureau)</v>
      </c>
      <c r="C2028" s="641">
        <v>460</v>
      </c>
      <c r="D2028" s="641" t="s">
        <v>1147</v>
      </c>
      <c r="E2028" s="642" t="s">
        <v>1236</v>
      </c>
      <c r="F2028" s="773">
        <v>460</v>
      </c>
      <c r="G2028" s="773">
        <v>8</v>
      </c>
      <c r="H2028" s="774">
        <v>460</v>
      </c>
    </row>
    <row r="2029" spans="1:8" s="406" customFormat="1" x14ac:dyDescent="0.25">
      <c r="A2029" s="524" t="str">
        <f t="shared" si="42"/>
        <v>460-011-0-003 Cascades Canada ULC (Cabano)</v>
      </c>
      <c r="B2029" s="61" t="str">
        <f t="shared" si="41"/>
        <v>011-0-003 Cascades Canada ULC (Cabano)</v>
      </c>
      <c r="C2029" s="641">
        <v>460</v>
      </c>
      <c r="D2029" s="641" t="s">
        <v>1007</v>
      </c>
      <c r="E2029" s="642" t="s">
        <v>1211</v>
      </c>
      <c r="F2029" s="773">
        <v>460</v>
      </c>
      <c r="G2029" s="773">
        <v>8</v>
      </c>
      <c r="H2029" s="774">
        <v>460</v>
      </c>
    </row>
    <row r="2030" spans="1:8" s="406" customFormat="1" x14ac:dyDescent="0.25">
      <c r="A2030" s="524" t="str">
        <f t="shared" si="42"/>
        <v>460-042-0-001 Compagnie WestRock du Canada Corp.</v>
      </c>
      <c r="B2030" s="61" t="str">
        <f t="shared" si="41"/>
        <v>042-0-001 Compagnie WestRock du Canada Corp.</v>
      </c>
      <c r="C2030" s="642">
        <v>460</v>
      </c>
      <c r="D2030" s="642" t="s">
        <v>1011</v>
      </c>
      <c r="E2030" s="642" t="s">
        <v>1237</v>
      </c>
      <c r="F2030" s="773">
        <v>380</v>
      </c>
      <c r="G2030" s="773">
        <v>7</v>
      </c>
      <c r="H2030" s="774">
        <v>420</v>
      </c>
    </row>
    <row r="2031" spans="1:8" s="406" customFormat="1" x14ac:dyDescent="0.25">
      <c r="A2031" s="524" t="str">
        <f t="shared" si="42"/>
        <v>460-051-0-003 Domtar inc. (Windsor - Pâtes et papiers)</v>
      </c>
      <c r="B2031" s="61" t="str">
        <f t="shared" si="41"/>
        <v>051-0-003 Domtar inc. (Windsor - Pâtes et papiers)</v>
      </c>
      <c r="C2031" s="641">
        <v>460</v>
      </c>
      <c r="D2031" s="641" t="s">
        <v>1012</v>
      </c>
      <c r="E2031" s="642" t="s">
        <v>1238</v>
      </c>
      <c r="F2031" s="773">
        <v>460</v>
      </c>
      <c r="G2031" s="773">
        <v>8</v>
      </c>
      <c r="H2031" s="774">
        <v>460</v>
      </c>
    </row>
    <row r="2032" spans="1:8" s="406" customFormat="1" x14ac:dyDescent="0.25">
      <c r="A2032" s="524" t="str">
        <f t="shared" si="42"/>
        <v>460-012-0-003 Entreprises Sappi Canada inc. (Matane)</v>
      </c>
      <c r="B2032" s="61" t="str">
        <f t="shared" si="41"/>
        <v>012-0-003 Entreprises Sappi Canada inc. (Matane)</v>
      </c>
      <c r="C2032" s="641">
        <v>460</v>
      </c>
      <c r="D2032" s="641" t="s">
        <v>1009</v>
      </c>
      <c r="E2032" s="642" t="s">
        <v>1239</v>
      </c>
      <c r="F2032" s="773">
        <v>460</v>
      </c>
      <c r="G2032" s="773">
        <v>8</v>
      </c>
      <c r="H2032" s="774">
        <v>460</v>
      </c>
    </row>
    <row r="2033" spans="1:8" s="406" customFormat="1" x14ac:dyDescent="0.25">
      <c r="A2033" s="524" t="str">
        <f t="shared" si="42"/>
        <v>460-086-0-002 Forex Amos inc. (OSB)</v>
      </c>
      <c r="B2033" s="61" t="str">
        <f t="shared" si="41"/>
        <v>086-0-002 Forex Amos inc. (OSB)</v>
      </c>
      <c r="C2033" s="641">
        <v>460</v>
      </c>
      <c r="D2033" s="641" t="s">
        <v>1240</v>
      </c>
      <c r="E2033" s="642" t="s">
        <v>1241</v>
      </c>
      <c r="F2033" s="773">
        <v>460</v>
      </c>
      <c r="G2033" s="773">
        <v>8</v>
      </c>
      <c r="H2033" s="774">
        <v>460</v>
      </c>
    </row>
    <row r="2034" spans="1:8" s="406" customFormat="1" x14ac:dyDescent="0.25">
      <c r="A2034" s="524" t="str">
        <f t="shared" si="42"/>
        <v xml:space="preserve">460-072-0-002 Fortress Cellulose Spécialisée (Thurso - Pâtes et Papiers) </v>
      </c>
      <c r="B2034" s="61" t="str">
        <f t="shared" si="41"/>
        <v xml:space="preserve">072-0-002 Fortress Cellulose Spécialisée (Thurso - Pâtes et Papiers) </v>
      </c>
      <c r="C2034" s="641">
        <v>460</v>
      </c>
      <c r="D2034" s="641" t="s">
        <v>1013</v>
      </c>
      <c r="E2034" s="642" t="s">
        <v>1014</v>
      </c>
      <c r="F2034" s="773">
        <v>460</v>
      </c>
      <c r="G2034" s="773">
        <v>8</v>
      </c>
      <c r="H2034" s="774">
        <v>460</v>
      </c>
    </row>
    <row r="2035" spans="1:8" s="406" customFormat="1" x14ac:dyDescent="0.25">
      <c r="A2035" s="524" t="str">
        <f t="shared" si="42"/>
        <v>460-073-0-001 Louisiana-Pacific Canada Ltd. (Bois-Franc)</v>
      </c>
      <c r="B2035" s="61" t="str">
        <f t="shared" si="41"/>
        <v>073-0-001 Louisiana-Pacific Canada Ltd. (Bois-Franc)</v>
      </c>
      <c r="C2035" s="641">
        <v>460</v>
      </c>
      <c r="D2035" s="641" t="s">
        <v>1015</v>
      </c>
      <c r="E2035" s="642" t="s">
        <v>1242</v>
      </c>
      <c r="F2035" s="773">
        <v>460</v>
      </c>
      <c r="G2035" s="773">
        <v>8</v>
      </c>
      <c r="H2035" s="774">
        <v>460</v>
      </c>
    </row>
    <row r="2036" spans="1:8" s="406" customFormat="1" x14ac:dyDescent="0.25">
      <c r="A2036" s="524" t="str">
        <f t="shared" si="42"/>
        <v>460-022-0-001 Norbord inc. (Chambord)</v>
      </c>
      <c r="B2036" s="61" t="str">
        <f t="shared" si="41"/>
        <v>022-0-001 Norbord inc. (Chambord)</v>
      </c>
      <c r="C2036" s="641">
        <v>460</v>
      </c>
      <c r="D2036" s="641" t="s">
        <v>1212</v>
      </c>
      <c r="E2036" s="642" t="s">
        <v>1213</v>
      </c>
      <c r="F2036" s="773">
        <v>460</v>
      </c>
      <c r="G2036" s="773">
        <v>8</v>
      </c>
      <c r="H2036" s="774">
        <v>460</v>
      </c>
    </row>
    <row r="2037" spans="1:8" s="406" customFormat="1" x14ac:dyDescent="0.25">
      <c r="A2037" s="524" t="str">
        <f t="shared" si="42"/>
        <v>460-085-0-001 Norbord inc. (La Sarre - Panneaux)</v>
      </c>
      <c r="B2037" s="61" t="str">
        <f t="shared" si="41"/>
        <v>085-0-001 Norbord inc. (La Sarre - Panneaux)</v>
      </c>
      <c r="C2037" s="641">
        <v>460</v>
      </c>
      <c r="D2037" s="641" t="s">
        <v>1016</v>
      </c>
      <c r="E2037" s="642" t="s">
        <v>1243</v>
      </c>
      <c r="F2037" s="773">
        <v>460</v>
      </c>
      <c r="G2037" s="773">
        <v>8</v>
      </c>
      <c r="H2037" s="774">
        <v>460</v>
      </c>
    </row>
    <row r="2038" spans="1:8" s="406" customFormat="1" x14ac:dyDescent="0.25">
      <c r="A2038" s="524" t="str">
        <f t="shared" si="42"/>
        <v>460-081-0-001 Rayonier A.M. Canada S.E.N.C. (Témiscaming - Pâtes et papiers)</v>
      </c>
      <c r="B2038" s="61" t="str">
        <f t="shared" si="41"/>
        <v>081-0-001 Rayonier A.M. Canada S.E.N.C. (Témiscaming - Pâtes et papiers)</v>
      </c>
      <c r="C2038" s="641">
        <v>460</v>
      </c>
      <c r="D2038" s="641" t="s">
        <v>1017</v>
      </c>
      <c r="E2038" s="642" t="s">
        <v>1244</v>
      </c>
      <c r="F2038" s="773">
        <v>460</v>
      </c>
      <c r="G2038" s="773">
        <v>8</v>
      </c>
      <c r="H2038" s="774">
        <v>460</v>
      </c>
    </row>
    <row r="2039" spans="1:8" s="406" customFormat="1" x14ac:dyDescent="0.25">
      <c r="A2039" s="524" t="str">
        <f t="shared" si="42"/>
        <v>460-171-4-003 Silicium Québec Société en commandite</v>
      </c>
      <c r="B2039" s="61" t="str">
        <f t="shared" si="41"/>
        <v>171-4-003 Silicium Québec Société en commandite</v>
      </c>
      <c r="C2039" s="641">
        <v>460</v>
      </c>
      <c r="D2039" s="641" t="s">
        <v>1010</v>
      </c>
      <c r="E2039" s="642" t="s">
        <v>1245</v>
      </c>
      <c r="F2039" s="773">
        <v>460</v>
      </c>
      <c r="G2039" s="773">
        <v>8</v>
      </c>
      <c r="H2039" s="774">
        <v>460</v>
      </c>
    </row>
    <row r="2040" spans="1:8" s="406" customFormat="1" x14ac:dyDescent="0.25">
      <c r="A2040" s="524" t="str">
        <f t="shared" si="42"/>
        <v>460-012-0-001 Uniboard Canada inc. (Sayabec)</v>
      </c>
      <c r="B2040" s="61" t="str">
        <f t="shared" si="41"/>
        <v>012-0-001 Uniboard Canada inc. (Sayabec)</v>
      </c>
      <c r="C2040" s="641">
        <v>460</v>
      </c>
      <c r="D2040" s="641" t="s">
        <v>1008</v>
      </c>
      <c r="E2040" s="642" t="s">
        <v>1246</v>
      </c>
      <c r="F2040" s="773">
        <v>460</v>
      </c>
      <c r="G2040" s="773">
        <v>8</v>
      </c>
      <c r="H2040" s="774">
        <v>460</v>
      </c>
    </row>
    <row r="2041" spans="1:8" s="406" customFormat="1" x14ac:dyDescent="0.25">
      <c r="A2041" s="524" t="str">
        <f t="shared" si="42"/>
        <v>460-041-2-039 Xylo-Carbone inc.</v>
      </c>
      <c r="B2041" s="61" t="str">
        <f t="shared" si="41"/>
        <v>041-2-039 Xylo-Carbone inc.</v>
      </c>
      <c r="C2041" s="642">
        <v>460</v>
      </c>
      <c r="D2041" s="642" t="s">
        <v>1214</v>
      </c>
      <c r="E2041" s="642" t="s">
        <v>1247</v>
      </c>
      <c r="F2041" s="773">
        <v>460</v>
      </c>
      <c r="G2041" s="773">
        <v>8</v>
      </c>
      <c r="H2041" s="774">
        <v>460</v>
      </c>
    </row>
    <row r="2042" spans="1:8" s="406" customFormat="1" x14ac:dyDescent="0.25">
      <c r="A2042" s="524" t="str">
        <f t="shared" si="42"/>
        <v>461-142-4-004 9455-8624 Québec inc. (Biomasse du lac Taureau)</v>
      </c>
      <c r="B2042" s="61" t="str">
        <f t="shared" si="41"/>
        <v>142-4-004 9455-8624 Québec inc. (Biomasse du lac Taureau)</v>
      </c>
      <c r="C2042" s="641">
        <v>461</v>
      </c>
      <c r="D2042" s="641" t="s">
        <v>1147</v>
      </c>
      <c r="E2042" s="642" t="s">
        <v>1236</v>
      </c>
      <c r="F2042" s="773">
        <v>460</v>
      </c>
      <c r="G2042" s="773">
        <v>8</v>
      </c>
      <c r="H2042" s="774">
        <v>460</v>
      </c>
    </row>
    <row r="2043" spans="1:8" s="406" customFormat="1" x14ac:dyDescent="0.25">
      <c r="A2043" s="524" t="str">
        <f t="shared" si="42"/>
        <v>461-011-0-003 Cascades Canada ULC (Cabano)</v>
      </c>
      <c r="B2043" s="61" t="str">
        <f t="shared" si="41"/>
        <v>011-0-003 Cascades Canada ULC (Cabano)</v>
      </c>
      <c r="C2043" s="641">
        <v>461</v>
      </c>
      <c r="D2043" s="641" t="s">
        <v>1007</v>
      </c>
      <c r="E2043" s="642" t="s">
        <v>1211</v>
      </c>
      <c r="F2043" s="773">
        <v>460</v>
      </c>
      <c r="G2043" s="773">
        <v>8</v>
      </c>
      <c r="H2043" s="774">
        <v>460</v>
      </c>
    </row>
    <row r="2044" spans="1:8" s="406" customFormat="1" x14ac:dyDescent="0.25">
      <c r="A2044" s="524" t="str">
        <f t="shared" si="42"/>
        <v>461-042-0-001 Compagnie WestRock du Canada Corp.</v>
      </c>
      <c r="B2044" s="61" t="str">
        <f t="shared" si="41"/>
        <v>042-0-001 Compagnie WestRock du Canada Corp.</v>
      </c>
      <c r="C2044" s="641">
        <v>461</v>
      </c>
      <c r="D2044" s="641" t="s">
        <v>1011</v>
      </c>
      <c r="E2044" s="642" t="s">
        <v>1237</v>
      </c>
      <c r="F2044" s="773">
        <v>440</v>
      </c>
      <c r="G2044" s="773">
        <v>8</v>
      </c>
      <c r="H2044" s="774">
        <v>460</v>
      </c>
    </row>
    <row r="2045" spans="1:8" s="406" customFormat="1" x14ac:dyDescent="0.25">
      <c r="A2045" s="524" t="str">
        <f t="shared" si="42"/>
        <v>461-051-0-003 Domtar inc. (Windsor - Pâtes et papiers)</v>
      </c>
      <c r="B2045" s="61" t="str">
        <f t="shared" si="41"/>
        <v>051-0-003 Domtar inc. (Windsor - Pâtes et papiers)</v>
      </c>
      <c r="C2045" s="641">
        <v>461</v>
      </c>
      <c r="D2045" s="641" t="s">
        <v>1012</v>
      </c>
      <c r="E2045" s="642" t="s">
        <v>1238</v>
      </c>
      <c r="F2045" s="773">
        <v>460</v>
      </c>
      <c r="G2045" s="773">
        <v>8</v>
      </c>
      <c r="H2045" s="774">
        <v>460</v>
      </c>
    </row>
    <row r="2046" spans="1:8" s="406" customFormat="1" x14ac:dyDescent="0.25">
      <c r="A2046" s="524" t="str">
        <f t="shared" si="42"/>
        <v>461-012-0-003 Entreprises Sappi Canada inc. (Matane)</v>
      </c>
      <c r="B2046" s="61" t="str">
        <f t="shared" si="41"/>
        <v>012-0-003 Entreprises Sappi Canada inc. (Matane)</v>
      </c>
      <c r="C2046" s="641">
        <v>461</v>
      </c>
      <c r="D2046" s="641" t="s">
        <v>1009</v>
      </c>
      <c r="E2046" s="642" t="s">
        <v>1239</v>
      </c>
      <c r="F2046" s="773">
        <v>460</v>
      </c>
      <c r="G2046" s="773">
        <v>8</v>
      </c>
      <c r="H2046" s="774">
        <v>460</v>
      </c>
    </row>
    <row r="2047" spans="1:8" s="406" customFormat="1" x14ac:dyDescent="0.25">
      <c r="A2047" s="524" t="str">
        <f t="shared" si="42"/>
        <v>461-086-0-002 Forex Amos inc. (OSB)</v>
      </c>
      <c r="B2047" s="61" t="str">
        <f t="shared" si="41"/>
        <v>086-0-002 Forex Amos inc. (OSB)</v>
      </c>
      <c r="C2047" s="641">
        <v>461</v>
      </c>
      <c r="D2047" s="641" t="s">
        <v>1240</v>
      </c>
      <c r="E2047" s="642" t="s">
        <v>1241</v>
      </c>
      <c r="F2047" s="773">
        <v>460</v>
      </c>
      <c r="G2047" s="773">
        <v>8</v>
      </c>
      <c r="H2047" s="774">
        <v>460</v>
      </c>
    </row>
    <row r="2048" spans="1:8" s="406" customFormat="1" x14ac:dyDescent="0.25">
      <c r="A2048" s="524" t="str">
        <f t="shared" si="42"/>
        <v xml:space="preserve">461-072-0-002 Fortress Cellulose Spécialisée (Thurso - Pâtes et Papiers) </v>
      </c>
      <c r="B2048" s="61" t="str">
        <f t="shared" si="41"/>
        <v xml:space="preserve">072-0-002 Fortress Cellulose Spécialisée (Thurso - Pâtes et Papiers) </v>
      </c>
      <c r="C2048" s="641">
        <v>461</v>
      </c>
      <c r="D2048" s="641" t="s">
        <v>1013</v>
      </c>
      <c r="E2048" s="642" t="s">
        <v>1014</v>
      </c>
      <c r="F2048" s="773">
        <v>460</v>
      </c>
      <c r="G2048" s="773">
        <v>8</v>
      </c>
      <c r="H2048" s="774">
        <v>460</v>
      </c>
    </row>
    <row r="2049" spans="1:8" s="406" customFormat="1" x14ac:dyDescent="0.25">
      <c r="A2049" s="524" t="str">
        <f t="shared" si="42"/>
        <v>461-073-0-001 Louisiana-Pacific Canada Ltd. (Bois-Franc)</v>
      </c>
      <c r="B2049" s="61" t="str">
        <f t="shared" si="41"/>
        <v>073-0-001 Louisiana-Pacific Canada Ltd. (Bois-Franc)</v>
      </c>
      <c r="C2049" s="641">
        <v>461</v>
      </c>
      <c r="D2049" s="641" t="s">
        <v>1015</v>
      </c>
      <c r="E2049" s="642" t="s">
        <v>1242</v>
      </c>
      <c r="F2049" s="773">
        <v>460</v>
      </c>
      <c r="G2049" s="773">
        <v>8</v>
      </c>
      <c r="H2049" s="774">
        <v>460</v>
      </c>
    </row>
    <row r="2050" spans="1:8" s="406" customFormat="1" x14ac:dyDescent="0.25">
      <c r="A2050" s="524" t="str">
        <f t="shared" si="42"/>
        <v>461-022-0-001 Norbord inc. (Chambord)</v>
      </c>
      <c r="B2050" s="61" t="str">
        <f t="shared" si="41"/>
        <v>022-0-001 Norbord inc. (Chambord)</v>
      </c>
      <c r="C2050" s="641">
        <v>461</v>
      </c>
      <c r="D2050" s="641" t="s">
        <v>1212</v>
      </c>
      <c r="E2050" s="642" t="s">
        <v>1213</v>
      </c>
      <c r="F2050" s="773">
        <v>460</v>
      </c>
      <c r="G2050" s="773">
        <v>8</v>
      </c>
      <c r="H2050" s="774">
        <v>460</v>
      </c>
    </row>
    <row r="2051" spans="1:8" s="406" customFormat="1" x14ac:dyDescent="0.25">
      <c r="A2051" s="524" t="str">
        <f t="shared" si="42"/>
        <v>461-085-0-001 Norbord inc. (La Sarre - Panneaux)</v>
      </c>
      <c r="B2051" s="61" t="str">
        <f t="shared" si="41"/>
        <v>085-0-001 Norbord inc. (La Sarre - Panneaux)</v>
      </c>
      <c r="C2051" s="641">
        <v>461</v>
      </c>
      <c r="D2051" s="641" t="s">
        <v>1016</v>
      </c>
      <c r="E2051" s="642" t="s">
        <v>1243</v>
      </c>
      <c r="F2051" s="773">
        <v>460</v>
      </c>
      <c r="G2051" s="773">
        <v>8</v>
      </c>
      <c r="H2051" s="774">
        <v>460</v>
      </c>
    </row>
    <row r="2052" spans="1:8" s="406" customFormat="1" x14ac:dyDescent="0.25">
      <c r="A2052" s="524" t="str">
        <f t="shared" si="42"/>
        <v>461-081-0-001 Rayonier A.M. Canada S.E.N.C. (Témiscaming - Pâtes et papiers)</v>
      </c>
      <c r="B2052" s="61" t="str">
        <f t="shared" si="41"/>
        <v>081-0-001 Rayonier A.M. Canada S.E.N.C. (Témiscaming - Pâtes et papiers)</v>
      </c>
      <c r="C2052" s="642">
        <v>461</v>
      </c>
      <c r="D2052" s="642" t="s">
        <v>1017</v>
      </c>
      <c r="E2052" s="642" t="s">
        <v>1244</v>
      </c>
      <c r="F2052" s="773">
        <v>460</v>
      </c>
      <c r="G2052" s="773">
        <v>8</v>
      </c>
      <c r="H2052" s="774">
        <v>460</v>
      </c>
    </row>
    <row r="2053" spans="1:8" s="406" customFormat="1" x14ac:dyDescent="0.25">
      <c r="A2053" s="524" t="str">
        <f t="shared" si="42"/>
        <v>461-171-4-003 Silicium Québec Société en commandite</v>
      </c>
      <c r="B2053" s="61" t="str">
        <f t="shared" si="41"/>
        <v>171-4-003 Silicium Québec Société en commandite</v>
      </c>
      <c r="C2053" s="641">
        <v>461</v>
      </c>
      <c r="D2053" s="641" t="s">
        <v>1010</v>
      </c>
      <c r="E2053" s="642" t="s">
        <v>1245</v>
      </c>
      <c r="F2053" s="773">
        <v>460</v>
      </c>
      <c r="G2053" s="773">
        <v>8</v>
      </c>
      <c r="H2053" s="774">
        <v>460</v>
      </c>
    </row>
    <row r="2054" spans="1:8" s="406" customFormat="1" x14ac:dyDescent="0.25">
      <c r="A2054" s="524" t="str">
        <f t="shared" si="42"/>
        <v>461-012-0-001 Uniboard Canada inc. (Sayabec)</v>
      </c>
      <c r="B2054" s="61" t="str">
        <f t="shared" si="41"/>
        <v>012-0-001 Uniboard Canada inc. (Sayabec)</v>
      </c>
      <c r="C2054" s="641">
        <v>461</v>
      </c>
      <c r="D2054" s="641" t="s">
        <v>1008</v>
      </c>
      <c r="E2054" s="642" t="s">
        <v>1246</v>
      </c>
      <c r="F2054" s="773">
        <v>460</v>
      </c>
      <c r="G2054" s="773">
        <v>8</v>
      </c>
      <c r="H2054" s="774">
        <v>460</v>
      </c>
    </row>
    <row r="2055" spans="1:8" s="406" customFormat="1" x14ac:dyDescent="0.25">
      <c r="A2055" s="524" t="str">
        <f t="shared" si="42"/>
        <v>461-041-2-039 Xylo-Carbone inc.</v>
      </c>
      <c r="B2055" s="61" t="str">
        <f t="shared" si="41"/>
        <v>041-2-039 Xylo-Carbone inc.</v>
      </c>
      <c r="C2055" s="641">
        <v>461</v>
      </c>
      <c r="D2055" s="641" t="s">
        <v>1214</v>
      </c>
      <c r="E2055" s="642" t="s">
        <v>1247</v>
      </c>
      <c r="F2055" s="773">
        <v>460</v>
      </c>
      <c r="G2055" s="773">
        <v>8</v>
      </c>
      <c r="H2055" s="774">
        <v>460</v>
      </c>
    </row>
    <row r="2056" spans="1:8" s="406" customFormat="1" x14ac:dyDescent="0.25">
      <c r="A2056" s="524" t="str">
        <f t="shared" si="42"/>
        <v>549-142-4-004 9455-8624 Québec inc. (Biomasse du lac Taureau)</v>
      </c>
      <c r="B2056" s="61" t="str">
        <f t="shared" ref="B2056:B2119" si="43">CONCATENATE(D2056," ",E2056)</f>
        <v>142-4-004 9455-8624 Québec inc. (Biomasse du lac Taureau)</v>
      </c>
      <c r="C2056" s="641">
        <v>549</v>
      </c>
      <c r="D2056" s="641" t="s">
        <v>1147</v>
      </c>
      <c r="E2056" s="642" t="s">
        <v>1236</v>
      </c>
      <c r="F2056" s="773">
        <v>460</v>
      </c>
      <c r="G2056" s="773">
        <v>8</v>
      </c>
      <c r="H2056" s="774">
        <v>460</v>
      </c>
    </row>
    <row r="2057" spans="1:8" s="406" customFormat="1" x14ac:dyDescent="0.25">
      <c r="A2057" s="524" t="str">
        <f t="shared" ref="A2057:A2120" si="44">CONCATENATE(C2057,"-",B2057)</f>
        <v>549-011-0-003 Cascades Canada ULC (Cabano)</v>
      </c>
      <c r="B2057" s="61" t="str">
        <f t="shared" si="43"/>
        <v>011-0-003 Cascades Canada ULC (Cabano)</v>
      </c>
      <c r="C2057" s="641">
        <v>549</v>
      </c>
      <c r="D2057" s="641" t="s">
        <v>1007</v>
      </c>
      <c r="E2057" s="642" t="s">
        <v>1211</v>
      </c>
      <c r="F2057" s="773">
        <v>460</v>
      </c>
      <c r="G2057" s="773">
        <v>8</v>
      </c>
      <c r="H2057" s="774">
        <v>460</v>
      </c>
    </row>
    <row r="2058" spans="1:8" s="406" customFormat="1" x14ac:dyDescent="0.25">
      <c r="A2058" s="524" t="str">
        <f t="shared" si="44"/>
        <v>549-042-0-001 Compagnie WestRock du Canada Corp.</v>
      </c>
      <c r="B2058" s="61" t="str">
        <f t="shared" si="43"/>
        <v>042-0-001 Compagnie WestRock du Canada Corp.</v>
      </c>
      <c r="C2058" s="641">
        <v>549</v>
      </c>
      <c r="D2058" s="641" t="s">
        <v>1011</v>
      </c>
      <c r="E2058" s="642" t="s">
        <v>1237</v>
      </c>
      <c r="F2058" s="773">
        <v>460</v>
      </c>
      <c r="G2058" s="773">
        <v>8</v>
      </c>
      <c r="H2058" s="774">
        <v>460</v>
      </c>
    </row>
    <row r="2059" spans="1:8" s="406" customFormat="1" x14ac:dyDescent="0.25">
      <c r="A2059" s="524" t="str">
        <f t="shared" si="44"/>
        <v>549-051-0-003 Domtar inc. (Windsor - Pâtes et papiers)</v>
      </c>
      <c r="B2059" s="61" t="str">
        <f t="shared" si="43"/>
        <v>051-0-003 Domtar inc. (Windsor - Pâtes et papiers)</v>
      </c>
      <c r="C2059" s="641">
        <v>549</v>
      </c>
      <c r="D2059" s="641" t="s">
        <v>1012</v>
      </c>
      <c r="E2059" s="642" t="s">
        <v>1238</v>
      </c>
      <c r="F2059" s="773">
        <v>0</v>
      </c>
      <c r="G2059" s="773">
        <v>0</v>
      </c>
      <c r="H2059" s="774">
        <v>0</v>
      </c>
    </row>
    <row r="2060" spans="1:8" s="406" customFormat="1" x14ac:dyDescent="0.25">
      <c r="A2060" s="524" t="str">
        <f t="shared" si="44"/>
        <v>549-012-0-003 Entreprises Sappi Canada inc. (Matane)</v>
      </c>
      <c r="B2060" s="61" t="str">
        <f t="shared" si="43"/>
        <v>012-0-003 Entreprises Sappi Canada inc. (Matane)</v>
      </c>
      <c r="C2060" s="641">
        <v>549</v>
      </c>
      <c r="D2060" s="641" t="s">
        <v>1009</v>
      </c>
      <c r="E2060" s="642" t="s">
        <v>1239</v>
      </c>
      <c r="F2060" s="773">
        <v>460</v>
      </c>
      <c r="G2060" s="773">
        <v>8</v>
      </c>
      <c r="H2060" s="774">
        <v>460</v>
      </c>
    </row>
    <row r="2061" spans="1:8" s="406" customFormat="1" x14ac:dyDescent="0.25">
      <c r="A2061" s="524" t="str">
        <f t="shared" si="44"/>
        <v>549-086-0-002 Forex Amos inc. (OSB)</v>
      </c>
      <c r="B2061" s="61" t="str">
        <f t="shared" si="43"/>
        <v>086-0-002 Forex Amos inc. (OSB)</v>
      </c>
      <c r="C2061" s="641">
        <v>549</v>
      </c>
      <c r="D2061" s="641" t="s">
        <v>1240</v>
      </c>
      <c r="E2061" s="642" t="s">
        <v>1241</v>
      </c>
      <c r="F2061" s="773">
        <v>460</v>
      </c>
      <c r="G2061" s="773">
        <v>8</v>
      </c>
      <c r="H2061" s="774">
        <v>460</v>
      </c>
    </row>
    <row r="2062" spans="1:8" s="406" customFormat="1" x14ac:dyDescent="0.25">
      <c r="A2062" s="524" t="str">
        <f t="shared" si="44"/>
        <v xml:space="preserve">549-072-0-002 Fortress Cellulose Spécialisée (Thurso - Pâtes et Papiers) </v>
      </c>
      <c r="B2062" s="61" t="str">
        <f t="shared" si="43"/>
        <v xml:space="preserve">072-0-002 Fortress Cellulose Spécialisée (Thurso - Pâtes et Papiers) </v>
      </c>
      <c r="C2062" s="641">
        <v>549</v>
      </c>
      <c r="D2062" s="641" t="s">
        <v>1013</v>
      </c>
      <c r="E2062" s="642" t="s">
        <v>1014</v>
      </c>
      <c r="F2062" s="773">
        <v>460</v>
      </c>
      <c r="G2062" s="773">
        <v>8</v>
      </c>
      <c r="H2062" s="774">
        <v>460</v>
      </c>
    </row>
    <row r="2063" spans="1:8" s="406" customFormat="1" x14ac:dyDescent="0.25">
      <c r="A2063" s="524" t="str">
        <f t="shared" si="44"/>
        <v>549-073-0-001 Louisiana-Pacific Canada Ltd. (Bois-Franc)</v>
      </c>
      <c r="B2063" s="61" t="str">
        <f t="shared" si="43"/>
        <v>073-0-001 Louisiana-Pacific Canada Ltd. (Bois-Franc)</v>
      </c>
      <c r="C2063" s="642">
        <v>549</v>
      </c>
      <c r="D2063" s="642" t="s">
        <v>1015</v>
      </c>
      <c r="E2063" s="642" t="s">
        <v>1242</v>
      </c>
      <c r="F2063" s="773">
        <v>460</v>
      </c>
      <c r="G2063" s="773">
        <v>8</v>
      </c>
      <c r="H2063" s="774">
        <v>460</v>
      </c>
    </row>
    <row r="2064" spans="1:8" s="406" customFormat="1" x14ac:dyDescent="0.25">
      <c r="A2064" s="524" t="str">
        <f t="shared" si="44"/>
        <v>549-022-0-001 Norbord inc. (Chambord)</v>
      </c>
      <c r="B2064" s="61" t="str">
        <f t="shared" si="43"/>
        <v>022-0-001 Norbord inc. (Chambord)</v>
      </c>
      <c r="C2064" s="641">
        <v>549</v>
      </c>
      <c r="D2064" s="641" t="s">
        <v>1212</v>
      </c>
      <c r="E2064" s="642" t="s">
        <v>1213</v>
      </c>
      <c r="F2064" s="773">
        <v>460</v>
      </c>
      <c r="G2064" s="773">
        <v>8</v>
      </c>
      <c r="H2064" s="774">
        <v>460</v>
      </c>
    </row>
    <row r="2065" spans="1:8" s="406" customFormat="1" x14ac:dyDescent="0.25">
      <c r="A2065" s="524" t="str">
        <f t="shared" si="44"/>
        <v>549-085-0-001 Norbord inc. (La Sarre - Panneaux)</v>
      </c>
      <c r="B2065" s="61" t="str">
        <f t="shared" si="43"/>
        <v>085-0-001 Norbord inc. (La Sarre - Panneaux)</v>
      </c>
      <c r="C2065" s="641">
        <v>549</v>
      </c>
      <c r="D2065" s="641" t="s">
        <v>1016</v>
      </c>
      <c r="E2065" s="642" t="s">
        <v>1243</v>
      </c>
      <c r="F2065" s="773">
        <v>460</v>
      </c>
      <c r="G2065" s="773">
        <v>8</v>
      </c>
      <c r="H2065" s="774">
        <v>460</v>
      </c>
    </row>
    <row r="2066" spans="1:8" s="406" customFormat="1" x14ac:dyDescent="0.25">
      <c r="A2066" s="524" t="str">
        <f t="shared" si="44"/>
        <v>549-081-0-001 Rayonier A.M. Canada S.E.N.C. (Témiscaming - Pâtes et papiers)</v>
      </c>
      <c r="B2066" s="61" t="str">
        <f t="shared" si="43"/>
        <v>081-0-001 Rayonier A.M. Canada S.E.N.C. (Témiscaming - Pâtes et papiers)</v>
      </c>
      <c r="C2066" s="641">
        <v>549</v>
      </c>
      <c r="D2066" s="641" t="s">
        <v>1017</v>
      </c>
      <c r="E2066" s="642" t="s">
        <v>1244</v>
      </c>
      <c r="F2066" s="773">
        <v>460</v>
      </c>
      <c r="G2066" s="773">
        <v>8</v>
      </c>
      <c r="H2066" s="774">
        <v>460</v>
      </c>
    </row>
    <row r="2067" spans="1:8" s="406" customFormat="1" x14ac:dyDescent="0.25">
      <c r="A2067" s="524" t="str">
        <f t="shared" si="44"/>
        <v>549-171-4-003 Silicium Québec Société en commandite</v>
      </c>
      <c r="B2067" s="61" t="str">
        <f t="shared" si="43"/>
        <v>171-4-003 Silicium Québec Société en commandite</v>
      </c>
      <c r="C2067" s="641">
        <v>549</v>
      </c>
      <c r="D2067" s="641" t="s">
        <v>1010</v>
      </c>
      <c r="E2067" s="642" t="s">
        <v>1245</v>
      </c>
      <c r="F2067" s="773">
        <v>120</v>
      </c>
      <c r="G2067" s="773">
        <v>2</v>
      </c>
      <c r="H2067" s="774">
        <v>120</v>
      </c>
    </row>
    <row r="2068" spans="1:8" s="406" customFormat="1" x14ac:dyDescent="0.25">
      <c r="A2068" s="524" t="str">
        <f t="shared" si="44"/>
        <v>549-012-0-001 Uniboard Canada inc. (Sayabec)</v>
      </c>
      <c r="B2068" s="61" t="str">
        <f t="shared" si="43"/>
        <v>012-0-001 Uniboard Canada inc. (Sayabec)</v>
      </c>
      <c r="C2068" s="641">
        <v>549</v>
      </c>
      <c r="D2068" s="641" t="s">
        <v>1008</v>
      </c>
      <c r="E2068" s="642" t="s">
        <v>1246</v>
      </c>
      <c r="F2068" s="773">
        <v>460</v>
      </c>
      <c r="G2068" s="773">
        <v>8</v>
      </c>
      <c r="H2068" s="774">
        <v>460</v>
      </c>
    </row>
    <row r="2069" spans="1:8" s="406" customFormat="1" x14ac:dyDescent="0.25">
      <c r="A2069" s="524" t="str">
        <f t="shared" si="44"/>
        <v>549-041-2-039 Xylo-Carbone inc.</v>
      </c>
      <c r="B2069" s="61" t="str">
        <f t="shared" si="43"/>
        <v>041-2-039 Xylo-Carbone inc.</v>
      </c>
      <c r="C2069" s="641">
        <v>549</v>
      </c>
      <c r="D2069" s="641" t="s">
        <v>1214</v>
      </c>
      <c r="E2069" s="642" t="s">
        <v>1247</v>
      </c>
      <c r="F2069" s="773">
        <v>260</v>
      </c>
      <c r="G2069" s="773">
        <v>5</v>
      </c>
      <c r="H2069" s="774">
        <v>300</v>
      </c>
    </row>
    <row r="2070" spans="1:8" s="406" customFormat="1" x14ac:dyDescent="0.25">
      <c r="A2070" s="524" t="str">
        <f t="shared" si="44"/>
        <v>648-142-4-004 9455-8624 Québec inc. (Biomasse du lac Taureau)</v>
      </c>
      <c r="B2070" s="61" t="str">
        <f t="shared" si="43"/>
        <v>142-4-004 9455-8624 Québec inc. (Biomasse du lac Taureau)</v>
      </c>
      <c r="C2070" s="641">
        <v>648</v>
      </c>
      <c r="D2070" s="641" t="s">
        <v>1147</v>
      </c>
      <c r="E2070" s="642" t="s">
        <v>1236</v>
      </c>
      <c r="F2070" s="773">
        <v>40</v>
      </c>
      <c r="G2070" s="773">
        <v>1</v>
      </c>
      <c r="H2070" s="774">
        <v>60</v>
      </c>
    </row>
    <row r="2071" spans="1:8" s="406" customFormat="1" x14ac:dyDescent="0.25">
      <c r="A2071" s="524" t="str">
        <f t="shared" si="44"/>
        <v>648-011-0-003 Cascades Canada ULC (Cabano)</v>
      </c>
      <c r="B2071" s="61" t="str">
        <f t="shared" si="43"/>
        <v>011-0-003 Cascades Canada ULC (Cabano)</v>
      </c>
      <c r="C2071" s="641">
        <v>648</v>
      </c>
      <c r="D2071" s="641" t="s">
        <v>1007</v>
      </c>
      <c r="E2071" s="642" t="s">
        <v>1211</v>
      </c>
      <c r="F2071" s="773">
        <v>460</v>
      </c>
      <c r="G2071" s="773">
        <v>8</v>
      </c>
      <c r="H2071" s="774">
        <v>460</v>
      </c>
    </row>
    <row r="2072" spans="1:8" s="406" customFormat="1" x14ac:dyDescent="0.25">
      <c r="A2072" s="524" t="str">
        <f t="shared" si="44"/>
        <v>648-042-0-001 Compagnie WestRock du Canada Corp.</v>
      </c>
      <c r="B2072" s="61" t="str">
        <f t="shared" si="43"/>
        <v>042-0-001 Compagnie WestRock du Canada Corp.</v>
      </c>
      <c r="C2072" s="641">
        <v>648</v>
      </c>
      <c r="D2072" s="641" t="s">
        <v>1011</v>
      </c>
      <c r="E2072" s="642" t="s">
        <v>1237</v>
      </c>
      <c r="F2072" s="773">
        <v>460</v>
      </c>
      <c r="G2072" s="773">
        <v>8</v>
      </c>
      <c r="H2072" s="774">
        <v>460</v>
      </c>
    </row>
    <row r="2073" spans="1:8" s="406" customFormat="1" x14ac:dyDescent="0.25">
      <c r="A2073" s="524" t="str">
        <f t="shared" si="44"/>
        <v>648-051-0-003 Domtar inc. (Windsor - Pâtes et papiers)</v>
      </c>
      <c r="B2073" s="61" t="str">
        <f t="shared" si="43"/>
        <v>051-0-003 Domtar inc. (Windsor - Pâtes et papiers)</v>
      </c>
      <c r="C2073" s="641">
        <v>648</v>
      </c>
      <c r="D2073" s="641" t="s">
        <v>1012</v>
      </c>
      <c r="E2073" s="642" t="s">
        <v>1238</v>
      </c>
      <c r="F2073" s="773">
        <v>460</v>
      </c>
      <c r="G2073" s="773">
        <v>8</v>
      </c>
      <c r="H2073" s="774">
        <v>460</v>
      </c>
    </row>
    <row r="2074" spans="1:8" s="406" customFormat="1" x14ac:dyDescent="0.25">
      <c r="A2074" s="524" t="str">
        <f t="shared" si="44"/>
        <v>648-012-0-003 Entreprises Sappi Canada inc. (Matane)</v>
      </c>
      <c r="B2074" s="61" t="str">
        <f t="shared" si="43"/>
        <v>012-0-003 Entreprises Sappi Canada inc. (Matane)</v>
      </c>
      <c r="C2074" s="642">
        <v>648</v>
      </c>
      <c r="D2074" s="642" t="s">
        <v>1009</v>
      </c>
      <c r="E2074" s="642" t="s">
        <v>1239</v>
      </c>
      <c r="F2074" s="773">
        <v>460</v>
      </c>
      <c r="G2074" s="773">
        <v>8</v>
      </c>
      <c r="H2074" s="774">
        <v>460</v>
      </c>
    </row>
    <row r="2075" spans="1:8" s="406" customFormat="1" x14ac:dyDescent="0.25">
      <c r="A2075" s="524" t="str">
        <f t="shared" si="44"/>
        <v>648-086-0-002 Forex Amos inc. (OSB)</v>
      </c>
      <c r="B2075" s="61" t="str">
        <f t="shared" si="43"/>
        <v>086-0-002 Forex Amos inc. (OSB)</v>
      </c>
      <c r="C2075" s="641">
        <v>648</v>
      </c>
      <c r="D2075" s="641" t="s">
        <v>1240</v>
      </c>
      <c r="E2075" s="642" t="s">
        <v>1241</v>
      </c>
      <c r="F2075" s="773">
        <v>460</v>
      </c>
      <c r="G2075" s="773">
        <v>8</v>
      </c>
      <c r="H2075" s="774">
        <v>460</v>
      </c>
    </row>
    <row r="2076" spans="1:8" s="406" customFormat="1" x14ac:dyDescent="0.25">
      <c r="A2076" s="524" t="str">
        <f t="shared" si="44"/>
        <v xml:space="preserve">648-072-0-002 Fortress Cellulose Spécialisée (Thurso - Pâtes et Papiers) </v>
      </c>
      <c r="B2076" s="61" t="str">
        <f t="shared" si="43"/>
        <v xml:space="preserve">072-0-002 Fortress Cellulose Spécialisée (Thurso - Pâtes et Papiers) </v>
      </c>
      <c r="C2076" s="641">
        <v>648</v>
      </c>
      <c r="D2076" s="641" t="s">
        <v>1013</v>
      </c>
      <c r="E2076" s="642" t="s">
        <v>1014</v>
      </c>
      <c r="F2076" s="773">
        <v>200</v>
      </c>
      <c r="G2076" s="773">
        <v>4</v>
      </c>
      <c r="H2076" s="774">
        <v>240</v>
      </c>
    </row>
    <row r="2077" spans="1:8" s="406" customFormat="1" x14ac:dyDescent="0.25">
      <c r="A2077" s="524" t="str">
        <f t="shared" si="44"/>
        <v>648-073-0-001 Louisiana-Pacific Canada Ltd. (Bois-Franc)</v>
      </c>
      <c r="B2077" s="61" t="str">
        <f t="shared" si="43"/>
        <v>073-0-001 Louisiana-Pacific Canada Ltd. (Bois-Franc)</v>
      </c>
      <c r="C2077" s="641">
        <v>648</v>
      </c>
      <c r="D2077" s="641" t="s">
        <v>1015</v>
      </c>
      <c r="E2077" s="642" t="s">
        <v>1242</v>
      </c>
      <c r="F2077" s="773">
        <v>140</v>
      </c>
      <c r="G2077" s="773">
        <v>3</v>
      </c>
      <c r="H2077" s="774">
        <v>180</v>
      </c>
    </row>
    <row r="2078" spans="1:8" s="406" customFormat="1" x14ac:dyDescent="0.25">
      <c r="A2078" s="524" t="str">
        <f t="shared" si="44"/>
        <v>648-022-0-001 Norbord inc. (Chambord)</v>
      </c>
      <c r="B2078" s="61" t="str">
        <f t="shared" si="43"/>
        <v>022-0-001 Norbord inc. (Chambord)</v>
      </c>
      <c r="C2078" s="641">
        <v>648</v>
      </c>
      <c r="D2078" s="641" t="s">
        <v>1212</v>
      </c>
      <c r="E2078" s="642" t="s">
        <v>1213</v>
      </c>
      <c r="F2078" s="773">
        <v>460</v>
      </c>
      <c r="G2078" s="773">
        <v>8</v>
      </c>
      <c r="H2078" s="774">
        <v>460</v>
      </c>
    </row>
    <row r="2079" spans="1:8" s="406" customFormat="1" x14ac:dyDescent="0.25">
      <c r="A2079" s="524" t="str">
        <f t="shared" si="44"/>
        <v>648-085-0-001 Norbord inc. (La Sarre - Panneaux)</v>
      </c>
      <c r="B2079" s="61" t="str">
        <f t="shared" si="43"/>
        <v>085-0-001 Norbord inc. (La Sarre - Panneaux)</v>
      </c>
      <c r="C2079" s="641">
        <v>648</v>
      </c>
      <c r="D2079" s="641" t="s">
        <v>1016</v>
      </c>
      <c r="E2079" s="642" t="s">
        <v>1243</v>
      </c>
      <c r="F2079" s="773">
        <v>460</v>
      </c>
      <c r="G2079" s="773">
        <v>8</v>
      </c>
      <c r="H2079" s="774">
        <v>460</v>
      </c>
    </row>
    <row r="2080" spans="1:8" s="406" customFormat="1" x14ac:dyDescent="0.25">
      <c r="A2080" s="524" t="str">
        <f t="shared" si="44"/>
        <v>648-081-0-001 Rayonier A.M. Canada S.E.N.C. (Témiscaming - Pâtes et papiers)</v>
      </c>
      <c r="B2080" s="61" t="str">
        <f t="shared" si="43"/>
        <v>081-0-001 Rayonier A.M. Canada S.E.N.C. (Témiscaming - Pâtes et papiers)</v>
      </c>
      <c r="C2080" s="641">
        <v>648</v>
      </c>
      <c r="D2080" s="641" t="s">
        <v>1017</v>
      </c>
      <c r="E2080" s="642" t="s">
        <v>1244</v>
      </c>
      <c r="F2080" s="773">
        <v>460</v>
      </c>
      <c r="G2080" s="773">
        <v>8</v>
      </c>
      <c r="H2080" s="774">
        <v>460</v>
      </c>
    </row>
    <row r="2081" spans="1:8" s="406" customFormat="1" x14ac:dyDescent="0.25">
      <c r="A2081" s="524" t="str">
        <f t="shared" si="44"/>
        <v>648-171-4-003 Silicium Québec Société en commandite</v>
      </c>
      <c r="B2081" s="61" t="str">
        <f t="shared" si="43"/>
        <v>171-4-003 Silicium Québec Société en commandite</v>
      </c>
      <c r="C2081" s="641">
        <v>648</v>
      </c>
      <c r="D2081" s="641" t="s">
        <v>1010</v>
      </c>
      <c r="E2081" s="642" t="s">
        <v>1245</v>
      </c>
      <c r="F2081" s="773">
        <v>380</v>
      </c>
      <c r="G2081" s="773">
        <v>7</v>
      </c>
      <c r="H2081" s="774">
        <v>420</v>
      </c>
    </row>
    <row r="2082" spans="1:8" s="406" customFormat="1" x14ac:dyDescent="0.25">
      <c r="A2082" s="524" t="str">
        <f t="shared" si="44"/>
        <v>648-012-0-001 Uniboard Canada inc. (Sayabec)</v>
      </c>
      <c r="B2082" s="61" t="str">
        <f t="shared" si="43"/>
        <v>012-0-001 Uniboard Canada inc. (Sayabec)</v>
      </c>
      <c r="C2082" s="641">
        <v>648</v>
      </c>
      <c r="D2082" s="641" t="s">
        <v>1008</v>
      </c>
      <c r="E2082" s="642" t="s">
        <v>1246</v>
      </c>
      <c r="F2082" s="773">
        <v>460</v>
      </c>
      <c r="G2082" s="773">
        <v>8</v>
      </c>
      <c r="H2082" s="774">
        <v>460</v>
      </c>
    </row>
    <row r="2083" spans="1:8" s="406" customFormat="1" x14ac:dyDescent="0.25">
      <c r="A2083" s="524" t="str">
        <f t="shared" si="44"/>
        <v>648-041-2-039 Xylo-Carbone inc.</v>
      </c>
      <c r="B2083" s="61" t="str">
        <f t="shared" si="43"/>
        <v>041-2-039 Xylo-Carbone inc.</v>
      </c>
      <c r="C2083" s="641">
        <v>648</v>
      </c>
      <c r="D2083" s="641" t="s">
        <v>1214</v>
      </c>
      <c r="E2083" s="642" t="s">
        <v>1247</v>
      </c>
      <c r="F2083" s="773">
        <v>380</v>
      </c>
      <c r="G2083" s="773">
        <v>7</v>
      </c>
      <c r="H2083" s="774">
        <v>420</v>
      </c>
    </row>
    <row r="2084" spans="1:8" s="406" customFormat="1" x14ac:dyDescent="0.25">
      <c r="A2084" s="524" t="str">
        <f t="shared" si="44"/>
        <v>649-142-4-004 9455-8624 Québec inc. (Biomasse du lac Taureau)</v>
      </c>
      <c r="B2084" s="61" t="str">
        <f t="shared" si="43"/>
        <v>142-4-004 9455-8624 Québec inc. (Biomasse du lac Taureau)</v>
      </c>
      <c r="C2084" s="641">
        <v>649</v>
      </c>
      <c r="D2084" s="641" t="s">
        <v>1147</v>
      </c>
      <c r="E2084" s="642" t="s">
        <v>1236</v>
      </c>
      <c r="F2084" s="773">
        <v>160</v>
      </c>
      <c r="G2084" s="773">
        <v>3</v>
      </c>
      <c r="H2084" s="774">
        <v>180</v>
      </c>
    </row>
    <row r="2085" spans="1:8" s="406" customFormat="1" x14ac:dyDescent="0.25">
      <c r="A2085" s="524" t="str">
        <f t="shared" si="44"/>
        <v>649-011-0-003 Cascades Canada ULC (Cabano)</v>
      </c>
      <c r="B2085" s="61" t="str">
        <f t="shared" si="43"/>
        <v>011-0-003 Cascades Canada ULC (Cabano)</v>
      </c>
      <c r="C2085" s="642">
        <v>649</v>
      </c>
      <c r="D2085" s="642" t="s">
        <v>1007</v>
      </c>
      <c r="E2085" s="642" t="s">
        <v>1211</v>
      </c>
      <c r="F2085" s="773">
        <v>460</v>
      </c>
      <c r="G2085" s="773">
        <v>8</v>
      </c>
      <c r="H2085" s="774">
        <v>460</v>
      </c>
    </row>
    <row r="2086" spans="1:8" s="406" customFormat="1" x14ac:dyDescent="0.25">
      <c r="A2086" s="524" t="str">
        <f t="shared" si="44"/>
        <v>649-042-0-001 Compagnie WestRock du Canada Corp.</v>
      </c>
      <c r="B2086" s="61" t="str">
        <f t="shared" si="43"/>
        <v>042-0-001 Compagnie WestRock du Canada Corp.</v>
      </c>
      <c r="C2086" s="641">
        <v>649</v>
      </c>
      <c r="D2086" s="641" t="s">
        <v>1011</v>
      </c>
      <c r="E2086" s="642" t="s">
        <v>1237</v>
      </c>
      <c r="F2086" s="773">
        <v>440</v>
      </c>
      <c r="G2086" s="773">
        <v>8</v>
      </c>
      <c r="H2086" s="774">
        <v>460</v>
      </c>
    </row>
    <row r="2087" spans="1:8" s="406" customFormat="1" x14ac:dyDescent="0.25">
      <c r="A2087" s="524" t="str">
        <f t="shared" si="44"/>
        <v>649-051-0-003 Domtar inc. (Windsor - Pâtes et papiers)</v>
      </c>
      <c r="B2087" s="61" t="str">
        <f t="shared" si="43"/>
        <v>051-0-003 Domtar inc. (Windsor - Pâtes et papiers)</v>
      </c>
      <c r="C2087" s="641">
        <v>649</v>
      </c>
      <c r="D2087" s="641" t="s">
        <v>1012</v>
      </c>
      <c r="E2087" s="642" t="s">
        <v>1238</v>
      </c>
      <c r="F2087" s="773">
        <v>380</v>
      </c>
      <c r="G2087" s="773">
        <v>7</v>
      </c>
      <c r="H2087" s="774">
        <v>420</v>
      </c>
    </row>
    <row r="2088" spans="1:8" s="406" customFormat="1" x14ac:dyDescent="0.25">
      <c r="A2088" s="524" t="str">
        <f t="shared" si="44"/>
        <v>649-012-0-003 Entreprises Sappi Canada inc. (Matane)</v>
      </c>
      <c r="B2088" s="61" t="str">
        <f t="shared" si="43"/>
        <v>012-0-003 Entreprises Sappi Canada inc. (Matane)</v>
      </c>
      <c r="C2088" s="641">
        <v>649</v>
      </c>
      <c r="D2088" s="641" t="s">
        <v>1009</v>
      </c>
      <c r="E2088" s="642" t="s">
        <v>1239</v>
      </c>
      <c r="F2088" s="773">
        <v>460</v>
      </c>
      <c r="G2088" s="773">
        <v>8</v>
      </c>
      <c r="H2088" s="774">
        <v>460</v>
      </c>
    </row>
    <row r="2089" spans="1:8" s="406" customFormat="1" x14ac:dyDescent="0.25">
      <c r="A2089" s="524" t="str">
        <f t="shared" si="44"/>
        <v>649-086-0-002 Forex Amos inc. (OSB)</v>
      </c>
      <c r="B2089" s="61" t="str">
        <f t="shared" si="43"/>
        <v>086-0-002 Forex Amos inc. (OSB)</v>
      </c>
      <c r="C2089" s="641">
        <v>649</v>
      </c>
      <c r="D2089" s="641" t="s">
        <v>1240</v>
      </c>
      <c r="E2089" s="642" t="s">
        <v>1241</v>
      </c>
      <c r="F2089" s="773">
        <v>460</v>
      </c>
      <c r="G2089" s="773">
        <v>8</v>
      </c>
      <c r="H2089" s="774">
        <v>460</v>
      </c>
    </row>
    <row r="2090" spans="1:8" s="406" customFormat="1" x14ac:dyDescent="0.25">
      <c r="A2090" s="524" t="str">
        <f t="shared" si="44"/>
        <v xml:space="preserve">649-072-0-002 Fortress Cellulose Spécialisée (Thurso - Pâtes et Papiers) </v>
      </c>
      <c r="B2090" s="61" t="str">
        <f t="shared" si="43"/>
        <v xml:space="preserve">072-0-002 Fortress Cellulose Spécialisée (Thurso - Pâtes et Papiers) </v>
      </c>
      <c r="C2090" s="641">
        <v>649</v>
      </c>
      <c r="D2090" s="641" t="s">
        <v>1013</v>
      </c>
      <c r="E2090" s="642" t="s">
        <v>1014</v>
      </c>
      <c r="F2090" s="773">
        <v>0</v>
      </c>
      <c r="G2090" s="773">
        <v>0</v>
      </c>
      <c r="H2090" s="774">
        <v>0</v>
      </c>
    </row>
    <row r="2091" spans="1:8" s="406" customFormat="1" x14ac:dyDescent="0.25">
      <c r="A2091" s="524" t="str">
        <f t="shared" si="44"/>
        <v>649-073-0-001 Louisiana-Pacific Canada Ltd. (Bois-Franc)</v>
      </c>
      <c r="B2091" s="61" t="str">
        <f t="shared" si="43"/>
        <v>073-0-001 Louisiana-Pacific Canada Ltd. (Bois-Franc)</v>
      </c>
      <c r="C2091" s="641">
        <v>649</v>
      </c>
      <c r="D2091" s="641" t="s">
        <v>1015</v>
      </c>
      <c r="E2091" s="642" t="s">
        <v>1242</v>
      </c>
      <c r="F2091" s="773">
        <v>140</v>
      </c>
      <c r="G2091" s="773">
        <v>3</v>
      </c>
      <c r="H2091" s="774">
        <v>180</v>
      </c>
    </row>
    <row r="2092" spans="1:8" s="406" customFormat="1" x14ac:dyDescent="0.25">
      <c r="A2092" s="524" t="str">
        <f t="shared" si="44"/>
        <v>649-022-0-001 Norbord inc. (Chambord)</v>
      </c>
      <c r="B2092" s="61" t="str">
        <f t="shared" si="43"/>
        <v>022-0-001 Norbord inc. (Chambord)</v>
      </c>
      <c r="C2092" s="641">
        <v>649</v>
      </c>
      <c r="D2092" s="641" t="s">
        <v>1212</v>
      </c>
      <c r="E2092" s="642" t="s">
        <v>1213</v>
      </c>
      <c r="F2092" s="773">
        <v>460</v>
      </c>
      <c r="G2092" s="773">
        <v>8</v>
      </c>
      <c r="H2092" s="774">
        <v>460</v>
      </c>
    </row>
    <row r="2093" spans="1:8" s="406" customFormat="1" x14ac:dyDescent="0.25">
      <c r="A2093" s="524" t="str">
        <f t="shared" si="44"/>
        <v>649-085-0-001 Norbord inc. (La Sarre - Panneaux)</v>
      </c>
      <c r="B2093" s="61" t="str">
        <f t="shared" si="43"/>
        <v>085-0-001 Norbord inc. (La Sarre - Panneaux)</v>
      </c>
      <c r="C2093" s="641">
        <v>649</v>
      </c>
      <c r="D2093" s="641" t="s">
        <v>1016</v>
      </c>
      <c r="E2093" s="642" t="s">
        <v>1243</v>
      </c>
      <c r="F2093" s="773">
        <v>460</v>
      </c>
      <c r="G2093" s="773">
        <v>8</v>
      </c>
      <c r="H2093" s="774">
        <v>460</v>
      </c>
    </row>
    <row r="2094" spans="1:8" s="406" customFormat="1" x14ac:dyDescent="0.25">
      <c r="A2094" s="524" t="str">
        <f t="shared" si="44"/>
        <v>649-081-0-001 Rayonier A.M. Canada S.E.N.C. (Témiscaming - Pâtes et papiers)</v>
      </c>
      <c r="B2094" s="61" t="str">
        <f t="shared" si="43"/>
        <v>081-0-001 Rayonier A.M. Canada S.E.N.C. (Témiscaming - Pâtes et papiers)</v>
      </c>
      <c r="C2094" s="641">
        <v>649</v>
      </c>
      <c r="D2094" s="641" t="s">
        <v>1017</v>
      </c>
      <c r="E2094" s="642" t="s">
        <v>1244</v>
      </c>
      <c r="F2094" s="773">
        <v>460</v>
      </c>
      <c r="G2094" s="773">
        <v>8</v>
      </c>
      <c r="H2094" s="774">
        <v>460</v>
      </c>
    </row>
    <row r="2095" spans="1:8" s="406" customFormat="1" x14ac:dyDescent="0.25">
      <c r="A2095" s="524" t="str">
        <f t="shared" si="44"/>
        <v>649-171-4-003 Silicium Québec Société en commandite</v>
      </c>
      <c r="B2095" s="61" t="str">
        <f t="shared" si="43"/>
        <v>171-4-003 Silicium Québec Société en commandite</v>
      </c>
      <c r="C2095" s="641">
        <v>649</v>
      </c>
      <c r="D2095" s="641" t="s">
        <v>1010</v>
      </c>
      <c r="E2095" s="642" t="s">
        <v>1245</v>
      </c>
      <c r="F2095" s="773">
        <v>280</v>
      </c>
      <c r="G2095" s="773">
        <v>5</v>
      </c>
      <c r="H2095" s="774">
        <v>300</v>
      </c>
    </row>
    <row r="2096" spans="1:8" s="406" customFormat="1" x14ac:dyDescent="0.25">
      <c r="A2096" s="524" t="str">
        <f t="shared" si="44"/>
        <v>649-012-0-001 Uniboard Canada inc. (Sayabec)</v>
      </c>
      <c r="B2096" s="61" t="str">
        <f t="shared" si="43"/>
        <v>012-0-001 Uniboard Canada inc. (Sayabec)</v>
      </c>
      <c r="C2096" s="642">
        <v>649</v>
      </c>
      <c r="D2096" s="642" t="s">
        <v>1008</v>
      </c>
      <c r="E2096" s="642" t="s">
        <v>1246</v>
      </c>
      <c r="F2096" s="773">
        <v>460</v>
      </c>
      <c r="G2096" s="773">
        <v>8</v>
      </c>
      <c r="H2096" s="774">
        <v>460</v>
      </c>
    </row>
    <row r="2097" spans="1:8" s="406" customFormat="1" x14ac:dyDescent="0.25">
      <c r="A2097" s="524" t="str">
        <f t="shared" si="44"/>
        <v>649-041-2-039 Xylo-Carbone inc.</v>
      </c>
      <c r="B2097" s="61" t="str">
        <f t="shared" si="43"/>
        <v>041-2-039 Xylo-Carbone inc.</v>
      </c>
      <c r="C2097" s="641">
        <v>649</v>
      </c>
      <c r="D2097" s="641" t="s">
        <v>1214</v>
      </c>
      <c r="E2097" s="642" t="s">
        <v>1247</v>
      </c>
      <c r="F2097" s="773">
        <v>300</v>
      </c>
      <c r="G2097" s="773">
        <v>5</v>
      </c>
      <c r="H2097" s="774">
        <v>300</v>
      </c>
    </row>
    <row r="2098" spans="1:8" s="406" customFormat="1" x14ac:dyDescent="0.25">
      <c r="A2098" s="524" t="str">
        <f t="shared" si="44"/>
        <v>651-142-4-004 9455-8624 Québec inc. (Biomasse du lac Taureau)</v>
      </c>
      <c r="B2098" s="61" t="str">
        <f t="shared" si="43"/>
        <v>142-4-004 9455-8624 Québec inc. (Biomasse du lac Taureau)</v>
      </c>
      <c r="C2098" s="641">
        <v>651</v>
      </c>
      <c r="D2098" s="641" t="s">
        <v>1147</v>
      </c>
      <c r="E2098" s="642" t="s">
        <v>1236</v>
      </c>
      <c r="F2098" s="773">
        <v>0</v>
      </c>
      <c r="G2098" s="773">
        <v>0</v>
      </c>
      <c r="H2098" s="774">
        <v>0</v>
      </c>
    </row>
    <row r="2099" spans="1:8" s="406" customFormat="1" x14ac:dyDescent="0.25">
      <c r="A2099" s="524" t="str">
        <f t="shared" si="44"/>
        <v>651-011-0-003 Cascades Canada ULC (Cabano)</v>
      </c>
      <c r="B2099" s="61" t="str">
        <f t="shared" si="43"/>
        <v>011-0-003 Cascades Canada ULC (Cabano)</v>
      </c>
      <c r="C2099" s="641">
        <v>651</v>
      </c>
      <c r="D2099" s="641" t="s">
        <v>1007</v>
      </c>
      <c r="E2099" s="642" t="s">
        <v>1211</v>
      </c>
      <c r="F2099" s="773">
        <v>460</v>
      </c>
      <c r="G2099" s="773">
        <v>8</v>
      </c>
      <c r="H2099" s="774">
        <v>460</v>
      </c>
    </row>
    <row r="2100" spans="1:8" s="406" customFormat="1" x14ac:dyDescent="0.25">
      <c r="A2100" s="524" t="str">
        <f t="shared" si="44"/>
        <v>651-042-0-001 Compagnie WestRock du Canada Corp.</v>
      </c>
      <c r="B2100" s="61" t="str">
        <f t="shared" si="43"/>
        <v>042-0-001 Compagnie WestRock du Canada Corp.</v>
      </c>
      <c r="C2100" s="641">
        <v>651</v>
      </c>
      <c r="D2100" s="641" t="s">
        <v>1011</v>
      </c>
      <c r="E2100" s="642" t="s">
        <v>1237</v>
      </c>
      <c r="F2100" s="773">
        <v>340</v>
      </c>
      <c r="G2100" s="773">
        <v>6</v>
      </c>
      <c r="H2100" s="774">
        <v>360</v>
      </c>
    </row>
    <row r="2101" spans="1:8" s="406" customFormat="1" x14ac:dyDescent="0.25">
      <c r="A2101" s="524" t="str">
        <f t="shared" si="44"/>
        <v>651-051-0-003 Domtar inc. (Windsor - Pâtes et papiers)</v>
      </c>
      <c r="B2101" s="61" t="str">
        <f t="shared" si="43"/>
        <v>051-0-003 Domtar inc. (Windsor - Pâtes et papiers)</v>
      </c>
      <c r="C2101" s="641">
        <v>651</v>
      </c>
      <c r="D2101" s="641" t="s">
        <v>1012</v>
      </c>
      <c r="E2101" s="642" t="s">
        <v>1238</v>
      </c>
      <c r="F2101" s="773">
        <v>320</v>
      </c>
      <c r="G2101" s="773">
        <v>6</v>
      </c>
      <c r="H2101" s="774">
        <v>360</v>
      </c>
    </row>
    <row r="2102" spans="1:8" s="406" customFormat="1" x14ac:dyDescent="0.25">
      <c r="A2102" s="524" t="str">
        <f t="shared" si="44"/>
        <v>651-012-0-003 Entreprises Sappi Canada inc. (Matane)</v>
      </c>
      <c r="B2102" s="61" t="str">
        <f t="shared" si="43"/>
        <v>012-0-003 Entreprises Sappi Canada inc. (Matane)</v>
      </c>
      <c r="C2102" s="641">
        <v>651</v>
      </c>
      <c r="D2102" s="641" t="s">
        <v>1009</v>
      </c>
      <c r="E2102" s="642" t="s">
        <v>1239</v>
      </c>
      <c r="F2102" s="773">
        <v>460</v>
      </c>
      <c r="G2102" s="773">
        <v>8</v>
      </c>
      <c r="H2102" s="774">
        <v>460</v>
      </c>
    </row>
    <row r="2103" spans="1:8" s="406" customFormat="1" x14ac:dyDescent="0.25">
      <c r="A2103" s="524" t="str">
        <f t="shared" si="44"/>
        <v>651-086-0-002 Forex Amos inc. (OSB)</v>
      </c>
      <c r="B2103" s="61" t="str">
        <f t="shared" si="43"/>
        <v>086-0-002 Forex Amos inc. (OSB)</v>
      </c>
      <c r="C2103" s="641">
        <v>651</v>
      </c>
      <c r="D2103" s="641" t="s">
        <v>1240</v>
      </c>
      <c r="E2103" s="642" t="s">
        <v>1241</v>
      </c>
      <c r="F2103" s="773">
        <v>460</v>
      </c>
      <c r="G2103" s="773">
        <v>8</v>
      </c>
      <c r="H2103" s="774">
        <v>460</v>
      </c>
    </row>
    <row r="2104" spans="1:8" s="406" customFormat="1" x14ac:dyDescent="0.25">
      <c r="A2104" s="524" t="str">
        <f t="shared" si="44"/>
        <v xml:space="preserve">651-072-0-002 Fortress Cellulose Spécialisée (Thurso - Pâtes et Papiers) </v>
      </c>
      <c r="B2104" s="61" t="str">
        <f t="shared" si="43"/>
        <v xml:space="preserve">072-0-002 Fortress Cellulose Spécialisée (Thurso - Pâtes et Papiers) </v>
      </c>
      <c r="C2104" s="641">
        <v>651</v>
      </c>
      <c r="D2104" s="641" t="s">
        <v>1013</v>
      </c>
      <c r="E2104" s="642" t="s">
        <v>1014</v>
      </c>
      <c r="F2104" s="773">
        <v>220</v>
      </c>
      <c r="G2104" s="773">
        <v>4</v>
      </c>
      <c r="H2104" s="774">
        <v>240</v>
      </c>
    </row>
    <row r="2105" spans="1:8" s="406" customFormat="1" x14ac:dyDescent="0.25">
      <c r="A2105" s="524" t="str">
        <f t="shared" si="44"/>
        <v>651-073-0-001 Louisiana-Pacific Canada Ltd. (Bois-Franc)</v>
      </c>
      <c r="B2105" s="61" t="str">
        <f t="shared" si="43"/>
        <v>073-0-001 Louisiana-Pacific Canada Ltd. (Bois-Franc)</v>
      </c>
      <c r="C2105" s="641">
        <v>651</v>
      </c>
      <c r="D2105" s="641" t="s">
        <v>1015</v>
      </c>
      <c r="E2105" s="642" t="s">
        <v>1242</v>
      </c>
      <c r="F2105" s="773">
        <v>380</v>
      </c>
      <c r="G2105" s="773">
        <v>7</v>
      </c>
      <c r="H2105" s="774">
        <v>420</v>
      </c>
    </row>
    <row r="2106" spans="1:8" s="406" customFormat="1" x14ac:dyDescent="0.25">
      <c r="A2106" s="524" t="str">
        <f t="shared" si="44"/>
        <v>651-022-0-001 Norbord inc. (Chambord)</v>
      </c>
      <c r="B2106" s="61" t="str">
        <f t="shared" si="43"/>
        <v>022-0-001 Norbord inc. (Chambord)</v>
      </c>
      <c r="C2106" s="641">
        <v>651</v>
      </c>
      <c r="D2106" s="641" t="s">
        <v>1212</v>
      </c>
      <c r="E2106" s="642" t="s">
        <v>1213</v>
      </c>
      <c r="F2106" s="773">
        <v>460</v>
      </c>
      <c r="G2106" s="773">
        <v>8</v>
      </c>
      <c r="H2106" s="774">
        <v>460</v>
      </c>
    </row>
    <row r="2107" spans="1:8" s="406" customFormat="1" x14ac:dyDescent="0.25">
      <c r="A2107" s="524" t="str">
        <f t="shared" si="44"/>
        <v>651-085-0-001 Norbord inc. (La Sarre - Panneaux)</v>
      </c>
      <c r="B2107" s="61" t="str">
        <f t="shared" si="43"/>
        <v>085-0-001 Norbord inc. (La Sarre - Panneaux)</v>
      </c>
      <c r="C2107" s="642">
        <v>651</v>
      </c>
      <c r="D2107" s="642" t="s">
        <v>1016</v>
      </c>
      <c r="E2107" s="642" t="s">
        <v>1243</v>
      </c>
      <c r="F2107" s="773">
        <v>460</v>
      </c>
      <c r="G2107" s="773">
        <v>8</v>
      </c>
      <c r="H2107" s="774">
        <v>460</v>
      </c>
    </row>
    <row r="2108" spans="1:8" s="406" customFormat="1" x14ac:dyDescent="0.25">
      <c r="A2108" s="524" t="str">
        <f t="shared" si="44"/>
        <v>651-081-0-001 Rayonier A.M. Canada S.E.N.C. (Témiscaming - Pâtes et papiers)</v>
      </c>
      <c r="B2108" s="61" t="str">
        <f t="shared" si="43"/>
        <v>081-0-001 Rayonier A.M. Canada S.E.N.C. (Témiscaming - Pâtes et papiers)</v>
      </c>
      <c r="C2108" s="641">
        <v>651</v>
      </c>
      <c r="D2108" s="641" t="s">
        <v>1017</v>
      </c>
      <c r="E2108" s="642" t="s">
        <v>1244</v>
      </c>
      <c r="F2108" s="773">
        <v>460</v>
      </c>
      <c r="G2108" s="773">
        <v>8</v>
      </c>
      <c r="H2108" s="774">
        <v>460</v>
      </c>
    </row>
    <row r="2109" spans="1:8" s="406" customFormat="1" x14ac:dyDescent="0.25">
      <c r="A2109" s="524" t="str">
        <f t="shared" si="44"/>
        <v>651-171-4-003 Silicium Québec Société en commandite</v>
      </c>
      <c r="B2109" s="61" t="str">
        <f t="shared" si="43"/>
        <v>171-4-003 Silicium Québec Société en commandite</v>
      </c>
      <c r="C2109" s="641">
        <v>651</v>
      </c>
      <c r="D2109" s="641" t="s">
        <v>1010</v>
      </c>
      <c r="E2109" s="642" t="s">
        <v>1245</v>
      </c>
      <c r="F2109" s="773">
        <v>120</v>
      </c>
      <c r="G2109" s="773">
        <v>2</v>
      </c>
      <c r="H2109" s="774">
        <v>120</v>
      </c>
    </row>
    <row r="2110" spans="1:8" s="406" customFormat="1" x14ac:dyDescent="0.25">
      <c r="A2110" s="524" t="str">
        <f t="shared" si="44"/>
        <v>651-012-0-001 Uniboard Canada inc. (Sayabec)</v>
      </c>
      <c r="B2110" s="61" t="str">
        <f t="shared" si="43"/>
        <v>012-0-001 Uniboard Canada inc. (Sayabec)</v>
      </c>
      <c r="C2110" s="641">
        <v>651</v>
      </c>
      <c r="D2110" s="641" t="s">
        <v>1008</v>
      </c>
      <c r="E2110" s="642" t="s">
        <v>1246</v>
      </c>
      <c r="F2110" s="773">
        <v>460</v>
      </c>
      <c r="G2110" s="773">
        <v>8</v>
      </c>
      <c r="H2110" s="774">
        <v>460</v>
      </c>
    </row>
    <row r="2111" spans="1:8" s="406" customFormat="1" x14ac:dyDescent="0.25">
      <c r="A2111" s="524" t="str">
        <f t="shared" si="44"/>
        <v>651-041-2-039 Xylo-Carbone inc.</v>
      </c>
      <c r="B2111" s="61" t="str">
        <f t="shared" si="43"/>
        <v>041-2-039 Xylo-Carbone inc.</v>
      </c>
      <c r="C2111" s="641">
        <v>651</v>
      </c>
      <c r="D2111" s="641" t="s">
        <v>1214</v>
      </c>
      <c r="E2111" s="642" t="s">
        <v>1247</v>
      </c>
      <c r="F2111" s="773">
        <v>100</v>
      </c>
      <c r="G2111" s="773">
        <v>2</v>
      </c>
      <c r="H2111" s="774">
        <v>120</v>
      </c>
    </row>
    <row r="2112" spans="1:8" s="406" customFormat="1" x14ac:dyDescent="0.25">
      <c r="A2112" s="524" t="str">
        <f t="shared" si="44"/>
        <v>652-142-4-004 9455-8624 Québec inc. (Biomasse du lac Taureau)</v>
      </c>
      <c r="B2112" s="61" t="str">
        <f t="shared" si="43"/>
        <v>142-4-004 9455-8624 Québec inc. (Biomasse du lac Taureau)</v>
      </c>
      <c r="C2112" s="641">
        <v>652</v>
      </c>
      <c r="D2112" s="641" t="s">
        <v>1147</v>
      </c>
      <c r="E2112" s="642" t="s">
        <v>1236</v>
      </c>
      <c r="F2112" s="773">
        <v>0</v>
      </c>
      <c r="G2112" s="773">
        <v>0</v>
      </c>
      <c r="H2112" s="774">
        <v>0</v>
      </c>
    </row>
    <row r="2113" spans="1:8" s="406" customFormat="1" x14ac:dyDescent="0.25">
      <c r="A2113" s="524" t="str">
        <f t="shared" si="44"/>
        <v>652-011-0-003 Cascades Canada ULC (Cabano)</v>
      </c>
      <c r="B2113" s="61" t="str">
        <f t="shared" si="43"/>
        <v>011-0-003 Cascades Canada ULC (Cabano)</v>
      </c>
      <c r="C2113" s="641">
        <v>652</v>
      </c>
      <c r="D2113" s="641" t="s">
        <v>1007</v>
      </c>
      <c r="E2113" s="642" t="s">
        <v>1211</v>
      </c>
      <c r="F2113" s="773">
        <v>460</v>
      </c>
      <c r="G2113" s="773">
        <v>8</v>
      </c>
      <c r="H2113" s="774">
        <v>460</v>
      </c>
    </row>
    <row r="2114" spans="1:8" s="406" customFormat="1" x14ac:dyDescent="0.25">
      <c r="A2114" s="524" t="str">
        <f t="shared" si="44"/>
        <v>652-042-0-001 Compagnie WestRock du Canada Corp.</v>
      </c>
      <c r="B2114" s="61" t="str">
        <f t="shared" si="43"/>
        <v>042-0-001 Compagnie WestRock du Canada Corp.</v>
      </c>
      <c r="C2114" s="641">
        <v>652</v>
      </c>
      <c r="D2114" s="641" t="s">
        <v>1011</v>
      </c>
      <c r="E2114" s="642" t="s">
        <v>1237</v>
      </c>
      <c r="F2114" s="773">
        <v>400</v>
      </c>
      <c r="G2114" s="773">
        <v>7</v>
      </c>
      <c r="H2114" s="774">
        <v>420</v>
      </c>
    </row>
    <row r="2115" spans="1:8" s="406" customFormat="1" x14ac:dyDescent="0.25">
      <c r="A2115" s="524" t="str">
        <f t="shared" si="44"/>
        <v>652-051-0-003 Domtar inc. (Windsor - Pâtes et papiers)</v>
      </c>
      <c r="B2115" s="61" t="str">
        <f t="shared" si="43"/>
        <v>051-0-003 Domtar inc. (Windsor - Pâtes et papiers)</v>
      </c>
      <c r="C2115" s="641">
        <v>652</v>
      </c>
      <c r="D2115" s="641" t="s">
        <v>1012</v>
      </c>
      <c r="E2115" s="642" t="s">
        <v>1238</v>
      </c>
      <c r="F2115" s="773">
        <v>440</v>
      </c>
      <c r="G2115" s="773">
        <v>8</v>
      </c>
      <c r="H2115" s="774">
        <v>460</v>
      </c>
    </row>
    <row r="2116" spans="1:8" s="406" customFormat="1" x14ac:dyDescent="0.25">
      <c r="A2116" s="524" t="str">
        <f t="shared" si="44"/>
        <v>652-012-0-003 Entreprises Sappi Canada inc. (Matane)</v>
      </c>
      <c r="B2116" s="61" t="str">
        <f t="shared" si="43"/>
        <v>012-0-003 Entreprises Sappi Canada inc. (Matane)</v>
      </c>
      <c r="C2116" s="641">
        <v>652</v>
      </c>
      <c r="D2116" s="641" t="s">
        <v>1009</v>
      </c>
      <c r="E2116" s="642" t="s">
        <v>1239</v>
      </c>
      <c r="F2116" s="773">
        <v>460</v>
      </c>
      <c r="G2116" s="773">
        <v>8</v>
      </c>
      <c r="H2116" s="774">
        <v>460</v>
      </c>
    </row>
    <row r="2117" spans="1:8" s="406" customFormat="1" x14ac:dyDescent="0.25">
      <c r="A2117" s="524" t="str">
        <f t="shared" si="44"/>
        <v>652-086-0-002 Forex Amos inc. (OSB)</v>
      </c>
      <c r="B2117" s="61" t="str">
        <f t="shared" si="43"/>
        <v>086-0-002 Forex Amos inc. (OSB)</v>
      </c>
      <c r="C2117" s="641">
        <v>652</v>
      </c>
      <c r="D2117" s="641" t="s">
        <v>1240</v>
      </c>
      <c r="E2117" s="642" t="s">
        <v>1241</v>
      </c>
      <c r="F2117" s="773">
        <v>460</v>
      </c>
      <c r="G2117" s="773">
        <v>8</v>
      </c>
      <c r="H2117" s="774">
        <v>460</v>
      </c>
    </row>
    <row r="2118" spans="1:8" s="406" customFormat="1" x14ac:dyDescent="0.25">
      <c r="A2118" s="524" t="str">
        <f t="shared" si="44"/>
        <v xml:space="preserve">652-072-0-002 Fortress Cellulose Spécialisée (Thurso - Pâtes et Papiers) </v>
      </c>
      <c r="B2118" s="61" t="str">
        <f t="shared" si="43"/>
        <v xml:space="preserve">072-0-002 Fortress Cellulose Spécialisée (Thurso - Pâtes et Papiers) </v>
      </c>
      <c r="C2118" s="642">
        <v>652</v>
      </c>
      <c r="D2118" s="642" t="s">
        <v>1013</v>
      </c>
      <c r="E2118" s="642" t="s">
        <v>1014</v>
      </c>
      <c r="F2118" s="773">
        <v>380</v>
      </c>
      <c r="G2118" s="773">
        <v>7</v>
      </c>
      <c r="H2118" s="774">
        <v>420</v>
      </c>
    </row>
    <row r="2119" spans="1:8" s="406" customFormat="1" x14ac:dyDescent="0.25">
      <c r="A2119" s="524" t="str">
        <f t="shared" si="44"/>
        <v>652-073-0-001 Louisiana-Pacific Canada Ltd. (Bois-Franc)</v>
      </c>
      <c r="B2119" s="61" t="str">
        <f t="shared" si="43"/>
        <v>073-0-001 Louisiana-Pacific Canada Ltd. (Bois-Franc)</v>
      </c>
      <c r="C2119" s="641">
        <v>652</v>
      </c>
      <c r="D2119" s="641" t="s">
        <v>1015</v>
      </c>
      <c r="E2119" s="642" t="s">
        <v>1242</v>
      </c>
      <c r="F2119" s="773">
        <v>380</v>
      </c>
      <c r="G2119" s="773">
        <v>7</v>
      </c>
      <c r="H2119" s="774">
        <v>420</v>
      </c>
    </row>
    <row r="2120" spans="1:8" s="406" customFormat="1" x14ac:dyDescent="0.25">
      <c r="A2120" s="524" t="str">
        <f t="shared" si="44"/>
        <v>652-022-0-001 Norbord inc. (Chambord)</v>
      </c>
      <c r="B2120" s="61" t="str">
        <f t="shared" ref="B2120:B2183" si="45">CONCATENATE(D2120," ",E2120)</f>
        <v>022-0-001 Norbord inc. (Chambord)</v>
      </c>
      <c r="C2120" s="641">
        <v>652</v>
      </c>
      <c r="D2120" s="641" t="s">
        <v>1212</v>
      </c>
      <c r="E2120" s="642" t="s">
        <v>1213</v>
      </c>
      <c r="F2120" s="773">
        <v>460</v>
      </c>
      <c r="G2120" s="773">
        <v>8</v>
      </c>
      <c r="H2120" s="774">
        <v>460</v>
      </c>
    </row>
    <row r="2121" spans="1:8" s="406" customFormat="1" x14ac:dyDescent="0.25">
      <c r="A2121" s="524" t="str">
        <f t="shared" ref="A2121:A2184" si="46">CONCATENATE(C2121,"-",B2121)</f>
        <v>652-085-0-001 Norbord inc. (La Sarre - Panneaux)</v>
      </c>
      <c r="B2121" s="61" t="str">
        <f t="shared" si="45"/>
        <v>085-0-001 Norbord inc. (La Sarre - Panneaux)</v>
      </c>
      <c r="C2121" s="641">
        <v>652</v>
      </c>
      <c r="D2121" s="641" t="s">
        <v>1016</v>
      </c>
      <c r="E2121" s="642" t="s">
        <v>1243</v>
      </c>
      <c r="F2121" s="773">
        <v>460</v>
      </c>
      <c r="G2121" s="773">
        <v>8</v>
      </c>
      <c r="H2121" s="774">
        <v>460</v>
      </c>
    </row>
    <row r="2122" spans="1:8" s="406" customFormat="1" x14ac:dyDescent="0.25">
      <c r="A2122" s="524" t="str">
        <f t="shared" si="46"/>
        <v>652-081-0-001 Rayonier A.M. Canada S.E.N.C. (Témiscaming - Pâtes et papiers)</v>
      </c>
      <c r="B2122" s="61" t="str">
        <f t="shared" si="45"/>
        <v>081-0-001 Rayonier A.M. Canada S.E.N.C. (Témiscaming - Pâtes et papiers)</v>
      </c>
      <c r="C2122" s="641">
        <v>652</v>
      </c>
      <c r="D2122" s="641" t="s">
        <v>1017</v>
      </c>
      <c r="E2122" s="642" t="s">
        <v>1244</v>
      </c>
      <c r="F2122" s="773">
        <v>460</v>
      </c>
      <c r="G2122" s="773">
        <v>8</v>
      </c>
      <c r="H2122" s="774">
        <v>460</v>
      </c>
    </row>
    <row r="2123" spans="1:8" s="406" customFormat="1" x14ac:dyDescent="0.25">
      <c r="A2123" s="524" t="str">
        <f t="shared" si="46"/>
        <v>652-171-4-003 Silicium Québec Société en commandite</v>
      </c>
      <c r="B2123" s="61" t="str">
        <f t="shared" si="45"/>
        <v>171-4-003 Silicium Québec Société en commandite</v>
      </c>
      <c r="C2123" s="641">
        <v>652</v>
      </c>
      <c r="D2123" s="641" t="s">
        <v>1010</v>
      </c>
      <c r="E2123" s="642" t="s">
        <v>1245</v>
      </c>
      <c r="F2123" s="773">
        <v>220</v>
      </c>
      <c r="G2123" s="773">
        <v>4</v>
      </c>
      <c r="H2123" s="774">
        <v>240</v>
      </c>
    </row>
    <row r="2124" spans="1:8" s="406" customFormat="1" x14ac:dyDescent="0.25">
      <c r="A2124" s="524" t="str">
        <f t="shared" si="46"/>
        <v>652-012-0-001 Uniboard Canada inc. (Sayabec)</v>
      </c>
      <c r="B2124" s="61" t="str">
        <f t="shared" si="45"/>
        <v>012-0-001 Uniboard Canada inc. (Sayabec)</v>
      </c>
      <c r="C2124" s="641">
        <v>652</v>
      </c>
      <c r="D2124" s="641" t="s">
        <v>1008</v>
      </c>
      <c r="E2124" s="642" t="s">
        <v>1246</v>
      </c>
      <c r="F2124" s="773">
        <v>460</v>
      </c>
      <c r="G2124" s="773">
        <v>8</v>
      </c>
      <c r="H2124" s="774">
        <v>460</v>
      </c>
    </row>
    <row r="2125" spans="1:8" s="406" customFormat="1" x14ac:dyDescent="0.25">
      <c r="A2125" s="524" t="str">
        <f t="shared" si="46"/>
        <v>652-041-2-039 Xylo-Carbone inc.</v>
      </c>
      <c r="B2125" s="61" t="str">
        <f t="shared" si="45"/>
        <v>041-2-039 Xylo-Carbone inc.</v>
      </c>
      <c r="C2125" s="641">
        <v>652</v>
      </c>
      <c r="D2125" s="641" t="s">
        <v>1214</v>
      </c>
      <c r="E2125" s="642" t="s">
        <v>1247</v>
      </c>
      <c r="F2125" s="773">
        <v>200</v>
      </c>
      <c r="G2125" s="773">
        <v>4</v>
      </c>
      <c r="H2125" s="774">
        <v>240</v>
      </c>
    </row>
    <row r="2126" spans="1:8" s="406" customFormat="1" x14ac:dyDescent="0.25">
      <c r="A2126" s="524" t="str">
        <f t="shared" si="46"/>
        <v>653-142-4-004 9455-8624 Québec inc. (Biomasse du lac Taureau)</v>
      </c>
      <c r="B2126" s="61" t="str">
        <f t="shared" si="45"/>
        <v>142-4-004 9455-8624 Québec inc. (Biomasse du lac Taureau)</v>
      </c>
      <c r="C2126" s="641">
        <v>653</v>
      </c>
      <c r="D2126" s="641" t="s">
        <v>1147</v>
      </c>
      <c r="E2126" s="642" t="s">
        <v>1236</v>
      </c>
      <c r="F2126" s="773">
        <v>0</v>
      </c>
      <c r="G2126" s="773">
        <v>0</v>
      </c>
      <c r="H2126" s="774">
        <v>0</v>
      </c>
    </row>
    <row r="2127" spans="1:8" s="406" customFormat="1" x14ac:dyDescent="0.25">
      <c r="A2127" s="524" t="str">
        <f t="shared" si="46"/>
        <v>653-011-0-003 Cascades Canada ULC (Cabano)</v>
      </c>
      <c r="B2127" s="61" t="str">
        <f t="shared" si="45"/>
        <v>011-0-003 Cascades Canada ULC (Cabano)</v>
      </c>
      <c r="C2127" s="641">
        <v>653</v>
      </c>
      <c r="D2127" s="641" t="s">
        <v>1007</v>
      </c>
      <c r="E2127" s="642" t="s">
        <v>1211</v>
      </c>
      <c r="F2127" s="773">
        <v>460</v>
      </c>
      <c r="G2127" s="773">
        <v>8</v>
      </c>
      <c r="H2127" s="774">
        <v>460</v>
      </c>
    </row>
    <row r="2128" spans="1:8" s="406" customFormat="1" x14ac:dyDescent="0.25">
      <c r="A2128" s="524" t="str">
        <f t="shared" si="46"/>
        <v>653-042-0-001 Compagnie WestRock du Canada Corp.</v>
      </c>
      <c r="B2128" s="61" t="str">
        <f t="shared" si="45"/>
        <v>042-0-001 Compagnie WestRock du Canada Corp.</v>
      </c>
      <c r="C2128" s="641">
        <v>653</v>
      </c>
      <c r="D2128" s="641" t="s">
        <v>1011</v>
      </c>
      <c r="E2128" s="642" t="s">
        <v>1237</v>
      </c>
      <c r="F2128" s="773">
        <v>320</v>
      </c>
      <c r="G2128" s="773">
        <v>6</v>
      </c>
      <c r="H2128" s="774">
        <v>360</v>
      </c>
    </row>
    <row r="2129" spans="1:8" s="406" customFormat="1" x14ac:dyDescent="0.25">
      <c r="A2129" s="524" t="str">
        <f t="shared" si="46"/>
        <v>653-051-0-003 Domtar inc. (Windsor - Pâtes et papiers)</v>
      </c>
      <c r="B2129" s="61" t="str">
        <f t="shared" si="45"/>
        <v>051-0-003 Domtar inc. (Windsor - Pâtes et papiers)</v>
      </c>
      <c r="C2129" s="642">
        <v>653</v>
      </c>
      <c r="D2129" s="642" t="s">
        <v>1012</v>
      </c>
      <c r="E2129" s="642" t="s">
        <v>1238</v>
      </c>
      <c r="F2129" s="773">
        <v>460</v>
      </c>
      <c r="G2129" s="773">
        <v>8</v>
      </c>
      <c r="H2129" s="774">
        <v>460</v>
      </c>
    </row>
    <row r="2130" spans="1:8" s="406" customFormat="1" x14ac:dyDescent="0.25">
      <c r="A2130" s="524" t="str">
        <f t="shared" si="46"/>
        <v>653-012-0-003 Entreprises Sappi Canada inc. (Matane)</v>
      </c>
      <c r="B2130" s="61" t="str">
        <f t="shared" si="45"/>
        <v>012-0-003 Entreprises Sappi Canada inc. (Matane)</v>
      </c>
      <c r="C2130" s="641">
        <v>653</v>
      </c>
      <c r="D2130" s="641" t="s">
        <v>1009</v>
      </c>
      <c r="E2130" s="642" t="s">
        <v>1239</v>
      </c>
      <c r="F2130" s="773">
        <v>460</v>
      </c>
      <c r="G2130" s="773">
        <v>8</v>
      </c>
      <c r="H2130" s="774">
        <v>460</v>
      </c>
    </row>
    <row r="2131" spans="1:8" s="406" customFormat="1" x14ac:dyDescent="0.25">
      <c r="A2131" s="524" t="str">
        <f t="shared" si="46"/>
        <v>653-086-0-002 Forex Amos inc. (OSB)</v>
      </c>
      <c r="B2131" s="61" t="str">
        <f t="shared" si="45"/>
        <v>086-0-002 Forex Amos inc. (OSB)</v>
      </c>
      <c r="C2131" s="641">
        <v>653</v>
      </c>
      <c r="D2131" s="641" t="s">
        <v>1240</v>
      </c>
      <c r="E2131" s="642" t="s">
        <v>1241</v>
      </c>
      <c r="F2131" s="773">
        <v>460</v>
      </c>
      <c r="G2131" s="773">
        <v>8</v>
      </c>
      <c r="H2131" s="774">
        <v>460</v>
      </c>
    </row>
    <row r="2132" spans="1:8" s="406" customFormat="1" x14ac:dyDescent="0.25">
      <c r="A2132" s="524" t="str">
        <f t="shared" si="46"/>
        <v xml:space="preserve">653-072-0-002 Fortress Cellulose Spécialisée (Thurso - Pâtes et Papiers) </v>
      </c>
      <c r="B2132" s="61" t="str">
        <f t="shared" si="45"/>
        <v xml:space="preserve">072-0-002 Fortress Cellulose Spécialisée (Thurso - Pâtes et Papiers) </v>
      </c>
      <c r="C2132" s="641">
        <v>653</v>
      </c>
      <c r="D2132" s="641" t="s">
        <v>1013</v>
      </c>
      <c r="E2132" s="642" t="s">
        <v>1014</v>
      </c>
      <c r="F2132" s="773">
        <v>440</v>
      </c>
      <c r="G2132" s="773">
        <v>8</v>
      </c>
      <c r="H2132" s="774">
        <v>460</v>
      </c>
    </row>
    <row r="2133" spans="1:8" s="406" customFormat="1" x14ac:dyDescent="0.25">
      <c r="A2133" s="524" t="str">
        <f t="shared" si="46"/>
        <v>653-073-0-001 Louisiana-Pacific Canada Ltd. (Bois-Franc)</v>
      </c>
      <c r="B2133" s="61" t="str">
        <f t="shared" si="45"/>
        <v>073-0-001 Louisiana-Pacific Canada Ltd. (Bois-Franc)</v>
      </c>
      <c r="C2133" s="641">
        <v>653</v>
      </c>
      <c r="D2133" s="641" t="s">
        <v>1015</v>
      </c>
      <c r="E2133" s="642" t="s">
        <v>1242</v>
      </c>
      <c r="F2133" s="773">
        <v>460</v>
      </c>
      <c r="G2133" s="773">
        <v>8</v>
      </c>
      <c r="H2133" s="774">
        <v>460</v>
      </c>
    </row>
    <row r="2134" spans="1:8" s="406" customFormat="1" x14ac:dyDescent="0.25">
      <c r="A2134" s="524" t="str">
        <f t="shared" si="46"/>
        <v>653-022-0-001 Norbord inc. (Chambord)</v>
      </c>
      <c r="B2134" s="61" t="str">
        <f t="shared" si="45"/>
        <v>022-0-001 Norbord inc. (Chambord)</v>
      </c>
      <c r="C2134" s="641">
        <v>653</v>
      </c>
      <c r="D2134" s="641" t="s">
        <v>1212</v>
      </c>
      <c r="E2134" s="642" t="s">
        <v>1213</v>
      </c>
      <c r="F2134" s="773">
        <v>460</v>
      </c>
      <c r="G2134" s="773">
        <v>8</v>
      </c>
      <c r="H2134" s="774">
        <v>460</v>
      </c>
    </row>
    <row r="2135" spans="1:8" s="406" customFormat="1" x14ac:dyDescent="0.25">
      <c r="A2135" s="524" t="str">
        <f t="shared" si="46"/>
        <v>653-085-0-001 Norbord inc. (La Sarre - Panneaux)</v>
      </c>
      <c r="B2135" s="61" t="str">
        <f t="shared" si="45"/>
        <v>085-0-001 Norbord inc. (La Sarre - Panneaux)</v>
      </c>
      <c r="C2135" s="641">
        <v>653</v>
      </c>
      <c r="D2135" s="641" t="s">
        <v>1016</v>
      </c>
      <c r="E2135" s="642" t="s">
        <v>1243</v>
      </c>
      <c r="F2135" s="773">
        <v>460</v>
      </c>
      <c r="G2135" s="773">
        <v>8</v>
      </c>
      <c r="H2135" s="774">
        <v>460</v>
      </c>
    </row>
    <row r="2136" spans="1:8" s="406" customFormat="1" x14ac:dyDescent="0.25">
      <c r="A2136" s="524" t="str">
        <f t="shared" si="46"/>
        <v>653-081-0-001 Rayonier A.M. Canada S.E.N.C. (Témiscaming - Pâtes et papiers)</v>
      </c>
      <c r="B2136" s="61" t="str">
        <f t="shared" si="45"/>
        <v>081-0-001 Rayonier A.M. Canada S.E.N.C. (Témiscaming - Pâtes et papiers)</v>
      </c>
      <c r="C2136" s="641">
        <v>653</v>
      </c>
      <c r="D2136" s="641" t="s">
        <v>1017</v>
      </c>
      <c r="E2136" s="642" t="s">
        <v>1244</v>
      </c>
      <c r="F2136" s="773">
        <v>460</v>
      </c>
      <c r="G2136" s="773">
        <v>8</v>
      </c>
      <c r="H2136" s="774">
        <v>460</v>
      </c>
    </row>
    <row r="2137" spans="1:8" s="406" customFormat="1" x14ac:dyDescent="0.25">
      <c r="A2137" s="524" t="str">
        <f t="shared" si="46"/>
        <v>653-171-4-003 Silicium Québec Société en commandite</v>
      </c>
      <c r="B2137" s="61" t="str">
        <f t="shared" si="45"/>
        <v>171-4-003 Silicium Québec Société en commandite</v>
      </c>
      <c r="C2137" s="641">
        <v>653</v>
      </c>
      <c r="D2137" s="641" t="s">
        <v>1010</v>
      </c>
      <c r="E2137" s="642" t="s">
        <v>1245</v>
      </c>
      <c r="F2137" s="773">
        <v>300</v>
      </c>
      <c r="G2137" s="773">
        <v>5</v>
      </c>
      <c r="H2137" s="774">
        <v>300</v>
      </c>
    </row>
    <row r="2138" spans="1:8" s="406" customFormat="1" x14ac:dyDescent="0.25">
      <c r="A2138" s="524" t="str">
        <f t="shared" si="46"/>
        <v>653-012-0-001 Uniboard Canada inc. (Sayabec)</v>
      </c>
      <c r="B2138" s="61" t="str">
        <f t="shared" si="45"/>
        <v>012-0-001 Uniboard Canada inc. (Sayabec)</v>
      </c>
      <c r="C2138" s="641">
        <v>653</v>
      </c>
      <c r="D2138" s="641" t="s">
        <v>1008</v>
      </c>
      <c r="E2138" s="642" t="s">
        <v>1246</v>
      </c>
      <c r="F2138" s="773">
        <v>460</v>
      </c>
      <c r="G2138" s="773">
        <v>8</v>
      </c>
      <c r="H2138" s="774">
        <v>460</v>
      </c>
    </row>
    <row r="2139" spans="1:8" s="406" customFormat="1" x14ac:dyDescent="0.25">
      <c r="A2139" s="524" t="str">
        <f t="shared" si="46"/>
        <v>653-041-2-039 Xylo-Carbone inc.</v>
      </c>
      <c r="B2139" s="61" t="str">
        <f t="shared" si="45"/>
        <v>041-2-039 Xylo-Carbone inc.</v>
      </c>
      <c r="C2139" s="641">
        <v>653</v>
      </c>
      <c r="D2139" s="641" t="s">
        <v>1214</v>
      </c>
      <c r="E2139" s="642" t="s">
        <v>1247</v>
      </c>
      <c r="F2139" s="773">
        <v>260</v>
      </c>
      <c r="G2139" s="773">
        <v>5</v>
      </c>
      <c r="H2139" s="774">
        <v>300</v>
      </c>
    </row>
    <row r="2140" spans="1:8" s="406" customFormat="1" x14ac:dyDescent="0.25">
      <c r="A2140" s="524" t="str">
        <f t="shared" si="46"/>
        <v>654-142-4-004 9455-8624 Québec inc. (Biomasse du lac Taureau)</v>
      </c>
      <c r="B2140" s="61" t="str">
        <f t="shared" si="45"/>
        <v>142-4-004 9455-8624 Québec inc. (Biomasse du lac Taureau)</v>
      </c>
      <c r="C2140" s="642">
        <v>654</v>
      </c>
      <c r="D2140" s="642" t="s">
        <v>1147</v>
      </c>
      <c r="E2140" s="642" t="s">
        <v>1236</v>
      </c>
      <c r="F2140" s="773">
        <v>0</v>
      </c>
      <c r="G2140" s="773">
        <v>0</v>
      </c>
      <c r="H2140" s="774">
        <v>0</v>
      </c>
    </row>
    <row r="2141" spans="1:8" s="406" customFormat="1" x14ac:dyDescent="0.25">
      <c r="A2141" s="524" t="str">
        <f t="shared" si="46"/>
        <v>654-011-0-003 Cascades Canada ULC (Cabano)</v>
      </c>
      <c r="B2141" s="61" t="str">
        <f t="shared" si="45"/>
        <v>011-0-003 Cascades Canada ULC (Cabano)</v>
      </c>
      <c r="C2141" s="641">
        <v>654</v>
      </c>
      <c r="D2141" s="641" t="s">
        <v>1007</v>
      </c>
      <c r="E2141" s="642" t="s">
        <v>1211</v>
      </c>
      <c r="F2141" s="773">
        <v>460</v>
      </c>
      <c r="G2141" s="773">
        <v>8</v>
      </c>
      <c r="H2141" s="774">
        <v>460</v>
      </c>
    </row>
    <row r="2142" spans="1:8" s="406" customFormat="1" x14ac:dyDescent="0.25">
      <c r="A2142" s="524" t="str">
        <f t="shared" si="46"/>
        <v>654-042-0-001 Compagnie WestRock du Canada Corp.</v>
      </c>
      <c r="B2142" s="61" t="str">
        <f t="shared" si="45"/>
        <v>042-0-001 Compagnie WestRock du Canada Corp.</v>
      </c>
      <c r="C2142" s="641">
        <v>654</v>
      </c>
      <c r="D2142" s="641" t="s">
        <v>1011</v>
      </c>
      <c r="E2142" s="642" t="s">
        <v>1237</v>
      </c>
      <c r="F2142" s="773">
        <v>380</v>
      </c>
      <c r="G2142" s="773">
        <v>7</v>
      </c>
      <c r="H2142" s="774">
        <v>420</v>
      </c>
    </row>
    <row r="2143" spans="1:8" s="406" customFormat="1" x14ac:dyDescent="0.25">
      <c r="A2143" s="524" t="str">
        <f t="shared" si="46"/>
        <v>654-051-0-003 Domtar inc. (Windsor - Pâtes et papiers)</v>
      </c>
      <c r="B2143" s="61" t="str">
        <f t="shared" si="45"/>
        <v>051-0-003 Domtar inc. (Windsor - Pâtes et papiers)</v>
      </c>
      <c r="C2143" s="641">
        <v>654</v>
      </c>
      <c r="D2143" s="641" t="s">
        <v>1012</v>
      </c>
      <c r="E2143" s="642" t="s">
        <v>1238</v>
      </c>
      <c r="F2143" s="773">
        <v>460</v>
      </c>
      <c r="G2143" s="773">
        <v>8</v>
      </c>
      <c r="H2143" s="774">
        <v>460</v>
      </c>
    </row>
    <row r="2144" spans="1:8" s="406" customFormat="1" x14ac:dyDescent="0.25">
      <c r="A2144" s="524" t="str">
        <f t="shared" si="46"/>
        <v>654-012-0-003 Entreprises Sappi Canada inc. (Matane)</v>
      </c>
      <c r="B2144" s="61" t="str">
        <f t="shared" si="45"/>
        <v>012-0-003 Entreprises Sappi Canada inc. (Matane)</v>
      </c>
      <c r="C2144" s="641">
        <v>654</v>
      </c>
      <c r="D2144" s="641" t="s">
        <v>1009</v>
      </c>
      <c r="E2144" s="642" t="s">
        <v>1239</v>
      </c>
      <c r="F2144" s="773">
        <v>460</v>
      </c>
      <c r="G2144" s="773">
        <v>8</v>
      </c>
      <c r="H2144" s="774">
        <v>460</v>
      </c>
    </row>
    <row r="2145" spans="1:8" s="406" customFormat="1" x14ac:dyDescent="0.25">
      <c r="A2145" s="524" t="str">
        <f t="shared" si="46"/>
        <v>654-086-0-002 Forex Amos inc. (OSB)</v>
      </c>
      <c r="B2145" s="61" t="str">
        <f t="shared" si="45"/>
        <v>086-0-002 Forex Amos inc. (OSB)</v>
      </c>
      <c r="C2145" s="641">
        <v>654</v>
      </c>
      <c r="D2145" s="641" t="s">
        <v>1240</v>
      </c>
      <c r="E2145" s="642" t="s">
        <v>1241</v>
      </c>
      <c r="F2145" s="773">
        <v>460</v>
      </c>
      <c r="G2145" s="773">
        <v>8</v>
      </c>
      <c r="H2145" s="774">
        <v>460</v>
      </c>
    </row>
    <row r="2146" spans="1:8" s="406" customFormat="1" x14ac:dyDescent="0.25">
      <c r="A2146" s="524" t="str">
        <f t="shared" si="46"/>
        <v xml:space="preserve">654-072-0-002 Fortress Cellulose Spécialisée (Thurso - Pâtes et Papiers) </v>
      </c>
      <c r="B2146" s="61" t="str">
        <f t="shared" si="45"/>
        <v xml:space="preserve">072-0-002 Fortress Cellulose Spécialisée (Thurso - Pâtes et Papiers) </v>
      </c>
      <c r="C2146" s="641">
        <v>654</v>
      </c>
      <c r="D2146" s="641" t="s">
        <v>1013</v>
      </c>
      <c r="E2146" s="642" t="s">
        <v>1014</v>
      </c>
      <c r="F2146" s="773">
        <v>400</v>
      </c>
      <c r="G2146" s="773">
        <v>7</v>
      </c>
      <c r="H2146" s="774">
        <v>420</v>
      </c>
    </row>
    <row r="2147" spans="1:8" s="406" customFormat="1" x14ac:dyDescent="0.25">
      <c r="A2147" s="524" t="str">
        <f t="shared" si="46"/>
        <v>654-073-0-001 Louisiana-Pacific Canada Ltd. (Bois-Franc)</v>
      </c>
      <c r="B2147" s="61" t="str">
        <f t="shared" si="45"/>
        <v>073-0-001 Louisiana-Pacific Canada Ltd. (Bois-Franc)</v>
      </c>
      <c r="C2147" s="641">
        <v>654</v>
      </c>
      <c r="D2147" s="641" t="s">
        <v>1015</v>
      </c>
      <c r="E2147" s="642" t="s">
        <v>1242</v>
      </c>
      <c r="F2147" s="773">
        <v>380</v>
      </c>
      <c r="G2147" s="773">
        <v>7</v>
      </c>
      <c r="H2147" s="774">
        <v>420</v>
      </c>
    </row>
    <row r="2148" spans="1:8" s="406" customFormat="1" x14ac:dyDescent="0.25">
      <c r="A2148" s="524" t="str">
        <f t="shared" si="46"/>
        <v>654-022-0-001 Norbord inc. (Chambord)</v>
      </c>
      <c r="B2148" s="61" t="str">
        <f t="shared" si="45"/>
        <v>022-0-001 Norbord inc. (Chambord)</v>
      </c>
      <c r="C2148" s="641">
        <v>654</v>
      </c>
      <c r="D2148" s="641" t="s">
        <v>1212</v>
      </c>
      <c r="E2148" s="642" t="s">
        <v>1213</v>
      </c>
      <c r="F2148" s="773">
        <v>460</v>
      </c>
      <c r="G2148" s="773">
        <v>8</v>
      </c>
      <c r="H2148" s="774">
        <v>460</v>
      </c>
    </row>
    <row r="2149" spans="1:8" s="406" customFormat="1" x14ac:dyDescent="0.25">
      <c r="A2149" s="524" t="str">
        <f t="shared" si="46"/>
        <v>654-085-0-001 Norbord inc. (La Sarre - Panneaux)</v>
      </c>
      <c r="B2149" s="61" t="str">
        <f t="shared" si="45"/>
        <v>085-0-001 Norbord inc. (La Sarre - Panneaux)</v>
      </c>
      <c r="C2149" s="641">
        <v>654</v>
      </c>
      <c r="D2149" s="641" t="s">
        <v>1016</v>
      </c>
      <c r="E2149" s="642" t="s">
        <v>1243</v>
      </c>
      <c r="F2149" s="773">
        <v>460</v>
      </c>
      <c r="G2149" s="773">
        <v>8</v>
      </c>
      <c r="H2149" s="774">
        <v>460</v>
      </c>
    </row>
    <row r="2150" spans="1:8" s="406" customFormat="1" x14ac:dyDescent="0.25">
      <c r="A2150" s="524" t="str">
        <f t="shared" si="46"/>
        <v>654-081-0-001 Rayonier A.M. Canada S.E.N.C. (Témiscaming - Pâtes et papiers)</v>
      </c>
      <c r="B2150" s="61" t="str">
        <f t="shared" si="45"/>
        <v>081-0-001 Rayonier A.M. Canada S.E.N.C. (Témiscaming - Pâtes et papiers)</v>
      </c>
      <c r="C2150" s="641">
        <v>654</v>
      </c>
      <c r="D2150" s="641" t="s">
        <v>1017</v>
      </c>
      <c r="E2150" s="642" t="s">
        <v>1244</v>
      </c>
      <c r="F2150" s="773">
        <v>460</v>
      </c>
      <c r="G2150" s="773">
        <v>8</v>
      </c>
      <c r="H2150" s="774">
        <v>460</v>
      </c>
    </row>
    <row r="2151" spans="1:8" s="406" customFormat="1" x14ac:dyDescent="0.25">
      <c r="A2151" s="524" t="str">
        <f t="shared" si="46"/>
        <v>654-171-4-003 Silicium Québec Société en commandite</v>
      </c>
      <c r="B2151" s="61" t="str">
        <f t="shared" si="45"/>
        <v>171-4-003 Silicium Québec Société en commandite</v>
      </c>
      <c r="C2151" s="642">
        <v>654</v>
      </c>
      <c r="D2151" s="642" t="s">
        <v>1010</v>
      </c>
      <c r="E2151" s="642" t="s">
        <v>1245</v>
      </c>
      <c r="F2151" s="773">
        <v>280</v>
      </c>
      <c r="G2151" s="773">
        <v>5</v>
      </c>
      <c r="H2151" s="774">
        <v>300</v>
      </c>
    </row>
    <row r="2152" spans="1:8" s="406" customFormat="1" x14ac:dyDescent="0.25">
      <c r="A2152" s="524" t="str">
        <f t="shared" si="46"/>
        <v>654-012-0-001 Uniboard Canada inc. (Sayabec)</v>
      </c>
      <c r="B2152" s="61" t="str">
        <f t="shared" si="45"/>
        <v>012-0-001 Uniboard Canada inc. (Sayabec)</v>
      </c>
      <c r="C2152" s="641">
        <v>654</v>
      </c>
      <c r="D2152" s="641" t="s">
        <v>1008</v>
      </c>
      <c r="E2152" s="642" t="s">
        <v>1246</v>
      </c>
      <c r="F2152" s="773">
        <v>460</v>
      </c>
      <c r="G2152" s="773">
        <v>8</v>
      </c>
      <c r="H2152" s="774">
        <v>460</v>
      </c>
    </row>
    <row r="2153" spans="1:8" s="406" customFormat="1" x14ac:dyDescent="0.25">
      <c r="A2153" s="524" t="str">
        <f t="shared" si="46"/>
        <v>654-041-2-039 Xylo-Carbone inc.</v>
      </c>
      <c r="B2153" s="61" t="str">
        <f t="shared" si="45"/>
        <v>041-2-039 Xylo-Carbone inc.</v>
      </c>
      <c r="C2153" s="641">
        <v>654</v>
      </c>
      <c r="D2153" s="641" t="s">
        <v>1214</v>
      </c>
      <c r="E2153" s="642" t="s">
        <v>1247</v>
      </c>
      <c r="F2153" s="773">
        <v>260</v>
      </c>
      <c r="G2153" s="773">
        <v>5</v>
      </c>
      <c r="H2153" s="774">
        <v>300</v>
      </c>
    </row>
    <row r="2154" spans="1:8" s="406" customFormat="1" x14ac:dyDescent="0.25">
      <c r="A2154" s="524" t="str">
        <f t="shared" si="46"/>
        <v>656-142-4-004 9455-8624 Québec inc. (Biomasse du lac Taureau)</v>
      </c>
      <c r="B2154" s="61" t="str">
        <f t="shared" si="45"/>
        <v>142-4-004 9455-8624 Québec inc. (Biomasse du lac Taureau)</v>
      </c>
      <c r="C2154" s="641">
        <v>656</v>
      </c>
      <c r="D2154" s="641" t="s">
        <v>1147</v>
      </c>
      <c r="E2154" s="642" t="s">
        <v>1236</v>
      </c>
      <c r="F2154" s="773">
        <v>20</v>
      </c>
      <c r="G2154" s="773">
        <v>1</v>
      </c>
      <c r="H2154" s="774">
        <v>60</v>
      </c>
    </row>
    <row r="2155" spans="1:8" s="406" customFormat="1" x14ac:dyDescent="0.25">
      <c r="A2155" s="524" t="str">
        <f t="shared" si="46"/>
        <v>656-011-0-003 Cascades Canada ULC (Cabano)</v>
      </c>
      <c r="B2155" s="61" t="str">
        <f t="shared" si="45"/>
        <v>011-0-003 Cascades Canada ULC (Cabano)</v>
      </c>
      <c r="C2155" s="641">
        <v>656</v>
      </c>
      <c r="D2155" s="641" t="s">
        <v>1007</v>
      </c>
      <c r="E2155" s="642" t="s">
        <v>1211</v>
      </c>
      <c r="F2155" s="773">
        <v>460</v>
      </c>
      <c r="G2155" s="773">
        <v>8</v>
      </c>
      <c r="H2155" s="774">
        <v>460</v>
      </c>
    </row>
    <row r="2156" spans="1:8" s="406" customFormat="1" x14ac:dyDescent="0.25">
      <c r="A2156" s="524" t="str">
        <f t="shared" si="46"/>
        <v>656-042-0-001 Compagnie WestRock du Canada Corp.</v>
      </c>
      <c r="B2156" s="61" t="str">
        <f t="shared" si="45"/>
        <v>042-0-001 Compagnie WestRock du Canada Corp.</v>
      </c>
      <c r="C2156" s="641">
        <v>656</v>
      </c>
      <c r="D2156" s="641" t="s">
        <v>1011</v>
      </c>
      <c r="E2156" s="642" t="s">
        <v>1237</v>
      </c>
      <c r="F2156" s="773">
        <v>440</v>
      </c>
      <c r="G2156" s="773">
        <v>8</v>
      </c>
      <c r="H2156" s="774">
        <v>460</v>
      </c>
    </row>
    <row r="2157" spans="1:8" s="406" customFormat="1" x14ac:dyDescent="0.25">
      <c r="A2157" s="524" t="str">
        <f t="shared" si="46"/>
        <v>656-051-0-003 Domtar inc. (Windsor - Pâtes et papiers)</v>
      </c>
      <c r="B2157" s="61" t="str">
        <f t="shared" si="45"/>
        <v>051-0-003 Domtar inc. (Windsor - Pâtes et papiers)</v>
      </c>
      <c r="C2157" s="641">
        <v>656</v>
      </c>
      <c r="D2157" s="641" t="s">
        <v>1012</v>
      </c>
      <c r="E2157" s="642" t="s">
        <v>1238</v>
      </c>
      <c r="F2157" s="773">
        <v>460</v>
      </c>
      <c r="G2157" s="773">
        <v>8</v>
      </c>
      <c r="H2157" s="774">
        <v>460</v>
      </c>
    </row>
    <row r="2158" spans="1:8" s="406" customFormat="1" x14ac:dyDescent="0.25">
      <c r="A2158" s="524" t="str">
        <f t="shared" si="46"/>
        <v>656-012-0-003 Entreprises Sappi Canada inc. (Matane)</v>
      </c>
      <c r="B2158" s="61" t="str">
        <f t="shared" si="45"/>
        <v>012-0-003 Entreprises Sappi Canada inc. (Matane)</v>
      </c>
      <c r="C2158" s="641">
        <v>656</v>
      </c>
      <c r="D2158" s="641" t="s">
        <v>1009</v>
      </c>
      <c r="E2158" s="642" t="s">
        <v>1239</v>
      </c>
      <c r="F2158" s="773">
        <v>460</v>
      </c>
      <c r="G2158" s="773">
        <v>8</v>
      </c>
      <c r="H2158" s="774">
        <v>460</v>
      </c>
    </row>
    <row r="2159" spans="1:8" s="406" customFormat="1" x14ac:dyDescent="0.25">
      <c r="A2159" s="524" t="str">
        <f t="shared" si="46"/>
        <v>656-086-0-002 Forex Amos inc. (OSB)</v>
      </c>
      <c r="B2159" s="61" t="str">
        <f t="shared" si="45"/>
        <v>086-0-002 Forex Amos inc. (OSB)</v>
      </c>
      <c r="C2159" s="641">
        <v>656</v>
      </c>
      <c r="D2159" s="641" t="s">
        <v>1240</v>
      </c>
      <c r="E2159" s="642" t="s">
        <v>1241</v>
      </c>
      <c r="F2159" s="773">
        <v>460</v>
      </c>
      <c r="G2159" s="773">
        <v>8</v>
      </c>
      <c r="H2159" s="774">
        <v>460</v>
      </c>
    </row>
    <row r="2160" spans="1:8" s="406" customFormat="1" x14ac:dyDescent="0.25">
      <c r="A2160" s="524" t="str">
        <f t="shared" si="46"/>
        <v xml:space="preserve">656-072-0-002 Fortress Cellulose Spécialisée (Thurso - Pâtes et Papiers) </v>
      </c>
      <c r="B2160" s="61" t="str">
        <f t="shared" si="45"/>
        <v xml:space="preserve">072-0-002 Fortress Cellulose Spécialisée (Thurso - Pâtes et Papiers) </v>
      </c>
      <c r="C2160" s="641">
        <v>656</v>
      </c>
      <c r="D2160" s="641" t="s">
        <v>1013</v>
      </c>
      <c r="E2160" s="642" t="s">
        <v>1014</v>
      </c>
      <c r="F2160" s="773">
        <v>380</v>
      </c>
      <c r="G2160" s="773">
        <v>7</v>
      </c>
      <c r="H2160" s="774">
        <v>420</v>
      </c>
    </row>
    <row r="2161" spans="1:8" s="406" customFormat="1" x14ac:dyDescent="0.25">
      <c r="A2161" s="524" t="str">
        <f t="shared" si="46"/>
        <v>656-073-0-001 Louisiana-Pacific Canada Ltd. (Bois-Franc)</v>
      </c>
      <c r="B2161" s="61" t="str">
        <f t="shared" si="45"/>
        <v>073-0-001 Louisiana-Pacific Canada Ltd. (Bois-Franc)</v>
      </c>
      <c r="C2161" s="641">
        <v>656</v>
      </c>
      <c r="D2161" s="641" t="s">
        <v>1015</v>
      </c>
      <c r="E2161" s="642" t="s">
        <v>1242</v>
      </c>
      <c r="F2161" s="773">
        <v>260</v>
      </c>
      <c r="G2161" s="773">
        <v>5</v>
      </c>
      <c r="H2161" s="774">
        <v>300</v>
      </c>
    </row>
    <row r="2162" spans="1:8" s="406" customFormat="1" x14ac:dyDescent="0.25">
      <c r="A2162" s="524" t="str">
        <f t="shared" si="46"/>
        <v>656-022-0-001 Norbord inc. (Chambord)</v>
      </c>
      <c r="B2162" s="61" t="str">
        <f t="shared" si="45"/>
        <v>022-0-001 Norbord inc. (Chambord)</v>
      </c>
      <c r="C2162" s="642">
        <v>656</v>
      </c>
      <c r="D2162" s="642" t="s">
        <v>1212</v>
      </c>
      <c r="E2162" s="642" t="s">
        <v>1213</v>
      </c>
      <c r="F2162" s="773">
        <v>460</v>
      </c>
      <c r="G2162" s="773">
        <v>8</v>
      </c>
      <c r="H2162" s="774">
        <v>460</v>
      </c>
    </row>
    <row r="2163" spans="1:8" s="406" customFormat="1" x14ac:dyDescent="0.25">
      <c r="A2163" s="524" t="str">
        <f t="shared" si="46"/>
        <v>656-085-0-001 Norbord inc. (La Sarre - Panneaux)</v>
      </c>
      <c r="B2163" s="61" t="str">
        <f t="shared" si="45"/>
        <v>085-0-001 Norbord inc. (La Sarre - Panneaux)</v>
      </c>
      <c r="C2163" s="641">
        <v>656</v>
      </c>
      <c r="D2163" s="641" t="s">
        <v>1016</v>
      </c>
      <c r="E2163" s="642" t="s">
        <v>1243</v>
      </c>
      <c r="F2163" s="773">
        <v>460</v>
      </c>
      <c r="G2163" s="773">
        <v>8</v>
      </c>
      <c r="H2163" s="774">
        <v>460</v>
      </c>
    </row>
    <row r="2164" spans="1:8" s="406" customFormat="1" x14ac:dyDescent="0.25">
      <c r="A2164" s="524" t="str">
        <f t="shared" si="46"/>
        <v>656-081-0-001 Rayonier A.M. Canada S.E.N.C. (Témiscaming - Pâtes et papiers)</v>
      </c>
      <c r="B2164" s="61" t="str">
        <f t="shared" si="45"/>
        <v>081-0-001 Rayonier A.M. Canada S.E.N.C. (Témiscaming - Pâtes et papiers)</v>
      </c>
      <c r="C2164" s="641">
        <v>656</v>
      </c>
      <c r="D2164" s="641" t="s">
        <v>1017</v>
      </c>
      <c r="E2164" s="642" t="s">
        <v>1244</v>
      </c>
      <c r="F2164" s="773">
        <v>460</v>
      </c>
      <c r="G2164" s="773">
        <v>8</v>
      </c>
      <c r="H2164" s="774">
        <v>460</v>
      </c>
    </row>
    <row r="2165" spans="1:8" s="406" customFormat="1" x14ac:dyDescent="0.25">
      <c r="A2165" s="524" t="str">
        <f t="shared" si="46"/>
        <v>656-171-4-003 Silicium Québec Société en commandite</v>
      </c>
      <c r="B2165" s="61" t="str">
        <f t="shared" si="45"/>
        <v>171-4-003 Silicium Québec Société en commandite</v>
      </c>
      <c r="C2165" s="641">
        <v>656</v>
      </c>
      <c r="D2165" s="641" t="s">
        <v>1010</v>
      </c>
      <c r="E2165" s="642" t="s">
        <v>1245</v>
      </c>
      <c r="F2165" s="773">
        <v>420</v>
      </c>
      <c r="G2165" s="773">
        <v>7</v>
      </c>
      <c r="H2165" s="774">
        <v>420</v>
      </c>
    </row>
    <row r="2166" spans="1:8" s="406" customFormat="1" x14ac:dyDescent="0.25">
      <c r="A2166" s="524" t="str">
        <f t="shared" si="46"/>
        <v>656-012-0-001 Uniboard Canada inc. (Sayabec)</v>
      </c>
      <c r="B2166" s="61" t="str">
        <f t="shared" si="45"/>
        <v>012-0-001 Uniboard Canada inc. (Sayabec)</v>
      </c>
      <c r="C2166" s="641">
        <v>656</v>
      </c>
      <c r="D2166" s="641" t="s">
        <v>1008</v>
      </c>
      <c r="E2166" s="642" t="s">
        <v>1246</v>
      </c>
      <c r="F2166" s="773">
        <v>460</v>
      </c>
      <c r="G2166" s="773">
        <v>8</v>
      </c>
      <c r="H2166" s="774">
        <v>460</v>
      </c>
    </row>
    <row r="2167" spans="1:8" s="406" customFormat="1" x14ac:dyDescent="0.25">
      <c r="A2167" s="524" t="str">
        <f t="shared" si="46"/>
        <v>656-041-2-039 Xylo-Carbone inc.</v>
      </c>
      <c r="B2167" s="61" t="str">
        <f t="shared" si="45"/>
        <v>041-2-039 Xylo-Carbone inc.</v>
      </c>
      <c r="C2167" s="641">
        <v>656</v>
      </c>
      <c r="D2167" s="641" t="s">
        <v>1214</v>
      </c>
      <c r="E2167" s="642" t="s">
        <v>1247</v>
      </c>
      <c r="F2167" s="773">
        <v>380</v>
      </c>
      <c r="G2167" s="773">
        <v>7</v>
      </c>
      <c r="H2167" s="774">
        <v>420</v>
      </c>
    </row>
    <row r="2168" spans="1:8" s="406" customFormat="1" x14ac:dyDescent="0.25">
      <c r="A2168" s="524" t="str">
        <f t="shared" si="46"/>
        <v>657-142-4-004 9455-8624 Québec inc. (Biomasse du lac Taureau)</v>
      </c>
      <c r="B2168" s="61" t="str">
        <f t="shared" si="45"/>
        <v>142-4-004 9455-8624 Québec inc. (Biomasse du lac Taureau)</v>
      </c>
      <c r="C2168" s="641">
        <v>657</v>
      </c>
      <c r="D2168" s="641" t="s">
        <v>1147</v>
      </c>
      <c r="E2168" s="642" t="s">
        <v>1236</v>
      </c>
      <c r="F2168" s="773">
        <v>100</v>
      </c>
      <c r="G2168" s="773">
        <v>2</v>
      </c>
      <c r="H2168" s="774">
        <v>120</v>
      </c>
    </row>
    <row r="2169" spans="1:8" s="406" customFormat="1" x14ac:dyDescent="0.25">
      <c r="A2169" s="524" t="str">
        <f t="shared" si="46"/>
        <v>657-011-0-003 Cascades Canada ULC (Cabano)</v>
      </c>
      <c r="B2169" s="61" t="str">
        <f t="shared" si="45"/>
        <v>011-0-003 Cascades Canada ULC (Cabano)</v>
      </c>
      <c r="C2169" s="641">
        <v>657</v>
      </c>
      <c r="D2169" s="641" t="s">
        <v>1007</v>
      </c>
      <c r="E2169" s="642" t="s">
        <v>1211</v>
      </c>
      <c r="F2169" s="773">
        <v>460</v>
      </c>
      <c r="G2169" s="773">
        <v>8</v>
      </c>
      <c r="H2169" s="774">
        <v>460</v>
      </c>
    </row>
    <row r="2170" spans="1:8" s="406" customFormat="1" x14ac:dyDescent="0.25">
      <c r="A2170" s="524" t="str">
        <f t="shared" si="46"/>
        <v>657-042-0-001 Compagnie WestRock du Canada Corp.</v>
      </c>
      <c r="B2170" s="61" t="str">
        <f t="shared" si="45"/>
        <v>042-0-001 Compagnie WestRock du Canada Corp.</v>
      </c>
      <c r="C2170" s="641">
        <v>657</v>
      </c>
      <c r="D2170" s="641" t="s">
        <v>1011</v>
      </c>
      <c r="E2170" s="642" t="s">
        <v>1237</v>
      </c>
      <c r="F2170" s="773">
        <v>460</v>
      </c>
      <c r="G2170" s="773">
        <v>8</v>
      </c>
      <c r="H2170" s="774">
        <v>460</v>
      </c>
    </row>
    <row r="2171" spans="1:8" s="406" customFormat="1" x14ac:dyDescent="0.25">
      <c r="A2171" s="524" t="str">
        <f t="shared" si="46"/>
        <v>657-051-0-003 Domtar inc. (Windsor - Pâtes et papiers)</v>
      </c>
      <c r="B2171" s="61" t="str">
        <f t="shared" si="45"/>
        <v>051-0-003 Domtar inc. (Windsor - Pâtes et papiers)</v>
      </c>
      <c r="C2171" s="641">
        <v>657</v>
      </c>
      <c r="D2171" s="641" t="s">
        <v>1012</v>
      </c>
      <c r="E2171" s="642" t="s">
        <v>1238</v>
      </c>
      <c r="F2171" s="773">
        <v>460</v>
      </c>
      <c r="G2171" s="773">
        <v>8</v>
      </c>
      <c r="H2171" s="774">
        <v>460</v>
      </c>
    </row>
    <row r="2172" spans="1:8" s="406" customFormat="1" x14ac:dyDescent="0.25">
      <c r="A2172" s="524" t="str">
        <f t="shared" si="46"/>
        <v>657-012-0-003 Entreprises Sappi Canada inc. (Matane)</v>
      </c>
      <c r="B2172" s="61" t="str">
        <f t="shared" si="45"/>
        <v>012-0-003 Entreprises Sappi Canada inc. (Matane)</v>
      </c>
      <c r="C2172" s="641">
        <v>657</v>
      </c>
      <c r="D2172" s="641" t="s">
        <v>1009</v>
      </c>
      <c r="E2172" s="642" t="s">
        <v>1239</v>
      </c>
      <c r="F2172" s="773">
        <v>460</v>
      </c>
      <c r="G2172" s="773">
        <v>8</v>
      </c>
      <c r="H2172" s="774">
        <v>460</v>
      </c>
    </row>
    <row r="2173" spans="1:8" s="406" customFormat="1" x14ac:dyDescent="0.25">
      <c r="A2173" s="524" t="str">
        <f t="shared" si="46"/>
        <v>657-086-0-002 Forex Amos inc. (OSB)</v>
      </c>
      <c r="B2173" s="61" t="str">
        <f t="shared" si="45"/>
        <v>086-0-002 Forex Amos inc. (OSB)</v>
      </c>
      <c r="C2173" s="642">
        <v>657</v>
      </c>
      <c r="D2173" s="642" t="s">
        <v>1240</v>
      </c>
      <c r="E2173" s="642" t="s">
        <v>1241</v>
      </c>
      <c r="F2173" s="773">
        <v>460</v>
      </c>
      <c r="G2173" s="773">
        <v>8</v>
      </c>
      <c r="H2173" s="774">
        <v>460</v>
      </c>
    </row>
    <row r="2174" spans="1:8" s="406" customFormat="1" x14ac:dyDescent="0.25">
      <c r="A2174" s="524" t="str">
        <f t="shared" si="46"/>
        <v xml:space="preserve">657-072-0-002 Fortress Cellulose Spécialisée (Thurso - Pâtes et Papiers) </v>
      </c>
      <c r="B2174" s="61" t="str">
        <f t="shared" si="45"/>
        <v xml:space="preserve">072-0-002 Fortress Cellulose Spécialisée (Thurso - Pâtes et Papiers) </v>
      </c>
      <c r="C2174" s="641">
        <v>657</v>
      </c>
      <c r="D2174" s="641" t="s">
        <v>1013</v>
      </c>
      <c r="E2174" s="642" t="s">
        <v>1014</v>
      </c>
      <c r="F2174" s="773">
        <v>360</v>
      </c>
      <c r="G2174" s="773">
        <v>6</v>
      </c>
      <c r="H2174" s="774">
        <v>360</v>
      </c>
    </row>
    <row r="2175" spans="1:8" s="406" customFormat="1" x14ac:dyDescent="0.25">
      <c r="A2175" s="524" t="str">
        <f t="shared" si="46"/>
        <v>657-073-0-001 Louisiana-Pacific Canada Ltd. (Bois-Franc)</v>
      </c>
      <c r="B2175" s="61" t="str">
        <f t="shared" si="45"/>
        <v>073-0-001 Louisiana-Pacific Canada Ltd. (Bois-Franc)</v>
      </c>
      <c r="C2175" s="641">
        <v>657</v>
      </c>
      <c r="D2175" s="641" t="s">
        <v>1015</v>
      </c>
      <c r="E2175" s="642" t="s">
        <v>1242</v>
      </c>
      <c r="F2175" s="773">
        <v>120</v>
      </c>
      <c r="G2175" s="773">
        <v>2</v>
      </c>
      <c r="H2175" s="774">
        <v>120</v>
      </c>
    </row>
    <row r="2176" spans="1:8" s="406" customFormat="1" x14ac:dyDescent="0.25">
      <c r="A2176" s="524" t="str">
        <f t="shared" si="46"/>
        <v>657-022-0-001 Norbord inc. (Chambord)</v>
      </c>
      <c r="B2176" s="61" t="str">
        <f t="shared" si="45"/>
        <v>022-0-001 Norbord inc. (Chambord)</v>
      </c>
      <c r="C2176" s="641">
        <v>657</v>
      </c>
      <c r="D2176" s="641" t="s">
        <v>1212</v>
      </c>
      <c r="E2176" s="642" t="s">
        <v>1213</v>
      </c>
      <c r="F2176" s="773">
        <v>460</v>
      </c>
      <c r="G2176" s="773">
        <v>8</v>
      </c>
      <c r="H2176" s="774">
        <v>460</v>
      </c>
    </row>
    <row r="2177" spans="1:8" s="406" customFormat="1" x14ac:dyDescent="0.25">
      <c r="A2177" s="524" t="str">
        <f t="shared" si="46"/>
        <v>657-085-0-001 Norbord inc. (La Sarre - Panneaux)</v>
      </c>
      <c r="B2177" s="61" t="str">
        <f t="shared" si="45"/>
        <v>085-0-001 Norbord inc. (La Sarre - Panneaux)</v>
      </c>
      <c r="C2177" s="641">
        <v>657</v>
      </c>
      <c r="D2177" s="641" t="s">
        <v>1016</v>
      </c>
      <c r="E2177" s="642" t="s">
        <v>1243</v>
      </c>
      <c r="F2177" s="773">
        <v>460</v>
      </c>
      <c r="G2177" s="773">
        <v>8</v>
      </c>
      <c r="H2177" s="774">
        <v>460</v>
      </c>
    </row>
    <row r="2178" spans="1:8" s="406" customFormat="1" x14ac:dyDescent="0.25">
      <c r="A2178" s="524" t="str">
        <f t="shared" si="46"/>
        <v>657-081-0-001 Rayonier A.M. Canada S.E.N.C. (Témiscaming - Pâtes et papiers)</v>
      </c>
      <c r="B2178" s="61" t="str">
        <f t="shared" si="45"/>
        <v>081-0-001 Rayonier A.M. Canada S.E.N.C. (Témiscaming - Pâtes et papiers)</v>
      </c>
      <c r="C2178" s="641">
        <v>657</v>
      </c>
      <c r="D2178" s="641" t="s">
        <v>1017</v>
      </c>
      <c r="E2178" s="642" t="s">
        <v>1244</v>
      </c>
      <c r="F2178" s="773">
        <v>460</v>
      </c>
      <c r="G2178" s="773">
        <v>8</v>
      </c>
      <c r="H2178" s="774">
        <v>460</v>
      </c>
    </row>
    <row r="2179" spans="1:8" s="406" customFormat="1" x14ac:dyDescent="0.25">
      <c r="A2179" s="524" t="str">
        <f t="shared" si="46"/>
        <v>657-171-4-003 Silicium Québec Société en commandite</v>
      </c>
      <c r="B2179" s="61" t="str">
        <f t="shared" si="45"/>
        <v>171-4-003 Silicium Québec Société en commandite</v>
      </c>
      <c r="C2179" s="641">
        <v>657</v>
      </c>
      <c r="D2179" s="641" t="s">
        <v>1010</v>
      </c>
      <c r="E2179" s="642" t="s">
        <v>1245</v>
      </c>
      <c r="F2179" s="773">
        <v>440</v>
      </c>
      <c r="G2179" s="773">
        <v>8</v>
      </c>
      <c r="H2179" s="774">
        <v>460</v>
      </c>
    </row>
    <row r="2180" spans="1:8" s="406" customFormat="1" x14ac:dyDescent="0.25">
      <c r="A2180" s="524" t="str">
        <f t="shared" si="46"/>
        <v>657-012-0-001 Uniboard Canada inc. (Sayabec)</v>
      </c>
      <c r="B2180" s="61" t="str">
        <f t="shared" si="45"/>
        <v>012-0-001 Uniboard Canada inc. (Sayabec)</v>
      </c>
      <c r="C2180" s="641">
        <v>657</v>
      </c>
      <c r="D2180" s="641" t="s">
        <v>1008</v>
      </c>
      <c r="E2180" s="642" t="s">
        <v>1246</v>
      </c>
      <c r="F2180" s="773">
        <v>460</v>
      </c>
      <c r="G2180" s="773">
        <v>8</v>
      </c>
      <c r="H2180" s="774">
        <v>460</v>
      </c>
    </row>
    <row r="2181" spans="1:8" s="406" customFormat="1" x14ac:dyDescent="0.25">
      <c r="A2181" s="524" t="str">
        <f t="shared" si="46"/>
        <v>657-041-2-039 Xylo-Carbone inc.</v>
      </c>
      <c r="B2181" s="61" t="str">
        <f t="shared" si="45"/>
        <v>041-2-039 Xylo-Carbone inc.</v>
      </c>
      <c r="C2181" s="641">
        <v>657</v>
      </c>
      <c r="D2181" s="641" t="s">
        <v>1214</v>
      </c>
      <c r="E2181" s="642" t="s">
        <v>1247</v>
      </c>
      <c r="F2181" s="773">
        <v>440</v>
      </c>
      <c r="G2181" s="773">
        <v>8</v>
      </c>
      <c r="H2181" s="774">
        <v>460</v>
      </c>
    </row>
    <row r="2182" spans="1:8" s="406" customFormat="1" x14ac:dyDescent="0.25">
      <c r="A2182" s="524" t="str">
        <f t="shared" si="46"/>
        <v>658-142-4-004 9455-8624 Québec inc. (Biomasse du lac Taureau)</v>
      </c>
      <c r="B2182" s="61" t="str">
        <f t="shared" si="45"/>
        <v>142-4-004 9455-8624 Québec inc. (Biomasse du lac Taureau)</v>
      </c>
      <c r="C2182" s="641">
        <v>658</v>
      </c>
      <c r="D2182" s="641" t="s">
        <v>1147</v>
      </c>
      <c r="E2182" s="642" t="s">
        <v>1236</v>
      </c>
      <c r="F2182" s="773">
        <v>240</v>
      </c>
      <c r="G2182" s="773">
        <v>4</v>
      </c>
      <c r="H2182" s="774">
        <v>240</v>
      </c>
    </row>
    <row r="2183" spans="1:8" s="406" customFormat="1" x14ac:dyDescent="0.25">
      <c r="A2183" s="524" t="str">
        <f t="shared" si="46"/>
        <v>658-011-0-003 Cascades Canada ULC (Cabano)</v>
      </c>
      <c r="B2183" s="61" t="str">
        <f t="shared" si="45"/>
        <v>011-0-003 Cascades Canada ULC (Cabano)</v>
      </c>
      <c r="C2183" s="641">
        <v>658</v>
      </c>
      <c r="D2183" s="641" t="s">
        <v>1007</v>
      </c>
      <c r="E2183" s="642" t="s">
        <v>1211</v>
      </c>
      <c r="F2183" s="773">
        <v>460</v>
      </c>
      <c r="G2183" s="773">
        <v>8</v>
      </c>
      <c r="H2183" s="774">
        <v>460</v>
      </c>
    </row>
    <row r="2184" spans="1:8" s="406" customFormat="1" x14ac:dyDescent="0.25">
      <c r="A2184" s="524" t="str">
        <f t="shared" si="46"/>
        <v>658-042-0-001 Compagnie WestRock du Canada Corp.</v>
      </c>
      <c r="B2184" s="61" t="str">
        <f t="shared" ref="B2184:B2247" si="47">CONCATENATE(D2184," ",E2184)</f>
        <v>042-0-001 Compagnie WestRock du Canada Corp.</v>
      </c>
      <c r="C2184" s="642">
        <v>658</v>
      </c>
      <c r="D2184" s="642" t="s">
        <v>1011</v>
      </c>
      <c r="E2184" s="642" t="s">
        <v>1237</v>
      </c>
      <c r="F2184" s="773">
        <v>440</v>
      </c>
      <c r="G2184" s="773">
        <v>8</v>
      </c>
      <c r="H2184" s="774">
        <v>460</v>
      </c>
    </row>
    <row r="2185" spans="1:8" s="406" customFormat="1" x14ac:dyDescent="0.25">
      <c r="A2185" s="524" t="str">
        <f t="shared" ref="A2185:A2248" si="48">CONCATENATE(C2185,"-",B2185)</f>
        <v>658-051-0-003 Domtar inc. (Windsor - Pâtes et papiers)</v>
      </c>
      <c r="B2185" s="61" t="str">
        <f t="shared" si="47"/>
        <v>051-0-003 Domtar inc. (Windsor - Pâtes et papiers)</v>
      </c>
      <c r="C2185" s="641">
        <v>658</v>
      </c>
      <c r="D2185" s="641" t="s">
        <v>1012</v>
      </c>
      <c r="E2185" s="642" t="s">
        <v>1238</v>
      </c>
      <c r="F2185" s="773">
        <v>460</v>
      </c>
      <c r="G2185" s="773">
        <v>8</v>
      </c>
      <c r="H2185" s="774">
        <v>460</v>
      </c>
    </row>
    <row r="2186" spans="1:8" s="406" customFormat="1" x14ac:dyDescent="0.25">
      <c r="A2186" s="524" t="str">
        <f t="shared" si="48"/>
        <v>658-012-0-003 Entreprises Sappi Canada inc. (Matane)</v>
      </c>
      <c r="B2186" s="61" t="str">
        <f t="shared" si="47"/>
        <v>012-0-003 Entreprises Sappi Canada inc. (Matane)</v>
      </c>
      <c r="C2186" s="641">
        <v>658</v>
      </c>
      <c r="D2186" s="641" t="s">
        <v>1009</v>
      </c>
      <c r="E2186" s="642" t="s">
        <v>1239</v>
      </c>
      <c r="F2186" s="773">
        <v>460</v>
      </c>
      <c r="G2186" s="773">
        <v>8</v>
      </c>
      <c r="H2186" s="774">
        <v>460</v>
      </c>
    </row>
    <row r="2187" spans="1:8" s="406" customFormat="1" x14ac:dyDescent="0.25">
      <c r="A2187" s="524" t="str">
        <f t="shared" si="48"/>
        <v>658-086-0-002 Forex Amos inc. (OSB)</v>
      </c>
      <c r="B2187" s="61" t="str">
        <f t="shared" si="47"/>
        <v>086-0-002 Forex Amos inc. (OSB)</v>
      </c>
      <c r="C2187" s="641">
        <v>658</v>
      </c>
      <c r="D2187" s="641" t="s">
        <v>1240</v>
      </c>
      <c r="E2187" s="642" t="s">
        <v>1241</v>
      </c>
      <c r="F2187" s="773">
        <v>460</v>
      </c>
      <c r="G2187" s="773">
        <v>8</v>
      </c>
      <c r="H2187" s="774">
        <v>460</v>
      </c>
    </row>
    <row r="2188" spans="1:8" s="406" customFormat="1" x14ac:dyDescent="0.25">
      <c r="A2188" s="524" t="str">
        <f t="shared" si="48"/>
        <v xml:space="preserve">658-072-0-002 Fortress Cellulose Spécialisée (Thurso - Pâtes et Papiers) </v>
      </c>
      <c r="B2188" s="61" t="str">
        <f t="shared" si="47"/>
        <v xml:space="preserve">072-0-002 Fortress Cellulose Spécialisée (Thurso - Pâtes et Papiers) </v>
      </c>
      <c r="C2188" s="641">
        <v>658</v>
      </c>
      <c r="D2188" s="641" t="s">
        <v>1013</v>
      </c>
      <c r="E2188" s="642" t="s">
        <v>1014</v>
      </c>
      <c r="F2188" s="773">
        <v>460</v>
      </c>
      <c r="G2188" s="773">
        <v>8</v>
      </c>
      <c r="H2188" s="774">
        <v>460</v>
      </c>
    </row>
    <row r="2189" spans="1:8" s="406" customFormat="1" x14ac:dyDescent="0.25">
      <c r="A2189" s="524" t="str">
        <f t="shared" si="48"/>
        <v>658-073-0-001 Louisiana-Pacific Canada Ltd. (Bois-Franc)</v>
      </c>
      <c r="B2189" s="61" t="str">
        <f t="shared" si="47"/>
        <v>073-0-001 Louisiana-Pacific Canada Ltd. (Bois-Franc)</v>
      </c>
      <c r="C2189" s="641">
        <v>658</v>
      </c>
      <c r="D2189" s="641" t="s">
        <v>1015</v>
      </c>
      <c r="E2189" s="642" t="s">
        <v>1242</v>
      </c>
      <c r="F2189" s="773">
        <v>320</v>
      </c>
      <c r="G2189" s="773">
        <v>6</v>
      </c>
      <c r="H2189" s="774">
        <v>360</v>
      </c>
    </row>
    <row r="2190" spans="1:8" s="406" customFormat="1" x14ac:dyDescent="0.25">
      <c r="A2190" s="524" t="str">
        <f t="shared" si="48"/>
        <v>658-022-0-001 Norbord inc. (Chambord)</v>
      </c>
      <c r="B2190" s="61" t="str">
        <f t="shared" si="47"/>
        <v>022-0-001 Norbord inc. (Chambord)</v>
      </c>
      <c r="C2190" s="641">
        <v>658</v>
      </c>
      <c r="D2190" s="641" t="s">
        <v>1212</v>
      </c>
      <c r="E2190" s="642" t="s">
        <v>1213</v>
      </c>
      <c r="F2190" s="773">
        <v>460</v>
      </c>
      <c r="G2190" s="773">
        <v>8</v>
      </c>
      <c r="H2190" s="774">
        <v>460</v>
      </c>
    </row>
    <row r="2191" spans="1:8" s="406" customFormat="1" x14ac:dyDescent="0.25">
      <c r="A2191" s="524" t="str">
        <f t="shared" si="48"/>
        <v>658-085-0-001 Norbord inc. (La Sarre - Panneaux)</v>
      </c>
      <c r="B2191" s="61" t="str">
        <f t="shared" si="47"/>
        <v>085-0-001 Norbord inc. (La Sarre - Panneaux)</v>
      </c>
      <c r="C2191" s="641">
        <v>658</v>
      </c>
      <c r="D2191" s="641" t="s">
        <v>1016</v>
      </c>
      <c r="E2191" s="642" t="s">
        <v>1243</v>
      </c>
      <c r="F2191" s="773">
        <v>460</v>
      </c>
      <c r="G2191" s="773">
        <v>8</v>
      </c>
      <c r="H2191" s="774">
        <v>460</v>
      </c>
    </row>
    <row r="2192" spans="1:8" s="406" customFormat="1" x14ac:dyDescent="0.25">
      <c r="A2192" s="524" t="str">
        <f t="shared" si="48"/>
        <v>658-081-0-001 Rayonier A.M. Canada S.E.N.C. (Témiscaming - Pâtes et papiers)</v>
      </c>
      <c r="B2192" s="61" t="str">
        <f t="shared" si="47"/>
        <v>081-0-001 Rayonier A.M. Canada S.E.N.C. (Témiscaming - Pâtes et papiers)</v>
      </c>
      <c r="C2192" s="641">
        <v>658</v>
      </c>
      <c r="D2192" s="641" t="s">
        <v>1017</v>
      </c>
      <c r="E2192" s="642" t="s">
        <v>1244</v>
      </c>
      <c r="F2192" s="773">
        <v>460</v>
      </c>
      <c r="G2192" s="773">
        <v>8</v>
      </c>
      <c r="H2192" s="774">
        <v>460</v>
      </c>
    </row>
    <row r="2193" spans="1:8" s="406" customFormat="1" x14ac:dyDescent="0.25">
      <c r="A2193" s="524" t="str">
        <f t="shared" si="48"/>
        <v>658-171-4-003 Silicium Québec Société en commandite</v>
      </c>
      <c r="B2193" s="61" t="str">
        <f t="shared" si="47"/>
        <v>171-4-003 Silicium Québec Société en commandite</v>
      </c>
      <c r="C2193" s="641">
        <v>658</v>
      </c>
      <c r="D2193" s="641" t="s">
        <v>1010</v>
      </c>
      <c r="E2193" s="642" t="s">
        <v>1245</v>
      </c>
      <c r="F2193" s="773">
        <v>460</v>
      </c>
      <c r="G2193" s="773">
        <v>8</v>
      </c>
      <c r="H2193" s="774">
        <v>460</v>
      </c>
    </row>
    <row r="2194" spans="1:8" s="406" customFormat="1" x14ac:dyDescent="0.25">
      <c r="A2194" s="524" t="str">
        <f t="shared" si="48"/>
        <v>658-012-0-001 Uniboard Canada inc. (Sayabec)</v>
      </c>
      <c r="B2194" s="61" t="str">
        <f t="shared" si="47"/>
        <v>012-0-001 Uniboard Canada inc. (Sayabec)</v>
      </c>
      <c r="C2194" s="641">
        <v>658</v>
      </c>
      <c r="D2194" s="641" t="s">
        <v>1008</v>
      </c>
      <c r="E2194" s="642" t="s">
        <v>1246</v>
      </c>
      <c r="F2194" s="773">
        <v>460</v>
      </c>
      <c r="G2194" s="773">
        <v>8</v>
      </c>
      <c r="H2194" s="774">
        <v>460</v>
      </c>
    </row>
    <row r="2195" spans="1:8" s="406" customFormat="1" x14ac:dyDescent="0.25">
      <c r="A2195" s="524" t="str">
        <f t="shared" si="48"/>
        <v>658-041-2-039 Xylo-Carbone inc.</v>
      </c>
      <c r="B2195" s="61" t="str">
        <f t="shared" si="47"/>
        <v>041-2-039 Xylo-Carbone inc.</v>
      </c>
      <c r="C2195" s="642">
        <v>658</v>
      </c>
      <c r="D2195" s="642" t="s">
        <v>1214</v>
      </c>
      <c r="E2195" s="642" t="s">
        <v>1247</v>
      </c>
      <c r="F2195" s="773">
        <v>460</v>
      </c>
      <c r="G2195" s="773">
        <v>8</v>
      </c>
      <c r="H2195" s="774">
        <v>460</v>
      </c>
    </row>
    <row r="2196" spans="1:8" s="406" customFormat="1" x14ac:dyDescent="0.25">
      <c r="A2196" s="524" t="str">
        <f t="shared" si="48"/>
        <v>659-142-4-004 9455-8624 Québec inc. (Biomasse du lac Taureau)</v>
      </c>
      <c r="B2196" s="61" t="str">
        <f t="shared" si="47"/>
        <v>142-4-004 9455-8624 Québec inc. (Biomasse du lac Taureau)</v>
      </c>
      <c r="C2196" s="641">
        <v>659</v>
      </c>
      <c r="D2196" s="641" t="s">
        <v>1147</v>
      </c>
      <c r="E2196" s="642" t="s">
        <v>1236</v>
      </c>
      <c r="F2196" s="773">
        <v>380</v>
      </c>
      <c r="G2196" s="773">
        <v>7</v>
      </c>
      <c r="H2196" s="774">
        <v>420</v>
      </c>
    </row>
    <row r="2197" spans="1:8" s="406" customFormat="1" x14ac:dyDescent="0.25">
      <c r="A2197" s="524" t="str">
        <f t="shared" si="48"/>
        <v>659-011-0-003 Cascades Canada ULC (Cabano)</v>
      </c>
      <c r="B2197" s="61" t="str">
        <f t="shared" si="47"/>
        <v>011-0-003 Cascades Canada ULC (Cabano)</v>
      </c>
      <c r="C2197" s="641">
        <v>659</v>
      </c>
      <c r="D2197" s="641" t="s">
        <v>1007</v>
      </c>
      <c r="E2197" s="642" t="s">
        <v>1211</v>
      </c>
      <c r="F2197" s="773">
        <v>460</v>
      </c>
      <c r="G2197" s="773">
        <v>8</v>
      </c>
      <c r="H2197" s="774">
        <v>460</v>
      </c>
    </row>
    <row r="2198" spans="1:8" s="406" customFormat="1" x14ac:dyDescent="0.25">
      <c r="A2198" s="524" t="str">
        <f t="shared" si="48"/>
        <v>659-042-0-001 Compagnie WestRock du Canada Corp.</v>
      </c>
      <c r="B2198" s="61" t="str">
        <f t="shared" si="47"/>
        <v>042-0-001 Compagnie WestRock du Canada Corp.</v>
      </c>
      <c r="C2198" s="641">
        <v>659</v>
      </c>
      <c r="D2198" s="641" t="s">
        <v>1011</v>
      </c>
      <c r="E2198" s="642" t="s">
        <v>1237</v>
      </c>
      <c r="F2198" s="773">
        <v>460</v>
      </c>
      <c r="G2198" s="773">
        <v>8</v>
      </c>
      <c r="H2198" s="774">
        <v>460</v>
      </c>
    </row>
    <row r="2199" spans="1:8" s="406" customFormat="1" x14ac:dyDescent="0.25">
      <c r="A2199" s="524" t="str">
        <f t="shared" si="48"/>
        <v>659-051-0-003 Domtar inc. (Windsor - Pâtes et papiers)</v>
      </c>
      <c r="B2199" s="61" t="str">
        <f t="shared" si="47"/>
        <v>051-0-003 Domtar inc. (Windsor - Pâtes et papiers)</v>
      </c>
      <c r="C2199" s="641">
        <v>659</v>
      </c>
      <c r="D2199" s="641" t="s">
        <v>1012</v>
      </c>
      <c r="E2199" s="642" t="s">
        <v>1238</v>
      </c>
      <c r="F2199" s="773">
        <v>460</v>
      </c>
      <c r="G2199" s="773">
        <v>8</v>
      </c>
      <c r="H2199" s="774">
        <v>460</v>
      </c>
    </row>
    <row r="2200" spans="1:8" s="406" customFormat="1" x14ac:dyDescent="0.25">
      <c r="A2200" s="524" t="str">
        <f t="shared" si="48"/>
        <v>659-012-0-003 Entreprises Sappi Canada inc. (Matane)</v>
      </c>
      <c r="B2200" s="61" t="str">
        <f t="shared" si="47"/>
        <v>012-0-003 Entreprises Sappi Canada inc. (Matane)</v>
      </c>
      <c r="C2200" s="641">
        <v>659</v>
      </c>
      <c r="D2200" s="641" t="s">
        <v>1009</v>
      </c>
      <c r="E2200" s="642" t="s">
        <v>1239</v>
      </c>
      <c r="F2200" s="773">
        <v>460</v>
      </c>
      <c r="G2200" s="773">
        <v>8</v>
      </c>
      <c r="H2200" s="774">
        <v>460</v>
      </c>
    </row>
    <row r="2201" spans="1:8" s="406" customFormat="1" x14ac:dyDescent="0.25">
      <c r="A2201" s="524" t="str">
        <f t="shared" si="48"/>
        <v>659-086-0-002 Forex Amos inc. (OSB)</v>
      </c>
      <c r="B2201" s="61" t="str">
        <f t="shared" si="47"/>
        <v>086-0-002 Forex Amos inc. (OSB)</v>
      </c>
      <c r="C2201" s="641">
        <v>659</v>
      </c>
      <c r="D2201" s="641" t="s">
        <v>1240</v>
      </c>
      <c r="E2201" s="642" t="s">
        <v>1241</v>
      </c>
      <c r="F2201" s="773">
        <v>460</v>
      </c>
      <c r="G2201" s="773">
        <v>8</v>
      </c>
      <c r="H2201" s="774">
        <v>460</v>
      </c>
    </row>
    <row r="2202" spans="1:8" s="406" customFormat="1" x14ac:dyDescent="0.25">
      <c r="A2202" s="524" t="str">
        <f t="shared" si="48"/>
        <v xml:space="preserve">659-072-0-002 Fortress Cellulose Spécialisée (Thurso - Pâtes et Papiers) </v>
      </c>
      <c r="B2202" s="61" t="str">
        <f t="shared" si="47"/>
        <v xml:space="preserve">072-0-002 Fortress Cellulose Spécialisée (Thurso - Pâtes et Papiers) </v>
      </c>
      <c r="C2202" s="641">
        <v>659</v>
      </c>
      <c r="D2202" s="641" t="s">
        <v>1013</v>
      </c>
      <c r="E2202" s="642" t="s">
        <v>1014</v>
      </c>
      <c r="F2202" s="773">
        <v>460</v>
      </c>
      <c r="G2202" s="773">
        <v>8</v>
      </c>
      <c r="H2202" s="774">
        <v>460</v>
      </c>
    </row>
    <row r="2203" spans="1:8" s="406" customFormat="1" x14ac:dyDescent="0.25">
      <c r="A2203" s="524" t="str">
        <f t="shared" si="48"/>
        <v>659-073-0-001 Louisiana-Pacific Canada Ltd. (Bois-Franc)</v>
      </c>
      <c r="B2203" s="61" t="str">
        <f t="shared" si="47"/>
        <v>073-0-001 Louisiana-Pacific Canada Ltd. (Bois-Franc)</v>
      </c>
      <c r="C2203" s="641">
        <v>659</v>
      </c>
      <c r="D2203" s="641" t="s">
        <v>1015</v>
      </c>
      <c r="E2203" s="642" t="s">
        <v>1242</v>
      </c>
      <c r="F2203" s="773">
        <v>380</v>
      </c>
      <c r="G2203" s="773">
        <v>7</v>
      </c>
      <c r="H2203" s="774">
        <v>420</v>
      </c>
    </row>
    <row r="2204" spans="1:8" s="406" customFormat="1" x14ac:dyDescent="0.25">
      <c r="A2204" s="524" t="str">
        <f t="shared" si="48"/>
        <v>659-022-0-001 Norbord inc. (Chambord)</v>
      </c>
      <c r="B2204" s="61" t="str">
        <f t="shared" si="47"/>
        <v>022-0-001 Norbord inc. (Chambord)</v>
      </c>
      <c r="C2204" s="641">
        <v>659</v>
      </c>
      <c r="D2204" s="641" t="s">
        <v>1212</v>
      </c>
      <c r="E2204" s="642" t="s">
        <v>1213</v>
      </c>
      <c r="F2204" s="773">
        <v>460</v>
      </c>
      <c r="G2204" s="773">
        <v>8</v>
      </c>
      <c r="H2204" s="774">
        <v>460</v>
      </c>
    </row>
    <row r="2205" spans="1:8" s="406" customFormat="1" x14ac:dyDescent="0.25">
      <c r="A2205" s="524" t="str">
        <f t="shared" si="48"/>
        <v>659-085-0-001 Norbord inc. (La Sarre - Panneaux)</v>
      </c>
      <c r="B2205" s="61" t="str">
        <f t="shared" si="47"/>
        <v>085-0-001 Norbord inc. (La Sarre - Panneaux)</v>
      </c>
      <c r="C2205" s="641">
        <v>659</v>
      </c>
      <c r="D2205" s="641" t="s">
        <v>1016</v>
      </c>
      <c r="E2205" s="642" t="s">
        <v>1243</v>
      </c>
      <c r="F2205" s="773">
        <v>460</v>
      </c>
      <c r="G2205" s="773">
        <v>8</v>
      </c>
      <c r="H2205" s="774">
        <v>460</v>
      </c>
    </row>
    <row r="2206" spans="1:8" s="406" customFormat="1" x14ac:dyDescent="0.25">
      <c r="A2206" s="524" t="str">
        <f t="shared" si="48"/>
        <v>659-081-0-001 Rayonier A.M. Canada S.E.N.C. (Témiscaming - Pâtes et papiers)</v>
      </c>
      <c r="B2206" s="61" t="str">
        <f t="shared" si="47"/>
        <v>081-0-001 Rayonier A.M. Canada S.E.N.C. (Témiscaming - Pâtes et papiers)</v>
      </c>
      <c r="C2206" s="642">
        <v>659</v>
      </c>
      <c r="D2206" s="642" t="s">
        <v>1017</v>
      </c>
      <c r="E2206" s="642" t="s">
        <v>1244</v>
      </c>
      <c r="F2206" s="773">
        <v>460</v>
      </c>
      <c r="G2206" s="773">
        <v>8</v>
      </c>
      <c r="H2206" s="774">
        <v>460</v>
      </c>
    </row>
    <row r="2207" spans="1:8" s="406" customFormat="1" x14ac:dyDescent="0.25">
      <c r="A2207" s="524" t="str">
        <f t="shared" si="48"/>
        <v>659-171-4-003 Silicium Québec Société en commandite</v>
      </c>
      <c r="B2207" s="61" t="str">
        <f t="shared" si="47"/>
        <v>171-4-003 Silicium Québec Société en commandite</v>
      </c>
      <c r="C2207" s="641">
        <v>659</v>
      </c>
      <c r="D2207" s="641" t="s">
        <v>1010</v>
      </c>
      <c r="E2207" s="642" t="s">
        <v>1245</v>
      </c>
      <c r="F2207" s="773">
        <v>460</v>
      </c>
      <c r="G2207" s="773">
        <v>8</v>
      </c>
      <c r="H2207" s="774">
        <v>460</v>
      </c>
    </row>
    <row r="2208" spans="1:8" s="406" customFormat="1" x14ac:dyDescent="0.25">
      <c r="A2208" s="524" t="str">
        <f t="shared" si="48"/>
        <v>659-012-0-001 Uniboard Canada inc. (Sayabec)</v>
      </c>
      <c r="B2208" s="61" t="str">
        <f t="shared" si="47"/>
        <v>012-0-001 Uniboard Canada inc. (Sayabec)</v>
      </c>
      <c r="C2208" s="641">
        <v>659</v>
      </c>
      <c r="D2208" s="641" t="s">
        <v>1008</v>
      </c>
      <c r="E2208" s="642" t="s">
        <v>1246</v>
      </c>
      <c r="F2208" s="773">
        <v>460</v>
      </c>
      <c r="G2208" s="773">
        <v>8</v>
      </c>
      <c r="H2208" s="774">
        <v>460</v>
      </c>
    </row>
    <row r="2209" spans="1:8" s="406" customFormat="1" x14ac:dyDescent="0.25">
      <c r="A2209" s="524" t="str">
        <f t="shared" si="48"/>
        <v>659-041-2-039 Xylo-Carbone inc.</v>
      </c>
      <c r="B2209" s="61" t="str">
        <f t="shared" si="47"/>
        <v>041-2-039 Xylo-Carbone inc.</v>
      </c>
      <c r="C2209" s="641">
        <v>659</v>
      </c>
      <c r="D2209" s="641" t="s">
        <v>1214</v>
      </c>
      <c r="E2209" s="642" t="s">
        <v>1247</v>
      </c>
      <c r="F2209" s="773">
        <v>460</v>
      </c>
      <c r="G2209" s="773">
        <v>8</v>
      </c>
      <c r="H2209" s="774">
        <v>460</v>
      </c>
    </row>
    <row r="2210" spans="1:8" s="406" customFormat="1" x14ac:dyDescent="0.25">
      <c r="A2210" s="524" t="str">
        <f t="shared" si="48"/>
        <v>660-142-4-004 9455-8624 Québec inc. (Biomasse du lac Taureau)</v>
      </c>
      <c r="B2210" s="61" t="str">
        <f t="shared" si="47"/>
        <v>142-4-004 9455-8624 Québec inc. (Biomasse du lac Taureau)</v>
      </c>
      <c r="C2210" s="641">
        <v>660</v>
      </c>
      <c r="D2210" s="641" t="s">
        <v>1147</v>
      </c>
      <c r="E2210" s="642" t="s">
        <v>1236</v>
      </c>
      <c r="F2210" s="773">
        <v>460</v>
      </c>
      <c r="G2210" s="773">
        <v>8</v>
      </c>
      <c r="H2210" s="774">
        <v>460</v>
      </c>
    </row>
    <row r="2211" spans="1:8" s="406" customFormat="1" x14ac:dyDescent="0.25">
      <c r="A2211" s="524" t="str">
        <f t="shared" si="48"/>
        <v>660-011-0-003 Cascades Canada ULC (Cabano)</v>
      </c>
      <c r="B2211" s="61" t="str">
        <f t="shared" si="47"/>
        <v>011-0-003 Cascades Canada ULC (Cabano)</v>
      </c>
      <c r="C2211" s="641">
        <v>660</v>
      </c>
      <c r="D2211" s="641" t="s">
        <v>1007</v>
      </c>
      <c r="E2211" s="642" t="s">
        <v>1211</v>
      </c>
      <c r="F2211" s="773">
        <v>460</v>
      </c>
      <c r="G2211" s="773">
        <v>8</v>
      </c>
      <c r="H2211" s="774">
        <v>460</v>
      </c>
    </row>
    <row r="2212" spans="1:8" s="406" customFormat="1" x14ac:dyDescent="0.25">
      <c r="A2212" s="524" t="str">
        <f t="shared" si="48"/>
        <v>660-042-0-001 Compagnie WestRock du Canada Corp.</v>
      </c>
      <c r="B2212" s="61" t="str">
        <f t="shared" si="47"/>
        <v>042-0-001 Compagnie WestRock du Canada Corp.</v>
      </c>
      <c r="C2212" s="641">
        <v>660</v>
      </c>
      <c r="D2212" s="641" t="s">
        <v>1011</v>
      </c>
      <c r="E2212" s="642" t="s">
        <v>1237</v>
      </c>
      <c r="F2212" s="773">
        <v>460</v>
      </c>
      <c r="G2212" s="773">
        <v>8</v>
      </c>
      <c r="H2212" s="774">
        <v>460</v>
      </c>
    </row>
    <row r="2213" spans="1:8" s="406" customFormat="1" x14ac:dyDescent="0.25">
      <c r="A2213" s="524" t="str">
        <f t="shared" si="48"/>
        <v>660-051-0-003 Domtar inc. (Windsor - Pâtes et papiers)</v>
      </c>
      <c r="B2213" s="61" t="str">
        <f t="shared" si="47"/>
        <v>051-0-003 Domtar inc. (Windsor - Pâtes et papiers)</v>
      </c>
      <c r="C2213" s="641">
        <v>660</v>
      </c>
      <c r="D2213" s="641" t="s">
        <v>1012</v>
      </c>
      <c r="E2213" s="642" t="s">
        <v>1238</v>
      </c>
      <c r="F2213" s="773">
        <v>460</v>
      </c>
      <c r="G2213" s="773">
        <v>8</v>
      </c>
      <c r="H2213" s="774">
        <v>460</v>
      </c>
    </row>
    <row r="2214" spans="1:8" s="406" customFormat="1" x14ac:dyDescent="0.25">
      <c r="A2214" s="524" t="str">
        <f t="shared" si="48"/>
        <v>660-012-0-003 Entreprises Sappi Canada inc. (Matane)</v>
      </c>
      <c r="B2214" s="61" t="str">
        <f t="shared" si="47"/>
        <v>012-0-003 Entreprises Sappi Canada inc. (Matane)</v>
      </c>
      <c r="C2214" s="641">
        <v>660</v>
      </c>
      <c r="D2214" s="641" t="s">
        <v>1009</v>
      </c>
      <c r="E2214" s="642" t="s">
        <v>1239</v>
      </c>
      <c r="F2214" s="773">
        <v>460</v>
      </c>
      <c r="G2214" s="773">
        <v>8</v>
      </c>
      <c r="H2214" s="774">
        <v>460</v>
      </c>
    </row>
    <row r="2215" spans="1:8" s="406" customFormat="1" x14ac:dyDescent="0.25">
      <c r="A2215" s="524" t="str">
        <f t="shared" si="48"/>
        <v>660-086-0-002 Forex Amos inc. (OSB)</v>
      </c>
      <c r="B2215" s="61" t="str">
        <f t="shared" si="47"/>
        <v>086-0-002 Forex Amos inc. (OSB)</v>
      </c>
      <c r="C2215" s="641">
        <v>660</v>
      </c>
      <c r="D2215" s="641" t="s">
        <v>1240</v>
      </c>
      <c r="E2215" s="642" t="s">
        <v>1241</v>
      </c>
      <c r="F2215" s="773">
        <v>460</v>
      </c>
      <c r="G2215" s="773">
        <v>8</v>
      </c>
      <c r="H2215" s="774">
        <v>460</v>
      </c>
    </row>
    <row r="2216" spans="1:8" s="406" customFormat="1" x14ac:dyDescent="0.25">
      <c r="A2216" s="524" t="str">
        <f t="shared" si="48"/>
        <v xml:space="preserve">660-072-0-002 Fortress Cellulose Spécialisée (Thurso - Pâtes et Papiers) </v>
      </c>
      <c r="B2216" s="61" t="str">
        <f t="shared" si="47"/>
        <v xml:space="preserve">072-0-002 Fortress Cellulose Spécialisée (Thurso - Pâtes et Papiers) </v>
      </c>
      <c r="C2216" s="641">
        <v>660</v>
      </c>
      <c r="D2216" s="641" t="s">
        <v>1013</v>
      </c>
      <c r="E2216" s="642" t="s">
        <v>1014</v>
      </c>
      <c r="F2216" s="773">
        <v>420</v>
      </c>
      <c r="G2216" s="773">
        <v>7</v>
      </c>
      <c r="H2216" s="774">
        <v>420</v>
      </c>
    </row>
    <row r="2217" spans="1:8" s="406" customFormat="1" x14ac:dyDescent="0.25">
      <c r="A2217" s="524" t="str">
        <f t="shared" si="48"/>
        <v>660-073-0-001 Louisiana-Pacific Canada Ltd. (Bois-Franc)</v>
      </c>
      <c r="B2217" s="61" t="str">
        <f t="shared" si="47"/>
        <v>073-0-001 Louisiana-Pacific Canada Ltd. (Bois-Franc)</v>
      </c>
      <c r="C2217" s="642">
        <v>660</v>
      </c>
      <c r="D2217" s="642" t="s">
        <v>1015</v>
      </c>
      <c r="E2217" s="642" t="s">
        <v>1242</v>
      </c>
      <c r="F2217" s="773">
        <v>100</v>
      </c>
      <c r="G2217" s="773">
        <v>2</v>
      </c>
      <c r="H2217" s="774">
        <v>120</v>
      </c>
    </row>
    <row r="2218" spans="1:8" s="406" customFormat="1" x14ac:dyDescent="0.25">
      <c r="A2218" s="524" t="str">
        <f t="shared" si="48"/>
        <v>660-022-0-001 Norbord inc. (Chambord)</v>
      </c>
      <c r="B2218" s="61" t="str">
        <f t="shared" si="47"/>
        <v>022-0-001 Norbord inc. (Chambord)</v>
      </c>
      <c r="C2218" s="641">
        <v>660</v>
      </c>
      <c r="D2218" s="641" t="s">
        <v>1212</v>
      </c>
      <c r="E2218" s="642" t="s">
        <v>1213</v>
      </c>
      <c r="F2218" s="773">
        <v>460</v>
      </c>
      <c r="G2218" s="773">
        <v>8</v>
      </c>
      <c r="H2218" s="774">
        <v>460</v>
      </c>
    </row>
    <row r="2219" spans="1:8" s="406" customFormat="1" x14ac:dyDescent="0.25">
      <c r="A2219" s="524" t="str">
        <f t="shared" si="48"/>
        <v>660-085-0-001 Norbord inc. (La Sarre - Panneaux)</v>
      </c>
      <c r="B2219" s="61" t="str">
        <f t="shared" si="47"/>
        <v>085-0-001 Norbord inc. (La Sarre - Panneaux)</v>
      </c>
      <c r="C2219" s="641">
        <v>660</v>
      </c>
      <c r="D2219" s="641" t="s">
        <v>1016</v>
      </c>
      <c r="E2219" s="642" t="s">
        <v>1243</v>
      </c>
      <c r="F2219" s="773">
        <v>460</v>
      </c>
      <c r="G2219" s="773">
        <v>8</v>
      </c>
      <c r="H2219" s="774">
        <v>460</v>
      </c>
    </row>
    <row r="2220" spans="1:8" s="406" customFormat="1" x14ac:dyDescent="0.25">
      <c r="A2220" s="524" t="str">
        <f t="shared" si="48"/>
        <v>660-081-0-001 Rayonier A.M. Canada S.E.N.C. (Témiscaming - Pâtes et papiers)</v>
      </c>
      <c r="B2220" s="61" t="str">
        <f t="shared" si="47"/>
        <v>081-0-001 Rayonier A.M. Canada S.E.N.C. (Témiscaming - Pâtes et papiers)</v>
      </c>
      <c r="C2220" s="641">
        <v>660</v>
      </c>
      <c r="D2220" s="641" t="s">
        <v>1017</v>
      </c>
      <c r="E2220" s="642" t="s">
        <v>1244</v>
      </c>
      <c r="F2220" s="773">
        <v>460</v>
      </c>
      <c r="G2220" s="773">
        <v>8</v>
      </c>
      <c r="H2220" s="774">
        <v>460</v>
      </c>
    </row>
    <row r="2221" spans="1:8" s="406" customFormat="1" x14ac:dyDescent="0.25">
      <c r="A2221" s="524" t="str">
        <f t="shared" si="48"/>
        <v>660-171-4-003 Silicium Québec Société en commandite</v>
      </c>
      <c r="B2221" s="61" t="str">
        <f t="shared" si="47"/>
        <v>171-4-003 Silicium Québec Société en commandite</v>
      </c>
      <c r="C2221" s="641">
        <v>660</v>
      </c>
      <c r="D2221" s="641" t="s">
        <v>1010</v>
      </c>
      <c r="E2221" s="642" t="s">
        <v>1245</v>
      </c>
      <c r="F2221" s="773">
        <v>460</v>
      </c>
      <c r="G2221" s="773">
        <v>8</v>
      </c>
      <c r="H2221" s="774">
        <v>460</v>
      </c>
    </row>
    <row r="2222" spans="1:8" s="406" customFormat="1" x14ac:dyDescent="0.25">
      <c r="A2222" s="524" t="str">
        <f t="shared" si="48"/>
        <v>660-012-0-001 Uniboard Canada inc. (Sayabec)</v>
      </c>
      <c r="B2222" s="61" t="str">
        <f t="shared" si="47"/>
        <v>012-0-001 Uniboard Canada inc. (Sayabec)</v>
      </c>
      <c r="C2222" s="641">
        <v>660</v>
      </c>
      <c r="D2222" s="641" t="s">
        <v>1008</v>
      </c>
      <c r="E2222" s="642" t="s">
        <v>1246</v>
      </c>
      <c r="F2222" s="773">
        <v>460</v>
      </c>
      <c r="G2222" s="773">
        <v>8</v>
      </c>
      <c r="H2222" s="774">
        <v>460</v>
      </c>
    </row>
    <row r="2223" spans="1:8" s="406" customFormat="1" x14ac:dyDescent="0.25">
      <c r="A2223" s="524" t="str">
        <f t="shared" si="48"/>
        <v>660-041-2-039 Xylo-Carbone inc.</v>
      </c>
      <c r="B2223" s="61" t="str">
        <f t="shared" si="47"/>
        <v>041-2-039 Xylo-Carbone inc.</v>
      </c>
      <c r="C2223" s="641">
        <v>660</v>
      </c>
      <c r="D2223" s="641" t="s">
        <v>1214</v>
      </c>
      <c r="E2223" s="642" t="s">
        <v>1247</v>
      </c>
      <c r="F2223" s="773">
        <v>460</v>
      </c>
      <c r="G2223" s="773">
        <v>8</v>
      </c>
      <c r="H2223" s="774">
        <v>460</v>
      </c>
    </row>
    <row r="2224" spans="1:8" s="406" customFormat="1" x14ac:dyDescent="0.25">
      <c r="A2224" s="524" t="str">
        <f t="shared" si="48"/>
        <v>661-142-4-004 9455-8624 Québec inc. (Biomasse du lac Taureau)</v>
      </c>
      <c r="B2224" s="61" t="str">
        <f t="shared" si="47"/>
        <v>142-4-004 9455-8624 Québec inc. (Biomasse du lac Taureau)</v>
      </c>
      <c r="C2224" s="641">
        <v>661</v>
      </c>
      <c r="D2224" s="641" t="s">
        <v>1147</v>
      </c>
      <c r="E2224" s="642" t="s">
        <v>1236</v>
      </c>
      <c r="F2224" s="773">
        <v>300</v>
      </c>
      <c r="G2224" s="773">
        <v>5</v>
      </c>
      <c r="H2224" s="774">
        <v>300</v>
      </c>
    </row>
    <row r="2225" spans="1:8" s="406" customFormat="1" x14ac:dyDescent="0.25">
      <c r="A2225" s="524" t="str">
        <f t="shared" si="48"/>
        <v>661-011-0-003 Cascades Canada ULC (Cabano)</v>
      </c>
      <c r="B2225" s="61" t="str">
        <f t="shared" si="47"/>
        <v>011-0-003 Cascades Canada ULC (Cabano)</v>
      </c>
      <c r="C2225" s="641">
        <v>661</v>
      </c>
      <c r="D2225" s="641" t="s">
        <v>1007</v>
      </c>
      <c r="E2225" s="642" t="s">
        <v>1211</v>
      </c>
      <c r="F2225" s="773">
        <v>460</v>
      </c>
      <c r="G2225" s="773">
        <v>8</v>
      </c>
      <c r="H2225" s="774">
        <v>460</v>
      </c>
    </row>
    <row r="2226" spans="1:8" s="406" customFormat="1" x14ac:dyDescent="0.25">
      <c r="A2226" s="524" t="str">
        <f t="shared" si="48"/>
        <v>661-042-0-001 Compagnie WestRock du Canada Corp.</v>
      </c>
      <c r="B2226" s="61" t="str">
        <f t="shared" si="47"/>
        <v>042-0-001 Compagnie WestRock du Canada Corp.</v>
      </c>
      <c r="C2226" s="641">
        <v>661</v>
      </c>
      <c r="D2226" s="641" t="s">
        <v>1011</v>
      </c>
      <c r="E2226" s="642" t="s">
        <v>1237</v>
      </c>
      <c r="F2226" s="773">
        <v>460</v>
      </c>
      <c r="G2226" s="773">
        <v>8</v>
      </c>
      <c r="H2226" s="774">
        <v>460</v>
      </c>
    </row>
    <row r="2227" spans="1:8" s="406" customFormat="1" x14ac:dyDescent="0.25">
      <c r="A2227" s="524" t="str">
        <f t="shared" si="48"/>
        <v>661-051-0-003 Domtar inc. (Windsor - Pâtes et papiers)</v>
      </c>
      <c r="B2227" s="61" t="str">
        <f t="shared" si="47"/>
        <v>051-0-003 Domtar inc. (Windsor - Pâtes et papiers)</v>
      </c>
      <c r="C2227" s="641">
        <v>661</v>
      </c>
      <c r="D2227" s="641" t="s">
        <v>1012</v>
      </c>
      <c r="E2227" s="642" t="s">
        <v>1238</v>
      </c>
      <c r="F2227" s="773">
        <v>460</v>
      </c>
      <c r="G2227" s="773">
        <v>8</v>
      </c>
      <c r="H2227" s="774">
        <v>460</v>
      </c>
    </row>
    <row r="2228" spans="1:8" s="406" customFormat="1" x14ac:dyDescent="0.25">
      <c r="A2228" s="524" t="str">
        <f t="shared" si="48"/>
        <v>661-012-0-003 Entreprises Sappi Canada inc. (Matane)</v>
      </c>
      <c r="B2228" s="61" t="str">
        <f t="shared" si="47"/>
        <v>012-0-003 Entreprises Sappi Canada inc. (Matane)</v>
      </c>
      <c r="C2228" s="642">
        <v>661</v>
      </c>
      <c r="D2228" s="642" t="s">
        <v>1009</v>
      </c>
      <c r="E2228" s="642" t="s">
        <v>1239</v>
      </c>
      <c r="F2228" s="773">
        <v>460</v>
      </c>
      <c r="G2228" s="773">
        <v>8</v>
      </c>
      <c r="H2228" s="774">
        <v>460</v>
      </c>
    </row>
    <row r="2229" spans="1:8" s="406" customFormat="1" x14ac:dyDescent="0.25">
      <c r="A2229" s="524" t="str">
        <f t="shared" si="48"/>
        <v>661-086-0-002 Forex Amos inc. (OSB)</v>
      </c>
      <c r="B2229" s="61" t="str">
        <f t="shared" si="47"/>
        <v>086-0-002 Forex Amos inc. (OSB)</v>
      </c>
      <c r="C2229" s="641">
        <v>661</v>
      </c>
      <c r="D2229" s="641" t="s">
        <v>1240</v>
      </c>
      <c r="E2229" s="642" t="s">
        <v>1241</v>
      </c>
      <c r="F2229" s="773">
        <v>460</v>
      </c>
      <c r="G2229" s="773">
        <v>8</v>
      </c>
      <c r="H2229" s="774">
        <v>460</v>
      </c>
    </row>
    <row r="2230" spans="1:8" s="406" customFormat="1" x14ac:dyDescent="0.25">
      <c r="A2230" s="524" t="str">
        <f t="shared" si="48"/>
        <v xml:space="preserve">661-072-0-002 Fortress Cellulose Spécialisée (Thurso - Pâtes et Papiers) </v>
      </c>
      <c r="B2230" s="61" t="str">
        <f t="shared" si="47"/>
        <v xml:space="preserve">072-0-002 Fortress Cellulose Spécialisée (Thurso - Pâtes et Papiers) </v>
      </c>
      <c r="C2230" s="641">
        <v>661</v>
      </c>
      <c r="D2230" s="641" t="s">
        <v>1013</v>
      </c>
      <c r="E2230" s="642" t="s">
        <v>1014</v>
      </c>
      <c r="F2230" s="773">
        <v>220</v>
      </c>
      <c r="G2230" s="773">
        <v>4</v>
      </c>
      <c r="H2230" s="774">
        <v>240</v>
      </c>
    </row>
    <row r="2231" spans="1:8" s="406" customFormat="1" x14ac:dyDescent="0.25">
      <c r="A2231" s="524" t="str">
        <f t="shared" si="48"/>
        <v>661-073-0-001 Louisiana-Pacific Canada Ltd. (Bois-Franc)</v>
      </c>
      <c r="B2231" s="61" t="str">
        <f t="shared" si="47"/>
        <v>073-0-001 Louisiana-Pacific Canada Ltd. (Bois-Franc)</v>
      </c>
      <c r="C2231" s="641">
        <v>661</v>
      </c>
      <c r="D2231" s="641" t="s">
        <v>1015</v>
      </c>
      <c r="E2231" s="642" t="s">
        <v>1242</v>
      </c>
      <c r="F2231" s="773">
        <v>0</v>
      </c>
      <c r="G2231" s="773">
        <v>0</v>
      </c>
      <c r="H2231" s="774">
        <v>0</v>
      </c>
    </row>
    <row r="2232" spans="1:8" s="406" customFormat="1" x14ac:dyDescent="0.25">
      <c r="A2232" s="524" t="str">
        <f t="shared" si="48"/>
        <v>661-022-0-001 Norbord inc. (Chambord)</v>
      </c>
      <c r="B2232" s="61" t="str">
        <f t="shared" si="47"/>
        <v>022-0-001 Norbord inc. (Chambord)</v>
      </c>
      <c r="C2232" s="641">
        <v>661</v>
      </c>
      <c r="D2232" s="641" t="s">
        <v>1212</v>
      </c>
      <c r="E2232" s="642" t="s">
        <v>1213</v>
      </c>
      <c r="F2232" s="773">
        <v>460</v>
      </c>
      <c r="G2232" s="773">
        <v>8</v>
      </c>
      <c r="H2232" s="774">
        <v>460</v>
      </c>
    </row>
    <row r="2233" spans="1:8" s="406" customFormat="1" x14ac:dyDescent="0.25">
      <c r="A2233" s="524" t="str">
        <f t="shared" si="48"/>
        <v>661-085-0-001 Norbord inc. (La Sarre - Panneaux)</v>
      </c>
      <c r="B2233" s="61" t="str">
        <f t="shared" si="47"/>
        <v>085-0-001 Norbord inc. (La Sarre - Panneaux)</v>
      </c>
      <c r="C2233" s="641">
        <v>661</v>
      </c>
      <c r="D2233" s="641" t="s">
        <v>1016</v>
      </c>
      <c r="E2233" s="642" t="s">
        <v>1243</v>
      </c>
      <c r="F2233" s="773">
        <v>460</v>
      </c>
      <c r="G2233" s="773">
        <v>8</v>
      </c>
      <c r="H2233" s="774">
        <v>460</v>
      </c>
    </row>
    <row r="2234" spans="1:8" s="406" customFormat="1" x14ac:dyDescent="0.25">
      <c r="A2234" s="524" t="str">
        <f t="shared" si="48"/>
        <v>661-081-0-001 Rayonier A.M. Canada S.E.N.C. (Témiscaming - Pâtes et papiers)</v>
      </c>
      <c r="B2234" s="61" t="str">
        <f t="shared" si="47"/>
        <v>081-0-001 Rayonier A.M. Canada S.E.N.C. (Témiscaming - Pâtes et papiers)</v>
      </c>
      <c r="C2234" s="641">
        <v>661</v>
      </c>
      <c r="D2234" s="641" t="s">
        <v>1017</v>
      </c>
      <c r="E2234" s="642" t="s">
        <v>1244</v>
      </c>
      <c r="F2234" s="773">
        <v>460</v>
      </c>
      <c r="G2234" s="773">
        <v>8</v>
      </c>
      <c r="H2234" s="774">
        <v>460</v>
      </c>
    </row>
    <row r="2235" spans="1:8" s="406" customFormat="1" x14ac:dyDescent="0.25">
      <c r="A2235" s="524" t="str">
        <f t="shared" si="48"/>
        <v>661-171-4-003 Silicium Québec Société en commandite</v>
      </c>
      <c r="B2235" s="61" t="str">
        <f t="shared" si="47"/>
        <v>171-4-003 Silicium Québec Société en commandite</v>
      </c>
      <c r="C2235" s="641">
        <v>661</v>
      </c>
      <c r="D2235" s="641" t="s">
        <v>1010</v>
      </c>
      <c r="E2235" s="642" t="s">
        <v>1245</v>
      </c>
      <c r="F2235" s="773">
        <v>460</v>
      </c>
      <c r="G2235" s="773">
        <v>8</v>
      </c>
      <c r="H2235" s="774">
        <v>460</v>
      </c>
    </row>
    <row r="2236" spans="1:8" s="406" customFormat="1" x14ac:dyDescent="0.25">
      <c r="A2236" s="524" t="str">
        <f t="shared" si="48"/>
        <v>661-012-0-001 Uniboard Canada inc. (Sayabec)</v>
      </c>
      <c r="B2236" s="61" t="str">
        <f t="shared" si="47"/>
        <v>012-0-001 Uniboard Canada inc. (Sayabec)</v>
      </c>
      <c r="C2236" s="641">
        <v>661</v>
      </c>
      <c r="D2236" s="641" t="s">
        <v>1008</v>
      </c>
      <c r="E2236" s="642" t="s">
        <v>1246</v>
      </c>
      <c r="F2236" s="773">
        <v>460</v>
      </c>
      <c r="G2236" s="773">
        <v>8</v>
      </c>
      <c r="H2236" s="774">
        <v>460</v>
      </c>
    </row>
    <row r="2237" spans="1:8" s="406" customFormat="1" x14ac:dyDescent="0.25">
      <c r="A2237" s="524" t="str">
        <f t="shared" si="48"/>
        <v>661-041-2-039 Xylo-Carbone inc.</v>
      </c>
      <c r="B2237" s="61" t="str">
        <f t="shared" si="47"/>
        <v>041-2-039 Xylo-Carbone inc.</v>
      </c>
      <c r="C2237" s="641">
        <v>661</v>
      </c>
      <c r="D2237" s="641" t="s">
        <v>1214</v>
      </c>
      <c r="E2237" s="642" t="s">
        <v>1247</v>
      </c>
      <c r="F2237" s="773">
        <v>460</v>
      </c>
      <c r="G2237" s="773">
        <v>8</v>
      </c>
      <c r="H2237" s="774">
        <v>460</v>
      </c>
    </row>
    <row r="2238" spans="1:8" s="406" customFormat="1" x14ac:dyDescent="0.25">
      <c r="A2238" s="524" t="str">
        <f t="shared" si="48"/>
        <v>662-142-4-004 9455-8624 Québec inc. (Biomasse du lac Taureau)</v>
      </c>
      <c r="B2238" s="61" t="str">
        <f t="shared" si="47"/>
        <v>142-4-004 9455-8624 Québec inc. (Biomasse du lac Taureau)</v>
      </c>
      <c r="C2238" s="641">
        <v>662</v>
      </c>
      <c r="D2238" s="641" t="s">
        <v>1147</v>
      </c>
      <c r="E2238" s="642" t="s">
        <v>1236</v>
      </c>
      <c r="F2238" s="773">
        <v>380</v>
      </c>
      <c r="G2238" s="773">
        <v>7</v>
      </c>
      <c r="H2238" s="774">
        <v>420</v>
      </c>
    </row>
    <row r="2239" spans="1:8" s="406" customFormat="1" x14ac:dyDescent="0.25">
      <c r="A2239" s="524" t="str">
        <f t="shared" si="48"/>
        <v>662-011-0-003 Cascades Canada ULC (Cabano)</v>
      </c>
      <c r="B2239" s="61" t="str">
        <f t="shared" si="47"/>
        <v>011-0-003 Cascades Canada ULC (Cabano)</v>
      </c>
      <c r="C2239" s="642">
        <v>662</v>
      </c>
      <c r="D2239" s="642" t="s">
        <v>1007</v>
      </c>
      <c r="E2239" s="642" t="s">
        <v>1211</v>
      </c>
      <c r="F2239" s="773">
        <v>460</v>
      </c>
      <c r="G2239" s="773">
        <v>8</v>
      </c>
      <c r="H2239" s="774">
        <v>460</v>
      </c>
    </row>
    <row r="2240" spans="1:8" s="406" customFormat="1" x14ac:dyDescent="0.25">
      <c r="A2240" s="524" t="str">
        <f t="shared" si="48"/>
        <v>662-042-0-001 Compagnie WestRock du Canada Corp.</v>
      </c>
      <c r="B2240" s="61" t="str">
        <f t="shared" si="47"/>
        <v>042-0-001 Compagnie WestRock du Canada Corp.</v>
      </c>
      <c r="C2240" s="641">
        <v>662</v>
      </c>
      <c r="D2240" s="641" t="s">
        <v>1011</v>
      </c>
      <c r="E2240" s="642" t="s">
        <v>1237</v>
      </c>
      <c r="F2240" s="773">
        <v>460</v>
      </c>
      <c r="G2240" s="773">
        <v>8</v>
      </c>
      <c r="H2240" s="774">
        <v>460</v>
      </c>
    </row>
    <row r="2241" spans="1:8" s="406" customFormat="1" x14ac:dyDescent="0.25">
      <c r="A2241" s="524" t="str">
        <f t="shared" si="48"/>
        <v>662-051-0-003 Domtar inc. (Windsor - Pâtes et papiers)</v>
      </c>
      <c r="B2241" s="61" t="str">
        <f t="shared" si="47"/>
        <v>051-0-003 Domtar inc. (Windsor - Pâtes et papiers)</v>
      </c>
      <c r="C2241" s="641">
        <v>662</v>
      </c>
      <c r="D2241" s="641" t="s">
        <v>1012</v>
      </c>
      <c r="E2241" s="642" t="s">
        <v>1238</v>
      </c>
      <c r="F2241" s="773">
        <v>460</v>
      </c>
      <c r="G2241" s="773">
        <v>8</v>
      </c>
      <c r="H2241" s="774">
        <v>460</v>
      </c>
    </row>
    <row r="2242" spans="1:8" s="406" customFormat="1" x14ac:dyDescent="0.25">
      <c r="A2242" s="524" t="str">
        <f t="shared" si="48"/>
        <v>662-012-0-003 Entreprises Sappi Canada inc. (Matane)</v>
      </c>
      <c r="B2242" s="61" t="str">
        <f t="shared" si="47"/>
        <v>012-0-003 Entreprises Sappi Canada inc. (Matane)</v>
      </c>
      <c r="C2242" s="641">
        <v>662</v>
      </c>
      <c r="D2242" s="641" t="s">
        <v>1009</v>
      </c>
      <c r="E2242" s="642" t="s">
        <v>1239</v>
      </c>
      <c r="F2242" s="773">
        <v>460</v>
      </c>
      <c r="G2242" s="773">
        <v>8</v>
      </c>
      <c r="H2242" s="774">
        <v>460</v>
      </c>
    </row>
    <row r="2243" spans="1:8" s="406" customFormat="1" x14ac:dyDescent="0.25">
      <c r="A2243" s="524" t="str">
        <f t="shared" si="48"/>
        <v>662-086-0-002 Forex Amos inc. (OSB)</v>
      </c>
      <c r="B2243" s="61" t="str">
        <f t="shared" si="47"/>
        <v>086-0-002 Forex Amos inc. (OSB)</v>
      </c>
      <c r="C2243" s="641">
        <v>662</v>
      </c>
      <c r="D2243" s="641" t="s">
        <v>1240</v>
      </c>
      <c r="E2243" s="642" t="s">
        <v>1241</v>
      </c>
      <c r="F2243" s="773">
        <v>460</v>
      </c>
      <c r="G2243" s="773">
        <v>8</v>
      </c>
      <c r="H2243" s="774">
        <v>460</v>
      </c>
    </row>
    <row r="2244" spans="1:8" s="406" customFormat="1" x14ac:dyDescent="0.25">
      <c r="A2244" s="524" t="str">
        <f t="shared" si="48"/>
        <v xml:space="preserve">662-072-0-002 Fortress Cellulose Spécialisée (Thurso - Pâtes et Papiers) </v>
      </c>
      <c r="B2244" s="61" t="str">
        <f t="shared" si="47"/>
        <v xml:space="preserve">072-0-002 Fortress Cellulose Spécialisée (Thurso - Pâtes et Papiers) </v>
      </c>
      <c r="C2244" s="641">
        <v>662</v>
      </c>
      <c r="D2244" s="641" t="s">
        <v>1013</v>
      </c>
      <c r="E2244" s="642" t="s">
        <v>1014</v>
      </c>
      <c r="F2244" s="773">
        <v>80</v>
      </c>
      <c r="G2244" s="773">
        <v>2</v>
      </c>
      <c r="H2244" s="774">
        <v>120</v>
      </c>
    </row>
    <row r="2245" spans="1:8" s="406" customFormat="1" x14ac:dyDescent="0.25">
      <c r="A2245" s="524" t="str">
        <f t="shared" si="48"/>
        <v>662-073-0-001 Louisiana-Pacific Canada Ltd. (Bois-Franc)</v>
      </c>
      <c r="B2245" s="61" t="str">
        <f t="shared" si="47"/>
        <v>073-0-001 Louisiana-Pacific Canada Ltd. (Bois-Franc)</v>
      </c>
      <c r="C2245" s="641">
        <v>662</v>
      </c>
      <c r="D2245" s="641" t="s">
        <v>1015</v>
      </c>
      <c r="E2245" s="642" t="s">
        <v>1242</v>
      </c>
      <c r="F2245" s="773">
        <v>20</v>
      </c>
      <c r="G2245" s="773">
        <v>1</v>
      </c>
      <c r="H2245" s="774">
        <v>60</v>
      </c>
    </row>
    <row r="2246" spans="1:8" s="406" customFormat="1" x14ac:dyDescent="0.25">
      <c r="A2246" s="524" t="str">
        <f t="shared" si="48"/>
        <v>662-022-0-001 Norbord inc. (Chambord)</v>
      </c>
      <c r="B2246" s="61" t="str">
        <f t="shared" si="47"/>
        <v>022-0-001 Norbord inc. (Chambord)</v>
      </c>
      <c r="C2246" s="641">
        <v>662</v>
      </c>
      <c r="D2246" s="641" t="s">
        <v>1212</v>
      </c>
      <c r="E2246" s="642" t="s">
        <v>1213</v>
      </c>
      <c r="F2246" s="773">
        <v>460</v>
      </c>
      <c r="G2246" s="773">
        <v>8</v>
      </c>
      <c r="H2246" s="774">
        <v>460</v>
      </c>
    </row>
    <row r="2247" spans="1:8" s="406" customFormat="1" x14ac:dyDescent="0.25">
      <c r="A2247" s="524" t="str">
        <f t="shared" si="48"/>
        <v>662-085-0-001 Norbord inc. (La Sarre - Panneaux)</v>
      </c>
      <c r="B2247" s="61" t="str">
        <f t="shared" si="47"/>
        <v>085-0-001 Norbord inc. (La Sarre - Panneaux)</v>
      </c>
      <c r="C2247" s="641">
        <v>662</v>
      </c>
      <c r="D2247" s="641" t="s">
        <v>1016</v>
      </c>
      <c r="E2247" s="642" t="s">
        <v>1243</v>
      </c>
      <c r="F2247" s="773">
        <v>460</v>
      </c>
      <c r="G2247" s="773">
        <v>8</v>
      </c>
      <c r="H2247" s="774">
        <v>460</v>
      </c>
    </row>
    <row r="2248" spans="1:8" s="406" customFormat="1" x14ac:dyDescent="0.25">
      <c r="A2248" s="524" t="str">
        <f t="shared" si="48"/>
        <v>662-081-0-001 Rayonier A.M. Canada S.E.N.C. (Témiscaming - Pâtes et papiers)</v>
      </c>
      <c r="B2248" s="61" t="str">
        <f t="shared" ref="B2248:B2311" si="49">CONCATENATE(D2248," ",E2248)</f>
        <v>081-0-001 Rayonier A.M. Canada S.E.N.C. (Témiscaming - Pâtes et papiers)</v>
      </c>
      <c r="C2248" s="641">
        <v>662</v>
      </c>
      <c r="D2248" s="641" t="s">
        <v>1017</v>
      </c>
      <c r="E2248" s="642" t="s">
        <v>1244</v>
      </c>
      <c r="F2248" s="773">
        <v>460</v>
      </c>
      <c r="G2248" s="773">
        <v>8</v>
      </c>
      <c r="H2248" s="774">
        <v>460</v>
      </c>
    </row>
    <row r="2249" spans="1:8" s="406" customFormat="1" x14ac:dyDescent="0.25">
      <c r="A2249" s="524" t="str">
        <f t="shared" ref="A2249:A2312" si="50">CONCATENATE(C2249,"-",B2249)</f>
        <v>662-171-4-003 Silicium Québec Société en commandite</v>
      </c>
      <c r="B2249" s="61" t="str">
        <f t="shared" si="49"/>
        <v>171-4-003 Silicium Québec Société en commandite</v>
      </c>
      <c r="C2249" s="641">
        <v>662</v>
      </c>
      <c r="D2249" s="641" t="s">
        <v>1010</v>
      </c>
      <c r="E2249" s="642" t="s">
        <v>1245</v>
      </c>
      <c r="F2249" s="773">
        <v>460</v>
      </c>
      <c r="G2249" s="773">
        <v>8</v>
      </c>
      <c r="H2249" s="774">
        <v>460</v>
      </c>
    </row>
    <row r="2250" spans="1:8" s="406" customFormat="1" x14ac:dyDescent="0.25">
      <c r="A2250" s="524" t="str">
        <f t="shared" si="50"/>
        <v>662-012-0-001 Uniboard Canada inc. (Sayabec)</v>
      </c>
      <c r="B2250" s="61" t="str">
        <f t="shared" si="49"/>
        <v>012-0-001 Uniboard Canada inc. (Sayabec)</v>
      </c>
      <c r="C2250" s="642">
        <v>662</v>
      </c>
      <c r="D2250" s="642" t="s">
        <v>1008</v>
      </c>
      <c r="E2250" s="642" t="s">
        <v>1246</v>
      </c>
      <c r="F2250" s="773">
        <v>460</v>
      </c>
      <c r="G2250" s="773">
        <v>8</v>
      </c>
      <c r="H2250" s="774">
        <v>460</v>
      </c>
    </row>
    <row r="2251" spans="1:8" s="406" customFormat="1" x14ac:dyDescent="0.25">
      <c r="A2251" s="524" t="str">
        <f t="shared" si="50"/>
        <v>662-041-2-039 Xylo-Carbone inc.</v>
      </c>
      <c r="B2251" s="61" t="str">
        <f t="shared" si="49"/>
        <v>041-2-039 Xylo-Carbone inc.</v>
      </c>
      <c r="C2251" s="641">
        <v>662</v>
      </c>
      <c r="D2251" s="641" t="s">
        <v>1214</v>
      </c>
      <c r="E2251" s="642" t="s">
        <v>1247</v>
      </c>
      <c r="F2251" s="773">
        <v>460</v>
      </c>
      <c r="G2251" s="773">
        <v>8</v>
      </c>
      <c r="H2251" s="774">
        <v>460</v>
      </c>
    </row>
    <row r="2252" spans="1:8" s="406" customFormat="1" x14ac:dyDescent="0.25">
      <c r="A2252" s="524" t="str">
        <f t="shared" si="50"/>
        <v>750-142-4-004 9455-8624 Québec inc. (Biomasse du lac Taureau)</v>
      </c>
      <c r="B2252" s="61" t="str">
        <f t="shared" si="49"/>
        <v>142-4-004 9455-8624 Québec inc. (Biomasse du lac Taureau)</v>
      </c>
      <c r="C2252" s="641">
        <v>750</v>
      </c>
      <c r="D2252" s="641" t="s">
        <v>1147</v>
      </c>
      <c r="E2252" s="642" t="s">
        <v>1236</v>
      </c>
      <c r="F2252" s="773">
        <v>320</v>
      </c>
      <c r="G2252" s="773">
        <v>6</v>
      </c>
      <c r="H2252" s="774">
        <v>360</v>
      </c>
    </row>
    <row r="2253" spans="1:8" s="406" customFormat="1" x14ac:dyDescent="0.25">
      <c r="A2253" s="524" t="str">
        <f t="shared" si="50"/>
        <v>750-011-0-003 Cascades Canada ULC (Cabano)</v>
      </c>
      <c r="B2253" s="61" t="str">
        <f t="shared" si="49"/>
        <v>011-0-003 Cascades Canada ULC (Cabano)</v>
      </c>
      <c r="C2253" s="641">
        <v>750</v>
      </c>
      <c r="D2253" s="641" t="s">
        <v>1007</v>
      </c>
      <c r="E2253" s="642" t="s">
        <v>1211</v>
      </c>
      <c r="F2253" s="773">
        <v>460</v>
      </c>
      <c r="G2253" s="773">
        <v>8</v>
      </c>
      <c r="H2253" s="774">
        <v>460</v>
      </c>
    </row>
    <row r="2254" spans="1:8" s="406" customFormat="1" x14ac:dyDescent="0.25">
      <c r="A2254" s="524" t="str">
        <f t="shared" si="50"/>
        <v>750-042-0-001 Compagnie WestRock du Canada Corp.</v>
      </c>
      <c r="B2254" s="61" t="str">
        <f t="shared" si="49"/>
        <v>042-0-001 Compagnie WestRock du Canada Corp.</v>
      </c>
      <c r="C2254" s="641">
        <v>750</v>
      </c>
      <c r="D2254" s="641" t="s">
        <v>1011</v>
      </c>
      <c r="E2254" s="642" t="s">
        <v>1237</v>
      </c>
      <c r="F2254" s="773">
        <v>460</v>
      </c>
      <c r="G2254" s="773">
        <v>8</v>
      </c>
      <c r="H2254" s="774">
        <v>460</v>
      </c>
    </row>
    <row r="2255" spans="1:8" s="406" customFormat="1" x14ac:dyDescent="0.25">
      <c r="A2255" s="524" t="str">
        <f t="shared" si="50"/>
        <v>750-051-0-003 Domtar inc. (Windsor - Pâtes et papiers)</v>
      </c>
      <c r="B2255" s="61" t="str">
        <f t="shared" si="49"/>
        <v>051-0-003 Domtar inc. (Windsor - Pâtes et papiers)</v>
      </c>
      <c r="C2255" s="641">
        <v>750</v>
      </c>
      <c r="D2255" s="641" t="s">
        <v>1012</v>
      </c>
      <c r="E2255" s="642" t="s">
        <v>1238</v>
      </c>
      <c r="F2255" s="773">
        <v>440</v>
      </c>
      <c r="G2255" s="773">
        <v>8</v>
      </c>
      <c r="H2255" s="774">
        <v>460</v>
      </c>
    </row>
    <row r="2256" spans="1:8" s="406" customFormat="1" x14ac:dyDescent="0.25">
      <c r="A2256" s="524" t="str">
        <f t="shared" si="50"/>
        <v>750-012-0-003 Entreprises Sappi Canada inc. (Matane)</v>
      </c>
      <c r="B2256" s="61" t="str">
        <f t="shared" si="49"/>
        <v>012-0-003 Entreprises Sappi Canada inc. (Matane)</v>
      </c>
      <c r="C2256" s="641">
        <v>750</v>
      </c>
      <c r="D2256" s="641" t="s">
        <v>1009</v>
      </c>
      <c r="E2256" s="642" t="s">
        <v>1239</v>
      </c>
      <c r="F2256" s="773">
        <v>460</v>
      </c>
      <c r="G2256" s="773">
        <v>8</v>
      </c>
      <c r="H2256" s="774">
        <v>460</v>
      </c>
    </row>
    <row r="2257" spans="1:8" s="406" customFormat="1" x14ac:dyDescent="0.25">
      <c r="A2257" s="524" t="str">
        <f t="shared" si="50"/>
        <v>750-086-0-002 Forex Amos inc. (OSB)</v>
      </c>
      <c r="B2257" s="61" t="str">
        <f t="shared" si="49"/>
        <v>086-0-002 Forex Amos inc. (OSB)</v>
      </c>
      <c r="C2257" s="641">
        <v>750</v>
      </c>
      <c r="D2257" s="641" t="s">
        <v>1240</v>
      </c>
      <c r="E2257" s="642" t="s">
        <v>1241</v>
      </c>
      <c r="F2257" s="773">
        <v>460</v>
      </c>
      <c r="G2257" s="773">
        <v>8</v>
      </c>
      <c r="H2257" s="774">
        <v>460</v>
      </c>
    </row>
    <row r="2258" spans="1:8" s="406" customFormat="1" x14ac:dyDescent="0.25">
      <c r="A2258" s="524" t="str">
        <f t="shared" si="50"/>
        <v xml:space="preserve">750-072-0-002 Fortress Cellulose Spécialisée (Thurso - Pâtes et Papiers) </v>
      </c>
      <c r="B2258" s="61" t="str">
        <f t="shared" si="49"/>
        <v xml:space="preserve">072-0-002 Fortress Cellulose Spécialisée (Thurso - Pâtes et Papiers) </v>
      </c>
      <c r="C2258" s="641">
        <v>750</v>
      </c>
      <c r="D2258" s="641" t="s">
        <v>1013</v>
      </c>
      <c r="E2258" s="642" t="s">
        <v>1014</v>
      </c>
      <c r="F2258" s="773">
        <v>0</v>
      </c>
      <c r="G2258" s="773">
        <v>0</v>
      </c>
      <c r="H2258" s="774">
        <v>0</v>
      </c>
    </row>
    <row r="2259" spans="1:8" s="406" customFormat="1" x14ac:dyDescent="0.25">
      <c r="A2259" s="524" t="str">
        <f t="shared" si="50"/>
        <v>750-073-0-001 Louisiana-Pacific Canada Ltd. (Bois-Franc)</v>
      </c>
      <c r="B2259" s="61" t="str">
        <f t="shared" si="49"/>
        <v>073-0-001 Louisiana-Pacific Canada Ltd. (Bois-Franc)</v>
      </c>
      <c r="C2259" s="641">
        <v>750</v>
      </c>
      <c r="D2259" s="641" t="s">
        <v>1015</v>
      </c>
      <c r="E2259" s="642" t="s">
        <v>1242</v>
      </c>
      <c r="F2259" s="773">
        <v>120</v>
      </c>
      <c r="G2259" s="773">
        <v>2</v>
      </c>
      <c r="H2259" s="774">
        <v>120</v>
      </c>
    </row>
    <row r="2260" spans="1:8" s="406" customFormat="1" x14ac:dyDescent="0.25">
      <c r="A2260" s="524" t="str">
        <f t="shared" si="50"/>
        <v>750-022-0-001 Norbord inc. (Chambord)</v>
      </c>
      <c r="B2260" s="61" t="str">
        <f t="shared" si="49"/>
        <v>022-0-001 Norbord inc. (Chambord)</v>
      </c>
      <c r="C2260" s="641">
        <v>750</v>
      </c>
      <c r="D2260" s="641" t="s">
        <v>1212</v>
      </c>
      <c r="E2260" s="642" t="s">
        <v>1213</v>
      </c>
      <c r="F2260" s="773">
        <v>460</v>
      </c>
      <c r="G2260" s="773">
        <v>8</v>
      </c>
      <c r="H2260" s="774">
        <v>460</v>
      </c>
    </row>
    <row r="2261" spans="1:8" s="406" customFormat="1" x14ac:dyDescent="0.25">
      <c r="A2261" s="524" t="str">
        <f t="shared" si="50"/>
        <v>750-085-0-001 Norbord inc. (La Sarre - Panneaux)</v>
      </c>
      <c r="B2261" s="61" t="str">
        <f t="shared" si="49"/>
        <v>085-0-001 Norbord inc. (La Sarre - Panneaux)</v>
      </c>
      <c r="C2261" s="642">
        <v>750</v>
      </c>
      <c r="D2261" s="642" t="s">
        <v>1016</v>
      </c>
      <c r="E2261" s="642" t="s">
        <v>1243</v>
      </c>
      <c r="F2261" s="773">
        <v>460</v>
      </c>
      <c r="G2261" s="773">
        <v>8</v>
      </c>
      <c r="H2261" s="774">
        <v>460</v>
      </c>
    </row>
    <row r="2262" spans="1:8" s="406" customFormat="1" x14ac:dyDescent="0.25">
      <c r="A2262" s="524" t="str">
        <f t="shared" si="50"/>
        <v>750-081-0-001 Rayonier A.M. Canada S.E.N.C. (Témiscaming - Pâtes et papiers)</v>
      </c>
      <c r="B2262" s="61" t="str">
        <f t="shared" si="49"/>
        <v>081-0-001 Rayonier A.M. Canada S.E.N.C. (Témiscaming - Pâtes et papiers)</v>
      </c>
      <c r="C2262" s="641">
        <v>750</v>
      </c>
      <c r="D2262" s="641" t="s">
        <v>1017</v>
      </c>
      <c r="E2262" s="642" t="s">
        <v>1244</v>
      </c>
      <c r="F2262" s="773">
        <v>460</v>
      </c>
      <c r="G2262" s="773">
        <v>8</v>
      </c>
      <c r="H2262" s="774">
        <v>460</v>
      </c>
    </row>
    <row r="2263" spans="1:8" s="406" customFormat="1" x14ac:dyDescent="0.25">
      <c r="A2263" s="524" t="str">
        <f t="shared" si="50"/>
        <v>750-171-4-003 Silicium Québec Société en commandite</v>
      </c>
      <c r="B2263" s="61" t="str">
        <f t="shared" si="49"/>
        <v>171-4-003 Silicium Québec Société en commandite</v>
      </c>
      <c r="C2263" s="641">
        <v>750</v>
      </c>
      <c r="D2263" s="641" t="s">
        <v>1010</v>
      </c>
      <c r="E2263" s="642" t="s">
        <v>1245</v>
      </c>
      <c r="F2263" s="773">
        <v>440</v>
      </c>
      <c r="G2263" s="773">
        <v>8</v>
      </c>
      <c r="H2263" s="774">
        <v>460</v>
      </c>
    </row>
    <row r="2264" spans="1:8" s="406" customFormat="1" x14ac:dyDescent="0.25">
      <c r="A2264" s="524" t="str">
        <f t="shared" si="50"/>
        <v>750-012-0-001 Uniboard Canada inc. (Sayabec)</v>
      </c>
      <c r="B2264" s="61" t="str">
        <f t="shared" si="49"/>
        <v>012-0-001 Uniboard Canada inc. (Sayabec)</v>
      </c>
      <c r="C2264" s="641">
        <v>750</v>
      </c>
      <c r="D2264" s="641" t="s">
        <v>1008</v>
      </c>
      <c r="E2264" s="642" t="s">
        <v>1246</v>
      </c>
      <c r="F2264" s="773">
        <v>460</v>
      </c>
      <c r="G2264" s="773">
        <v>8</v>
      </c>
      <c r="H2264" s="774">
        <v>460</v>
      </c>
    </row>
    <row r="2265" spans="1:8" s="406" customFormat="1" x14ac:dyDescent="0.25">
      <c r="A2265" s="524" t="str">
        <f t="shared" si="50"/>
        <v>750-041-2-039 Xylo-Carbone inc.</v>
      </c>
      <c r="B2265" s="61" t="str">
        <f t="shared" si="49"/>
        <v>041-2-039 Xylo-Carbone inc.</v>
      </c>
      <c r="C2265" s="641">
        <v>750</v>
      </c>
      <c r="D2265" s="641" t="s">
        <v>1214</v>
      </c>
      <c r="E2265" s="642" t="s">
        <v>1247</v>
      </c>
      <c r="F2265" s="773">
        <v>440</v>
      </c>
      <c r="G2265" s="773">
        <v>8</v>
      </c>
      <c r="H2265" s="774">
        <v>460</v>
      </c>
    </row>
    <row r="2266" spans="1:8" s="406" customFormat="1" x14ac:dyDescent="0.25">
      <c r="A2266" s="524" t="str">
        <f t="shared" si="50"/>
        <v>751-142-4-004 9455-8624 Québec inc. (Biomasse du lac Taureau)</v>
      </c>
      <c r="B2266" s="61" t="str">
        <f t="shared" si="49"/>
        <v>142-4-004 9455-8624 Québec inc. (Biomasse du lac Taureau)</v>
      </c>
      <c r="C2266" s="641">
        <v>751</v>
      </c>
      <c r="D2266" s="641" t="s">
        <v>1147</v>
      </c>
      <c r="E2266" s="642" t="s">
        <v>1236</v>
      </c>
      <c r="F2266" s="773">
        <v>460</v>
      </c>
      <c r="G2266" s="773">
        <v>8</v>
      </c>
      <c r="H2266" s="774">
        <v>460</v>
      </c>
    </row>
    <row r="2267" spans="1:8" s="406" customFormat="1" x14ac:dyDescent="0.25">
      <c r="A2267" s="524" t="str">
        <f t="shared" si="50"/>
        <v>751-011-0-003 Cascades Canada ULC (Cabano)</v>
      </c>
      <c r="B2267" s="61" t="str">
        <f t="shared" si="49"/>
        <v>011-0-003 Cascades Canada ULC (Cabano)</v>
      </c>
      <c r="C2267" s="641">
        <v>751</v>
      </c>
      <c r="D2267" s="641" t="s">
        <v>1007</v>
      </c>
      <c r="E2267" s="642" t="s">
        <v>1211</v>
      </c>
      <c r="F2267" s="773">
        <v>460</v>
      </c>
      <c r="G2267" s="773">
        <v>8</v>
      </c>
      <c r="H2267" s="774">
        <v>460</v>
      </c>
    </row>
    <row r="2268" spans="1:8" s="406" customFormat="1" x14ac:dyDescent="0.25">
      <c r="A2268" s="524" t="str">
        <f t="shared" si="50"/>
        <v>751-042-0-001 Compagnie WestRock du Canada Corp.</v>
      </c>
      <c r="B2268" s="61" t="str">
        <f t="shared" si="49"/>
        <v>042-0-001 Compagnie WestRock du Canada Corp.</v>
      </c>
      <c r="C2268" s="641">
        <v>751</v>
      </c>
      <c r="D2268" s="641" t="s">
        <v>1011</v>
      </c>
      <c r="E2268" s="642" t="s">
        <v>1237</v>
      </c>
      <c r="F2268" s="773">
        <v>460</v>
      </c>
      <c r="G2268" s="773">
        <v>8</v>
      </c>
      <c r="H2268" s="774">
        <v>460</v>
      </c>
    </row>
    <row r="2269" spans="1:8" s="406" customFormat="1" x14ac:dyDescent="0.25">
      <c r="A2269" s="524" t="str">
        <f t="shared" si="50"/>
        <v>751-051-0-003 Domtar inc. (Windsor - Pâtes et papiers)</v>
      </c>
      <c r="B2269" s="61" t="str">
        <f t="shared" si="49"/>
        <v>051-0-003 Domtar inc. (Windsor - Pâtes et papiers)</v>
      </c>
      <c r="C2269" s="641">
        <v>751</v>
      </c>
      <c r="D2269" s="641" t="s">
        <v>1012</v>
      </c>
      <c r="E2269" s="642" t="s">
        <v>1238</v>
      </c>
      <c r="F2269" s="773">
        <v>460</v>
      </c>
      <c r="G2269" s="773">
        <v>8</v>
      </c>
      <c r="H2269" s="774">
        <v>460</v>
      </c>
    </row>
    <row r="2270" spans="1:8" s="406" customFormat="1" x14ac:dyDescent="0.25">
      <c r="A2270" s="524" t="str">
        <f t="shared" si="50"/>
        <v>751-012-0-003 Entreprises Sappi Canada inc. (Matane)</v>
      </c>
      <c r="B2270" s="61" t="str">
        <f t="shared" si="49"/>
        <v>012-0-003 Entreprises Sappi Canada inc. (Matane)</v>
      </c>
      <c r="C2270" s="641">
        <v>751</v>
      </c>
      <c r="D2270" s="641" t="s">
        <v>1009</v>
      </c>
      <c r="E2270" s="642" t="s">
        <v>1239</v>
      </c>
      <c r="F2270" s="773">
        <v>460</v>
      </c>
      <c r="G2270" s="773">
        <v>8</v>
      </c>
      <c r="H2270" s="774">
        <v>460</v>
      </c>
    </row>
    <row r="2271" spans="1:8" s="406" customFormat="1" x14ac:dyDescent="0.25">
      <c r="A2271" s="524" t="str">
        <f t="shared" si="50"/>
        <v>751-086-0-002 Forex Amos inc. (OSB)</v>
      </c>
      <c r="B2271" s="61" t="str">
        <f t="shared" si="49"/>
        <v>086-0-002 Forex Amos inc. (OSB)</v>
      </c>
      <c r="C2271" s="641">
        <v>751</v>
      </c>
      <c r="D2271" s="641" t="s">
        <v>1240</v>
      </c>
      <c r="E2271" s="642" t="s">
        <v>1241</v>
      </c>
      <c r="F2271" s="773">
        <v>460</v>
      </c>
      <c r="G2271" s="773">
        <v>8</v>
      </c>
      <c r="H2271" s="774">
        <v>460</v>
      </c>
    </row>
    <row r="2272" spans="1:8" s="406" customFormat="1" x14ac:dyDescent="0.25">
      <c r="A2272" s="524" t="str">
        <f t="shared" si="50"/>
        <v xml:space="preserve">751-072-0-002 Fortress Cellulose Spécialisée (Thurso - Pâtes et Papiers) </v>
      </c>
      <c r="B2272" s="61" t="str">
        <f t="shared" si="49"/>
        <v xml:space="preserve">072-0-002 Fortress Cellulose Spécialisée (Thurso - Pâtes et Papiers) </v>
      </c>
      <c r="C2272" s="642">
        <v>751</v>
      </c>
      <c r="D2272" s="642" t="s">
        <v>1013</v>
      </c>
      <c r="E2272" s="642" t="s">
        <v>1014</v>
      </c>
      <c r="F2272" s="773">
        <v>140</v>
      </c>
      <c r="G2272" s="773">
        <v>3</v>
      </c>
      <c r="H2272" s="774">
        <v>180</v>
      </c>
    </row>
    <row r="2273" spans="1:8" s="406" customFormat="1" x14ac:dyDescent="0.25">
      <c r="A2273" s="524" t="str">
        <f t="shared" si="50"/>
        <v>751-073-0-001 Louisiana-Pacific Canada Ltd. (Bois-Franc)</v>
      </c>
      <c r="B2273" s="61" t="str">
        <f t="shared" si="49"/>
        <v>073-0-001 Louisiana-Pacific Canada Ltd. (Bois-Franc)</v>
      </c>
      <c r="C2273" s="641">
        <v>751</v>
      </c>
      <c r="D2273" s="641" t="s">
        <v>1015</v>
      </c>
      <c r="E2273" s="642" t="s">
        <v>1242</v>
      </c>
      <c r="F2273" s="773">
        <v>120</v>
      </c>
      <c r="G2273" s="773">
        <v>2</v>
      </c>
      <c r="H2273" s="774">
        <v>120</v>
      </c>
    </row>
    <row r="2274" spans="1:8" s="406" customFormat="1" x14ac:dyDescent="0.25">
      <c r="A2274" s="524" t="str">
        <f t="shared" si="50"/>
        <v>751-022-0-001 Norbord inc. (Chambord)</v>
      </c>
      <c r="B2274" s="61" t="str">
        <f t="shared" si="49"/>
        <v>022-0-001 Norbord inc. (Chambord)</v>
      </c>
      <c r="C2274" s="641">
        <v>751</v>
      </c>
      <c r="D2274" s="641" t="s">
        <v>1212</v>
      </c>
      <c r="E2274" s="642" t="s">
        <v>1213</v>
      </c>
      <c r="F2274" s="773">
        <v>460</v>
      </c>
      <c r="G2274" s="773">
        <v>8</v>
      </c>
      <c r="H2274" s="774">
        <v>460</v>
      </c>
    </row>
    <row r="2275" spans="1:8" s="406" customFormat="1" x14ac:dyDescent="0.25">
      <c r="A2275" s="524" t="str">
        <f t="shared" si="50"/>
        <v>751-085-0-001 Norbord inc. (La Sarre - Panneaux)</v>
      </c>
      <c r="B2275" s="61" t="str">
        <f t="shared" si="49"/>
        <v>085-0-001 Norbord inc. (La Sarre - Panneaux)</v>
      </c>
      <c r="C2275" s="641">
        <v>751</v>
      </c>
      <c r="D2275" s="641" t="s">
        <v>1016</v>
      </c>
      <c r="E2275" s="642" t="s">
        <v>1243</v>
      </c>
      <c r="F2275" s="773">
        <v>460</v>
      </c>
      <c r="G2275" s="773">
        <v>8</v>
      </c>
      <c r="H2275" s="774">
        <v>460</v>
      </c>
    </row>
    <row r="2276" spans="1:8" s="406" customFormat="1" x14ac:dyDescent="0.25">
      <c r="A2276" s="524" t="str">
        <f t="shared" si="50"/>
        <v>751-081-0-001 Rayonier A.M. Canada S.E.N.C. (Témiscaming - Pâtes et papiers)</v>
      </c>
      <c r="B2276" s="61" t="str">
        <f t="shared" si="49"/>
        <v>081-0-001 Rayonier A.M. Canada S.E.N.C. (Témiscaming - Pâtes et papiers)</v>
      </c>
      <c r="C2276" s="641">
        <v>751</v>
      </c>
      <c r="D2276" s="641" t="s">
        <v>1017</v>
      </c>
      <c r="E2276" s="642" t="s">
        <v>1244</v>
      </c>
      <c r="F2276" s="773">
        <v>440</v>
      </c>
      <c r="G2276" s="773">
        <v>8</v>
      </c>
      <c r="H2276" s="774">
        <v>460</v>
      </c>
    </row>
    <row r="2277" spans="1:8" s="406" customFormat="1" x14ac:dyDescent="0.25">
      <c r="A2277" s="524" t="str">
        <f t="shared" si="50"/>
        <v>751-171-4-003 Silicium Québec Société en commandite</v>
      </c>
      <c r="B2277" s="61" t="str">
        <f t="shared" si="49"/>
        <v>171-4-003 Silicium Québec Société en commandite</v>
      </c>
      <c r="C2277" s="641">
        <v>751</v>
      </c>
      <c r="D2277" s="641" t="s">
        <v>1010</v>
      </c>
      <c r="E2277" s="642" t="s">
        <v>1245</v>
      </c>
      <c r="F2277" s="773">
        <v>460</v>
      </c>
      <c r="G2277" s="773">
        <v>8</v>
      </c>
      <c r="H2277" s="774">
        <v>460</v>
      </c>
    </row>
    <row r="2278" spans="1:8" s="406" customFormat="1" x14ac:dyDescent="0.25">
      <c r="A2278" s="524" t="str">
        <f t="shared" si="50"/>
        <v>751-012-0-001 Uniboard Canada inc. (Sayabec)</v>
      </c>
      <c r="B2278" s="61" t="str">
        <f t="shared" si="49"/>
        <v>012-0-001 Uniboard Canada inc. (Sayabec)</v>
      </c>
      <c r="C2278" s="641">
        <v>751</v>
      </c>
      <c r="D2278" s="641" t="s">
        <v>1008</v>
      </c>
      <c r="E2278" s="642" t="s">
        <v>1246</v>
      </c>
      <c r="F2278" s="773">
        <v>460</v>
      </c>
      <c r="G2278" s="773">
        <v>8</v>
      </c>
      <c r="H2278" s="774">
        <v>460</v>
      </c>
    </row>
    <row r="2279" spans="1:8" s="406" customFormat="1" x14ac:dyDescent="0.25">
      <c r="A2279" s="524" t="str">
        <f t="shared" si="50"/>
        <v>751-041-2-039 Xylo-Carbone inc.</v>
      </c>
      <c r="B2279" s="61" t="str">
        <f t="shared" si="49"/>
        <v>041-2-039 Xylo-Carbone inc.</v>
      </c>
      <c r="C2279" s="641">
        <v>751</v>
      </c>
      <c r="D2279" s="641" t="s">
        <v>1214</v>
      </c>
      <c r="E2279" s="642" t="s">
        <v>1247</v>
      </c>
      <c r="F2279" s="773">
        <v>460</v>
      </c>
      <c r="G2279" s="773">
        <v>8</v>
      </c>
      <c r="H2279" s="774">
        <v>460</v>
      </c>
    </row>
    <row r="2280" spans="1:8" s="406" customFormat="1" x14ac:dyDescent="0.25">
      <c r="A2280" s="524" t="str">
        <f t="shared" si="50"/>
        <v>752-142-4-004 9455-8624 Québec inc. (Biomasse du lac Taureau)</v>
      </c>
      <c r="B2280" s="61" t="str">
        <f t="shared" si="49"/>
        <v>142-4-004 9455-8624 Québec inc. (Biomasse du lac Taureau)</v>
      </c>
      <c r="C2280" s="641">
        <v>752</v>
      </c>
      <c r="D2280" s="641" t="s">
        <v>1147</v>
      </c>
      <c r="E2280" s="642" t="s">
        <v>1236</v>
      </c>
      <c r="F2280" s="773">
        <v>460</v>
      </c>
      <c r="G2280" s="773">
        <v>8</v>
      </c>
      <c r="H2280" s="774">
        <v>460</v>
      </c>
    </row>
    <row r="2281" spans="1:8" s="406" customFormat="1" x14ac:dyDescent="0.25">
      <c r="A2281" s="524" t="str">
        <f t="shared" si="50"/>
        <v>752-011-0-003 Cascades Canada ULC (Cabano)</v>
      </c>
      <c r="B2281" s="61" t="str">
        <f t="shared" si="49"/>
        <v>011-0-003 Cascades Canada ULC (Cabano)</v>
      </c>
      <c r="C2281" s="641">
        <v>752</v>
      </c>
      <c r="D2281" s="641" t="s">
        <v>1007</v>
      </c>
      <c r="E2281" s="642" t="s">
        <v>1211</v>
      </c>
      <c r="F2281" s="773">
        <v>460</v>
      </c>
      <c r="G2281" s="773">
        <v>8</v>
      </c>
      <c r="H2281" s="774">
        <v>460</v>
      </c>
    </row>
    <row r="2282" spans="1:8" s="406" customFormat="1" x14ac:dyDescent="0.25">
      <c r="A2282" s="524" t="str">
        <f t="shared" si="50"/>
        <v>752-042-0-001 Compagnie WestRock du Canada Corp.</v>
      </c>
      <c r="B2282" s="61" t="str">
        <f t="shared" si="49"/>
        <v>042-0-001 Compagnie WestRock du Canada Corp.</v>
      </c>
      <c r="C2282" s="641">
        <v>752</v>
      </c>
      <c r="D2282" s="641" t="s">
        <v>1011</v>
      </c>
      <c r="E2282" s="642" t="s">
        <v>1237</v>
      </c>
      <c r="F2282" s="773">
        <v>460</v>
      </c>
      <c r="G2282" s="773">
        <v>8</v>
      </c>
      <c r="H2282" s="774">
        <v>460</v>
      </c>
    </row>
    <row r="2283" spans="1:8" s="406" customFormat="1" x14ac:dyDescent="0.25">
      <c r="A2283" s="524" t="str">
        <f t="shared" si="50"/>
        <v>752-051-0-003 Domtar inc. (Windsor - Pâtes et papiers)</v>
      </c>
      <c r="B2283" s="61" t="str">
        <f t="shared" si="49"/>
        <v>051-0-003 Domtar inc. (Windsor - Pâtes et papiers)</v>
      </c>
      <c r="C2283" s="642">
        <v>752</v>
      </c>
      <c r="D2283" s="642" t="s">
        <v>1012</v>
      </c>
      <c r="E2283" s="642" t="s">
        <v>1238</v>
      </c>
      <c r="F2283" s="773">
        <v>460</v>
      </c>
      <c r="G2283" s="773">
        <v>8</v>
      </c>
      <c r="H2283" s="774">
        <v>460</v>
      </c>
    </row>
    <row r="2284" spans="1:8" s="406" customFormat="1" x14ac:dyDescent="0.25">
      <c r="A2284" s="524" t="str">
        <f t="shared" si="50"/>
        <v>752-012-0-003 Entreprises Sappi Canada inc. (Matane)</v>
      </c>
      <c r="B2284" s="61" t="str">
        <f t="shared" si="49"/>
        <v>012-0-003 Entreprises Sappi Canada inc. (Matane)</v>
      </c>
      <c r="C2284" s="641">
        <v>752</v>
      </c>
      <c r="D2284" s="641" t="s">
        <v>1009</v>
      </c>
      <c r="E2284" s="642" t="s">
        <v>1239</v>
      </c>
      <c r="F2284" s="773">
        <v>460</v>
      </c>
      <c r="G2284" s="773">
        <v>8</v>
      </c>
      <c r="H2284" s="774">
        <v>460</v>
      </c>
    </row>
    <row r="2285" spans="1:8" s="406" customFormat="1" x14ac:dyDescent="0.25">
      <c r="A2285" s="524" t="str">
        <f t="shared" si="50"/>
        <v>752-086-0-002 Forex Amos inc. (OSB)</v>
      </c>
      <c r="B2285" s="61" t="str">
        <f t="shared" si="49"/>
        <v>086-0-002 Forex Amos inc. (OSB)</v>
      </c>
      <c r="C2285" s="641">
        <v>752</v>
      </c>
      <c r="D2285" s="641" t="s">
        <v>1240</v>
      </c>
      <c r="E2285" s="642" t="s">
        <v>1241</v>
      </c>
      <c r="F2285" s="773">
        <v>460</v>
      </c>
      <c r="G2285" s="773">
        <v>8</v>
      </c>
      <c r="H2285" s="774">
        <v>460</v>
      </c>
    </row>
    <row r="2286" spans="1:8" s="406" customFormat="1" x14ac:dyDescent="0.25">
      <c r="A2286" s="524" t="str">
        <f t="shared" si="50"/>
        <v xml:space="preserve">752-072-0-002 Fortress Cellulose Spécialisée (Thurso - Pâtes et Papiers) </v>
      </c>
      <c r="B2286" s="61" t="str">
        <f t="shared" si="49"/>
        <v xml:space="preserve">072-0-002 Fortress Cellulose Spécialisée (Thurso - Pâtes et Papiers) </v>
      </c>
      <c r="C2286" s="641">
        <v>752</v>
      </c>
      <c r="D2286" s="641" t="s">
        <v>1013</v>
      </c>
      <c r="E2286" s="642" t="s">
        <v>1014</v>
      </c>
      <c r="F2286" s="773">
        <v>400</v>
      </c>
      <c r="G2286" s="773">
        <v>7</v>
      </c>
      <c r="H2286" s="774">
        <v>420</v>
      </c>
    </row>
    <row r="2287" spans="1:8" s="406" customFormat="1" x14ac:dyDescent="0.25">
      <c r="A2287" s="524" t="str">
        <f t="shared" si="50"/>
        <v>752-073-0-001 Louisiana-Pacific Canada Ltd. (Bois-Franc)</v>
      </c>
      <c r="B2287" s="61" t="str">
        <f t="shared" si="49"/>
        <v>073-0-001 Louisiana-Pacific Canada Ltd. (Bois-Franc)</v>
      </c>
      <c r="C2287" s="641">
        <v>752</v>
      </c>
      <c r="D2287" s="641" t="s">
        <v>1015</v>
      </c>
      <c r="E2287" s="642" t="s">
        <v>1242</v>
      </c>
      <c r="F2287" s="773">
        <v>380</v>
      </c>
      <c r="G2287" s="773">
        <v>7</v>
      </c>
      <c r="H2287" s="774">
        <v>420</v>
      </c>
    </row>
    <row r="2288" spans="1:8" s="406" customFormat="1" x14ac:dyDescent="0.25">
      <c r="A2288" s="524" t="str">
        <f t="shared" si="50"/>
        <v>752-022-0-001 Norbord inc. (Chambord)</v>
      </c>
      <c r="B2288" s="61" t="str">
        <f t="shared" si="49"/>
        <v>022-0-001 Norbord inc. (Chambord)</v>
      </c>
      <c r="C2288" s="641">
        <v>752</v>
      </c>
      <c r="D2288" s="641" t="s">
        <v>1212</v>
      </c>
      <c r="E2288" s="642" t="s">
        <v>1213</v>
      </c>
      <c r="F2288" s="773">
        <v>460</v>
      </c>
      <c r="G2288" s="773">
        <v>8</v>
      </c>
      <c r="H2288" s="774">
        <v>460</v>
      </c>
    </row>
    <row r="2289" spans="1:8" s="406" customFormat="1" x14ac:dyDescent="0.25">
      <c r="A2289" s="524" t="str">
        <f t="shared" si="50"/>
        <v>752-085-0-001 Norbord inc. (La Sarre - Panneaux)</v>
      </c>
      <c r="B2289" s="61" t="str">
        <f t="shared" si="49"/>
        <v>085-0-001 Norbord inc. (La Sarre - Panneaux)</v>
      </c>
      <c r="C2289" s="641">
        <v>752</v>
      </c>
      <c r="D2289" s="641" t="s">
        <v>1016</v>
      </c>
      <c r="E2289" s="642" t="s">
        <v>1243</v>
      </c>
      <c r="F2289" s="773">
        <v>460</v>
      </c>
      <c r="G2289" s="773">
        <v>8</v>
      </c>
      <c r="H2289" s="774">
        <v>460</v>
      </c>
    </row>
    <row r="2290" spans="1:8" s="406" customFormat="1" x14ac:dyDescent="0.25">
      <c r="A2290" s="524" t="str">
        <f t="shared" si="50"/>
        <v>752-081-0-001 Rayonier A.M. Canada S.E.N.C. (Témiscaming - Pâtes et papiers)</v>
      </c>
      <c r="B2290" s="61" t="str">
        <f t="shared" si="49"/>
        <v>081-0-001 Rayonier A.M. Canada S.E.N.C. (Témiscaming - Pâtes et papiers)</v>
      </c>
      <c r="C2290" s="641">
        <v>752</v>
      </c>
      <c r="D2290" s="641" t="s">
        <v>1017</v>
      </c>
      <c r="E2290" s="642" t="s">
        <v>1244</v>
      </c>
      <c r="F2290" s="773">
        <v>300</v>
      </c>
      <c r="G2290" s="773">
        <v>5</v>
      </c>
      <c r="H2290" s="774">
        <v>300</v>
      </c>
    </row>
    <row r="2291" spans="1:8" s="406" customFormat="1" x14ac:dyDescent="0.25">
      <c r="A2291" s="524" t="str">
        <f t="shared" si="50"/>
        <v>752-171-4-003 Silicium Québec Société en commandite</v>
      </c>
      <c r="B2291" s="61" t="str">
        <f t="shared" si="49"/>
        <v>171-4-003 Silicium Québec Société en commandite</v>
      </c>
      <c r="C2291" s="641">
        <v>752</v>
      </c>
      <c r="D2291" s="641" t="s">
        <v>1010</v>
      </c>
      <c r="E2291" s="642" t="s">
        <v>1245</v>
      </c>
      <c r="F2291" s="773">
        <v>460</v>
      </c>
      <c r="G2291" s="773">
        <v>8</v>
      </c>
      <c r="H2291" s="774">
        <v>460</v>
      </c>
    </row>
    <row r="2292" spans="1:8" s="406" customFormat="1" x14ac:dyDescent="0.25">
      <c r="A2292" s="524" t="str">
        <f t="shared" si="50"/>
        <v>752-012-0-001 Uniboard Canada inc. (Sayabec)</v>
      </c>
      <c r="B2292" s="61" t="str">
        <f t="shared" si="49"/>
        <v>012-0-001 Uniboard Canada inc. (Sayabec)</v>
      </c>
      <c r="C2292" s="641">
        <v>752</v>
      </c>
      <c r="D2292" s="641" t="s">
        <v>1008</v>
      </c>
      <c r="E2292" s="642" t="s">
        <v>1246</v>
      </c>
      <c r="F2292" s="773">
        <v>460</v>
      </c>
      <c r="G2292" s="773">
        <v>8</v>
      </c>
      <c r="H2292" s="774">
        <v>460</v>
      </c>
    </row>
    <row r="2293" spans="1:8" s="406" customFormat="1" x14ac:dyDescent="0.25">
      <c r="A2293" s="524" t="str">
        <f t="shared" si="50"/>
        <v>752-041-2-039 Xylo-Carbone inc.</v>
      </c>
      <c r="B2293" s="61" t="str">
        <f t="shared" si="49"/>
        <v>041-2-039 Xylo-Carbone inc.</v>
      </c>
      <c r="C2293" s="641">
        <v>752</v>
      </c>
      <c r="D2293" s="641" t="s">
        <v>1214</v>
      </c>
      <c r="E2293" s="642" t="s">
        <v>1247</v>
      </c>
      <c r="F2293" s="773">
        <v>460</v>
      </c>
      <c r="G2293" s="773">
        <v>8</v>
      </c>
      <c r="H2293" s="774">
        <v>460</v>
      </c>
    </row>
    <row r="2294" spans="1:8" s="406" customFormat="1" x14ac:dyDescent="0.25">
      <c r="A2294" s="524" t="str">
        <f t="shared" si="50"/>
        <v>753-142-4-004 9455-8624 Québec inc. (Biomasse du lac Taureau)</v>
      </c>
      <c r="B2294" s="61" t="str">
        <f t="shared" si="49"/>
        <v>142-4-004 9455-8624 Québec inc. (Biomasse du lac Taureau)</v>
      </c>
      <c r="C2294" s="642">
        <v>753</v>
      </c>
      <c r="D2294" s="642" t="s">
        <v>1147</v>
      </c>
      <c r="E2294" s="642" t="s">
        <v>1236</v>
      </c>
      <c r="F2294" s="773">
        <v>460</v>
      </c>
      <c r="G2294" s="773">
        <v>8</v>
      </c>
      <c r="H2294" s="774">
        <v>460</v>
      </c>
    </row>
    <row r="2295" spans="1:8" s="406" customFormat="1" x14ac:dyDescent="0.25">
      <c r="A2295" s="524" t="str">
        <f t="shared" si="50"/>
        <v>753-011-0-003 Cascades Canada ULC (Cabano)</v>
      </c>
      <c r="B2295" s="61" t="str">
        <f t="shared" si="49"/>
        <v>011-0-003 Cascades Canada ULC (Cabano)</v>
      </c>
      <c r="C2295" s="641">
        <v>753</v>
      </c>
      <c r="D2295" s="641" t="s">
        <v>1007</v>
      </c>
      <c r="E2295" s="642" t="s">
        <v>1211</v>
      </c>
      <c r="F2295" s="773">
        <v>460</v>
      </c>
      <c r="G2295" s="773">
        <v>8</v>
      </c>
      <c r="H2295" s="774">
        <v>460</v>
      </c>
    </row>
    <row r="2296" spans="1:8" s="406" customFormat="1" x14ac:dyDescent="0.25">
      <c r="A2296" s="524" t="str">
        <f t="shared" si="50"/>
        <v>753-042-0-001 Compagnie WestRock du Canada Corp.</v>
      </c>
      <c r="B2296" s="61" t="str">
        <f t="shared" si="49"/>
        <v>042-0-001 Compagnie WestRock du Canada Corp.</v>
      </c>
      <c r="C2296" s="641">
        <v>753</v>
      </c>
      <c r="D2296" s="641" t="s">
        <v>1011</v>
      </c>
      <c r="E2296" s="642" t="s">
        <v>1237</v>
      </c>
      <c r="F2296" s="773">
        <v>460</v>
      </c>
      <c r="G2296" s="773">
        <v>8</v>
      </c>
      <c r="H2296" s="774">
        <v>460</v>
      </c>
    </row>
    <row r="2297" spans="1:8" s="406" customFormat="1" x14ac:dyDescent="0.25">
      <c r="A2297" s="524" t="str">
        <f t="shared" si="50"/>
        <v>753-051-0-003 Domtar inc. (Windsor - Pâtes et papiers)</v>
      </c>
      <c r="B2297" s="61" t="str">
        <f t="shared" si="49"/>
        <v>051-0-003 Domtar inc. (Windsor - Pâtes et papiers)</v>
      </c>
      <c r="C2297" s="641">
        <v>753</v>
      </c>
      <c r="D2297" s="641" t="s">
        <v>1012</v>
      </c>
      <c r="E2297" s="642" t="s">
        <v>1238</v>
      </c>
      <c r="F2297" s="773">
        <v>460</v>
      </c>
      <c r="G2297" s="773">
        <v>8</v>
      </c>
      <c r="H2297" s="774">
        <v>460</v>
      </c>
    </row>
    <row r="2298" spans="1:8" s="406" customFormat="1" x14ac:dyDescent="0.25">
      <c r="A2298" s="524" t="str">
        <f t="shared" si="50"/>
        <v>753-012-0-003 Entreprises Sappi Canada inc. (Matane)</v>
      </c>
      <c r="B2298" s="61" t="str">
        <f t="shared" si="49"/>
        <v>012-0-003 Entreprises Sappi Canada inc. (Matane)</v>
      </c>
      <c r="C2298" s="641">
        <v>753</v>
      </c>
      <c r="D2298" s="641" t="s">
        <v>1009</v>
      </c>
      <c r="E2298" s="642" t="s">
        <v>1239</v>
      </c>
      <c r="F2298" s="773">
        <v>460</v>
      </c>
      <c r="G2298" s="773">
        <v>8</v>
      </c>
      <c r="H2298" s="774">
        <v>460</v>
      </c>
    </row>
    <row r="2299" spans="1:8" s="406" customFormat="1" x14ac:dyDescent="0.25">
      <c r="A2299" s="524" t="str">
        <f t="shared" si="50"/>
        <v>753-086-0-002 Forex Amos inc. (OSB)</v>
      </c>
      <c r="B2299" s="61" t="str">
        <f t="shared" si="49"/>
        <v>086-0-002 Forex Amos inc. (OSB)</v>
      </c>
      <c r="C2299" s="641">
        <v>753</v>
      </c>
      <c r="D2299" s="641" t="s">
        <v>1240</v>
      </c>
      <c r="E2299" s="642" t="s">
        <v>1241</v>
      </c>
      <c r="F2299" s="773">
        <v>460</v>
      </c>
      <c r="G2299" s="773">
        <v>8</v>
      </c>
      <c r="H2299" s="774">
        <v>460</v>
      </c>
    </row>
    <row r="2300" spans="1:8" s="406" customFormat="1" x14ac:dyDescent="0.25">
      <c r="A2300" s="524" t="str">
        <f t="shared" si="50"/>
        <v xml:space="preserve">753-072-0-002 Fortress Cellulose Spécialisée (Thurso - Pâtes et Papiers) </v>
      </c>
      <c r="B2300" s="61" t="str">
        <f t="shared" si="49"/>
        <v xml:space="preserve">072-0-002 Fortress Cellulose Spécialisée (Thurso - Pâtes et Papiers) </v>
      </c>
      <c r="C2300" s="641">
        <v>753</v>
      </c>
      <c r="D2300" s="641" t="s">
        <v>1013</v>
      </c>
      <c r="E2300" s="642" t="s">
        <v>1014</v>
      </c>
      <c r="F2300" s="773">
        <v>460</v>
      </c>
      <c r="G2300" s="773">
        <v>8</v>
      </c>
      <c r="H2300" s="774">
        <v>460</v>
      </c>
    </row>
    <row r="2301" spans="1:8" s="406" customFormat="1" x14ac:dyDescent="0.25">
      <c r="A2301" s="524" t="str">
        <f t="shared" si="50"/>
        <v>753-073-0-001 Louisiana-Pacific Canada Ltd. (Bois-Franc)</v>
      </c>
      <c r="B2301" s="61" t="str">
        <f t="shared" si="49"/>
        <v>073-0-001 Louisiana-Pacific Canada Ltd. (Bois-Franc)</v>
      </c>
      <c r="C2301" s="641">
        <v>753</v>
      </c>
      <c r="D2301" s="641" t="s">
        <v>1015</v>
      </c>
      <c r="E2301" s="642" t="s">
        <v>1242</v>
      </c>
      <c r="F2301" s="773">
        <v>340</v>
      </c>
      <c r="G2301" s="773">
        <v>6</v>
      </c>
      <c r="H2301" s="774">
        <v>360</v>
      </c>
    </row>
    <row r="2302" spans="1:8" s="406" customFormat="1" x14ac:dyDescent="0.25">
      <c r="A2302" s="524" t="str">
        <f t="shared" si="50"/>
        <v>753-022-0-001 Norbord inc. (Chambord)</v>
      </c>
      <c r="B2302" s="61" t="str">
        <f t="shared" si="49"/>
        <v>022-0-001 Norbord inc. (Chambord)</v>
      </c>
      <c r="C2302" s="641">
        <v>753</v>
      </c>
      <c r="D2302" s="641" t="s">
        <v>1212</v>
      </c>
      <c r="E2302" s="642" t="s">
        <v>1213</v>
      </c>
      <c r="F2302" s="773">
        <v>460</v>
      </c>
      <c r="G2302" s="773">
        <v>8</v>
      </c>
      <c r="H2302" s="774">
        <v>460</v>
      </c>
    </row>
    <row r="2303" spans="1:8" s="406" customFormat="1" x14ac:dyDescent="0.25">
      <c r="A2303" s="524" t="str">
        <f t="shared" si="50"/>
        <v>753-085-0-001 Norbord inc. (La Sarre - Panneaux)</v>
      </c>
      <c r="B2303" s="61" t="str">
        <f t="shared" si="49"/>
        <v>085-0-001 Norbord inc. (La Sarre - Panneaux)</v>
      </c>
      <c r="C2303" s="641">
        <v>753</v>
      </c>
      <c r="D2303" s="641" t="s">
        <v>1016</v>
      </c>
      <c r="E2303" s="642" t="s">
        <v>1243</v>
      </c>
      <c r="F2303" s="773">
        <v>460</v>
      </c>
      <c r="G2303" s="773">
        <v>8</v>
      </c>
      <c r="H2303" s="774">
        <v>460</v>
      </c>
    </row>
    <row r="2304" spans="1:8" s="406" customFormat="1" x14ac:dyDescent="0.25">
      <c r="A2304" s="524" t="str">
        <f t="shared" si="50"/>
        <v>753-081-0-001 Rayonier A.M. Canada S.E.N.C. (Témiscaming - Pâtes et papiers)</v>
      </c>
      <c r="B2304" s="61" t="str">
        <f t="shared" si="49"/>
        <v>081-0-001 Rayonier A.M. Canada S.E.N.C. (Témiscaming - Pâtes et papiers)</v>
      </c>
      <c r="C2304" s="641">
        <v>753</v>
      </c>
      <c r="D2304" s="641" t="s">
        <v>1017</v>
      </c>
      <c r="E2304" s="642" t="s">
        <v>1244</v>
      </c>
      <c r="F2304" s="773">
        <v>440</v>
      </c>
      <c r="G2304" s="773">
        <v>8</v>
      </c>
      <c r="H2304" s="774">
        <v>460</v>
      </c>
    </row>
    <row r="2305" spans="1:8" s="406" customFormat="1" x14ac:dyDescent="0.25">
      <c r="A2305" s="524" t="str">
        <f t="shared" si="50"/>
        <v>753-171-4-003 Silicium Québec Société en commandite</v>
      </c>
      <c r="B2305" s="61" t="str">
        <f t="shared" si="49"/>
        <v>171-4-003 Silicium Québec Société en commandite</v>
      </c>
      <c r="C2305" s="642">
        <v>753</v>
      </c>
      <c r="D2305" s="642" t="s">
        <v>1010</v>
      </c>
      <c r="E2305" s="642" t="s">
        <v>1245</v>
      </c>
      <c r="F2305" s="773">
        <v>460</v>
      </c>
      <c r="G2305" s="773">
        <v>8</v>
      </c>
      <c r="H2305" s="774">
        <v>460</v>
      </c>
    </row>
    <row r="2306" spans="1:8" s="406" customFormat="1" x14ac:dyDescent="0.25">
      <c r="A2306" s="524" t="str">
        <f t="shared" si="50"/>
        <v>753-012-0-001 Uniboard Canada inc. (Sayabec)</v>
      </c>
      <c r="B2306" s="61" t="str">
        <f t="shared" si="49"/>
        <v>012-0-001 Uniboard Canada inc. (Sayabec)</v>
      </c>
      <c r="C2306" s="641">
        <v>753</v>
      </c>
      <c r="D2306" s="641" t="s">
        <v>1008</v>
      </c>
      <c r="E2306" s="642" t="s">
        <v>1246</v>
      </c>
      <c r="F2306" s="773">
        <v>460</v>
      </c>
      <c r="G2306" s="773">
        <v>8</v>
      </c>
      <c r="H2306" s="774">
        <v>460</v>
      </c>
    </row>
    <row r="2307" spans="1:8" s="406" customFormat="1" x14ac:dyDescent="0.25">
      <c r="A2307" s="524" t="str">
        <f t="shared" si="50"/>
        <v>753-041-2-039 Xylo-Carbone inc.</v>
      </c>
      <c r="B2307" s="61" t="str">
        <f t="shared" si="49"/>
        <v>041-2-039 Xylo-Carbone inc.</v>
      </c>
      <c r="C2307" s="641">
        <v>753</v>
      </c>
      <c r="D2307" s="641" t="s">
        <v>1214</v>
      </c>
      <c r="E2307" s="642" t="s">
        <v>1247</v>
      </c>
      <c r="F2307" s="773">
        <v>460</v>
      </c>
      <c r="G2307" s="773">
        <v>8</v>
      </c>
      <c r="H2307" s="774">
        <v>460</v>
      </c>
    </row>
    <row r="2308" spans="1:8" s="406" customFormat="1" x14ac:dyDescent="0.25">
      <c r="A2308" s="524" t="str">
        <f t="shared" si="50"/>
        <v>754-142-4-004 9455-8624 Québec inc. (Biomasse du lac Taureau)</v>
      </c>
      <c r="B2308" s="61" t="str">
        <f t="shared" si="49"/>
        <v>142-4-004 9455-8624 Québec inc. (Biomasse du lac Taureau)</v>
      </c>
      <c r="C2308" s="641">
        <v>754</v>
      </c>
      <c r="D2308" s="641" t="s">
        <v>1147</v>
      </c>
      <c r="E2308" s="642" t="s">
        <v>1236</v>
      </c>
      <c r="F2308" s="773">
        <v>460</v>
      </c>
      <c r="G2308" s="773">
        <v>8</v>
      </c>
      <c r="H2308" s="774">
        <v>460</v>
      </c>
    </row>
    <row r="2309" spans="1:8" s="406" customFormat="1" x14ac:dyDescent="0.25">
      <c r="A2309" s="524" t="str">
        <f t="shared" si="50"/>
        <v>754-011-0-003 Cascades Canada ULC (Cabano)</v>
      </c>
      <c r="B2309" s="61" t="str">
        <f t="shared" si="49"/>
        <v>011-0-003 Cascades Canada ULC (Cabano)</v>
      </c>
      <c r="C2309" s="641">
        <v>754</v>
      </c>
      <c r="D2309" s="641" t="s">
        <v>1007</v>
      </c>
      <c r="E2309" s="642" t="s">
        <v>1211</v>
      </c>
      <c r="F2309" s="773">
        <v>460</v>
      </c>
      <c r="G2309" s="773">
        <v>8</v>
      </c>
      <c r="H2309" s="774">
        <v>460</v>
      </c>
    </row>
    <row r="2310" spans="1:8" s="406" customFormat="1" x14ac:dyDescent="0.25">
      <c r="A2310" s="524" t="str">
        <f t="shared" si="50"/>
        <v>754-042-0-001 Compagnie WestRock du Canada Corp.</v>
      </c>
      <c r="B2310" s="61" t="str">
        <f t="shared" si="49"/>
        <v>042-0-001 Compagnie WestRock du Canada Corp.</v>
      </c>
      <c r="C2310" s="641">
        <v>754</v>
      </c>
      <c r="D2310" s="641" t="s">
        <v>1011</v>
      </c>
      <c r="E2310" s="642" t="s">
        <v>1237</v>
      </c>
      <c r="F2310" s="773">
        <v>460</v>
      </c>
      <c r="G2310" s="773">
        <v>8</v>
      </c>
      <c r="H2310" s="774">
        <v>460</v>
      </c>
    </row>
    <row r="2311" spans="1:8" s="406" customFormat="1" x14ac:dyDescent="0.25">
      <c r="A2311" s="524" t="str">
        <f t="shared" si="50"/>
        <v>754-051-0-003 Domtar inc. (Windsor - Pâtes et papiers)</v>
      </c>
      <c r="B2311" s="61" t="str">
        <f t="shared" si="49"/>
        <v>051-0-003 Domtar inc. (Windsor - Pâtes et papiers)</v>
      </c>
      <c r="C2311" s="641">
        <v>754</v>
      </c>
      <c r="D2311" s="641" t="s">
        <v>1012</v>
      </c>
      <c r="E2311" s="642" t="s">
        <v>1238</v>
      </c>
      <c r="F2311" s="773">
        <v>460</v>
      </c>
      <c r="G2311" s="773">
        <v>8</v>
      </c>
      <c r="H2311" s="774">
        <v>460</v>
      </c>
    </row>
    <row r="2312" spans="1:8" s="406" customFormat="1" x14ac:dyDescent="0.25">
      <c r="A2312" s="524" t="str">
        <f t="shared" si="50"/>
        <v>754-012-0-003 Entreprises Sappi Canada inc. (Matane)</v>
      </c>
      <c r="B2312" s="61" t="str">
        <f t="shared" ref="B2312:B2375" si="51">CONCATENATE(D2312," ",E2312)</f>
        <v>012-0-003 Entreprises Sappi Canada inc. (Matane)</v>
      </c>
      <c r="C2312" s="641">
        <v>754</v>
      </c>
      <c r="D2312" s="641" t="s">
        <v>1009</v>
      </c>
      <c r="E2312" s="642" t="s">
        <v>1239</v>
      </c>
      <c r="F2312" s="773">
        <v>460</v>
      </c>
      <c r="G2312" s="773">
        <v>8</v>
      </c>
      <c r="H2312" s="774">
        <v>460</v>
      </c>
    </row>
    <row r="2313" spans="1:8" s="406" customFormat="1" x14ac:dyDescent="0.25">
      <c r="A2313" s="524" t="str">
        <f t="shared" ref="A2313:A2376" si="52">CONCATENATE(C2313,"-",B2313)</f>
        <v>754-086-0-002 Forex Amos inc. (OSB)</v>
      </c>
      <c r="B2313" s="61" t="str">
        <f t="shared" si="51"/>
        <v>086-0-002 Forex Amos inc. (OSB)</v>
      </c>
      <c r="C2313" s="641">
        <v>754</v>
      </c>
      <c r="D2313" s="641" t="s">
        <v>1240</v>
      </c>
      <c r="E2313" s="642" t="s">
        <v>1241</v>
      </c>
      <c r="F2313" s="773">
        <v>460</v>
      </c>
      <c r="G2313" s="773">
        <v>8</v>
      </c>
      <c r="H2313" s="774">
        <v>460</v>
      </c>
    </row>
    <row r="2314" spans="1:8" s="406" customFormat="1" x14ac:dyDescent="0.25">
      <c r="A2314" s="524" t="str">
        <f t="shared" si="52"/>
        <v xml:space="preserve">754-072-0-002 Fortress Cellulose Spécialisée (Thurso - Pâtes et Papiers) </v>
      </c>
      <c r="B2314" s="61" t="str">
        <f t="shared" si="51"/>
        <v xml:space="preserve">072-0-002 Fortress Cellulose Spécialisée (Thurso - Pâtes et Papiers) </v>
      </c>
      <c r="C2314" s="641">
        <v>754</v>
      </c>
      <c r="D2314" s="641" t="s">
        <v>1013</v>
      </c>
      <c r="E2314" s="642" t="s">
        <v>1014</v>
      </c>
      <c r="F2314" s="773">
        <v>380</v>
      </c>
      <c r="G2314" s="773">
        <v>7</v>
      </c>
      <c r="H2314" s="774">
        <v>420</v>
      </c>
    </row>
    <row r="2315" spans="1:8" s="406" customFormat="1" x14ac:dyDescent="0.25">
      <c r="A2315" s="524" t="str">
        <f t="shared" si="52"/>
        <v>754-073-0-001 Louisiana-Pacific Canada Ltd. (Bois-Franc)</v>
      </c>
      <c r="B2315" s="61" t="str">
        <f t="shared" si="51"/>
        <v>073-0-001 Louisiana-Pacific Canada Ltd. (Bois-Franc)</v>
      </c>
      <c r="C2315" s="641">
        <v>754</v>
      </c>
      <c r="D2315" s="641" t="s">
        <v>1015</v>
      </c>
      <c r="E2315" s="642" t="s">
        <v>1242</v>
      </c>
      <c r="F2315" s="773">
        <v>80</v>
      </c>
      <c r="G2315" s="773">
        <v>2</v>
      </c>
      <c r="H2315" s="774">
        <v>120</v>
      </c>
    </row>
    <row r="2316" spans="1:8" s="406" customFormat="1" x14ac:dyDescent="0.25">
      <c r="A2316" s="524" t="str">
        <f t="shared" si="52"/>
        <v>754-022-0-001 Norbord inc. (Chambord)</v>
      </c>
      <c r="B2316" s="61" t="str">
        <f t="shared" si="51"/>
        <v>022-0-001 Norbord inc. (Chambord)</v>
      </c>
      <c r="C2316" s="642">
        <v>754</v>
      </c>
      <c r="D2316" s="642" t="s">
        <v>1212</v>
      </c>
      <c r="E2316" s="642" t="s">
        <v>1213</v>
      </c>
      <c r="F2316" s="773">
        <v>460</v>
      </c>
      <c r="G2316" s="773">
        <v>8</v>
      </c>
      <c r="H2316" s="774">
        <v>460</v>
      </c>
    </row>
    <row r="2317" spans="1:8" s="406" customFormat="1" x14ac:dyDescent="0.25">
      <c r="A2317" s="524" t="str">
        <f t="shared" si="52"/>
        <v>754-085-0-001 Norbord inc. (La Sarre - Panneaux)</v>
      </c>
      <c r="B2317" s="61" t="str">
        <f t="shared" si="51"/>
        <v>085-0-001 Norbord inc. (La Sarre - Panneaux)</v>
      </c>
      <c r="C2317" s="641">
        <v>754</v>
      </c>
      <c r="D2317" s="641" t="s">
        <v>1016</v>
      </c>
      <c r="E2317" s="642" t="s">
        <v>1243</v>
      </c>
      <c r="F2317" s="773">
        <v>460</v>
      </c>
      <c r="G2317" s="773">
        <v>8</v>
      </c>
      <c r="H2317" s="774">
        <v>460</v>
      </c>
    </row>
    <row r="2318" spans="1:8" s="406" customFormat="1" x14ac:dyDescent="0.25">
      <c r="A2318" s="524" t="str">
        <f t="shared" si="52"/>
        <v>754-081-0-001 Rayonier A.M. Canada S.E.N.C. (Témiscaming - Pâtes et papiers)</v>
      </c>
      <c r="B2318" s="61" t="str">
        <f t="shared" si="51"/>
        <v>081-0-001 Rayonier A.M. Canada S.E.N.C. (Témiscaming - Pâtes et papiers)</v>
      </c>
      <c r="C2318" s="641">
        <v>754</v>
      </c>
      <c r="D2318" s="641" t="s">
        <v>1017</v>
      </c>
      <c r="E2318" s="642" t="s">
        <v>1244</v>
      </c>
      <c r="F2318" s="773">
        <v>460</v>
      </c>
      <c r="G2318" s="773">
        <v>8</v>
      </c>
      <c r="H2318" s="774">
        <v>460</v>
      </c>
    </row>
    <row r="2319" spans="1:8" s="406" customFormat="1" x14ac:dyDescent="0.25">
      <c r="A2319" s="524" t="str">
        <f t="shared" si="52"/>
        <v>754-171-4-003 Silicium Québec Société en commandite</v>
      </c>
      <c r="B2319" s="61" t="str">
        <f t="shared" si="51"/>
        <v>171-4-003 Silicium Québec Société en commandite</v>
      </c>
      <c r="C2319" s="641">
        <v>754</v>
      </c>
      <c r="D2319" s="641" t="s">
        <v>1010</v>
      </c>
      <c r="E2319" s="642" t="s">
        <v>1245</v>
      </c>
      <c r="F2319" s="773">
        <v>460</v>
      </c>
      <c r="G2319" s="773">
        <v>8</v>
      </c>
      <c r="H2319" s="774">
        <v>460</v>
      </c>
    </row>
    <row r="2320" spans="1:8" s="406" customFormat="1" x14ac:dyDescent="0.25">
      <c r="A2320" s="524" t="str">
        <f t="shared" si="52"/>
        <v>754-012-0-001 Uniboard Canada inc. (Sayabec)</v>
      </c>
      <c r="B2320" s="61" t="str">
        <f t="shared" si="51"/>
        <v>012-0-001 Uniboard Canada inc. (Sayabec)</v>
      </c>
      <c r="C2320" s="641">
        <v>754</v>
      </c>
      <c r="D2320" s="641" t="s">
        <v>1008</v>
      </c>
      <c r="E2320" s="642" t="s">
        <v>1246</v>
      </c>
      <c r="F2320" s="773">
        <v>460</v>
      </c>
      <c r="G2320" s="773">
        <v>8</v>
      </c>
      <c r="H2320" s="774">
        <v>460</v>
      </c>
    </row>
    <row r="2321" spans="1:8" s="406" customFormat="1" x14ac:dyDescent="0.25">
      <c r="A2321" s="524" t="str">
        <f t="shared" si="52"/>
        <v>754-041-2-039 Xylo-Carbone inc.</v>
      </c>
      <c r="B2321" s="61" t="str">
        <f t="shared" si="51"/>
        <v>041-2-039 Xylo-Carbone inc.</v>
      </c>
      <c r="C2321" s="641">
        <v>754</v>
      </c>
      <c r="D2321" s="641" t="s">
        <v>1214</v>
      </c>
      <c r="E2321" s="642" t="s">
        <v>1247</v>
      </c>
      <c r="F2321" s="773">
        <v>460</v>
      </c>
      <c r="G2321" s="773">
        <v>8</v>
      </c>
      <c r="H2321" s="774">
        <v>460</v>
      </c>
    </row>
    <row r="2322" spans="1:8" s="406" customFormat="1" x14ac:dyDescent="0.25">
      <c r="A2322" s="524" t="str">
        <f t="shared" si="52"/>
        <v>755-142-4-004 9455-8624 Québec inc. (Biomasse du lac Taureau)</v>
      </c>
      <c r="B2322" s="61" t="str">
        <f t="shared" si="51"/>
        <v>142-4-004 9455-8624 Québec inc. (Biomasse du lac Taureau)</v>
      </c>
      <c r="C2322" s="641">
        <v>755</v>
      </c>
      <c r="D2322" s="641" t="s">
        <v>1147</v>
      </c>
      <c r="E2322" s="642" t="s">
        <v>1236</v>
      </c>
      <c r="F2322" s="773">
        <v>460</v>
      </c>
      <c r="G2322" s="773">
        <v>8</v>
      </c>
      <c r="H2322" s="774">
        <v>460</v>
      </c>
    </row>
    <row r="2323" spans="1:8" s="406" customFormat="1" x14ac:dyDescent="0.25">
      <c r="A2323" s="524" t="str">
        <f t="shared" si="52"/>
        <v>755-011-0-003 Cascades Canada ULC (Cabano)</v>
      </c>
      <c r="B2323" s="61" t="str">
        <f t="shared" si="51"/>
        <v>011-0-003 Cascades Canada ULC (Cabano)</v>
      </c>
      <c r="C2323" s="641">
        <v>755</v>
      </c>
      <c r="D2323" s="641" t="s">
        <v>1007</v>
      </c>
      <c r="E2323" s="642" t="s">
        <v>1211</v>
      </c>
      <c r="F2323" s="773">
        <v>460</v>
      </c>
      <c r="G2323" s="773">
        <v>8</v>
      </c>
      <c r="H2323" s="774">
        <v>460</v>
      </c>
    </row>
    <row r="2324" spans="1:8" s="406" customFormat="1" x14ac:dyDescent="0.25">
      <c r="A2324" s="524" t="str">
        <f t="shared" si="52"/>
        <v>755-042-0-001 Compagnie WestRock du Canada Corp.</v>
      </c>
      <c r="B2324" s="61" t="str">
        <f t="shared" si="51"/>
        <v>042-0-001 Compagnie WestRock du Canada Corp.</v>
      </c>
      <c r="C2324" s="641">
        <v>755</v>
      </c>
      <c r="D2324" s="641" t="s">
        <v>1011</v>
      </c>
      <c r="E2324" s="642" t="s">
        <v>1237</v>
      </c>
      <c r="F2324" s="773">
        <v>460</v>
      </c>
      <c r="G2324" s="773">
        <v>8</v>
      </c>
      <c r="H2324" s="774">
        <v>460</v>
      </c>
    </row>
    <row r="2325" spans="1:8" s="406" customFormat="1" x14ac:dyDescent="0.25">
      <c r="A2325" s="524" t="str">
        <f t="shared" si="52"/>
        <v>755-051-0-003 Domtar inc. (Windsor - Pâtes et papiers)</v>
      </c>
      <c r="B2325" s="61" t="str">
        <f t="shared" si="51"/>
        <v>051-0-003 Domtar inc. (Windsor - Pâtes et papiers)</v>
      </c>
      <c r="C2325" s="641">
        <v>755</v>
      </c>
      <c r="D2325" s="641" t="s">
        <v>1012</v>
      </c>
      <c r="E2325" s="642" t="s">
        <v>1238</v>
      </c>
      <c r="F2325" s="773">
        <v>460</v>
      </c>
      <c r="G2325" s="773">
        <v>8</v>
      </c>
      <c r="H2325" s="774">
        <v>460</v>
      </c>
    </row>
    <row r="2326" spans="1:8" s="406" customFormat="1" x14ac:dyDescent="0.25">
      <c r="A2326" s="524" t="str">
        <f t="shared" si="52"/>
        <v>755-012-0-003 Entreprises Sappi Canada inc. (Matane)</v>
      </c>
      <c r="B2326" s="61" t="str">
        <f t="shared" si="51"/>
        <v>012-0-003 Entreprises Sappi Canada inc. (Matane)</v>
      </c>
      <c r="C2326" s="641">
        <v>755</v>
      </c>
      <c r="D2326" s="641" t="s">
        <v>1009</v>
      </c>
      <c r="E2326" s="642" t="s">
        <v>1239</v>
      </c>
      <c r="F2326" s="773">
        <v>460</v>
      </c>
      <c r="G2326" s="773">
        <v>8</v>
      </c>
      <c r="H2326" s="774">
        <v>460</v>
      </c>
    </row>
    <row r="2327" spans="1:8" s="406" customFormat="1" x14ac:dyDescent="0.25">
      <c r="A2327" s="524" t="str">
        <f t="shared" si="52"/>
        <v>755-086-0-002 Forex Amos inc. (OSB)</v>
      </c>
      <c r="B2327" s="61" t="str">
        <f t="shared" si="51"/>
        <v>086-0-002 Forex Amos inc. (OSB)</v>
      </c>
      <c r="C2327" s="642">
        <v>755</v>
      </c>
      <c r="D2327" s="642" t="s">
        <v>1240</v>
      </c>
      <c r="E2327" s="642" t="s">
        <v>1241</v>
      </c>
      <c r="F2327" s="773">
        <v>460</v>
      </c>
      <c r="G2327" s="773">
        <v>8</v>
      </c>
      <c r="H2327" s="774">
        <v>460</v>
      </c>
    </row>
    <row r="2328" spans="1:8" s="406" customFormat="1" x14ac:dyDescent="0.25">
      <c r="A2328" s="524" t="str">
        <f t="shared" si="52"/>
        <v xml:space="preserve">755-072-0-002 Fortress Cellulose Spécialisée (Thurso - Pâtes et Papiers) </v>
      </c>
      <c r="B2328" s="61" t="str">
        <f t="shared" si="51"/>
        <v xml:space="preserve">072-0-002 Fortress Cellulose Spécialisée (Thurso - Pâtes et Papiers) </v>
      </c>
      <c r="C2328" s="641">
        <v>755</v>
      </c>
      <c r="D2328" s="641" t="s">
        <v>1013</v>
      </c>
      <c r="E2328" s="642" t="s">
        <v>1014</v>
      </c>
      <c r="F2328" s="773">
        <v>220</v>
      </c>
      <c r="G2328" s="773">
        <v>4</v>
      </c>
      <c r="H2328" s="774">
        <v>240</v>
      </c>
    </row>
    <row r="2329" spans="1:8" s="406" customFormat="1" x14ac:dyDescent="0.25">
      <c r="A2329" s="524" t="str">
        <f t="shared" si="52"/>
        <v>755-073-0-001 Louisiana-Pacific Canada Ltd. (Bois-Franc)</v>
      </c>
      <c r="B2329" s="61" t="str">
        <f t="shared" si="51"/>
        <v>073-0-001 Louisiana-Pacific Canada Ltd. (Bois-Franc)</v>
      </c>
      <c r="C2329" s="641">
        <v>755</v>
      </c>
      <c r="D2329" s="641" t="s">
        <v>1015</v>
      </c>
      <c r="E2329" s="642" t="s">
        <v>1242</v>
      </c>
      <c r="F2329" s="773">
        <v>0</v>
      </c>
      <c r="G2329" s="773">
        <v>0</v>
      </c>
      <c r="H2329" s="774">
        <v>0</v>
      </c>
    </row>
    <row r="2330" spans="1:8" s="406" customFormat="1" x14ac:dyDescent="0.25">
      <c r="A2330" s="524" t="str">
        <f t="shared" si="52"/>
        <v>755-022-0-001 Norbord inc. (Chambord)</v>
      </c>
      <c r="B2330" s="61" t="str">
        <f t="shared" si="51"/>
        <v>022-0-001 Norbord inc. (Chambord)</v>
      </c>
      <c r="C2330" s="641">
        <v>755</v>
      </c>
      <c r="D2330" s="641" t="s">
        <v>1212</v>
      </c>
      <c r="E2330" s="642" t="s">
        <v>1213</v>
      </c>
      <c r="F2330" s="773">
        <v>460</v>
      </c>
      <c r="G2330" s="773">
        <v>8</v>
      </c>
      <c r="H2330" s="774">
        <v>460</v>
      </c>
    </row>
    <row r="2331" spans="1:8" s="406" customFormat="1" x14ac:dyDescent="0.25">
      <c r="A2331" s="524" t="str">
        <f t="shared" si="52"/>
        <v>755-085-0-001 Norbord inc. (La Sarre - Panneaux)</v>
      </c>
      <c r="B2331" s="61" t="str">
        <f t="shared" si="51"/>
        <v>085-0-001 Norbord inc. (La Sarre - Panneaux)</v>
      </c>
      <c r="C2331" s="641">
        <v>755</v>
      </c>
      <c r="D2331" s="641" t="s">
        <v>1016</v>
      </c>
      <c r="E2331" s="642" t="s">
        <v>1243</v>
      </c>
      <c r="F2331" s="773">
        <v>460</v>
      </c>
      <c r="G2331" s="773">
        <v>8</v>
      </c>
      <c r="H2331" s="774">
        <v>460</v>
      </c>
    </row>
    <row r="2332" spans="1:8" s="406" customFormat="1" x14ac:dyDescent="0.25">
      <c r="A2332" s="524" t="str">
        <f t="shared" si="52"/>
        <v>755-081-0-001 Rayonier A.M. Canada S.E.N.C. (Témiscaming - Pâtes et papiers)</v>
      </c>
      <c r="B2332" s="61" t="str">
        <f t="shared" si="51"/>
        <v>081-0-001 Rayonier A.M. Canada S.E.N.C. (Témiscaming - Pâtes et papiers)</v>
      </c>
      <c r="C2332" s="641">
        <v>755</v>
      </c>
      <c r="D2332" s="641" t="s">
        <v>1017</v>
      </c>
      <c r="E2332" s="642" t="s">
        <v>1244</v>
      </c>
      <c r="F2332" s="773">
        <v>460</v>
      </c>
      <c r="G2332" s="773">
        <v>8</v>
      </c>
      <c r="H2332" s="774">
        <v>460</v>
      </c>
    </row>
    <row r="2333" spans="1:8" s="406" customFormat="1" x14ac:dyDescent="0.25">
      <c r="A2333" s="524" t="str">
        <f t="shared" si="52"/>
        <v>755-171-4-003 Silicium Québec Société en commandite</v>
      </c>
      <c r="B2333" s="61" t="str">
        <f t="shared" si="51"/>
        <v>171-4-003 Silicium Québec Société en commandite</v>
      </c>
      <c r="C2333" s="641">
        <v>755</v>
      </c>
      <c r="D2333" s="641" t="s">
        <v>1010</v>
      </c>
      <c r="E2333" s="642" t="s">
        <v>1245</v>
      </c>
      <c r="F2333" s="773">
        <v>460</v>
      </c>
      <c r="G2333" s="773">
        <v>8</v>
      </c>
      <c r="H2333" s="774">
        <v>460</v>
      </c>
    </row>
    <row r="2334" spans="1:8" s="406" customFormat="1" x14ac:dyDescent="0.25">
      <c r="A2334" s="524" t="str">
        <f t="shared" si="52"/>
        <v>755-012-0-001 Uniboard Canada inc. (Sayabec)</v>
      </c>
      <c r="B2334" s="61" t="str">
        <f t="shared" si="51"/>
        <v>012-0-001 Uniboard Canada inc. (Sayabec)</v>
      </c>
      <c r="C2334" s="641">
        <v>755</v>
      </c>
      <c r="D2334" s="641" t="s">
        <v>1008</v>
      </c>
      <c r="E2334" s="642" t="s">
        <v>1246</v>
      </c>
      <c r="F2334" s="773">
        <v>460</v>
      </c>
      <c r="G2334" s="773">
        <v>8</v>
      </c>
      <c r="H2334" s="774">
        <v>460</v>
      </c>
    </row>
    <row r="2335" spans="1:8" s="406" customFormat="1" x14ac:dyDescent="0.25">
      <c r="A2335" s="524" t="str">
        <f t="shared" si="52"/>
        <v>755-041-2-039 Xylo-Carbone inc.</v>
      </c>
      <c r="B2335" s="61" t="str">
        <f t="shared" si="51"/>
        <v>041-2-039 Xylo-Carbone inc.</v>
      </c>
      <c r="C2335" s="641">
        <v>755</v>
      </c>
      <c r="D2335" s="641" t="s">
        <v>1214</v>
      </c>
      <c r="E2335" s="642" t="s">
        <v>1247</v>
      </c>
      <c r="F2335" s="773">
        <v>460</v>
      </c>
      <c r="G2335" s="773">
        <v>8</v>
      </c>
      <c r="H2335" s="774">
        <v>460</v>
      </c>
    </row>
    <row r="2336" spans="1:8" s="406" customFormat="1" x14ac:dyDescent="0.25">
      <c r="A2336" s="524" t="str">
        <f t="shared" si="52"/>
        <v>756-142-4-004 9455-8624 Québec inc. (Biomasse du lac Taureau)</v>
      </c>
      <c r="B2336" s="61" t="str">
        <f t="shared" si="51"/>
        <v>142-4-004 9455-8624 Québec inc. (Biomasse du lac Taureau)</v>
      </c>
      <c r="C2336" s="641">
        <v>756</v>
      </c>
      <c r="D2336" s="641" t="s">
        <v>1147</v>
      </c>
      <c r="E2336" s="642" t="s">
        <v>1236</v>
      </c>
      <c r="F2336" s="773">
        <v>460</v>
      </c>
      <c r="G2336" s="773">
        <v>8</v>
      </c>
      <c r="H2336" s="774">
        <v>460</v>
      </c>
    </row>
    <row r="2337" spans="1:8" s="406" customFormat="1" x14ac:dyDescent="0.25">
      <c r="A2337" s="524" t="str">
        <f t="shared" si="52"/>
        <v>756-011-0-003 Cascades Canada ULC (Cabano)</v>
      </c>
      <c r="B2337" s="61" t="str">
        <f t="shared" si="51"/>
        <v>011-0-003 Cascades Canada ULC (Cabano)</v>
      </c>
      <c r="C2337" s="641">
        <v>756</v>
      </c>
      <c r="D2337" s="641" t="s">
        <v>1007</v>
      </c>
      <c r="E2337" s="642" t="s">
        <v>1211</v>
      </c>
      <c r="F2337" s="773">
        <v>460</v>
      </c>
      <c r="G2337" s="773">
        <v>8</v>
      </c>
      <c r="H2337" s="774">
        <v>460</v>
      </c>
    </row>
    <row r="2338" spans="1:8" s="406" customFormat="1" x14ac:dyDescent="0.25">
      <c r="A2338" s="524" t="str">
        <f t="shared" si="52"/>
        <v>756-042-0-001 Compagnie WestRock du Canada Corp.</v>
      </c>
      <c r="B2338" s="61" t="str">
        <f t="shared" si="51"/>
        <v>042-0-001 Compagnie WestRock du Canada Corp.</v>
      </c>
      <c r="C2338" s="642">
        <v>756</v>
      </c>
      <c r="D2338" s="642" t="s">
        <v>1011</v>
      </c>
      <c r="E2338" s="642" t="s">
        <v>1237</v>
      </c>
      <c r="F2338" s="773">
        <v>460</v>
      </c>
      <c r="G2338" s="773">
        <v>8</v>
      </c>
      <c r="H2338" s="774">
        <v>460</v>
      </c>
    </row>
    <row r="2339" spans="1:8" s="406" customFormat="1" x14ac:dyDescent="0.25">
      <c r="A2339" s="524" t="str">
        <f t="shared" si="52"/>
        <v>756-051-0-003 Domtar inc. (Windsor - Pâtes et papiers)</v>
      </c>
      <c r="B2339" s="61" t="str">
        <f t="shared" si="51"/>
        <v>051-0-003 Domtar inc. (Windsor - Pâtes et papiers)</v>
      </c>
      <c r="C2339" s="641">
        <v>756</v>
      </c>
      <c r="D2339" s="641" t="s">
        <v>1012</v>
      </c>
      <c r="E2339" s="642" t="s">
        <v>1238</v>
      </c>
      <c r="F2339" s="773">
        <v>460</v>
      </c>
      <c r="G2339" s="773">
        <v>8</v>
      </c>
      <c r="H2339" s="774">
        <v>460</v>
      </c>
    </row>
    <row r="2340" spans="1:8" s="406" customFormat="1" x14ac:dyDescent="0.25">
      <c r="A2340" s="524" t="str">
        <f t="shared" si="52"/>
        <v>756-012-0-003 Entreprises Sappi Canada inc. (Matane)</v>
      </c>
      <c r="B2340" s="61" t="str">
        <f t="shared" si="51"/>
        <v>012-0-003 Entreprises Sappi Canada inc. (Matane)</v>
      </c>
      <c r="C2340" s="641">
        <v>756</v>
      </c>
      <c r="D2340" s="641" t="s">
        <v>1009</v>
      </c>
      <c r="E2340" s="642" t="s">
        <v>1239</v>
      </c>
      <c r="F2340" s="773">
        <v>460</v>
      </c>
      <c r="G2340" s="773">
        <v>8</v>
      </c>
      <c r="H2340" s="774">
        <v>460</v>
      </c>
    </row>
    <row r="2341" spans="1:8" s="406" customFormat="1" x14ac:dyDescent="0.25">
      <c r="A2341" s="524" t="str">
        <f t="shared" si="52"/>
        <v>756-086-0-002 Forex Amos inc. (OSB)</v>
      </c>
      <c r="B2341" s="61" t="str">
        <f t="shared" si="51"/>
        <v>086-0-002 Forex Amos inc. (OSB)</v>
      </c>
      <c r="C2341" s="641">
        <v>756</v>
      </c>
      <c r="D2341" s="641" t="s">
        <v>1240</v>
      </c>
      <c r="E2341" s="642" t="s">
        <v>1241</v>
      </c>
      <c r="F2341" s="773">
        <v>460</v>
      </c>
      <c r="G2341" s="773">
        <v>8</v>
      </c>
      <c r="H2341" s="774">
        <v>460</v>
      </c>
    </row>
    <row r="2342" spans="1:8" s="406" customFormat="1" x14ac:dyDescent="0.25">
      <c r="A2342" s="524" t="str">
        <f t="shared" si="52"/>
        <v xml:space="preserve">756-072-0-002 Fortress Cellulose Spécialisée (Thurso - Pâtes et Papiers) </v>
      </c>
      <c r="B2342" s="61" t="str">
        <f t="shared" si="51"/>
        <v xml:space="preserve">072-0-002 Fortress Cellulose Spécialisée (Thurso - Pâtes et Papiers) </v>
      </c>
      <c r="C2342" s="641">
        <v>756</v>
      </c>
      <c r="D2342" s="641" t="s">
        <v>1013</v>
      </c>
      <c r="E2342" s="642" t="s">
        <v>1014</v>
      </c>
      <c r="F2342" s="773">
        <v>460</v>
      </c>
      <c r="G2342" s="773">
        <v>8</v>
      </c>
      <c r="H2342" s="774">
        <v>460</v>
      </c>
    </row>
    <row r="2343" spans="1:8" s="406" customFormat="1" x14ac:dyDescent="0.25">
      <c r="A2343" s="524" t="str">
        <f t="shared" si="52"/>
        <v>756-073-0-001 Louisiana-Pacific Canada Ltd. (Bois-Franc)</v>
      </c>
      <c r="B2343" s="61" t="str">
        <f t="shared" si="51"/>
        <v>073-0-001 Louisiana-Pacific Canada Ltd. (Bois-Franc)</v>
      </c>
      <c r="C2343" s="641">
        <v>756</v>
      </c>
      <c r="D2343" s="641" t="s">
        <v>1015</v>
      </c>
      <c r="E2343" s="642" t="s">
        <v>1242</v>
      </c>
      <c r="F2343" s="773">
        <v>200</v>
      </c>
      <c r="G2343" s="773">
        <v>4</v>
      </c>
      <c r="H2343" s="774">
        <v>240</v>
      </c>
    </row>
    <row r="2344" spans="1:8" s="406" customFormat="1" x14ac:dyDescent="0.25">
      <c r="A2344" s="524" t="str">
        <f t="shared" si="52"/>
        <v>756-022-0-001 Norbord inc. (Chambord)</v>
      </c>
      <c r="B2344" s="61" t="str">
        <f t="shared" si="51"/>
        <v>022-0-001 Norbord inc. (Chambord)</v>
      </c>
      <c r="C2344" s="641">
        <v>756</v>
      </c>
      <c r="D2344" s="641" t="s">
        <v>1212</v>
      </c>
      <c r="E2344" s="642" t="s">
        <v>1213</v>
      </c>
      <c r="F2344" s="773">
        <v>460</v>
      </c>
      <c r="G2344" s="773">
        <v>8</v>
      </c>
      <c r="H2344" s="774">
        <v>460</v>
      </c>
    </row>
    <row r="2345" spans="1:8" s="406" customFormat="1" x14ac:dyDescent="0.25">
      <c r="A2345" s="524" t="str">
        <f t="shared" si="52"/>
        <v>756-085-0-001 Norbord inc. (La Sarre - Panneaux)</v>
      </c>
      <c r="B2345" s="61" t="str">
        <f t="shared" si="51"/>
        <v>085-0-001 Norbord inc. (La Sarre - Panneaux)</v>
      </c>
      <c r="C2345" s="641">
        <v>756</v>
      </c>
      <c r="D2345" s="641" t="s">
        <v>1016</v>
      </c>
      <c r="E2345" s="642" t="s">
        <v>1243</v>
      </c>
      <c r="F2345" s="773">
        <v>460</v>
      </c>
      <c r="G2345" s="773">
        <v>8</v>
      </c>
      <c r="H2345" s="774">
        <v>460</v>
      </c>
    </row>
    <row r="2346" spans="1:8" s="406" customFormat="1" x14ac:dyDescent="0.25">
      <c r="A2346" s="524" t="str">
        <f t="shared" si="52"/>
        <v>756-081-0-001 Rayonier A.M. Canada S.E.N.C. (Témiscaming - Pâtes et papiers)</v>
      </c>
      <c r="B2346" s="61" t="str">
        <f t="shared" si="51"/>
        <v>081-0-001 Rayonier A.M. Canada S.E.N.C. (Témiscaming - Pâtes et papiers)</v>
      </c>
      <c r="C2346" s="641">
        <v>756</v>
      </c>
      <c r="D2346" s="641" t="s">
        <v>1017</v>
      </c>
      <c r="E2346" s="642" t="s">
        <v>1244</v>
      </c>
      <c r="F2346" s="773">
        <v>460</v>
      </c>
      <c r="G2346" s="773">
        <v>8</v>
      </c>
      <c r="H2346" s="774">
        <v>460</v>
      </c>
    </row>
    <row r="2347" spans="1:8" s="406" customFormat="1" x14ac:dyDescent="0.25">
      <c r="A2347" s="524" t="str">
        <f t="shared" si="52"/>
        <v>756-171-4-003 Silicium Québec Société en commandite</v>
      </c>
      <c r="B2347" s="61" t="str">
        <f t="shared" si="51"/>
        <v>171-4-003 Silicium Québec Société en commandite</v>
      </c>
      <c r="C2347" s="641">
        <v>756</v>
      </c>
      <c r="D2347" s="641" t="s">
        <v>1010</v>
      </c>
      <c r="E2347" s="642" t="s">
        <v>1245</v>
      </c>
      <c r="F2347" s="773">
        <v>460</v>
      </c>
      <c r="G2347" s="773">
        <v>8</v>
      </c>
      <c r="H2347" s="774">
        <v>460</v>
      </c>
    </row>
    <row r="2348" spans="1:8" s="406" customFormat="1" x14ac:dyDescent="0.25">
      <c r="A2348" s="524" t="str">
        <f t="shared" si="52"/>
        <v>756-012-0-001 Uniboard Canada inc. (Sayabec)</v>
      </c>
      <c r="B2348" s="61" t="str">
        <f t="shared" si="51"/>
        <v>012-0-001 Uniboard Canada inc. (Sayabec)</v>
      </c>
      <c r="C2348" s="641">
        <v>756</v>
      </c>
      <c r="D2348" s="641" t="s">
        <v>1008</v>
      </c>
      <c r="E2348" s="642" t="s">
        <v>1246</v>
      </c>
      <c r="F2348" s="773">
        <v>460</v>
      </c>
      <c r="G2348" s="773">
        <v>8</v>
      </c>
      <c r="H2348" s="774">
        <v>460</v>
      </c>
    </row>
    <row r="2349" spans="1:8" s="406" customFormat="1" x14ac:dyDescent="0.25">
      <c r="A2349" s="524" t="str">
        <f t="shared" si="52"/>
        <v>756-041-2-039 Xylo-Carbone inc.</v>
      </c>
      <c r="B2349" s="61" t="str">
        <f t="shared" si="51"/>
        <v>041-2-039 Xylo-Carbone inc.</v>
      </c>
      <c r="C2349" s="642">
        <v>756</v>
      </c>
      <c r="D2349" s="642" t="s">
        <v>1214</v>
      </c>
      <c r="E2349" s="642" t="s">
        <v>1247</v>
      </c>
      <c r="F2349" s="773">
        <v>460</v>
      </c>
      <c r="G2349" s="773">
        <v>8</v>
      </c>
      <c r="H2349" s="774">
        <v>460</v>
      </c>
    </row>
    <row r="2350" spans="1:8" s="406" customFormat="1" x14ac:dyDescent="0.25">
      <c r="A2350" s="524" t="str">
        <f t="shared" si="52"/>
        <v>757-142-4-004 9455-8624 Québec inc. (Biomasse du lac Taureau)</v>
      </c>
      <c r="B2350" s="61" t="str">
        <f t="shared" si="51"/>
        <v>142-4-004 9455-8624 Québec inc. (Biomasse du lac Taureau)</v>
      </c>
      <c r="C2350" s="641">
        <v>757</v>
      </c>
      <c r="D2350" s="641" t="s">
        <v>1147</v>
      </c>
      <c r="E2350" s="642" t="s">
        <v>1236</v>
      </c>
      <c r="F2350" s="773">
        <v>460</v>
      </c>
      <c r="G2350" s="773">
        <v>8</v>
      </c>
      <c r="H2350" s="774">
        <v>460</v>
      </c>
    </row>
    <row r="2351" spans="1:8" s="406" customFormat="1" x14ac:dyDescent="0.25">
      <c r="A2351" s="524" t="str">
        <f t="shared" si="52"/>
        <v>757-011-0-003 Cascades Canada ULC (Cabano)</v>
      </c>
      <c r="B2351" s="61" t="str">
        <f t="shared" si="51"/>
        <v>011-0-003 Cascades Canada ULC (Cabano)</v>
      </c>
      <c r="C2351" s="641">
        <v>757</v>
      </c>
      <c r="D2351" s="641" t="s">
        <v>1007</v>
      </c>
      <c r="E2351" s="642" t="s">
        <v>1211</v>
      </c>
      <c r="F2351" s="773">
        <v>460</v>
      </c>
      <c r="G2351" s="773">
        <v>8</v>
      </c>
      <c r="H2351" s="774">
        <v>460</v>
      </c>
    </row>
    <row r="2352" spans="1:8" s="406" customFormat="1" x14ac:dyDescent="0.25">
      <c r="A2352" s="524" t="str">
        <f t="shared" si="52"/>
        <v>757-042-0-001 Compagnie WestRock du Canada Corp.</v>
      </c>
      <c r="B2352" s="61" t="str">
        <f t="shared" si="51"/>
        <v>042-0-001 Compagnie WestRock du Canada Corp.</v>
      </c>
      <c r="C2352" s="641">
        <v>757</v>
      </c>
      <c r="D2352" s="641" t="s">
        <v>1011</v>
      </c>
      <c r="E2352" s="642" t="s">
        <v>1237</v>
      </c>
      <c r="F2352" s="773">
        <v>460</v>
      </c>
      <c r="G2352" s="773">
        <v>8</v>
      </c>
      <c r="H2352" s="774">
        <v>460</v>
      </c>
    </row>
    <row r="2353" spans="1:8" s="406" customFormat="1" x14ac:dyDescent="0.25">
      <c r="A2353" s="524" t="str">
        <f t="shared" si="52"/>
        <v>757-051-0-003 Domtar inc. (Windsor - Pâtes et papiers)</v>
      </c>
      <c r="B2353" s="61" t="str">
        <f t="shared" si="51"/>
        <v>051-0-003 Domtar inc. (Windsor - Pâtes et papiers)</v>
      </c>
      <c r="C2353" s="641">
        <v>757</v>
      </c>
      <c r="D2353" s="641" t="s">
        <v>1012</v>
      </c>
      <c r="E2353" s="642" t="s">
        <v>1238</v>
      </c>
      <c r="F2353" s="773">
        <v>460</v>
      </c>
      <c r="G2353" s="773">
        <v>8</v>
      </c>
      <c r="H2353" s="774">
        <v>460</v>
      </c>
    </row>
    <row r="2354" spans="1:8" s="406" customFormat="1" x14ac:dyDescent="0.25">
      <c r="A2354" s="524" t="str">
        <f t="shared" si="52"/>
        <v>757-012-0-003 Entreprises Sappi Canada inc. (Matane)</v>
      </c>
      <c r="B2354" s="61" t="str">
        <f t="shared" si="51"/>
        <v>012-0-003 Entreprises Sappi Canada inc. (Matane)</v>
      </c>
      <c r="C2354" s="641">
        <v>757</v>
      </c>
      <c r="D2354" s="641" t="s">
        <v>1009</v>
      </c>
      <c r="E2354" s="642" t="s">
        <v>1239</v>
      </c>
      <c r="F2354" s="773">
        <v>460</v>
      </c>
      <c r="G2354" s="773">
        <v>8</v>
      </c>
      <c r="H2354" s="774">
        <v>460</v>
      </c>
    </row>
    <row r="2355" spans="1:8" s="406" customFormat="1" x14ac:dyDescent="0.25">
      <c r="A2355" s="524" t="str">
        <f t="shared" si="52"/>
        <v>757-086-0-002 Forex Amos inc. (OSB)</v>
      </c>
      <c r="B2355" s="61" t="str">
        <f t="shared" si="51"/>
        <v>086-0-002 Forex Amos inc. (OSB)</v>
      </c>
      <c r="C2355" s="641">
        <v>757</v>
      </c>
      <c r="D2355" s="641" t="s">
        <v>1240</v>
      </c>
      <c r="E2355" s="642" t="s">
        <v>1241</v>
      </c>
      <c r="F2355" s="773">
        <v>460</v>
      </c>
      <c r="G2355" s="773">
        <v>8</v>
      </c>
      <c r="H2355" s="774">
        <v>460</v>
      </c>
    </row>
    <row r="2356" spans="1:8" s="406" customFormat="1" x14ac:dyDescent="0.25">
      <c r="A2356" s="524" t="str">
        <f t="shared" si="52"/>
        <v xml:space="preserve">757-072-0-002 Fortress Cellulose Spécialisée (Thurso - Pâtes et Papiers) </v>
      </c>
      <c r="B2356" s="61" t="str">
        <f t="shared" si="51"/>
        <v xml:space="preserve">072-0-002 Fortress Cellulose Spécialisée (Thurso - Pâtes et Papiers) </v>
      </c>
      <c r="C2356" s="641">
        <v>757</v>
      </c>
      <c r="D2356" s="641" t="s">
        <v>1013</v>
      </c>
      <c r="E2356" s="642" t="s">
        <v>1014</v>
      </c>
      <c r="F2356" s="773">
        <v>460</v>
      </c>
      <c r="G2356" s="773">
        <v>8</v>
      </c>
      <c r="H2356" s="774">
        <v>460</v>
      </c>
    </row>
    <row r="2357" spans="1:8" s="406" customFormat="1" x14ac:dyDescent="0.25">
      <c r="A2357" s="524" t="str">
        <f t="shared" si="52"/>
        <v>757-073-0-001 Louisiana-Pacific Canada Ltd. (Bois-Franc)</v>
      </c>
      <c r="B2357" s="61" t="str">
        <f t="shared" si="51"/>
        <v>073-0-001 Louisiana-Pacific Canada Ltd. (Bois-Franc)</v>
      </c>
      <c r="C2357" s="641">
        <v>757</v>
      </c>
      <c r="D2357" s="641" t="s">
        <v>1015</v>
      </c>
      <c r="E2357" s="642" t="s">
        <v>1242</v>
      </c>
      <c r="F2357" s="773">
        <v>200</v>
      </c>
      <c r="G2357" s="773">
        <v>4</v>
      </c>
      <c r="H2357" s="774">
        <v>240</v>
      </c>
    </row>
    <row r="2358" spans="1:8" s="406" customFormat="1" x14ac:dyDescent="0.25">
      <c r="A2358" s="524" t="str">
        <f t="shared" si="52"/>
        <v>757-022-0-001 Norbord inc. (Chambord)</v>
      </c>
      <c r="B2358" s="61" t="str">
        <f t="shared" si="51"/>
        <v>022-0-001 Norbord inc. (Chambord)</v>
      </c>
      <c r="C2358" s="641">
        <v>757</v>
      </c>
      <c r="D2358" s="641" t="s">
        <v>1212</v>
      </c>
      <c r="E2358" s="642" t="s">
        <v>1213</v>
      </c>
      <c r="F2358" s="773">
        <v>460</v>
      </c>
      <c r="G2358" s="773">
        <v>8</v>
      </c>
      <c r="H2358" s="774">
        <v>460</v>
      </c>
    </row>
    <row r="2359" spans="1:8" s="406" customFormat="1" x14ac:dyDescent="0.25">
      <c r="A2359" s="524" t="str">
        <f t="shared" si="52"/>
        <v>757-085-0-001 Norbord inc. (La Sarre - Panneaux)</v>
      </c>
      <c r="B2359" s="61" t="str">
        <f t="shared" si="51"/>
        <v>085-0-001 Norbord inc. (La Sarre - Panneaux)</v>
      </c>
      <c r="C2359" s="641">
        <v>757</v>
      </c>
      <c r="D2359" s="641" t="s">
        <v>1016</v>
      </c>
      <c r="E2359" s="642" t="s">
        <v>1243</v>
      </c>
      <c r="F2359" s="773">
        <v>460</v>
      </c>
      <c r="G2359" s="773">
        <v>8</v>
      </c>
      <c r="H2359" s="774">
        <v>460</v>
      </c>
    </row>
    <row r="2360" spans="1:8" s="406" customFormat="1" x14ac:dyDescent="0.25">
      <c r="A2360" s="524" t="str">
        <f t="shared" si="52"/>
        <v>757-081-0-001 Rayonier A.M. Canada S.E.N.C. (Témiscaming - Pâtes et papiers)</v>
      </c>
      <c r="B2360" s="61" t="str">
        <f t="shared" si="51"/>
        <v>081-0-001 Rayonier A.M. Canada S.E.N.C. (Témiscaming - Pâtes et papiers)</v>
      </c>
      <c r="C2360" s="642">
        <v>757</v>
      </c>
      <c r="D2360" s="642" t="s">
        <v>1017</v>
      </c>
      <c r="E2360" s="642" t="s">
        <v>1244</v>
      </c>
      <c r="F2360" s="773">
        <v>460</v>
      </c>
      <c r="G2360" s="773">
        <v>8</v>
      </c>
      <c r="H2360" s="774">
        <v>460</v>
      </c>
    </row>
    <row r="2361" spans="1:8" s="406" customFormat="1" x14ac:dyDescent="0.25">
      <c r="A2361" s="524" t="str">
        <f t="shared" si="52"/>
        <v>757-171-4-003 Silicium Québec Société en commandite</v>
      </c>
      <c r="B2361" s="61" t="str">
        <f t="shared" si="51"/>
        <v>171-4-003 Silicium Québec Société en commandite</v>
      </c>
      <c r="C2361" s="641">
        <v>757</v>
      </c>
      <c r="D2361" s="641" t="s">
        <v>1010</v>
      </c>
      <c r="E2361" s="642" t="s">
        <v>1245</v>
      </c>
      <c r="F2361" s="773">
        <v>460</v>
      </c>
      <c r="G2361" s="773">
        <v>8</v>
      </c>
      <c r="H2361" s="774">
        <v>460</v>
      </c>
    </row>
    <row r="2362" spans="1:8" s="406" customFormat="1" x14ac:dyDescent="0.25">
      <c r="A2362" s="524" t="str">
        <f t="shared" si="52"/>
        <v>757-012-0-001 Uniboard Canada inc. (Sayabec)</v>
      </c>
      <c r="B2362" s="61" t="str">
        <f t="shared" si="51"/>
        <v>012-0-001 Uniboard Canada inc. (Sayabec)</v>
      </c>
      <c r="C2362" s="641">
        <v>757</v>
      </c>
      <c r="D2362" s="641" t="s">
        <v>1008</v>
      </c>
      <c r="E2362" s="642" t="s">
        <v>1246</v>
      </c>
      <c r="F2362" s="773">
        <v>460</v>
      </c>
      <c r="G2362" s="773">
        <v>8</v>
      </c>
      <c r="H2362" s="774">
        <v>460</v>
      </c>
    </row>
    <row r="2363" spans="1:8" s="406" customFormat="1" x14ac:dyDescent="0.25">
      <c r="A2363" s="524" t="str">
        <f t="shared" si="52"/>
        <v>757-041-2-039 Xylo-Carbone inc.</v>
      </c>
      <c r="B2363" s="61" t="str">
        <f t="shared" si="51"/>
        <v>041-2-039 Xylo-Carbone inc.</v>
      </c>
      <c r="C2363" s="641">
        <v>757</v>
      </c>
      <c r="D2363" s="641" t="s">
        <v>1214</v>
      </c>
      <c r="E2363" s="642" t="s">
        <v>1247</v>
      </c>
      <c r="F2363" s="773">
        <v>460</v>
      </c>
      <c r="G2363" s="773">
        <v>8</v>
      </c>
      <c r="H2363" s="774">
        <v>460</v>
      </c>
    </row>
    <row r="2364" spans="1:8" s="406" customFormat="1" x14ac:dyDescent="0.25">
      <c r="A2364" s="524" t="str">
        <f t="shared" si="52"/>
        <v>758-142-4-004 9455-8624 Québec inc. (Biomasse du lac Taureau)</v>
      </c>
      <c r="B2364" s="61" t="str">
        <f t="shared" si="51"/>
        <v>142-4-004 9455-8624 Québec inc. (Biomasse du lac Taureau)</v>
      </c>
      <c r="C2364" s="641">
        <v>758</v>
      </c>
      <c r="D2364" s="641" t="s">
        <v>1147</v>
      </c>
      <c r="E2364" s="642" t="s">
        <v>1236</v>
      </c>
      <c r="F2364" s="773">
        <v>460</v>
      </c>
      <c r="G2364" s="773">
        <v>8</v>
      </c>
      <c r="H2364" s="774">
        <v>460</v>
      </c>
    </row>
    <row r="2365" spans="1:8" s="406" customFormat="1" x14ac:dyDescent="0.25">
      <c r="A2365" s="524" t="str">
        <f t="shared" si="52"/>
        <v>758-011-0-003 Cascades Canada ULC (Cabano)</v>
      </c>
      <c r="B2365" s="61" t="str">
        <f t="shared" si="51"/>
        <v>011-0-003 Cascades Canada ULC (Cabano)</v>
      </c>
      <c r="C2365" s="641">
        <v>758</v>
      </c>
      <c r="D2365" s="641" t="s">
        <v>1007</v>
      </c>
      <c r="E2365" s="642" t="s">
        <v>1211</v>
      </c>
      <c r="F2365" s="773">
        <v>460</v>
      </c>
      <c r="G2365" s="773">
        <v>8</v>
      </c>
      <c r="H2365" s="774">
        <v>460</v>
      </c>
    </row>
    <row r="2366" spans="1:8" s="406" customFormat="1" x14ac:dyDescent="0.25">
      <c r="A2366" s="524" t="str">
        <f t="shared" si="52"/>
        <v>758-042-0-001 Compagnie WestRock du Canada Corp.</v>
      </c>
      <c r="B2366" s="61" t="str">
        <f t="shared" si="51"/>
        <v>042-0-001 Compagnie WestRock du Canada Corp.</v>
      </c>
      <c r="C2366" s="641">
        <v>758</v>
      </c>
      <c r="D2366" s="641" t="s">
        <v>1011</v>
      </c>
      <c r="E2366" s="642" t="s">
        <v>1237</v>
      </c>
      <c r="F2366" s="773">
        <v>460</v>
      </c>
      <c r="G2366" s="773">
        <v>8</v>
      </c>
      <c r="H2366" s="774">
        <v>460</v>
      </c>
    </row>
    <row r="2367" spans="1:8" s="406" customFormat="1" x14ac:dyDescent="0.25">
      <c r="A2367" s="524" t="str">
        <f t="shared" si="52"/>
        <v>758-051-0-003 Domtar inc. (Windsor - Pâtes et papiers)</v>
      </c>
      <c r="B2367" s="61" t="str">
        <f t="shared" si="51"/>
        <v>051-0-003 Domtar inc. (Windsor - Pâtes et papiers)</v>
      </c>
      <c r="C2367" s="641">
        <v>758</v>
      </c>
      <c r="D2367" s="641" t="s">
        <v>1012</v>
      </c>
      <c r="E2367" s="642" t="s">
        <v>1238</v>
      </c>
      <c r="F2367" s="773">
        <v>460</v>
      </c>
      <c r="G2367" s="773">
        <v>8</v>
      </c>
      <c r="H2367" s="774">
        <v>460</v>
      </c>
    </row>
    <row r="2368" spans="1:8" s="406" customFormat="1" x14ac:dyDescent="0.25">
      <c r="A2368" s="524" t="str">
        <f t="shared" si="52"/>
        <v>758-012-0-003 Entreprises Sappi Canada inc. (Matane)</v>
      </c>
      <c r="B2368" s="61" t="str">
        <f t="shared" si="51"/>
        <v>012-0-003 Entreprises Sappi Canada inc. (Matane)</v>
      </c>
      <c r="C2368" s="641">
        <v>758</v>
      </c>
      <c r="D2368" s="641" t="s">
        <v>1009</v>
      </c>
      <c r="E2368" s="642" t="s">
        <v>1239</v>
      </c>
      <c r="F2368" s="773">
        <v>460</v>
      </c>
      <c r="G2368" s="773">
        <v>8</v>
      </c>
      <c r="H2368" s="774">
        <v>460</v>
      </c>
    </row>
    <row r="2369" spans="1:8" s="406" customFormat="1" x14ac:dyDescent="0.25">
      <c r="A2369" s="524" t="str">
        <f t="shared" si="52"/>
        <v>758-086-0-002 Forex Amos inc. (OSB)</v>
      </c>
      <c r="B2369" s="61" t="str">
        <f t="shared" si="51"/>
        <v>086-0-002 Forex Amos inc. (OSB)</v>
      </c>
      <c r="C2369" s="641">
        <v>758</v>
      </c>
      <c r="D2369" s="641" t="s">
        <v>1240</v>
      </c>
      <c r="E2369" s="642" t="s">
        <v>1241</v>
      </c>
      <c r="F2369" s="773">
        <v>460</v>
      </c>
      <c r="G2369" s="773">
        <v>8</v>
      </c>
      <c r="H2369" s="774">
        <v>460</v>
      </c>
    </row>
    <row r="2370" spans="1:8" s="406" customFormat="1" x14ac:dyDescent="0.25">
      <c r="A2370" s="524" t="str">
        <f t="shared" si="52"/>
        <v xml:space="preserve">758-072-0-002 Fortress Cellulose Spécialisée (Thurso - Pâtes et Papiers) </v>
      </c>
      <c r="B2370" s="61" t="str">
        <f t="shared" si="51"/>
        <v xml:space="preserve">072-0-002 Fortress Cellulose Spécialisée (Thurso - Pâtes et Papiers) </v>
      </c>
      <c r="C2370" s="641">
        <v>758</v>
      </c>
      <c r="D2370" s="641" t="s">
        <v>1013</v>
      </c>
      <c r="E2370" s="642" t="s">
        <v>1014</v>
      </c>
      <c r="F2370" s="773">
        <v>460</v>
      </c>
      <c r="G2370" s="773">
        <v>8</v>
      </c>
      <c r="H2370" s="774">
        <v>460</v>
      </c>
    </row>
    <row r="2371" spans="1:8" s="406" customFormat="1" x14ac:dyDescent="0.25">
      <c r="A2371" s="524" t="str">
        <f t="shared" si="52"/>
        <v>758-073-0-001 Louisiana-Pacific Canada Ltd. (Bois-Franc)</v>
      </c>
      <c r="B2371" s="61" t="str">
        <f t="shared" si="51"/>
        <v>073-0-001 Louisiana-Pacific Canada Ltd. (Bois-Franc)</v>
      </c>
      <c r="C2371" s="642">
        <v>758</v>
      </c>
      <c r="D2371" s="642" t="s">
        <v>1015</v>
      </c>
      <c r="E2371" s="642" t="s">
        <v>1242</v>
      </c>
      <c r="F2371" s="773">
        <v>440</v>
      </c>
      <c r="G2371" s="773">
        <v>8</v>
      </c>
      <c r="H2371" s="774">
        <v>460</v>
      </c>
    </row>
    <row r="2372" spans="1:8" s="406" customFormat="1" x14ac:dyDescent="0.25">
      <c r="A2372" s="524" t="str">
        <f t="shared" si="52"/>
        <v>758-022-0-001 Norbord inc. (Chambord)</v>
      </c>
      <c r="B2372" s="61" t="str">
        <f t="shared" si="51"/>
        <v>022-0-001 Norbord inc. (Chambord)</v>
      </c>
      <c r="C2372" s="641">
        <v>758</v>
      </c>
      <c r="D2372" s="641" t="s">
        <v>1212</v>
      </c>
      <c r="E2372" s="642" t="s">
        <v>1213</v>
      </c>
      <c r="F2372" s="773">
        <v>460</v>
      </c>
      <c r="G2372" s="773">
        <v>8</v>
      </c>
      <c r="H2372" s="774">
        <v>460</v>
      </c>
    </row>
    <row r="2373" spans="1:8" s="406" customFormat="1" x14ac:dyDescent="0.25">
      <c r="A2373" s="524" t="str">
        <f t="shared" si="52"/>
        <v>758-085-0-001 Norbord inc. (La Sarre - Panneaux)</v>
      </c>
      <c r="B2373" s="61" t="str">
        <f t="shared" si="51"/>
        <v>085-0-001 Norbord inc. (La Sarre - Panneaux)</v>
      </c>
      <c r="C2373" s="641">
        <v>758</v>
      </c>
      <c r="D2373" s="641" t="s">
        <v>1016</v>
      </c>
      <c r="E2373" s="642" t="s">
        <v>1243</v>
      </c>
      <c r="F2373" s="773">
        <v>460</v>
      </c>
      <c r="G2373" s="773">
        <v>8</v>
      </c>
      <c r="H2373" s="774">
        <v>460</v>
      </c>
    </row>
    <row r="2374" spans="1:8" s="406" customFormat="1" x14ac:dyDescent="0.25">
      <c r="A2374" s="524" t="str">
        <f t="shared" si="52"/>
        <v>758-081-0-001 Rayonier A.M. Canada S.E.N.C. (Témiscaming - Pâtes et papiers)</v>
      </c>
      <c r="B2374" s="61" t="str">
        <f t="shared" si="51"/>
        <v>081-0-001 Rayonier A.M. Canada S.E.N.C. (Témiscaming - Pâtes et papiers)</v>
      </c>
      <c r="C2374" s="641">
        <v>758</v>
      </c>
      <c r="D2374" s="641" t="s">
        <v>1017</v>
      </c>
      <c r="E2374" s="642" t="s">
        <v>1244</v>
      </c>
      <c r="F2374" s="773">
        <v>460</v>
      </c>
      <c r="G2374" s="773">
        <v>8</v>
      </c>
      <c r="H2374" s="774">
        <v>460</v>
      </c>
    </row>
    <row r="2375" spans="1:8" s="406" customFormat="1" x14ac:dyDescent="0.25">
      <c r="A2375" s="524" t="str">
        <f t="shared" si="52"/>
        <v>758-171-4-003 Silicium Québec Société en commandite</v>
      </c>
      <c r="B2375" s="61" t="str">
        <f t="shared" si="51"/>
        <v>171-4-003 Silicium Québec Société en commandite</v>
      </c>
      <c r="C2375" s="641">
        <v>758</v>
      </c>
      <c r="D2375" s="641" t="s">
        <v>1010</v>
      </c>
      <c r="E2375" s="642" t="s">
        <v>1245</v>
      </c>
      <c r="F2375" s="773">
        <v>460</v>
      </c>
      <c r="G2375" s="773">
        <v>8</v>
      </c>
      <c r="H2375" s="774">
        <v>460</v>
      </c>
    </row>
    <row r="2376" spans="1:8" s="406" customFormat="1" x14ac:dyDescent="0.25">
      <c r="A2376" s="524" t="str">
        <f t="shared" si="52"/>
        <v>758-012-0-001 Uniboard Canada inc. (Sayabec)</v>
      </c>
      <c r="B2376" s="61" t="str">
        <f t="shared" ref="B2376:B2439" si="53">CONCATENATE(D2376," ",E2376)</f>
        <v>012-0-001 Uniboard Canada inc. (Sayabec)</v>
      </c>
      <c r="C2376" s="641">
        <v>758</v>
      </c>
      <c r="D2376" s="641" t="s">
        <v>1008</v>
      </c>
      <c r="E2376" s="642" t="s">
        <v>1246</v>
      </c>
      <c r="F2376" s="773">
        <v>460</v>
      </c>
      <c r="G2376" s="773">
        <v>8</v>
      </c>
      <c r="H2376" s="774">
        <v>460</v>
      </c>
    </row>
    <row r="2377" spans="1:8" s="406" customFormat="1" x14ac:dyDescent="0.25">
      <c r="A2377" s="524" t="str">
        <f t="shared" ref="A2377:A2440" si="54">CONCATENATE(C2377,"-",B2377)</f>
        <v>758-041-2-039 Xylo-Carbone inc.</v>
      </c>
      <c r="B2377" s="61" t="str">
        <f t="shared" si="53"/>
        <v>041-2-039 Xylo-Carbone inc.</v>
      </c>
      <c r="C2377" s="641">
        <v>758</v>
      </c>
      <c r="D2377" s="641" t="s">
        <v>1214</v>
      </c>
      <c r="E2377" s="642" t="s">
        <v>1247</v>
      </c>
      <c r="F2377" s="773">
        <v>460</v>
      </c>
      <c r="G2377" s="773">
        <v>8</v>
      </c>
      <c r="H2377" s="774">
        <v>460</v>
      </c>
    </row>
    <row r="2378" spans="1:8" s="406" customFormat="1" x14ac:dyDescent="0.25">
      <c r="A2378" s="524" t="str">
        <f t="shared" si="54"/>
        <v>850-142-4-004 9455-8624 Québec inc. (Biomasse du lac Taureau)</v>
      </c>
      <c r="B2378" s="61" t="str">
        <f t="shared" si="53"/>
        <v>142-4-004 9455-8624 Québec inc. (Biomasse du lac Taureau)</v>
      </c>
      <c r="C2378" s="641">
        <v>850</v>
      </c>
      <c r="D2378" s="641" t="s">
        <v>1147</v>
      </c>
      <c r="E2378" s="642" t="s">
        <v>1236</v>
      </c>
      <c r="F2378" s="773">
        <v>460</v>
      </c>
      <c r="G2378" s="773">
        <v>8</v>
      </c>
      <c r="H2378" s="774">
        <v>460</v>
      </c>
    </row>
    <row r="2379" spans="1:8" s="406" customFormat="1" x14ac:dyDescent="0.25">
      <c r="A2379" s="524" t="str">
        <f t="shared" si="54"/>
        <v>850-011-0-003 Cascades Canada ULC (Cabano)</v>
      </c>
      <c r="B2379" s="61" t="str">
        <f t="shared" si="53"/>
        <v>011-0-003 Cascades Canada ULC (Cabano)</v>
      </c>
      <c r="C2379" s="641">
        <v>850</v>
      </c>
      <c r="D2379" s="641" t="s">
        <v>1007</v>
      </c>
      <c r="E2379" s="642" t="s">
        <v>1211</v>
      </c>
      <c r="F2379" s="773">
        <v>460</v>
      </c>
      <c r="G2379" s="773">
        <v>8</v>
      </c>
      <c r="H2379" s="774">
        <v>460</v>
      </c>
    </row>
    <row r="2380" spans="1:8" s="406" customFormat="1" x14ac:dyDescent="0.25">
      <c r="A2380" s="524" t="str">
        <f t="shared" si="54"/>
        <v>850-042-0-001 Compagnie WestRock du Canada Corp.</v>
      </c>
      <c r="B2380" s="61" t="str">
        <f t="shared" si="53"/>
        <v>042-0-001 Compagnie WestRock du Canada Corp.</v>
      </c>
      <c r="C2380" s="641">
        <v>850</v>
      </c>
      <c r="D2380" s="641" t="s">
        <v>1011</v>
      </c>
      <c r="E2380" s="642" t="s">
        <v>1237</v>
      </c>
      <c r="F2380" s="773">
        <v>460</v>
      </c>
      <c r="G2380" s="773">
        <v>8</v>
      </c>
      <c r="H2380" s="774">
        <v>460</v>
      </c>
    </row>
    <row r="2381" spans="1:8" s="406" customFormat="1" x14ac:dyDescent="0.25">
      <c r="A2381" s="524" t="str">
        <f t="shared" si="54"/>
        <v>850-051-0-003 Domtar inc. (Windsor - Pâtes et papiers)</v>
      </c>
      <c r="B2381" s="61" t="str">
        <f t="shared" si="53"/>
        <v>051-0-003 Domtar inc. (Windsor - Pâtes et papiers)</v>
      </c>
      <c r="C2381" s="641">
        <v>850</v>
      </c>
      <c r="D2381" s="641" t="s">
        <v>1012</v>
      </c>
      <c r="E2381" s="642" t="s">
        <v>1238</v>
      </c>
      <c r="F2381" s="773">
        <v>460</v>
      </c>
      <c r="G2381" s="773">
        <v>8</v>
      </c>
      <c r="H2381" s="774">
        <v>460</v>
      </c>
    </row>
    <row r="2382" spans="1:8" s="406" customFormat="1" x14ac:dyDescent="0.25">
      <c r="A2382" s="524" t="str">
        <f t="shared" si="54"/>
        <v>850-012-0-003 Entreprises Sappi Canada inc. (Matane)</v>
      </c>
      <c r="B2382" s="61" t="str">
        <f t="shared" si="53"/>
        <v>012-0-003 Entreprises Sappi Canada inc. (Matane)</v>
      </c>
      <c r="C2382" s="642">
        <v>850</v>
      </c>
      <c r="D2382" s="642" t="s">
        <v>1009</v>
      </c>
      <c r="E2382" s="642" t="s">
        <v>1239</v>
      </c>
      <c r="F2382" s="773">
        <v>460</v>
      </c>
      <c r="G2382" s="773">
        <v>8</v>
      </c>
      <c r="H2382" s="774">
        <v>460</v>
      </c>
    </row>
    <row r="2383" spans="1:8" s="406" customFormat="1" x14ac:dyDescent="0.25">
      <c r="A2383" s="524" t="str">
        <f t="shared" si="54"/>
        <v>850-086-0-002 Forex Amos inc. (OSB)</v>
      </c>
      <c r="B2383" s="61" t="str">
        <f t="shared" si="53"/>
        <v>086-0-002 Forex Amos inc. (OSB)</v>
      </c>
      <c r="C2383" s="641">
        <v>850</v>
      </c>
      <c r="D2383" s="641" t="s">
        <v>1240</v>
      </c>
      <c r="E2383" s="642" t="s">
        <v>1241</v>
      </c>
      <c r="F2383" s="773">
        <v>460</v>
      </c>
      <c r="G2383" s="773">
        <v>8</v>
      </c>
      <c r="H2383" s="774">
        <v>460</v>
      </c>
    </row>
    <row r="2384" spans="1:8" s="406" customFormat="1" x14ac:dyDescent="0.25">
      <c r="A2384" s="524" t="str">
        <f t="shared" si="54"/>
        <v xml:space="preserve">850-072-0-002 Fortress Cellulose Spécialisée (Thurso - Pâtes et Papiers) </v>
      </c>
      <c r="B2384" s="61" t="str">
        <f t="shared" si="53"/>
        <v xml:space="preserve">072-0-002 Fortress Cellulose Spécialisée (Thurso - Pâtes et Papiers) </v>
      </c>
      <c r="C2384" s="641">
        <v>850</v>
      </c>
      <c r="D2384" s="641" t="s">
        <v>1013</v>
      </c>
      <c r="E2384" s="642" t="s">
        <v>1014</v>
      </c>
      <c r="F2384" s="773">
        <v>460</v>
      </c>
      <c r="G2384" s="773">
        <v>8</v>
      </c>
      <c r="H2384" s="774">
        <v>460</v>
      </c>
    </row>
    <row r="2385" spans="1:8" s="406" customFormat="1" x14ac:dyDescent="0.25">
      <c r="A2385" s="524" t="str">
        <f t="shared" si="54"/>
        <v>850-073-0-001 Louisiana-Pacific Canada Ltd. (Bois-Franc)</v>
      </c>
      <c r="B2385" s="61" t="str">
        <f t="shared" si="53"/>
        <v>073-0-001 Louisiana-Pacific Canada Ltd. (Bois-Franc)</v>
      </c>
      <c r="C2385" s="641">
        <v>850</v>
      </c>
      <c r="D2385" s="641" t="s">
        <v>1015</v>
      </c>
      <c r="E2385" s="642" t="s">
        <v>1242</v>
      </c>
      <c r="F2385" s="773">
        <v>460</v>
      </c>
      <c r="G2385" s="773">
        <v>8</v>
      </c>
      <c r="H2385" s="774">
        <v>460</v>
      </c>
    </row>
    <row r="2386" spans="1:8" s="406" customFormat="1" x14ac:dyDescent="0.25">
      <c r="A2386" s="524" t="str">
        <f t="shared" si="54"/>
        <v>850-022-0-001 Norbord inc. (Chambord)</v>
      </c>
      <c r="B2386" s="61" t="str">
        <f t="shared" si="53"/>
        <v>022-0-001 Norbord inc. (Chambord)</v>
      </c>
      <c r="C2386" s="641">
        <v>850</v>
      </c>
      <c r="D2386" s="641" t="s">
        <v>1212</v>
      </c>
      <c r="E2386" s="642" t="s">
        <v>1213</v>
      </c>
      <c r="F2386" s="773">
        <v>460</v>
      </c>
      <c r="G2386" s="773">
        <v>8</v>
      </c>
      <c r="H2386" s="774">
        <v>460</v>
      </c>
    </row>
    <row r="2387" spans="1:8" s="406" customFormat="1" x14ac:dyDescent="0.25">
      <c r="A2387" s="524" t="str">
        <f t="shared" si="54"/>
        <v>850-085-0-001 Norbord inc. (La Sarre - Panneaux)</v>
      </c>
      <c r="B2387" s="61" t="str">
        <f t="shared" si="53"/>
        <v>085-0-001 Norbord inc. (La Sarre - Panneaux)</v>
      </c>
      <c r="C2387" s="641">
        <v>850</v>
      </c>
      <c r="D2387" s="641" t="s">
        <v>1016</v>
      </c>
      <c r="E2387" s="642" t="s">
        <v>1243</v>
      </c>
      <c r="F2387" s="773">
        <v>460</v>
      </c>
      <c r="G2387" s="773">
        <v>8</v>
      </c>
      <c r="H2387" s="774">
        <v>460</v>
      </c>
    </row>
    <row r="2388" spans="1:8" s="406" customFormat="1" x14ac:dyDescent="0.25">
      <c r="A2388" s="524" t="str">
        <f t="shared" si="54"/>
        <v>850-081-0-001 Rayonier A.M. Canada S.E.N.C. (Témiscaming - Pâtes et papiers)</v>
      </c>
      <c r="B2388" s="61" t="str">
        <f t="shared" si="53"/>
        <v>081-0-001 Rayonier A.M. Canada S.E.N.C. (Témiscaming - Pâtes et papiers)</v>
      </c>
      <c r="C2388" s="641">
        <v>850</v>
      </c>
      <c r="D2388" s="641" t="s">
        <v>1017</v>
      </c>
      <c r="E2388" s="642" t="s">
        <v>1244</v>
      </c>
      <c r="F2388" s="773">
        <v>0</v>
      </c>
      <c r="G2388" s="773">
        <v>0</v>
      </c>
      <c r="H2388" s="774">
        <v>0</v>
      </c>
    </row>
    <row r="2389" spans="1:8" s="406" customFormat="1" x14ac:dyDescent="0.25">
      <c r="A2389" s="524" t="str">
        <f t="shared" si="54"/>
        <v>850-171-4-003 Silicium Québec Société en commandite</v>
      </c>
      <c r="B2389" s="61" t="str">
        <f t="shared" si="53"/>
        <v>171-4-003 Silicium Québec Société en commandite</v>
      </c>
      <c r="C2389" s="641">
        <v>850</v>
      </c>
      <c r="D2389" s="641" t="s">
        <v>1010</v>
      </c>
      <c r="E2389" s="642" t="s">
        <v>1245</v>
      </c>
      <c r="F2389" s="773">
        <v>460</v>
      </c>
      <c r="G2389" s="773">
        <v>8</v>
      </c>
      <c r="H2389" s="774">
        <v>460</v>
      </c>
    </row>
    <row r="2390" spans="1:8" s="406" customFormat="1" x14ac:dyDescent="0.25">
      <c r="A2390" s="524" t="str">
        <f t="shared" si="54"/>
        <v>850-012-0-001 Uniboard Canada inc. (Sayabec)</v>
      </c>
      <c r="B2390" s="61" t="str">
        <f t="shared" si="53"/>
        <v>012-0-001 Uniboard Canada inc. (Sayabec)</v>
      </c>
      <c r="C2390" s="641">
        <v>850</v>
      </c>
      <c r="D2390" s="641" t="s">
        <v>1008</v>
      </c>
      <c r="E2390" s="642" t="s">
        <v>1246</v>
      </c>
      <c r="F2390" s="773">
        <v>460</v>
      </c>
      <c r="G2390" s="773">
        <v>8</v>
      </c>
      <c r="H2390" s="774">
        <v>460</v>
      </c>
    </row>
    <row r="2391" spans="1:8" s="406" customFormat="1" x14ac:dyDescent="0.25">
      <c r="A2391" s="524" t="str">
        <f t="shared" si="54"/>
        <v>850-041-2-039 Xylo-Carbone inc.</v>
      </c>
      <c r="B2391" s="61" t="str">
        <f t="shared" si="53"/>
        <v>041-2-039 Xylo-Carbone inc.</v>
      </c>
      <c r="C2391" s="641">
        <v>850</v>
      </c>
      <c r="D2391" s="641" t="s">
        <v>1214</v>
      </c>
      <c r="E2391" s="642" t="s">
        <v>1247</v>
      </c>
      <c r="F2391" s="773">
        <v>460</v>
      </c>
      <c r="G2391" s="773">
        <v>8</v>
      </c>
      <c r="H2391" s="774">
        <v>460</v>
      </c>
    </row>
    <row r="2392" spans="1:8" s="406" customFormat="1" x14ac:dyDescent="0.25">
      <c r="A2392" s="524" t="str">
        <f t="shared" si="54"/>
        <v>851-142-4-004 9455-8624 Québec inc. (Biomasse du lac Taureau)</v>
      </c>
      <c r="B2392" s="61" t="str">
        <f t="shared" si="53"/>
        <v>142-4-004 9455-8624 Québec inc. (Biomasse du lac Taureau)</v>
      </c>
      <c r="C2392" s="641">
        <v>851</v>
      </c>
      <c r="D2392" s="641" t="s">
        <v>1147</v>
      </c>
      <c r="E2392" s="642" t="s">
        <v>1236</v>
      </c>
      <c r="F2392" s="773">
        <v>460</v>
      </c>
      <c r="G2392" s="773">
        <v>8</v>
      </c>
      <c r="H2392" s="774">
        <v>460</v>
      </c>
    </row>
    <row r="2393" spans="1:8" s="406" customFormat="1" x14ac:dyDescent="0.25">
      <c r="A2393" s="524" t="str">
        <f t="shared" si="54"/>
        <v>851-011-0-003 Cascades Canada ULC (Cabano)</v>
      </c>
      <c r="B2393" s="61" t="str">
        <f t="shared" si="53"/>
        <v>011-0-003 Cascades Canada ULC (Cabano)</v>
      </c>
      <c r="C2393" s="642">
        <v>851</v>
      </c>
      <c r="D2393" s="642" t="s">
        <v>1007</v>
      </c>
      <c r="E2393" s="642" t="s">
        <v>1211</v>
      </c>
      <c r="F2393" s="773">
        <v>460</v>
      </c>
      <c r="G2393" s="773">
        <v>8</v>
      </c>
      <c r="H2393" s="774">
        <v>460</v>
      </c>
    </row>
    <row r="2394" spans="1:8" s="406" customFormat="1" x14ac:dyDescent="0.25">
      <c r="A2394" s="524" t="str">
        <f t="shared" si="54"/>
        <v>851-042-0-001 Compagnie WestRock du Canada Corp.</v>
      </c>
      <c r="B2394" s="61" t="str">
        <f t="shared" si="53"/>
        <v>042-0-001 Compagnie WestRock du Canada Corp.</v>
      </c>
      <c r="C2394" s="641">
        <v>851</v>
      </c>
      <c r="D2394" s="641" t="s">
        <v>1011</v>
      </c>
      <c r="E2394" s="642" t="s">
        <v>1237</v>
      </c>
      <c r="F2394" s="773">
        <v>460</v>
      </c>
      <c r="G2394" s="773">
        <v>8</v>
      </c>
      <c r="H2394" s="774">
        <v>460</v>
      </c>
    </row>
    <row r="2395" spans="1:8" s="406" customFormat="1" x14ac:dyDescent="0.25">
      <c r="A2395" s="524" t="str">
        <f t="shared" si="54"/>
        <v>851-051-0-003 Domtar inc. (Windsor - Pâtes et papiers)</v>
      </c>
      <c r="B2395" s="61" t="str">
        <f t="shared" si="53"/>
        <v>051-0-003 Domtar inc. (Windsor - Pâtes et papiers)</v>
      </c>
      <c r="C2395" s="641">
        <v>851</v>
      </c>
      <c r="D2395" s="641" t="s">
        <v>1012</v>
      </c>
      <c r="E2395" s="642" t="s">
        <v>1238</v>
      </c>
      <c r="F2395" s="773">
        <v>460</v>
      </c>
      <c r="G2395" s="773">
        <v>8</v>
      </c>
      <c r="H2395" s="774">
        <v>460</v>
      </c>
    </row>
    <row r="2396" spans="1:8" s="406" customFormat="1" x14ac:dyDescent="0.25">
      <c r="A2396" s="524" t="str">
        <f t="shared" si="54"/>
        <v>851-012-0-003 Entreprises Sappi Canada inc. (Matane)</v>
      </c>
      <c r="B2396" s="61" t="str">
        <f t="shared" si="53"/>
        <v>012-0-003 Entreprises Sappi Canada inc. (Matane)</v>
      </c>
      <c r="C2396" s="641">
        <v>851</v>
      </c>
      <c r="D2396" s="641" t="s">
        <v>1009</v>
      </c>
      <c r="E2396" s="642" t="s">
        <v>1239</v>
      </c>
      <c r="F2396" s="773">
        <v>460</v>
      </c>
      <c r="G2396" s="773">
        <v>8</v>
      </c>
      <c r="H2396" s="774">
        <v>460</v>
      </c>
    </row>
    <row r="2397" spans="1:8" s="406" customFormat="1" x14ac:dyDescent="0.25">
      <c r="A2397" s="524" t="str">
        <f t="shared" si="54"/>
        <v>851-086-0-002 Forex Amos inc. (OSB)</v>
      </c>
      <c r="B2397" s="61" t="str">
        <f t="shared" si="53"/>
        <v>086-0-002 Forex Amos inc. (OSB)</v>
      </c>
      <c r="C2397" s="641">
        <v>851</v>
      </c>
      <c r="D2397" s="641" t="s">
        <v>1240</v>
      </c>
      <c r="E2397" s="642" t="s">
        <v>1241</v>
      </c>
      <c r="F2397" s="773">
        <v>460</v>
      </c>
      <c r="G2397" s="773">
        <v>8</v>
      </c>
      <c r="H2397" s="774">
        <v>460</v>
      </c>
    </row>
    <row r="2398" spans="1:8" s="406" customFormat="1" x14ac:dyDescent="0.25">
      <c r="A2398" s="524" t="str">
        <f t="shared" si="54"/>
        <v xml:space="preserve">851-072-0-002 Fortress Cellulose Spécialisée (Thurso - Pâtes et Papiers) </v>
      </c>
      <c r="B2398" s="61" t="str">
        <f t="shared" si="53"/>
        <v xml:space="preserve">072-0-002 Fortress Cellulose Spécialisée (Thurso - Pâtes et Papiers) </v>
      </c>
      <c r="C2398" s="641">
        <v>851</v>
      </c>
      <c r="D2398" s="641" t="s">
        <v>1013</v>
      </c>
      <c r="E2398" s="642" t="s">
        <v>1014</v>
      </c>
      <c r="F2398" s="773">
        <v>460</v>
      </c>
      <c r="G2398" s="773">
        <v>8</v>
      </c>
      <c r="H2398" s="774">
        <v>460</v>
      </c>
    </row>
    <row r="2399" spans="1:8" s="406" customFormat="1" x14ac:dyDescent="0.25">
      <c r="A2399" s="524" t="str">
        <f t="shared" si="54"/>
        <v>851-073-0-001 Louisiana-Pacific Canada Ltd. (Bois-Franc)</v>
      </c>
      <c r="B2399" s="61" t="str">
        <f t="shared" si="53"/>
        <v>073-0-001 Louisiana-Pacific Canada Ltd. (Bois-Franc)</v>
      </c>
      <c r="C2399" s="641">
        <v>851</v>
      </c>
      <c r="D2399" s="641" t="s">
        <v>1015</v>
      </c>
      <c r="E2399" s="642" t="s">
        <v>1242</v>
      </c>
      <c r="F2399" s="773">
        <v>460</v>
      </c>
      <c r="G2399" s="773">
        <v>8</v>
      </c>
      <c r="H2399" s="774">
        <v>460</v>
      </c>
    </row>
    <row r="2400" spans="1:8" s="406" customFormat="1" x14ac:dyDescent="0.25">
      <c r="A2400" s="524" t="str">
        <f t="shared" si="54"/>
        <v>851-022-0-001 Norbord inc. (Chambord)</v>
      </c>
      <c r="B2400" s="61" t="str">
        <f t="shared" si="53"/>
        <v>022-0-001 Norbord inc. (Chambord)</v>
      </c>
      <c r="C2400" s="641">
        <v>851</v>
      </c>
      <c r="D2400" s="641" t="s">
        <v>1212</v>
      </c>
      <c r="E2400" s="642" t="s">
        <v>1213</v>
      </c>
      <c r="F2400" s="773">
        <v>460</v>
      </c>
      <c r="G2400" s="773">
        <v>8</v>
      </c>
      <c r="H2400" s="774">
        <v>460</v>
      </c>
    </row>
    <row r="2401" spans="1:8" s="406" customFormat="1" x14ac:dyDescent="0.25">
      <c r="A2401" s="524" t="str">
        <f t="shared" si="54"/>
        <v>851-085-0-001 Norbord inc. (La Sarre - Panneaux)</v>
      </c>
      <c r="B2401" s="61" t="str">
        <f t="shared" si="53"/>
        <v>085-0-001 Norbord inc. (La Sarre - Panneaux)</v>
      </c>
      <c r="C2401" s="641">
        <v>851</v>
      </c>
      <c r="D2401" s="641" t="s">
        <v>1016</v>
      </c>
      <c r="E2401" s="642" t="s">
        <v>1243</v>
      </c>
      <c r="F2401" s="773">
        <v>460</v>
      </c>
      <c r="G2401" s="773">
        <v>8</v>
      </c>
      <c r="H2401" s="774">
        <v>460</v>
      </c>
    </row>
    <row r="2402" spans="1:8" s="406" customFormat="1" x14ac:dyDescent="0.25">
      <c r="A2402" s="524" t="str">
        <f t="shared" si="54"/>
        <v>851-081-0-001 Rayonier A.M. Canada S.E.N.C. (Témiscaming - Pâtes et papiers)</v>
      </c>
      <c r="B2402" s="61" t="str">
        <f t="shared" si="53"/>
        <v>081-0-001 Rayonier A.M. Canada S.E.N.C. (Témiscaming - Pâtes et papiers)</v>
      </c>
      <c r="C2402" s="641">
        <v>851</v>
      </c>
      <c r="D2402" s="641" t="s">
        <v>1017</v>
      </c>
      <c r="E2402" s="642" t="s">
        <v>1244</v>
      </c>
      <c r="F2402" s="773">
        <v>0</v>
      </c>
      <c r="G2402" s="773">
        <v>0</v>
      </c>
      <c r="H2402" s="774">
        <v>0</v>
      </c>
    </row>
    <row r="2403" spans="1:8" s="406" customFormat="1" x14ac:dyDescent="0.25">
      <c r="A2403" s="524" t="str">
        <f t="shared" si="54"/>
        <v>851-171-4-003 Silicium Québec Société en commandite</v>
      </c>
      <c r="B2403" s="61" t="str">
        <f t="shared" si="53"/>
        <v>171-4-003 Silicium Québec Société en commandite</v>
      </c>
      <c r="C2403" s="641">
        <v>851</v>
      </c>
      <c r="D2403" s="641" t="s">
        <v>1010</v>
      </c>
      <c r="E2403" s="642" t="s">
        <v>1245</v>
      </c>
      <c r="F2403" s="773">
        <v>460</v>
      </c>
      <c r="G2403" s="773">
        <v>8</v>
      </c>
      <c r="H2403" s="774">
        <v>460</v>
      </c>
    </row>
    <row r="2404" spans="1:8" s="406" customFormat="1" x14ac:dyDescent="0.25">
      <c r="A2404" s="524" t="str">
        <f t="shared" si="54"/>
        <v>851-012-0-001 Uniboard Canada inc. (Sayabec)</v>
      </c>
      <c r="B2404" s="61" t="str">
        <f t="shared" si="53"/>
        <v>012-0-001 Uniboard Canada inc. (Sayabec)</v>
      </c>
      <c r="C2404" s="642">
        <v>851</v>
      </c>
      <c r="D2404" s="642" t="s">
        <v>1008</v>
      </c>
      <c r="E2404" s="642" t="s">
        <v>1246</v>
      </c>
      <c r="F2404" s="773">
        <v>460</v>
      </c>
      <c r="G2404" s="773">
        <v>8</v>
      </c>
      <c r="H2404" s="774">
        <v>460</v>
      </c>
    </row>
    <row r="2405" spans="1:8" s="406" customFormat="1" x14ac:dyDescent="0.25">
      <c r="A2405" s="524" t="str">
        <f t="shared" si="54"/>
        <v>851-041-2-039 Xylo-Carbone inc.</v>
      </c>
      <c r="B2405" s="61" t="str">
        <f t="shared" si="53"/>
        <v>041-2-039 Xylo-Carbone inc.</v>
      </c>
      <c r="C2405" s="641">
        <v>851</v>
      </c>
      <c r="D2405" s="641" t="s">
        <v>1214</v>
      </c>
      <c r="E2405" s="642" t="s">
        <v>1247</v>
      </c>
      <c r="F2405" s="773">
        <v>460</v>
      </c>
      <c r="G2405" s="773">
        <v>8</v>
      </c>
      <c r="H2405" s="774">
        <v>460</v>
      </c>
    </row>
    <row r="2406" spans="1:8" s="406" customFormat="1" x14ac:dyDescent="0.25">
      <c r="A2406" s="524" t="str">
        <f t="shared" si="54"/>
        <v>852-142-4-004 9455-8624 Québec inc. (Biomasse du lac Taureau)</v>
      </c>
      <c r="B2406" s="61" t="str">
        <f t="shared" si="53"/>
        <v>142-4-004 9455-8624 Québec inc. (Biomasse du lac Taureau)</v>
      </c>
      <c r="C2406" s="641">
        <v>852</v>
      </c>
      <c r="D2406" s="641" t="s">
        <v>1147</v>
      </c>
      <c r="E2406" s="642" t="s">
        <v>1236</v>
      </c>
      <c r="F2406" s="773">
        <v>460</v>
      </c>
      <c r="G2406" s="773">
        <v>8</v>
      </c>
      <c r="H2406" s="774">
        <v>460</v>
      </c>
    </row>
    <row r="2407" spans="1:8" s="406" customFormat="1" x14ac:dyDescent="0.25">
      <c r="A2407" s="524" t="str">
        <f t="shared" si="54"/>
        <v>852-011-0-003 Cascades Canada ULC (Cabano)</v>
      </c>
      <c r="B2407" s="61" t="str">
        <f t="shared" si="53"/>
        <v>011-0-003 Cascades Canada ULC (Cabano)</v>
      </c>
      <c r="C2407" s="641">
        <v>852</v>
      </c>
      <c r="D2407" s="641" t="s">
        <v>1007</v>
      </c>
      <c r="E2407" s="642" t="s">
        <v>1211</v>
      </c>
      <c r="F2407" s="773">
        <v>460</v>
      </c>
      <c r="G2407" s="773">
        <v>8</v>
      </c>
      <c r="H2407" s="774">
        <v>460</v>
      </c>
    </row>
    <row r="2408" spans="1:8" s="406" customFormat="1" x14ac:dyDescent="0.25">
      <c r="A2408" s="524" t="str">
        <f t="shared" si="54"/>
        <v>852-042-0-001 Compagnie WestRock du Canada Corp.</v>
      </c>
      <c r="B2408" s="61" t="str">
        <f t="shared" si="53"/>
        <v>042-0-001 Compagnie WestRock du Canada Corp.</v>
      </c>
      <c r="C2408" s="641">
        <v>852</v>
      </c>
      <c r="D2408" s="641" t="s">
        <v>1011</v>
      </c>
      <c r="E2408" s="642" t="s">
        <v>1237</v>
      </c>
      <c r="F2408" s="773">
        <v>460</v>
      </c>
      <c r="G2408" s="773">
        <v>8</v>
      </c>
      <c r="H2408" s="774">
        <v>460</v>
      </c>
    </row>
    <row r="2409" spans="1:8" s="406" customFormat="1" x14ac:dyDescent="0.25">
      <c r="A2409" s="524" t="str">
        <f t="shared" si="54"/>
        <v>852-051-0-003 Domtar inc. (Windsor - Pâtes et papiers)</v>
      </c>
      <c r="B2409" s="61" t="str">
        <f t="shared" si="53"/>
        <v>051-0-003 Domtar inc. (Windsor - Pâtes et papiers)</v>
      </c>
      <c r="C2409" s="641">
        <v>852</v>
      </c>
      <c r="D2409" s="641" t="s">
        <v>1012</v>
      </c>
      <c r="E2409" s="642" t="s">
        <v>1238</v>
      </c>
      <c r="F2409" s="773">
        <v>460</v>
      </c>
      <c r="G2409" s="773">
        <v>8</v>
      </c>
      <c r="H2409" s="774">
        <v>460</v>
      </c>
    </row>
    <row r="2410" spans="1:8" s="406" customFormat="1" x14ac:dyDescent="0.25">
      <c r="A2410" s="524" t="str">
        <f t="shared" si="54"/>
        <v>852-012-0-003 Entreprises Sappi Canada inc. (Matane)</v>
      </c>
      <c r="B2410" s="61" t="str">
        <f t="shared" si="53"/>
        <v>012-0-003 Entreprises Sappi Canada inc. (Matane)</v>
      </c>
      <c r="C2410" s="641">
        <v>852</v>
      </c>
      <c r="D2410" s="641" t="s">
        <v>1009</v>
      </c>
      <c r="E2410" s="642" t="s">
        <v>1239</v>
      </c>
      <c r="F2410" s="773">
        <v>460</v>
      </c>
      <c r="G2410" s="773">
        <v>8</v>
      </c>
      <c r="H2410" s="774">
        <v>460</v>
      </c>
    </row>
    <row r="2411" spans="1:8" s="406" customFormat="1" x14ac:dyDescent="0.25">
      <c r="A2411" s="524" t="str">
        <f t="shared" si="54"/>
        <v>852-086-0-002 Forex Amos inc. (OSB)</v>
      </c>
      <c r="B2411" s="61" t="str">
        <f t="shared" si="53"/>
        <v>086-0-002 Forex Amos inc. (OSB)</v>
      </c>
      <c r="C2411" s="641">
        <v>852</v>
      </c>
      <c r="D2411" s="641" t="s">
        <v>1240</v>
      </c>
      <c r="E2411" s="642" t="s">
        <v>1241</v>
      </c>
      <c r="F2411" s="773">
        <v>460</v>
      </c>
      <c r="G2411" s="773">
        <v>8</v>
      </c>
      <c r="H2411" s="774">
        <v>460</v>
      </c>
    </row>
    <row r="2412" spans="1:8" s="406" customFormat="1" x14ac:dyDescent="0.25">
      <c r="A2412" s="524" t="str">
        <f t="shared" si="54"/>
        <v xml:space="preserve">852-072-0-002 Fortress Cellulose Spécialisée (Thurso - Pâtes et Papiers) </v>
      </c>
      <c r="B2412" s="61" t="str">
        <f t="shared" si="53"/>
        <v xml:space="preserve">072-0-002 Fortress Cellulose Spécialisée (Thurso - Pâtes et Papiers) </v>
      </c>
      <c r="C2412" s="641">
        <v>852</v>
      </c>
      <c r="D2412" s="641" t="s">
        <v>1013</v>
      </c>
      <c r="E2412" s="642" t="s">
        <v>1014</v>
      </c>
      <c r="F2412" s="773">
        <v>460</v>
      </c>
      <c r="G2412" s="773">
        <v>8</v>
      </c>
      <c r="H2412" s="774">
        <v>460</v>
      </c>
    </row>
    <row r="2413" spans="1:8" s="406" customFormat="1" x14ac:dyDescent="0.25">
      <c r="A2413" s="524" t="str">
        <f t="shared" si="54"/>
        <v>852-073-0-001 Louisiana-Pacific Canada Ltd. (Bois-Franc)</v>
      </c>
      <c r="B2413" s="61" t="str">
        <f t="shared" si="53"/>
        <v>073-0-001 Louisiana-Pacific Canada Ltd. (Bois-Franc)</v>
      </c>
      <c r="C2413" s="641">
        <v>852</v>
      </c>
      <c r="D2413" s="641" t="s">
        <v>1015</v>
      </c>
      <c r="E2413" s="642" t="s">
        <v>1242</v>
      </c>
      <c r="F2413" s="773">
        <v>460</v>
      </c>
      <c r="G2413" s="773">
        <v>8</v>
      </c>
      <c r="H2413" s="774">
        <v>460</v>
      </c>
    </row>
    <row r="2414" spans="1:8" s="406" customFormat="1" x14ac:dyDescent="0.25">
      <c r="A2414" s="524" t="str">
        <f t="shared" si="54"/>
        <v>852-022-0-001 Norbord inc. (Chambord)</v>
      </c>
      <c r="B2414" s="61" t="str">
        <f t="shared" si="53"/>
        <v>022-0-001 Norbord inc. (Chambord)</v>
      </c>
      <c r="C2414" s="641">
        <v>852</v>
      </c>
      <c r="D2414" s="641" t="s">
        <v>1212</v>
      </c>
      <c r="E2414" s="642" t="s">
        <v>1213</v>
      </c>
      <c r="F2414" s="773">
        <v>460</v>
      </c>
      <c r="G2414" s="773">
        <v>8</v>
      </c>
      <c r="H2414" s="774">
        <v>460</v>
      </c>
    </row>
    <row r="2415" spans="1:8" s="406" customFormat="1" x14ac:dyDescent="0.25">
      <c r="A2415" s="524" t="str">
        <f t="shared" si="54"/>
        <v>852-085-0-001 Norbord inc. (La Sarre - Panneaux)</v>
      </c>
      <c r="B2415" s="61" t="str">
        <f t="shared" si="53"/>
        <v>085-0-001 Norbord inc. (La Sarre - Panneaux)</v>
      </c>
      <c r="C2415" s="642">
        <v>852</v>
      </c>
      <c r="D2415" s="642" t="s">
        <v>1016</v>
      </c>
      <c r="E2415" s="642" t="s">
        <v>1243</v>
      </c>
      <c r="F2415" s="773">
        <v>460</v>
      </c>
      <c r="G2415" s="773">
        <v>8</v>
      </c>
      <c r="H2415" s="774">
        <v>460</v>
      </c>
    </row>
    <row r="2416" spans="1:8" s="406" customFormat="1" x14ac:dyDescent="0.25">
      <c r="A2416" s="524" t="str">
        <f t="shared" si="54"/>
        <v>852-081-0-001 Rayonier A.M. Canada S.E.N.C. (Témiscaming - Pâtes et papiers)</v>
      </c>
      <c r="B2416" s="61" t="str">
        <f t="shared" si="53"/>
        <v>081-0-001 Rayonier A.M. Canada S.E.N.C. (Témiscaming - Pâtes et papiers)</v>
      </c>
      <c r="C2416" s="641">
        <v>852</v>
      </c>
      <c r="D2416" s="641" t="s">
        <v>1017</v>
      </c>
      <c r="E2416" s="642" t="s">
        <v>1244</v>
      </c>
      <c r="F2416" s="773">
        <v>20</v>
      </c>
      <c r="G2416" s="773">
        <v>1</v>
      </c>
      <c r="H2416" s="774">
        <v>60</v>
      </c>
    </row>
    <row r="2417" spans="1:8" s="406" customFormat="1" x14ac:dyDescent="0.25">
      <c r="A2417" s="524" t="str">
        <f t="shared" si="54"/>
        <v>852-171-4-003 Silicium Québec Société en commandite</v>
      </c>
      <c r="B2417" s="61" t="str">
        <f t="shared" si="53"/>
        <v>171-4-003 Silicium Québec Société en commandite</v>
      </c>
      <c r="C2417" s="641">
        <v>852</v>
      </c>
      <c r="D2417" s="641" t="s">
        <v>1010</v>
      </c>
      <c r="E2417" s="642" t="s">
        <v>1245</v>
      </c>
      <c r="F2417" s="773">
        <v>460</v>
      </c>
      <c r="G2417" s="773">
        <v>8</v>
      </c>
      <c r="H2417" s="774">
        <v>460</v>
      </c>
    </row>
    <row r="2418" spans="1:8" s="406" customFormat="1" x14ac:dyDescent="0.25">
      <c r="A2418" s="524" t="str">
        <f t="shared" si="54"/>
        <v>852-012-0-001 Uniboard Canada inc. (Sayabec)</v>
      </c>
      <c r="B2418" s="61" t="str">
        <f t="shared" si="53"/>
        <v>012-0-001 Uniboard Canada inc. (Sayabec)</v>
      </c>
      <c r="C2418" s="641">
        <v>852</v>
      </c>
      <c r="D2418" s="641" t="s">
        <v>1008</v>
      </c>
      <c r="E2418" s="642" t="s">
        <v>1246</v>
      </c>
      <c r="F2418" s="773">
        <v>460</v>
      </c>
      <c r="G2418" s="773">
        <v>8</v>
      </c>
      <c r="H2418" s="774">
        <v>460</v>
      </c>
    </row>
    <row r="2419" spans="1:8" s="406" customFormat="1" x14ac:dyDescent="0.25">
      <c r="A2419" s="524" t="str">
        <f t="shared" si="54"/>
        <v>852-041-2-039 Xylo-Carbone inc.</v>
      </c>
      <c r="B2419" s="61" t="str">
        <f t="shared" si="53"/>
        <v>041-2-039 Xylo-Carbone inc.</v>
      </c>
      <c r="C2419" s="641">
        <v>852</v>
      </c>
      <c r="D2419" s="641" t="s">
        <v>1214</v>
      </c>
      <c r="E2419" s="642" t="s">
        <v>1247</v>
      </c>
      <c r="F2419" s="773">
        <v>460</v>
      </c>
      <c r="G2419" s="773">
        <v>8</v>
      </c>
      <c r="H2419" s="774">
        <v>460</v>
      </c>
    </row>
    <row r="2420" spans="1:8" s="406" customFormat="1" x14ac:dyDescent="0.25">
      <c r="A2420" s="524" t="str">
        <f t="shared" si="54"/>
        <v>853-142-4-004 9455-8624 Québec inc. (Biomasse du lac Taureau)</v>
      </c>
      <c r="B2420" s="61" t="str">
        <f t="shared" si="53"/>
        <v>142-4-004 9455-8624 Québec inc. (Biomasse du lac Taureau)</v>
      </c>
      <c r="C2420" s="641">
        <v>853</v>
      </c>
      <c r="D2420" s="641" t="s">
        <v>1147</v>
      </c>
      <c r="E2420" s="642" t="s">
        <v>1236</v>
      </c>
      <c r="F2420" s="773">
        <v>460</v>
      </c>
      <c r="G2420" s="773">
        <v>8</v>
      </c>
      <c r="H2420" s="774">
        <v>460</v>
      </c>
    </row>
    <row r="2421" spans="1:8" s="406" customFormat="1" x14ac:dyDescent="0.25">
      <c r="A2421" s="524" t="str">
        <f t="shared" si="54"/>
        <v>853-011-0-003 Cascades Canada ULC (Cabano)</v>
      </c>
      <c r="B2421" s="61" t="str">
        <f t="shared" si="53"/>
        <v>011-0-003 Cascades Canada ULC (Cabano)</v>
      </c>
      <c r="C2421" s="641">
        <v>853</v>
      </c>
      <c r="D2421" s="641" t="s">
        <v>1007</v>
      </c>
      <c r="E2421" s="642" t="s">
        <v>1211</v>
      </c>
      <c r="F2421" s="773">
        <v>460</v>
      </c>
      <c r="G2421" s="773">
        <v>8</v>
      </c>
      <c r="H2421" s="774">
        <v>460</v>
      </c>
    </row>
    <row r="2422" spans="1:8" s="406" customFormat="1" x14ac:dyDescent="0.25">
      <c r="A2422" s="524" t="str">
        <f t="shared" si="54"/>
        <v>853-042-0-001 Compagnie WestRock du Canada Corp.</v>
      </c>
      <c r="B2422" s="61" t="str">
        <f t="shared" si="53"/>
        <v>042-0-001 Compagnie WestRock du Canada Corp.</v>
      </c>
      <c r="C2422" s="641">
        <v>853</v>
      </c>
      <c r="D2422" s="641" t="s">
        <v>1011</v>
      </c>
      <c r="E2422" s="642" t="s">
        <v>1237</v>
      </c>
      <c r="F2422" s="773">
        <v>460</v>
      </c>
      <c r="G2422" s="773">
        <v>8</v>
      </c>
      <c r="H2422" s="774">
        <v>460</v>
      </c>
    </row>
    <row r="2423" spans="1:8" s="406" customFormat="1" x14ac:dyDescent="0.25">
      <c r="A2423" s="524" t="str">
        <f t="shared" si="54"/>
        <v>853-051-0-003 Domtar inc. (Windsor - Pâtes et papiers)</v>
      </c>
      <c r="B2423" s="61" t="str">
        <f t="shared" si="53"/>
        <v>051-0-003 Domtar inc. (Windsor - Pâtes et papiers)</v>
      </c>
      <c r="C2423" s="641">
        <v>853</v>
      </c>
      <c r="D2423" s="641" t="s">
        <v>1012</v>
      </c>
      <c r="E2423" s="642" t="s">
        <v>1238</v>
      </c>
      <c r="F2423" s="773">
        <v>460</v>
      </c>
      <c r="G2423" s="773">
        <v>8</v>
      </c>
      <c r="H2423" s="774">
        <v>460</v>
      </c>
    </row>
    <row r="2424" spans="1:8" s="406" customFormat="1" x14ac:dyDescent="0.25">
      <c r="A2424" s="524" t="str">
        <f t="shared" si="54"/>
        <v>853-012-0-003 Entreprises Sappi Canada inc. (Matane)</v>
      </c>
      <c r="B2424" s="61" t="str">
        <f t="shared" si="53"/>
        <v>012-0-003 Entreprises Sappi Canada inc. (Matane)</v>
      </c>
      <c r="C2424" s="641">
        <v>853</v>
      </c>
      <c r="D2424" s="641" t="s">
        <v>1009</v>
      </c>
      <c r="E2424" s="642" t="s">
        <v>1239</v>
      </c>
      <c r="F2424" s="773">
        <v>460</v>
      </c>
      <c r="G2424" s="773">
        <v>8</v>
      </c>
      <c r="H2424" s="774">
        <v>460</v>
      </c>
    </row>
    <row r="2425" spans="1:8" s="406" customFormat="1" x14ac:dyDescent="0.25">
      <c r="A2425" s="524" t="str">
        <f t="shared" si="54"/>
        <v>853-086-0-002 Forex Amos inc. (OSB)</v>
      </c>
      <c r="B2425" s="61" t="str">
        <f t="shared" si="53"/>
        <v>086-0-002 Forex Amos inc. (OSB)</v>
      </c>
      <c r="C2425" s="641">
        <v>853</v>
      </c>
      <c r="D2425" s="641" t="s">
        <v>1240</v>
      </c>
      <c r="E2425" s="642" t="s">
        <v>1241</v>
      </c>
      <c r="F2425" s="773">
        <v>420</v>
      </c>
      <c r="G2425" s="773">
        <v>7</v>
      </c>
      <c r="H2425" s="774">
        <v>420</v>
      </c>
    </row>
    <row r="2426" spans="1:8" s="406" customFormat="1" x14ac:dyDescent="0.25">
      <c r="A2426" s="524" t="str">
        <f t="shared" si="54"/>
        <v xml:space="preserve">853-072-0-002 Fortress Cellulose Spécialisée (Thurso - Pâtes et Papiers) </v>
      </c>
      <c r="B2426" s="61" t="str">
        <f t="shared" si="53"/>
        <v xml:space="preserve">072-0-002 Fortress Cellulose Spécialisée (Thurso - Pâtes et Papiers) </v>
      </c>
      <c r="C2426" s="642">
        <v>853</v>
      </c>
      <c r="D2426" s="642" t="s">
        <v>1013</v>
      </c>
      <c r="E2426" s="642" t="s">
        <v>1014</v>
      </c>
      <c r="F2426" s="773">
        <v>460</v>
      </c>
      <c r="G2426" s="773">
        <v>8</v>
      </c>
      <c r="H2426" s="774">
        <v>460</v>
      </c>
    </row>
    <row r="2427" spans="1:8" s="406" customFormat="1" x14ac:dyDescent="0.25">
      <c r="A2427" s="524" t="str">
        <f t="shared" si="54"/>
        <v>853-073-0-001 Louisiana-Pacific Canada Ltd. (Bois-Franc)</v>
      </c>
      <c r="B2427" s="61" t="str">
        <f t="shared" si="53"/>
        <v>073-0-001 Louisiana-Pacific Canada Ltd. (Bois-Franc)</v>
      </c>
      <c r="C2427" s="641">
        <v>853</v>
      </c>
      <c r="D2427" s="641" t="s">
        <v>1015</v>
      </c>
      <c r="E2427" s="642" t="s">
        <v>1242</v>
      </c>
      <c r="F2427" s="773">
        <v>460</v>
      </c>
      <c r="G2427" s="773">
        <v>8</v>
      </c>
      <c r="H2427" s="774">
        <v>460</v>
      </c>
    </row>
    <row r="2428" spans="1:8" s="406" customFormat="1" x14ac:dyDescent="0.25">
      <c r="A2428" s="524" t="str">
        <f t="shared" si="54"/>
        <v>853-022-0-001 Norbord inc. (Chambord)</v>
      </c>
      <c r="B2428" s="61" t="str">
        <f t="shared" si="53"/>
        <v>022-0-001 Norbord inc. (Chambord)</v>
      </c>
      <c r="C2428" s="641">
        <v>853</v>
      </c>
      <c r="D2428" s="641" t="s">
        <v>1212</v>
      </c>
      <c r="E2428" s="642" t="s">
        <v>1213</v>
      </c>
      <c r="F2428" s="773">
        <v>460</v>
      </c>
      <c r="G2428" s="773">
        <v>8</v>
      </c>
      <c r="H2428" s="774">
        <v>460</v>
      </c>
    </row>
    <row r="2429" spans="1:8" s="406" customFormat="1" x14ac:dyDescent="0.25">
      <c r="A2429" s="524" t="str">
        <f t="shared" si="54"/>
        <v>853-085-0-001 Norbord inc. (La Sarre - Panneaux)</v>
      </c>
      <c r="B2429" s="61" t="str">
        <f t="shared" si="53"/>
        <v>085-0-001 Norbord inc. (La Sarre - Panneaux)</v>
      </c>
      <c r="C2429" s="641">
        <v>853</v>
      </c>
      <c r="D2429" s="641" t="s">
        <v>1016</v>
      </c>
      <c r="E2429" s="642" t="s">
        <v>1243</v>
      </c>
      <c r="F2429" s="773">
        <v>460</v>
      </c>
      <c r="G2429" s="773">
        <v>8</v>
      </c>
      <c r="H2429" s="774">
        <v>460</v>
      </c>
    </row>
    <row r="2430" spans="1:8" s="406" customFormat="1" x14ac:dyDescent="0.25">
      <c r="A2430" s="524" t="str">
        <f t="shared" si="54"/>
        <v>853-081-0-001 Rayonier A.M. Canada S.E.N.C. (Témiscaming - Pâtes et papiers)</v>
      </c>
      <c r="B2430" s="61" t="str">
        <f t="shared" si="53"/>
        <v>081-0-001 Rayonier A.M. Canada S.E.N.C. (Témiscaming - Pâtes et papiers)</v>
      </c>
      <c r="C2430" s="641">
        <v>853</v>
      </c>
      <c r="D2430" s="641" t="s">
        <v>1017</v>
      </c>
      <c r="E2430" s="642" t="s">
        <v>1244</v>
      </c>
      <c r="F2430" s="773">
        <v>140</v>
      </c>
      <c r="G2430" s="773">
        <v>3</v>
      </c>
      <c r="H2430" s="774">
        <v>180</v>
      </c>
    </row>
    <row r="2431" spans="1:8" s="406" customFormat="1" x14ac:dyDescent="0.25">
      <c r="A2431" s="524" t="str">
        <f t="shared" si="54"/>
        <v>853-171-4-003 Silicium Québec Société en commandite</v>
      </c>
      <c r="B2431" s="61" t="str">
        <f t="shared" si="53"/>
        <v>171-4-003 Silicium Québec Société en commandite</v>
      </c>
      <c r="C2431" s="641">
        <v>853</v>
      </c>
      <c r="D2431" s="641" t="s">
        <v>1010</v>
      </c>
      <c r="E2431" s="642" t="s">
        <v>1245</v>
      </c>
      <c r="F2431" s="773">
        <v>460</v>
      </c>
      <c r="G2431" s="773">
        <v>8</v>
      </c>
      <c r="H2431" s="774">
        <v>460</v>
      </c>
    </row>
    <row r="2432" spans="1:8" s="406" customFormat="1" x14ac:dyDescent="0.25">
      <c r="A2432" s="524" t="str">
        <f t="shared" si="54"/>
        <v>853-012-0-001 Uniboard Canada inc. (Sayabec)</v>
      </c>
      <c r="B2432" s="61" t="str">
        <f t="shared" si="53"/>
        <v>012-0-001 Uniboard Canada inc. (Sayabec)</v>
      </c>
      <c r="C2432" s="641">
        <v>853</v>
      </c>
      <c r="D2432" s="641" t="s">
        <v>1008</v>
      </c>
      <c r="E2432" s="642" t="s">
        <v>1246</v>
      </c>
      <c r="F2432" s="773">
        <v>460</v>
      </c>
      <c r="G2432" s="773">
        <v>8</v>
      </c>
      <c r="H2432" s="774">
        <v>460</v>
      </c>
    </row>
    <row r="2433" spans="1:8" s="406" customFormat="1" x14ac:dyDescent="0.25">
      <c r="A2433" s="524" t="str">
        <f t="shared" si="54"/>
        <v>853-041-2-039 Xylo-Carbone inc.</v>
      </c>
      <c r="B2433" s="61" t="str">
        <f t="shared" si="53"/>
        <v>041-2-039 Xylo-Carbone inc.</v>
      </c>
      <c r="C2433" s="641">
        <v>853</v>
      </c>
      <c r="D2433" s="641" t="s">
        <v>1214</v>
      </c>
      <c r="E2433" s="642" t="s">
        <v>1247</v>
      </c>
      <c r="F2433" s="773">
        <v>460</v>
      </c>
      <c r="G2433" s="773">
        <v>8</v>
      </c>
      <c r="H2433" s="774">
        <v>460</v>
      </c>
    </row>
    <row r="2434" spans="1:8" s="406" customFormat="1" x14ac:dyDescent="0.25">
      <c r="A2434" s="524" t="str">
        <f t="shared" si="54"/>
        <v>854-142-4-004 9455-8624 Québec inc. (Biomasse du lac Taureau)</v>
      </c>
      <c r="B2434" s="61" t="str">
        <f t="shared" si="53"/>
        <v>142-4-004 9455-8624 Québec inc. (Biomasse du lac Taureau)</v>
      </c>
      <c r="C2434" s="641">
        <v>854</v>
      </c>
      <c r="D2434" s="641" t="s">
        <v>1147</v>
      </c>
      <c r="E2434" s="642" t="s">
        <v>1236</v>
      </c>
      <c r="F2434" s="773">
        <v>460</v>
      </c>
      <c r="G2434" s="773">
        <v>8</v>
      </c>
      <c r="H2434" s="774">
        <v>460</v>
      </c>
    </row>
    <row r="2435" spans="1:8" s="406" customFormat="1" x14ac:dyDescent="0.25">
      <c r="A2435" s="524" t="str">
        <f t="shared" si="54"/>
        <v>854-011-0-003 Cascades Canada ULC (Cabano)</v>
      </c>
      <c r="B2435" s="61" t="str">
        <f t="shared" si="53"/>
        <v>011-0-003 Cascades Canada ULC (Cabano)</v>
      </c>
      <c r="C2435" s="641">
        <v>854</v>
      </c>
      <c r="D2435" s="641" t="s">
        <v>1007</v>
      </c>
      <c r="E2435" s="642" t="s">
        <v>1211</v>
      </c>
      <c r="F2435" s="773">
        <v>460</v>
      </c>
      <c r="G2435" s="773">
        <v>8</v>
      </c>
      <c r="H2435" s="774">
        <v>460</v>
      </c>
    </row>
    <row r="2436" spans="1:8" s="406" customFormat="1" x14ac:dyDescent="0.25">
      <c r="A2436" s="524" t="str">
        <f t="shared" si="54"/>
        <v>854-042-0-001 Compagnie WestRock du Canada Corp.</v>
      </c>
      <c r="B2436" s="61" t="str">
        <f t="shared" si="53"/>
        <v>042-0-001 Compagnie WestRock du Canada Corp.</v>
      </c>
      <c r="C2436" s="641">
        <v>854</v>
      </c>
      <c r="D2436" s="641" t="s">
        <v>1011</v>
      </c>
      <c r="E2436" s="642" t="s">
        <v>1237</v>
      </c>
      <c r="F2436" s="773">
        <v>460</v>
      </c>
      <c r="G2436" s="773">
        <v>8</v>
      </c>
      <c r="H2436" s="774">
        <v>460</v>
      </c>
    </row>
    <row r="2437" spans="1:8" s="406" customFormat="1" x14ac:dyDescent="0.25">
      <c r="A2437" s="524" t="str">
        <f t="shared" si="54"/>
        <v>854-051-0-003 Domtar inc. (Windsor - Pâtes et papiers)</v>
      </c>
      <c r="B2437" s="61" t="str">
        <f t="shared" si="53"/>
        <v>051-0-003 Domtar inc. (Windsor - Pâtes et papiers)</v>
      </c>
      <c r="C2437" s="642">
        <v>854</v>
      </c>
      <c r="D2437" s="642" t="s">
        <v>1012</v>
      </c>
      <c r="E2437" s="642" t="s">
        <v>1238</v>
      </c>
      <c r="F2437" s="773">
        <v>460</v>
      </c>
      <c r="G2437" s="773">
        <v>8</v>
      </c>
      <c r="H2437" s="774">
        <v>460</v>
      </c>
    </row>
    <row r="2438" spans="1:8" s="406" customFormat="1" x14ac:dyDescent="0.25">
      <c r="A2438" s="524" t="str">
        <f t="shared" si="54"/>
        <v>854-012-0-003 Entreprises Sappi Canada inc. (Matane)</v>
      </c>
      <c r="B2438" s="61" t="str">
        <f t="shared" si="53"/>
        <v>012-0-003 Entreprises Sappi Canada inc. (Matane)</v>
      </c>
      <c r="C2438" s="641">
        <v>854</v>
      </c>
      <c r="D2438" s="641" t="s">
        <v>1009</v>
      </c>
      <c r="E2438" s="642" t="s">
        <v>1239</v>
      </c>
      <c r="F2438" s="773">
        <v>460</v>
      </c>
      <c r="G2438" s="773">
        <v>8</v>
      </c>
      <c r="H2438" s="774">
        <v>460</v>
      </c>
    </row>
    <row r="2439" spans="1:8" s="406" customFormat="1" x14ac:dyDescent="0.25">
      <c r="A2439" s="524" t="str">
        <f t="shared" si="54"/>
        <v>854-086-0-002 Forex Amos inc. (OSB)</v>
      </c>
      <c r="B2439" s="61" t="str">
        <f t="shared" si="53"/>
        <v>086-0-002 Forex Amos inc. (OSB)</v>
      </c>
      <c r="C2439" s="641">
        <v>854</v>
      </c>
      <c r="D2439" s="641" t="s">
        <v>1240</v>
      </c>
      <c r="E2439" s="642" t="s">
        <v>1241</v>
      </c>
      <c r="F2439" s="773">
        <v>420</v>
      </c>
      <c r="G2439" s="773">
        <v>7</v>
      </c>
      <c r="H2439" s="774">
        <v>420</v>
      </c>
    </row>
    <row r="2440" spans="1:8" s="406" customFormat="1" x14ac:dyDescent="0.25">
      <c r="A2440" s="524" t="str">
        <f t="shared" si="54"/>
        <v xml:space="preserve">854-072-0-002 Fortress Cellulose Spécialisée (Thurso - Pâtes et Papiers) </v>
      </c>
      <c r="B2440" s="61" t="str">
        <f t="shared" ref="B2440:B2503" si="55">CONCATENATE(D2440," ",E2440)</f>
        <v xml:space="preserve">072-0-002 Fortress Cellulose Spécialisée (Thurso - Pâtes et Papiers) </v>
      </c>
      <c r="C2440" s="641">
        <v>854</v>
      </c>
      <c r="D2440" s="641" t="s">
        <v>1013</v>
      </c>
      <c r="E2440" s="642" t="s">
        <v>1014</v>
      </c>
      <c r="F2440" s="773">
        <v>460</v>
      </c>
      <c r="G2440" s="773">
        <v>8</v>
      </c>
      <c r="H2440" s="774">
        <v>460</v>
      </c>
    </row>
    <row r="2441" spans="1:8" s="406" customFormat="1" x14ac:dyDescent="0.25">
      <c r="A2441" s="524" t="str">
        <f t="shared" ref="A2441:A2504" si="56">CONCATENATE(C2441,"-",B2441)</f>
        <v>854-073-0-001 Louisiana-Pacific Canada Ltd. (Bois-Franc)</v>
      </c>
      <c r="B2441" s="61" t="str">
        <f t="shared" si="55"/>
        <v>073-0-001 Louisiana-Pacific Canada Ltd. (Bois-Franc)</v>
      </c>
      <c r="C2441" s="641">
        <v>854</v>
      </c>
      <c r="D2441" s="641" t="s">
        <v>1015</v>
      </c>
      <c r="E2441" s="642" t="s">
        <v>1242</v>
      </c>
      <c r="F2441" s="773">
        <v>460</v>
      </c>
      <c r="G2441" s="773">
        <v>8</v>
      </c>
      <c r="H2441" s="774">
        <v>460</v>
      </c>
    </row>
    <row r="2442" spans="1:8" s="406" customFormat="1" x14ac:dyDescent="0.25">
      <c r="A2442" s="524" t="str">
        <f t="shared" si="56"/>
        <v>854-022-0-001 Norbord inc. (Chambord)</v>
      </c>
      <c r="B2442" s="61" t="str">
        <f t="shared" si="55"/>
        <v>022-0-001 Norbord inc. (Chambord)</v>
      </c>
      <c r="C2442" s="641">
        <v>854</v>
      </c>
      <c r="D2442" s="641" t="s">
        <v>1212</v>
      </c>
      <c r="E2442" s="642" t="s">
        <v>1213</v>
      </c>
      <c r="F2442" s="773">
        <v>460</v>
      </c>
      <c r="G2442" s="773">
        <v>8</v>
      </c>
      <c r="H2442" s="774">
        <v>460</v>
      </c>
    </row>
    <row r="2443" spans="1:8" s="406" customFormat="1" x14ac:dyDescent="0.25">
      <c r="A2443" s="524" t="str">
        <f t="shared" si="56"/>
        <v>854-085-0-001 Norbord inc. (La Sarre - Panneaux)</v>
      </c>
      <c r="B2443" s="61" t="str">
        <f t="shared" si="55"/>
        <v>085-0-001 Norbord inc. (La Sarre - Panneaux)</v>
      </c>
      <c r="C2443" s="641">
        <v>854</v>
      </c>
      <c r="D2443" s="641" t="s">
        <v>1016</v>
      </c>
      <c r="E2443" s="642" t="s">
        <v>1243</v>
      </c>
      <c r="F2443" s="773">
        <v>380</v>
      </c>
      <c r="G2443" s="773">
        <v>7</v>
      </c>
      <c r="H2443" s="774">
        <v>420</v>
      </c>
    </row>
    <row r="2444" spans="1:8" s="406" customFormat="1" x14ac:dyDescent="0.25">
      <c r="A2444" s="524" t="str">
        <f t="shared" si="56"/>
        <v>854-081-0-001 Rayonier A.M. Canada S.E.N.C. (Témiscaming - Pâtes et papiers)</v>
      </c>
      <c r="B2444" s="61" t="str">
        <f t="shared" si="55"/>
        <v>081-0-001 Rayonier A.M. Canada S.E.N.C. (Témiscaming - Pâtes et papiers)</v>
      </c>
      <c r="C2444" s="641">
        <v>854</v>
      </c>
      <c r="D2444" s="641" t="s">
        <v>1017</v>
      </c>
      <c r="E2444" s="642" t="s">
        <v>1244</v>
      </c>
      <c r="F2444" s="773">
        <v>0</v>
      </c>
      <c r="G2444" s="773">
        <v>0</v>
      </c>
      <c r="H2444" s="774">
        <v>0</v>
      </c>
    </row>
    <row r="2445" spans="1:8" s="406" customFormat="1" x14ac:dyDescent="0.25">
      <c r="A2445" s="524" t="str">
        <f t="shared" si="56"/>
        <v>854-171-4-003 Silicium Québec Société en commandite</v>
      </c>
      <c r="B2445" s="61" t="str">
        <f t="shared" si="55"/>
        <v>171-4-003 Silicium Québec Société en commandite</v>
      </c>
      <c r="C2445" s="641">
        <v>854</v>
      </c>
      <c r="D2445" s="641" t="s">
        <v>1010</v>
      </c>
      <c r="E2445" s="642" t="s">
        <v>1245</v>
      </c>
      <c r="F2445" s="773">
        <v>460</v>
      </c>
      <c r="G2445" s="773">
        <v>8</v>
      </c>
      <c r="H2445" s="774">
        <v>460</v>
      </c>
    </row>
    <row r="2446" spans="1:8" s="406" customFormat="1" x14ac:dyDescent="0.25">
      <c r="A2446" s="524" t="str">
        <f t="shared" si="56"/>
        <v>854-012-0-001 Uniboard Canada inc. (Sayabec)</v>
      </c>
      <c r="B2446" s="61" t="str">
        <f t="shared" si="55"/>
        <v>012-0-001 Uniboard Canada inc. (Sayabec)</v>
      </c>
      <c r="C2446" s="641">
        <v>854</v>
      </c>
      <c r="D2446" s="641" t="s">
        <v>1008</v>
      </c>
      <c r="E2446" s="642" t="s">
        <v>1246</v>
      </c>
      <c r="F2446" s="773">
        <v>460</v>
      </c>
      <c r="G2446" s="773">
        <v>8</v>
      </c>
      <c r="H2446" s="774">
        <v>460</v>
      </c>
    </row>
    <row r="2447" spans="1:8" s="406" customFormat="1" x14ac:dyDescent="0.25">
      <c r="A2447" s="524" t="str">
        <f t="shared" si="56"/>
        <v>854-041-2-039 Xylo-Carbone inc.</v>
      </c>
      <c r="B2447" s="61" t="str">
        <f t="shared" si="55"/>
        <v>041-2-039 Xylo-Carbone inc.</v>
      </c>
      <c r="C2447" s="641">
        <v>854</v>
      </c>
      <c r="D2447" s="641" t="s">
        <v>1214</v>
      </c>
      <c r="E2447" s="642" t="s">
        <v>1247</v>
      </c>
      <c r="F2447" s="773">
        <v>460</v>
      </c>
      <c r="G2447" s="773">
        <v>8</v>
      </c>
      <c r="H2447" s="774">
        <v>460</v>
      </c>
    </row>
    <row r="2448" spans="1:8" s="406" customFormat="1" x14ac:dyDescent="0.25">
      <c r="A2448" s="524" t="str">
        <f t="shared" si="56"/>
        <v>855-142-4-004 9455-8624 Québec inc. (Biomasse du lac Taureau)</v>
      </c>
      <c r="B2448" s="61" t="str">
        <f t="shared" si="55"/>
        <v>142-4-004 9455-8624 Québec inc. (Biomasse du lac Taureau)</v>
      </c>
      <c r="C2448" s="642">
        <v>855</v>
      </c>
      <c r="D2448" s="642" t="s">
        <v>1147</v>
      </c>
      <c r="E2448" s="642" t="s">
        <v>1236</v>
      </c>
      <c r="F2448" s="773">
        <v>460</v>
      </c>
      <c r="G2448" s="773">
        <v>8</v>
      </c>
      <c r="H2448" s="774">
        <v>460</v>
      </c>
    </row>
    <row r="2449" spans="1:8" s="406" customFormat="1" x14ac:dyDescent="0.25">
      <c r="A2449" s="524" t="str">
        <f t="shared" si="56"/>
        <v>855-011-0-003 Cascades Canada ULC (Cabano)</v>
      </c>
      <c r="B2449" s="61" t="str">
        <f t="shared" si="55"/>
        <v>011-0-003 Cascades Canada ULC (Cabano)</v>
      </c>
      <c r="C2449" s="641">
        <v>855</v>
      </c>
      <c r="D2449" s="641" t="s">
        <v>1007</v>
      </c>
      <c r="E2449" s="642" t="s">
        <v>1211</v>
      </c>
      <c r="F2449" s="773">
        <v>460</v>
      </c>
      <c r="G2449" s="773">
        <v>8</v>
      </c>
      <c r="H2449" s="774">
        <v>460</v>
      </c>
    </row>
    <row r="2450" spans="1:8" s="406" customFormat="1" x14ac:dyDescent="0.25">
      <c r="A2450" s="524" t="str">
        <f t="shared" si="56"/>
        <v>855-042-0-001 Compagnie WestRock du Canada Corp.</v>
      </c>
      <c r="B2450" s="61" t="str">
        <f t="shared" si="55"/>
        <v>042-0-001 Compagnie WestRock du Canada Corp.</v>
      </c>
      <c r="C2450" s="641">
        <v>855</v>
      </c>
      <c r="D2450" s="641" t="s">
        <v>1011</v>
      </c>
      <c r="E2450" s="642" t="s">
        <v>1237</v>
      </c>
      <c r="F2450" s="773">
        <v>460</v>
      </c>
      <c r="G2450" s="773">
        <v>8</v>
      </c>
      <c r="H2450" s="774">
        <v>460</v>
      </c>
    </row>
    <row r="2451" spans="1:8" s="406" customFormat="1" x14ac:dyDescent="0.25">
      <c r="A2451" s="524" t="str">
        <f t="shared" si="56"/>
        <v>855-051-0-003 Domtar inc. (Windsor - Pâtes et papiers)</v>
      </c>
      <c r="B2451" s="61" t="str">
        <f t="shared" si="55"/>
        <v>051-0-003 Domtar inc. (Windsor - Pâtes et papiers)</v>
      </c>
      <c r="C2451" s="641">
        <v>855</v>
      </c>
      <c r="D2451" s="641" t="s">
        <v>1012</v>
      </c>
      <c r="E2451" s="642" t="s">
        <v>1238</v>
      </c>
      <c r="F2451" s="773">
        <v>460</v>
      </c>
      <c r="G2451" s="773">
        <v>8</v>
      </c>
      <c r="H2451" s="774">
        <v>460</v>
      </c>
    </row>
    <row r="2452" spans="1:8" s="406" customFormat="1" x14ac:dyDescent="0.25">
      <c r="A2452" s="524" t="str">
        <f t="shared" si="56"/>
        <v>855-012-0-003 Entreprises Sappi Canada inc. (Matane)</v>
      </c>
      <c r="B2452" s="61" t="str">
        <f t="shared" si="55"/>
        <v>012-0-003 Entreprises Sappi Canada inc. (Matane)</v>
      </c>
      <c r="C2452" s="641">
        <v>855</v>
      </c>
      <c r="D2452" s="641" t="s">
        <v>1009</v>
      </c>
      <c r="E2452" s="642" t="s">
        <v>1239</v>
      </c>
      <c r="F2452" s="773">
        <v>460</v>
      </c>
      <c r="G2452" s="773">
        <v>8</v>
      </c>
      <c r="H2452" s="774">
        <v>460</v>
      </c>
    </row>
    <row r="2453" spans="1:8" s="406" customFormat="1" x14ac:dyDescent="0.25">
      <c r="A2453" s="524" t="str">
        <f t="shared" si="56"/>
        <v>855-086-0-002 Forex Amos inc. (OSB)</v>
      </c>
      <c r="B2453" s="61" t="str">
        <f t="shared" si="55"/>
        <v>086-0-002 Forex Amos inc. (OSB)</v>
      </c>
      <c r="C2453" s="641">
        <v>855</v>
      </c>
      <c r="D2453" s="641" t="s">
        <v>1240</v>
      </c>
      <c r="E2453" s="642" t="s">
        <v>1241</v>
      </c>
      <c r="F2453" s="773">
        <v>360</v>
      </c>
      <c r="G2453" s="773">
        <v>6</v>
      </c>
      <c r="H2453" s="774">
        <v>360</v>
      </c>
    </row>
    <row r="2454" spans="1:8" s="406" customFormat="1" x14ac:dyDescent="0.25">
      <c r="A2454" s="524" t="str">
        <f t="shared" si="56"/>
        <v xml:space="preserve">855-072-0-002 Fortress Cellulose Spécialisée (Thurso - Pâtes et Papiers) </v>
      </c>
      <c r="B2454" s="61" t="str">
        <f t="shared" si="55"/>
        <v xml:space="preserve">072-0-002 Fortress Cellulose Spécialisée (Thurso - Pâtes et Papiers) </v>
      </c>
      <c r="C2454" s="641">
        <v>855</v>
      </c>
      <c r="D2454" s="641" t="s">
        <v>1013</v>
      </c>
      <c r="E2454" s="642" t="s">
        <v>1014</v>
      </c>
      <c r="F2454" s="773">
        <v>460</v>
      </c>
      <c r="G2454" s="773">
        <v>8</v>
      </c>
      <c r="H2454" s="774">
        <v>460</v>
      </c>
    </row>
    <row r="2455" spans="1:8" s="406" customFormat="1" x14ac:dyDescent="0.25">
      <c r="A2455" s="524" t="str">
        <f t="shared" si="56"/>
        <v>855-073-0-001 Louisiana-Pacific Canada Ltd. (Bois-Franc)</v>
      </c>
      <c r="B2455" s="61" t="str">
        <f t="shared" si="55"/>
        <v>073-0-001 Louisiana-Pacific Canada Ltd. (Bois-Franc)</v>
      </c>
      <c r="C2455" s="641">
        <v>855</v>
      </c>
      <c r="D2455" s="641" t="s">
        <v>1015</v>
      </c>
      <c r="E2455" s="642" t="s">
        <v>1242</v>
      </c>
      <c r="F2455" s="773">
        <v>460</v>
      </c>
      <c r="G2455" s="773">
        <v>8</v>
      </c>
      <c r="H2455" s="774">
        <v>460</v>
      </c>
    </row>
    <row r="2456" spans="1:8" s="406" customFormat="1" x14ac:dyDescent="0.25">
      <c r="A2456" s="524" t="str">
        <f t="shared" si="56"/>
        <v>855-022-0-001 Norbord inc. (Chambord)</v>
      </c>
      <c r="B2456" s="61" t="str">
        <f t="shared" si="55"/>
        <v>022-0-001 Norbord inc. (Chambord)</v>
      </c>
      <c r="C2456" s="641">
        <v>855</v>
      </c>
      <c r="D2456" s="641" t="s">
        <v>1212</v>
      </c>
      <c r="E2456" s="642" t="s">
        <v>1213</v>
      </c>
      <c r="F2456" s="773">
        <v>460</v>
      </c>
      <c r="G2456" s="773">
        <v>8</v>
      </c>
      <c r="H2456" s="774">
        <v>460</v>
      </c>
    </row>
    <row r="2457" spans="1:8" s="406" customFormat="1" x14ac:dyDescent="0.25">
      <c r="A2457" s="524" t="str">
        <f t="shared" si="56"/>
        <v>855-085-0-001 Norbord inc. (La Sarre - Panneaux)</v>
      </c>
      <c r="B2457" s="61" t="str">
        <f t="shared" si="55"/>
        <v>085-0-001 Norbord inc. (La Sarre - Panneaux)</v>
      </c>
      <c r="C2457" s="641">
        <v>855</v>
      </c>
      <c r="D2457" s="641" t="s">
        <v>1016</v>
      </c>
      <c r="E2457" s="642" t="s">
        <v>1243</v>
      </c>
      <c r="F2457" s="773">
        <v>280</v>
      </c>
      <c r="G2457" s="773">
        <v>5</v>
      </c>
      <c r="H2457" s="774">
        <v>300</v>
      </c>
    </row>
    <row r="2458" spans="1:8" s="406" customFormat="1" x14ac:dyDescent="0.25">
      <c r="A2458" s="524" t="str">
        <f t="shared" si="56"/>
        <v>855-081-0-001 Rayonier A.M. Canada S.E.N.C. (Témiscaming - Pâtes et papiers)</v>
      </c>
      <c r="B2458" s="61" t="str">
        <f t="shared" si="55"/>
        <v>081-0-001 Rayonier A.M. Canada S.E.N.C. (Témiscaming - Pâtes et papiers)</v>
      </c>
      <c r="C2458" s="641">
        <v>855</v>
      </c>
      <c r="D2458" s="641" t="s">
        <v>1017</v>
      </c>
      <c r="E2458" s="642" t="s">
        <v>1244</v>
      </c>
      <c r="F2458" s="773">
        <v>0</v>
      </c>
      <c r="G2458" s="773">
        <v>0</v>
      </c>
      <c r="H2458" s="774">
        <v>0</v>
      </c>
    </row>
    <row r="2459" spans="1:8" s="406" customFormat="1" x14ac:dyDescent="0.25">
      <c r="A2459" s="524" t="str">
        <f t="shared" si="56"/>
        <v>855-171-4-003 Silicium Québec Société en commandite</v>
      </c>
      <c r="B2459" s="61" t="str">
        <f t="shared" si="55"/>
        <v>171-4-003 Silicium Québec Société en commandite</v>
      </c>
      <c r="C2459" s="642">
        <v>855</v>
      </c>
      <c r="D2459" s="642" t="s">
        <v>1010</v>
      </c>
      <c r="E2459" s="642" t="s">
        <v>1245</v>
      </c>
      <c r="F2459" s="773">
        <v>460</v>
      </c>
      <c r="G2459" s="773">
        <v>8</v>
      </c>
      <c r="H2459" s="774">
        <v>460</v>
      </c>
    </row>
    <row r="2460" spans="1:8" s="406" customFormat="1" x14ac:dyDescent="0.25">
      <c r="A2460" s="524" t="str">
        <f t="shared" si="56"/>
        <v>855-012-0-001 Uniboard Canada inc. (Sayabec)</v>
      </c>
      <c r="B2460" s="61" t="str">
        <f t="shared" si="55"/>
        <v>012-0-001 Uniboard Canada inc. (Sayabec)</v>
      </c>
      <c r="C2460" s="641">
        <v>855</v>
      </c>
      <c r="D2460" s="641" t="s">
        <v>1008</v>
      </c>
      <c r="E2460" s="642" t="s">
        <v>1246</v>
      </c>
      <c r="F2460" s="773">
        <v>460</v>
      </c>
      <c r="G2460" s="773">
        <v>8</v>
      </c>
      <c r="H2460" s="774">
        <v>460</v>
      </c>
    </row>
    <row r="2461" spans="1:8" s="406" customFormat="1" x14ac:dyDescent="0.25">
      <c r="A2461" s="524" t="str">
        <f t="shared" si="56"/>
        <v>855-041-2-039 Xylo-Carbone inc.</v>
      </c>
      <c r="B2461" s="61" t="str">
        <f t="shared" si="55"/>
        <v>041-2-039 Xylo-Carbone inc.</v>
      </c>
      <c r="C2461" s="641">
        <v>855</v>
      </c>
      <c r="D2461" s="641" t="s">
        <v>1214</v>
      </c>
      <c r="E2461" s="642" t="s">
        <v>1247</v>
      </c>
      <c r="F2461" s="773">
        <v>460</v>
      </c>
      <c r="G2461" s="773">
        <v>8</v>
      </c>
      <c r="H2461" s="774">
        <v>460</v>
      </c>
    </row>
    <row r="2462" spans="1:8" s="406" customFormat="1" x14ac:dyDescent="0.25">
      <c r="A2462" s="524" t="str">
        <f t="shared" si="56"/>
        <v>856-142-4-004 9455-8624 Québec inc. (Biomasse du lac Taureau)</v>
      </c>
      <c r="B2462" s="61" t="str">
        <f t="shared" si="55"/>
        <v>142-4-004 9455-8624 Québec inc. (Biomasse du lac Taureau)</v>
      </c>
      <c r="C2462" s="641">
        <v>856</v>
      </c>
      <c r="D2462" s="641" t="s">
        <v>1147</v>
      </c>
      <c r="E2462" s="642" t="s">
        <v>1236</v>
      </c>
      <c r="F2462" s="773">
        <v>460</v>
      </c>
      <c r="G2462" s="773">
        <v>8</v>
      </c>
      <c r="H2462" s="774">
        <v>460</v>
      </c>
    </row>
    <row r="2463" spans="1:8" s="406" customFormat="1" x14ac:dyDescent="0.25">
      <c r="A2463" s="524" t="str">
        <f t="shared" si="56"/>
        <v>856-011-0-003 Cascades Canada ULC (Cabano)</v>
      </c>
      <c r="B2463" s="61" t="str">
        <f t="shared" si="55"/>
        <v>011-0-003 Cascades Canada ULC (Cabano)</v>
      </c>
      <c r="C2463" s="641">
        <v>856</v>
      </c>
      <c r="D2463" s="641" t="s">
        <v>1007</v>
      </c>
      <c r="E2463" s="642" t="s">
        <v>1211</v>
      </c>
      <c r="F2463" s="773">
        <v>460</v>
      </c>
      <c r="G2463" s="773">
        <v>8</v>
      </c>
      <c r="H2463" s="774">
        <v>460</v>
      </c>
    </row>
    <row r="2464" spans="1:8" s="406" customFormat="1" x14ac:dyDescent="0.25">
      <c r="A2464" s="524" t="str">
        <f t="shared" si="56"/>
        <v>856-042-0-001 Compagnie WestRock du Canada Corp.</v>
      </c>
      <c r="B2464" s="61" t="str">
        <f t="shared" si="55"/>
        <v>042-0-001 Compagnie WestRock du Canada Corp.</v>
      </c>
      <c r="C2464" s="641">
        <v>856</v>
      </c>
      <c r="D2464" s="641" t="s">
        <v>1011</v>
      </c>
      <c r="E2464" s="642" t="s">
        <v>1237</v>
      </c>
      <c r="F2464" s="773">
        <v>460</v>
      </c>
      <c r="G2464" s="773">
        <v>8</v>
      </c>
      <c r="H2464" s="774">
        <v>460</v>
      </c>
    </row>
    <row r="2465" spans="1:8" s="406" customFormat="1" x14ac:dyDescent="0.25">
      <c r="A2465" s="524" t="str">
        <f t="shared" si="56"/>
        <v>856-051-0-003 Domtar inc. (Windsor - Pâtes et papiers)</v>
      </c>
      <c r="B2465" s="61" t="str">
        <f t="shared" si="55"/>
        <v>051-0-003 Domtar inc. (Windsor - Pâtes et papiers)</v>
      </c>
      <c r="C2465" s="641">
        <v>856</v>
      </c>
      <c r="D2465" s="641" t="s">
        <v>1012</v>
      </c>
      <c r="E2465" s="642" t="s">
        <v>1238</v>
      </c>
      <c r="F2465" s="773">
        <v>460</v>
      </c>
      <c r="G2465" s="773">
        <v>8</v>
      </c>
      <c r="H2465" s="774">
        <v>460</v>
      </c>
    </row>
    <row r="2466" spans="1:8" s="406" customFormat="1" x14ac:dyDescent="0.25">
      <c r="A2466" s="524" t="str">
        <f t="shared" si="56"/>
        <v>856-012-0-003 Entreprises Sappi Canada inc. (Matane)</v>
      </c>
      <c r="B2466" s="61" t="str">
        <f t="shared" si="55"/>
        <v>012-0-003 Entreprises Sappi Canada inc. (Matane)</v>
      </c>
      <c r="C2466" s="641">
        <v>856</v>
      </c>
      <c r="D2466" s="641" t="s">
        <v>1009</v>
      </c>
      <c r="E2466" s="642" t="s">
        <v>1239</v>
      </c>
      <c r="F2466" s="773">
        <v>460</v>
      </c>
      <c r="G2466" s="773">
        <v>8</v>
      </c>
      <c r="H2466" s="774">
        <v>460</v>
      </c>
    </row>
    <row r="2467" spans="1:8" s="406" customFormat="1" x14ac:dyDescent="0.25">
      <c r="A2467" s="524" t="str">
        <f t="shared" si="56"/>
        <v>856-086-0-002 Forex Amos inc. (OSB)</v>
      </c>
      <c r="B2467" s="61" t="str">
        <f t="shared" si="55"/>
        <v>086-0-002 Forex Amos inc. (OSB)</v>
      </c>
      <c r="C2467" s="641">
        <v>856</v>
      </c>
      <c r="D2467" s="641" t="s">
        <v>1240</v>
      </c>
      <c r="E2467" s="642" t="s">
        <v>1241</v>
      </c>
      <c r="F2467" s="773">
        <v>200</v>
      </c>
      <c r="G2467" s="773">
        <v>4</v>
      </c>
      <c r="H2467" s="774">
        <v>240</v>
      </c>
    </row>
    <row r="2468" spans="1:8" s="406" customFormat="1" x14ac:dyDescent="0.25">
      <c r="A2468" s="524" t="str">
        <f t="shared" si="56"/>
        <v xml:space="preserve">856-072-0-002 Fortress Cellulose Spécialisée (Thurso - Pâtes et Papiers) </v>
      </c>
      <c r="B2468" s="61" t="str">
        <f t="shared" si="55"/>
        <v xml:space="preserve">072-0-002 Fortress Cellulose Spécialisée (Thurso - Pâtes et Papiers) </v>
      </c>
      <c r="C2468" s="641">
        <v>856</v>
      </c>
      <c r="D2468" s="641" t="s">
        <v>1013</v>
      </c>
      <c r="E2468" s="642" t="s">
        <v>1014</v>
      </c>
      <c r="F2468" s="773">
        <v>460</v>
      </c>
      <c r="G2468" s="773">
        <v>8</v>
      </c>
      <c r="H2468" s="774">
        <v>460</v>
      </c>
    </row>
    <row r="2469" spans="1:8" s="406" customFormat="1" x14ac:dyDescent="0.25">
      <c r="A2469" s="524" t="str">
        <f t="shared" si="56"/>
        <v>856-073-0-001 Louisiana-Pacific Canada Ltd. (Bois-Franc)</v>
      </c>
      <c r="B2469" s="61" t="str">
        <f t="shared" si="55"/>
        <v>073-0-001 Louisiana-Pacific Canada Ltd. (Bois-Franc)</v>
      </c>
      <c r="C2469" s="641">
        <v>856</v>
      </c>
      <c r="D2469" s="641" t="s">
        <v>1015</v>
      </c>
      <c r="E2469" s="642" t="s">
        <v>1242</v>
      </c>
      <c r="F2469" s="773">
        <v>460</v>
      </c>
      <c r="G2469" s="773">
        <v>8</v>
      </c>
      <c r="H2469" s="774">
        <v>460</v>
      </c>
    </row>
    <row r="2470" spans="1:8" s="406" customFormat="1" x14ac:dyDescent="0.25">
      <c r="A2470" s="524" t="str">
        <f t="shared" si="56"/>
        <v>856-022-0-001 Norbord inc. (Chambord)</v>
      </c>
      <c r="B2470" s="61" t="str">
        <f t="shared" si="55"/>
        <v>022-0-001 Norbord inc. (Chambord)</v>
      </c>
      <c r="C2470" s="642">
        <v>856</v>
      </c>
      <c r="D2470" s="642" t="s">
        <v>1212</v>
      </c>
      <c r="E2470" s="642" t="s">
        <v>1213</v>
      </c>
      <c r="F2470" s="773">
        <v>460</v>
      </c>
      <c r="G2470" s="773">
        <v>8</v>
      </c>
      <c r="H2470" s="774">
        <v>460</v>
      </c>
    </row>
    <row r="2471" spans="1:8" s="406" customFormat="1" x14ac:dyDescent="0.25">
      <c r="A2471" s="524" t="str">
        <f t="shared" si="56"/>
        <v>856-085-0-001 Norbord inc. (La Sarre - Panneaux)</v>
      </c>
      <c r="B2471" s="61" t="str">
        <f t="shared" si="55"/>
        <v>085-0-001 Norbord inc. (La Sarre - Panneaux)</v>
      </c>
      <c r="C2471" s="641">
        <v>856</v>
      </c>
      <c r="D2471" s="641" t="s">
        <v>1016</v>
      </c>
      <c r="E2471" s="642" t="s">
        <v>1243</v>
      </c>
      <c r="F2471" s="773">
        <v>140</v>
      </c>
      <c r="G2471" s="773">
        <v>3</v>
      </c>
      <c r="H2471" s="774">
        <v>180</v>
      </c>
    </row>
    <row r="2472" spans="1:8" s="406" customFormat="1" x14ac:dyDescent="0.25">
      <c r="A2472" s="524" t="str">
        <f t="shared" si="56"/>
        <v>856-081-0-001 Rayonier A.M. Canada S.E.N.C. (Témiscaming - Pâtes et papiers)</v>
      </c>
      <c r="B2472" s="61" t="str">
        <f t="shared" si="55"/>
        <v>081-0-001 Rayonier A.M. Canada S.E.N.C. (Témiscaming - Pâtes et papiers)</v>
      </c>
      <c r="C2472" s="641">
        <v>856</v>
      </c>
      <c r="D2472" s="641" t="s">
        <v>1017</v>
      </c>
      <c r="E2472" s="642" t="s">
        <v>1244</v>
      </c>
      <c r="F2472" s="773">
        <v>160</v>
      </c>
      <c r="G2472" s="773">
        <v>3</v>
      </c>
      <c r="H2472" s="774">
        <v>180</v>
      </c>
    </row>
    <row r="2473" spans="1:8" s="406" customFormat="1" x14ac:dyDescent="0.25">
      <c r="A2473" s="524" t="str">
        <f t="shared" si="56"/>
        <v>856-171-4-003 Silicium Québec Société en commandite</v>
      </c>
      <c r="B2473" s="61" t="str">
        <f t="shared" si="55"/>
        <v>171-4-003 Silicium Québec Société en commandite</v>
      </c>
      <c r="C2473" s="641">
        <v>856</v>
      </c>
      <c r="D2473" s="641" t="s">
        <v>1010</v>
      </c>
      <c r="E2473" s="642" t="s">
        <v>1245</v>
      </c>
      <c r="F2473" s="773">
        <v>460</v>
      </c>
      <c r="G2473" s="773">
        <v>8</v>
      </c>
      <c r="H2473" s="774">
        <v>460</v>
      </c>
    </row>
    <row r="2474" spans="1:8" s="406" customFormat="1" x14ac:dyDescent="0.25">
      <c r="A2474" s="524" t="str">
        <f t="shared" si="56"/>
        <v>856-012-0-001 Uniboard Canada inc. (Sayabec)</v>
      </c>
      <c r="B2474" s="61" t="str">
        <f t="shared" si="55"/>
        <v>012-0-001 Uniboard Canada inc. (Sayabec)</v>
      </c>
      <c r="C2474" s="641">
        <v>856</v>
      </c>
      <c r="D2474" s="641" t="s">
        <v>1008</v>
      </c>
      <c r="E2474" s="642" t="s">
        <v>1246</v>
      </c>
      <c r="F2474" s="773">
        <v>460</v>
      </c>
      <c r="G2474" s="773">
        <v>8</v>
      </c>
      <c r="H2474" s="774">
        <v>460</v>
      </c>
    </row>
    <row r="2475" spans="1:8" s="406" customFormat="1" x14ac:dyDescent="0.25">
      <c r="A2475" s="524" t="str">
        <f t="shared" si="56"/>
        <v>856-041-2-039 Xylo-Carbone inc.</v>
      </c>
      <c r="B2475" s="61" t="str">
        <f t="shared" si="55"/>
        <v>041-2-039 Xylo-Carbone inc.</v>
      </c>
      <c r="C2475" s="641">
        <v>856</v>
      </c>
      <c r="D2475" s="641" t="s">
        <v>1214</v>
      </c>
      <c r="E2475" s="642" t="s">
        <v>1247</v>
      </c>
      <c r="F2475" s="773">
        <v>460</v>
      </c>
      <c r="G2475" s="773">
        <v>8</v>
      </c>
      <c r="H2475" s="774">
        <v>460</v>
      </c>
    </row>
    <row r="2476" spans="1:8" s="406" customFormat="1" x14ac:dyDescent="0.25">
      <c r="A2476" s="524" t="str">
        <f t="shared" si="56"/>
        <v>857-142-4-004 9455-8624 Québec inc. (Biomasse du lac Taureau)</v>
      </c>
      <c r="B2476" s="61" t="str">
        <f t="shared" si="55"/>
        <v>142-4-004 9455-8624 Québec inc. (Biomasse du lac Taureau)</v>
      </c>
      <c r="C2476" s="641">
        <v>857</v>
      </c>
      <c r="D2476" s="641" t="s">
        <v>1147</v>
      </c>
      <c r="E2476" s="642" t="s">
        <v>1236</v>
      </c>
      <c r="F2476" s="773">
        <v>460</v>
      </c>
      <c r="G2476" s="773">
        <v>8</v>
      </c>
      <c r="H2476" s="774">
        <v>460</v>
      </c>
    </row>
    <row r="2477" spans="1:8" s="406" customFormat="1" x14ac:dyDescent="0.25">
      <c r="A2477" s="524" t="str">
        <f t="shared" si="56"/>
        <v>857-011-0-003 Cascades Canada ULC (Cabano)</v>
      </c>
      <c r="B2477" s="61" t="str">
        <f t="shared" si="55"/>
        <v>011-0-003 Cascades Canada ULC (Cabano)</v>
      </c>
      <c r="C2477" s="641">
        <v>857</v>
      </c>
      <c r="D2477" s="641" t="s">
        <v>1007</v>
      </c>
      <c r="E2477" s="642" t="s">
        <v>1211</v>
      </c>
      <c r="F2477" s="773">
        <v>460</v>
      </c>
      <c r="G2477" s="773">
        <v>8</v>
      </c>
      <c r="H2477" s="774">
        <v>460</v>
      </c>
    </row>
    <row r="2478" spans="1:8" s="406" customFormat="1" x14ac:dyDescent="0.25">
      <c r="A2478" s="524" t="str">
        <f t="shared" si="56"/>
        <v>857-042-0-001 Compagnie WestRock du Canada Corp.</v>
      </c>
      <c r="B2478" s="61" t="str">
        <f t="shared" si="55"/>
        <v>042-0-001 Compagnie WestRock du Canada Corp.</v>
      </c>
      <c r="C2478" s="641">
        <v>857</v>
      </c>
      <c r="D2478" s="641" t="s">
        <v>1011</v>
      </c>
      <c r="E2478" s="642" t="s">
        <v>1237</v>
      </c>
      <c r="F2478" s="773">
        <v>460</v>
      </c>
      <c r="G2478" s="773">
        <v>8</v>
      </c>
      <c r="H2478" s="774">
        <v>460</v>
      </c>
    </row>
    <row r="2479" spans="1:8" s="406" customFormat="1" x14ac:dyDescent="0.25">
      <c r="A2479" s="524" t="str">
        <f t="shared" si="56"/>
        <v>857-051-0-003 Domtar inc. (Windsor - Pâtes et papiers)</v>
      </c>
      <c r="B2479" s="61" t="str">
        <f t="shared" si="55"/>
        <v>051-0-003 Domtar inc. (Windsor - Pâtes et papiers)</v>
      </c>
      <c r="C2479" s="641">
        <v>857</v>
      </c>
      <c r="D2479" s="641" t="s">
        <v>1012</v>
      </c>
      <c r="E2479" s="642" t="s">
        <v>1238</v>
      </c>
      <c r="F2479" s="773">
        <v>460</v>
      </c>
      <c r="G2479" s="773">
        <v>8</v>
      </c>
      <c r="H2479" s="774">
        <v>460</v>
      </c>
    </row>
    <row r="2480" spans="1:8" s="406" customFormat="1" x14ac:dyDescent="0.25">
      <c r="A2480" s="524" t="str">
        <f t="shared" si="56"/>
        <v>857-012-0-003 Entreprises Sappi Canada inc. (Matane)</v>
      </c>
      <c r="B2480" s="61" t="str">
        <f t="shared" si="55"/>
        <v>012-0-003 Entreprises Sappi Canada inc. (Matane)</v>
      </c>
      <c r="C2480" s="641">
        <v>857</v>
      </c>
      <c r="D2480" s="641" t="s">
        <v>1009</v>
      </c>
      <c r="E2480" s="642" t="s">
        <v>1239</v>
      </c>
      <c r="F2480" s="773">
        <v>460</v>
      </c>
      <c r="G2480" s="773">
        <v>8</v>
      </c>
      <c r="H2480" s="774">
        <v>460</v>
      </c>
    </row>
    <row r="2481" spans="1:8" s="406" customFormat="1" x14ac:dyDescent="0.25">
      <c r="A2481" s="524" t="str">
        <f t="shared" si="56"/>
        <v>857-086-0-002 Forex Amos inc. (OSB)</v>
      </c>
      <c r="B2481" s="61" t="str">
        <f t="shared" si="55"/>
        <v>086-0-002 Forex Amos inc. (OSB)</v>
      </c>
      <c r="C2481" s="642">
        <v>857</v>
      </c>
      <c r="D2481" s="642" t="s">
        <v>1240</v>
      </c>
      <c r="E2481" s="642" t="s">
        <v>1241</v>
      </c>
      <c r="F2481" s="773">
        <v>80</v>
      </c>
      <c r="G2481" s="773">
        <v>2</v>
      </c>
      <c r="H2481" s="774">
        <v>120</v>
      </c>
    </row>
    <row r="2482" spans="1:8" s="406" customFormat="1" x14ac:dyDescent="0.25">
      <c r="A2482" s="524" t="str">
        <f t="shared" si="56"/>
        <v xml:space="preserve">857-072-0-002 Fortress Cellulose Spécialisée (Thurso - Pâtes et Papiers) </v>
      </c>
      <c r="B2482" s="61" t="str">
        <f t="shared" si="55"/>
        <v xml:space="preserve">072-0-002 Fortress Cellulose Spécialisée (Thurso - Pâtes et Papiers) </v>
      </c>
      <c r="C2482" s="641">
        <v>857</v>
      </c>
      <c r="D2482" s="641" t="s">
        <v>1013</v>
      </c>
      <c r="E2482" s="642" t="s">
        <v>1014</v>
      </c>
      <c r="F2482" s="773">
        <v>460</v>
      </c>
      <c r="G2482" s="773">
        <v>8</v>
      </c>
      <c r="H2482" s="774">
        <v>460</v>
      </c>
    </row>
    <row r="2483" spans="1:8" s="406" customFormat="1" x14ac:dyDescent="0.25">
      <c r="A2483" s="524" t="str">
        <f t="shared" si="56"/>
        <v>857-073-0-001 Louisiana-Pacific Canada Ltd. (Bois-Franc)</v>
      </c>
      <c r="B2483" s="61" t="str">
        <f t="shared" si="55"/>
        <v>073-0-001 Louisiana-Pacific Canada Ltd. (Bois-Franc)</v>
      </c>
      <c r="C2483" s="641">
        <v>857</v>
      </c>
      <c r="D2483" s="641" t="s">
        <v>1015</v>
      </c>
      <c r="E2483" s="642" t="s">
        <v>1242</v>
      </c>
      <c r="F2483" s="773">
        <v>460</v>
      </c>
      <c r="G2483" s="773">
        <v>8</v>
      </c>
      <c r="H2483" s="774">
        <v>460</v>
      </c>
    </row>
    <row r="2484" spans="1:8" s="406" customFormat="1" x14ac:dyDescent="0.25">
      <c r="A2484" s="524" t="str">
        <f t="shared" si="56"/>
        <v>857-022-0-001 Norbord inc. (Chambord)</v>
      </c>
      <c r="B2484" s="61" t="str">
        <f t="shared" si="55"/>
        <v>022-0-001 Norbord inc. (Chambord)</v>
      </c>
      <c r="C2484" s="641">
        <v>857</v>
      </c>
      <c r="D2484" s="641" t="s">
        <v>1212</v>
      </c>
      <c r="E2484" s="642" t="s">
        <v>1213</v>
      </c>
      <c r="F2484" s="773">
        <v>460</v>
      </c>
      <c r="G2484" s="773">
        <v>8</v>
      </c>
      <c r="H2484" s="774">
        <v>460</v>
      </c>
    </row>
    <row r="2485" spans="1:8" s="406" customFormat="1" x14ac:dyDescent="0.25">
      <c r="A2485" s="524" t="str">
        <f t="shared" si="56"/>
        <v>857-085-0-001 Norbord inc. (La Sarre - Panneaux)</v>
      </c>
      <c r="B2485" s="61" t="str">
        <f t="shared" si="55"/>
        <v>085-0-001 Norbord inc. (La Sarre - Panneaux)</v>
      </c>
      <c r="C2485" s="641">
        <v>857</v>
      </c>
      <c r="D2485" s="641" t="s">
        <v>1016</v>
      </c>
      <c r="E2485" s="642" t="s">
        <v>1243</v>
      </c>
      <c r="F2485" s="773">
        <v>40</v>
      </c>
      <c r="G2485" s="773">
        <v>1</v>
      </c>
      <c r="H2485" s="774">
        <v>60</v>
      </c>
    </row>
    <row r="2486" spans="1:8" s="406" customFormat="1" x14ac:dyDescent="0.25">
      <c r="A2486" s="524" t="str">
        <f t="shared" si="56"/>
        <v>857-081-0-001 Rayonier A.M. Canada S.E.N.C. (Témiscaming - Pâtes et papiers)</v>
      </c>
      <c r="B2486" s="61" t="str">
        <f t="shared" si="55"/>
        <v>081-0-001 Rayonier A.M. Canada S.E.N.C. (Témiscaming - Pâtes et papiers)</v>
      </c>
      <c r="C2486" s="641">
        <v>857</v>
      </c>
      <c r="D2486" s="641" t="s">
        <v>1017</v>
      </c>
      <c r="E2486" s="642" t="s">
        <v>1244</v>
      </c>
      <c r="F2486" s="773">
        <v>180</v>
      </c>
      <c r="G2486" s="773">
        <v>3</v>
      </c>
      <c r="H2486" s="774">
        <v>180</v>
      </c>
    </row>
    <row r="2487" spans="1:8" s="406" customFormat="1" x14ac:dyDescent="0.25">
      <c r="A2487" s="524" t="str">
        <f t="shared" si="56"/>
        <v>857-171-4-003 Silicium Québec Société en commandite</v>
      </c>
      <c r="B2487" s="61" t="str">
        <f t="shared" si="55"/>
        <v>171-4-003 Silicium Québec Société en commandite</v>
      </c>
      <c r="C2487" s="641">
        <v>857</v>
      </c>
      <c r="D2487" s="641" t="s">
        <v>1010</v>
      </c>
      <c r="E2487" s="642" t="s">
        <v>1245</v>
      </c>
      <c r="F2487" s="773">
        <v>460</v>
      </c>
      <c r="G2487" s="773">
        <v>8</v>
      </c>
      <c r="H2487" s="774">
        <v>460</v>
      </c>
    </row>
    <row r="2488" spans="1:8" s="406" customFormat="1" x14ac:dyDescent="0.25">
      <c r="A2488" s="524" t="str">
        <f t="shared" si="56"/>
        <v>857-012-0-001 Uniboard Canada inc. (Sayabec)</v>
      </c>
      <c r="B2488" s="61" t="str">
        <f t="shared" si="55"/>
        <v>012-0-001 Uniboard Canada inc. (Sayabec)</v>
      </c>
      <c r="C2488" s="641">
        <v>857</v>
      </c>
      <c r="D2488" s="641" t="s">
        <v>1008</v>
      </c>
      <c r="E2488" s="642" t="s">
        <v>1246</v>
      </c>
      <c r="F2488" s="773">
        <v>460</v>
      </c>
      <c r="G2488" s="773">
        <v>8</v>
      </c>
      <c r="H2488" s="774">
        <v>460</v>
      </c>
    </row>
    <row r="2489" spans="1:8" s="406" customFormat="1" x14ac:dyDescent="0.25">
      <c r="A2489" s="524" t="str">
        <f t="shared" si="56"/>
        <v>857-041-2-039 Xylo-Carbone inc.</v>
      </c>
      <c r="B2489" s="61" t="str">
        <f t="shared" si="55"/>
        <v>041-2-039 Xylo-Carbone inc.</v>
      </c>
      <c r="C2489" s="641">
        <v>857</v>
      </c>
      <c r="D2489" s="641" t="s">
        <v>1214</v>
      </c>
      <c r="E2489" s="642" t="s">
        <v>1247</v>
      </c>
      <c r="F2489" s="773">
        <v>460</v>
      </c>
      <c r="G2489" s="773">
        <v>8</v>
      </c>
      <c r="H2489" s="774">
        <v>460</v>
      </c>
    </row>
    <row r="2490" spans="1:8" s="406" customFormat="1" x14ac:dyDescent="0.25">
      <c r="A2490" s="524" t="str">
        <f t="shared" si="56"/>
        <v>858-142-4-004 9455-8624 Québec inc. (Biomasse du lac Taureau)</v>
      </c>
      <c r="B2490" s="61" t="str">
        <f t="shared" si="55"/>
        <v>142-4-004 9455-8624 Québec inc. (Biomasse du lac Taureau)</v>
      </c>
      <c r="C2490" s="641">
        <v>858</v>
      </c>
      <c r="D2490" s="641" t="s">
        <v>1147</v>
      </c>
      <c r="E2490" s="642" t="s">
        <v>1236</v>
      </c>
      <c r="F2490" s="773">
        <v>460</v>
      </c>
      <c r="G2490" s="773">
        <v>8</v>
      </c>
      <c r="H2490" s="774">
        <v>460</v>
      </c>
    </row>
    <row r="2491" spans="1:8" s="406" customFormat="1" x14ac:dyDescent="0.25">
      <c r="A2491" s="524" t="str">
        <f t="shared" si="56"/>
        <v>858-011-0-003 Cascades Canada ULC (Cabano)</v>
      </c>
      <c r="B2491" s="61" t="str">
        <f t="shared" si="55"/>
        <v>011-0-003 Cascades Canada ULC (Cabano)</v>
      </c>
      <c r="C2491" s="641">
        <v>858</v>
      </c>
      <c r="D2491" s="641" t="s">
        <v>1007</v>
      </c>
      <c r="E2491" s="642" t="s">
        <v>1211</v>
      </c>
      <c r="F2491" s="773">
        <v>460</v>
      </c>
      <c r="G2491" s="773">
        <v>8</v>
      </c>
      <c r="H2491" s="774">
        <v>460</v>
      </c>
    </row>
    <row r="2492" spans="1:8" s="406" customFormat="1" x14ac:dyDescent="0.25">
      <c r="A2492" s="524" t="str">
        <f t="shared" si="56"/>
        <v>858-042-0-001 Compagnie WestRock du Canada Corp.</v>
      </c>
      <c r="B2492" s="61" t="str">
        <f t="shared" si="55"/>
        <v>042-0-001 Compagnie WestRock du Canada Corp.</v>
      </c>
      <c r="C2492" s="642">
        <v>858</v>
      </c>
      <c r="D2492" s="642" t="s">
        <v>1011</v>
      </c>
      <c r="E2492" s="642" t="s">
        <v>1237</v>
      </c>
      <c r="F2492" s="773">
        <v>460</v>
      </c>
      <c r="G2492" s="773">
        <v>8</v>
      </c>
      <c r="H2492" s="774">
        <v>460</v>
      </c>
    </row>
    <row r="2493" spans="1:8" s="406" customFormat="1" x14ac:dyDescent="0.25">
      <c r="A2493" s="524" t="str">
        <f t="shared" si="56"/>
        <v>858-051-0-003 Domtar inc. (Windsor - Pâtes et papiers)</v>
      </c>
      <c r="B2493" s="61" t="str">
        <f t="shared" si="55"/>
        <v>051-0-003 Domtar inc. (Windsor - Pâtes et papiers)</v>
      </c>
      <c r="C2493" s="641">
        <v>858</v>
      </c>
      <c r="D2493" s="641" t="s">
        <v>1012</v>
      </c>
      <c r="E2493" s="642" t="s">
        <v>1238</v>
      </c>
      <c r="F2493" s="773">
        <v>460</v>
      </c>
      <c r="G2493" s="773">
        <v>8</v>
      </c>
      <c r="H2493" s="774">
        <v>460</v>
      </c>
    </row>
    <row r="2494" spans="1:8" s="406" customFormat="1" x14ac:dyDescent="0.25">
      <c r="A2494" s="524" t="str">
        <f t="shared" si="56"/>
        <v>858-012-0-003 Entreprises Sappi Canada inc. (Matane)</v>
      </c>
      <c r="B2494" s="61" t="str">
        <f t="shared" si="55"/>
        <v>012-0-003 Entreprises Sappi Canada inc. (Matane)</v>
      </c>
      <c r="C2494" s="641">
        <v>858</v>
      </c>
      <c r="D2494" s="641" t="s">
        <v>1009</v>
      </c>
      <c r="E2494" s="642" t="s">
        <v>1239</v>
      </c>
      <c r="F2494" s="773">
        <v>460</v>
      </c>
      <c r="G2494" s="773">
        <v>8</v>
      </c>
      <c r="H2494" s="774">
        <v>460</v>
      </c>
    </row>
    <row r="2495" spans="1:8" s="406" customFormat="1" x14ac:dyDescent="0.25">
      <c r="A2495" s="524" t="str">
        <f t="shared" si="56"/>
        <v>858-086-0-002 Forex Amos inc. (OSB)</v>
      </c>
      <c r="B2495" s="61" t="str">
        <f t="shared" si="55"/>
        <v>086-0-002 Forex Amos inc. (OSB)</v>
      </c>
      <c r="C2495" s="641">
        <v>858</v>
      </c>
      <c r="D2495" s="641" t="s">
        <v>1240</v>
      </c>
      <c r="E2495" s="642" t="s">
        <v>1241</v>
      </c>
      <c r="F2495" s="773">
        <v>40</v>
      </c>
      <c r="G2495" s="773">
        <v>1</v>
      </c>
      <c r="H2495" s="774">
        <v>60</v>
      </c>
    </row>
    <row r="2496" spans="1:8" s="406" customFormat="1" x14ac:dyDescent="0.25">
      <c r="A2496" s="524" t="str">
        <f t="shared" si="56"/>
        <v xml:space="preserve">858-072-0-002 Fortress Cellulose Spécialisée (Thurso - Pâtes et Papiers) </v>
      </c>
      <c r="B2496" s="61" t="str">
        <f t="shared" si="55"/>
        <v xml:space="preserve">072-0-002 Fortress Cellulose Spécialisée (Thurso - Pâtes et Papiers) </v>
      </c>
      <c r="C2496" s="641">
        <v>858</v>
      </c>
      <c r="D2496" s="641" t="s">
        <v>1013</v>
      </c>
      <c r="E2496" s="642" t="s">
        <v>1014</v>
      </c>
      <c r="F2496" s="773">
        <v>460</v>
      </c>
      <c r="G2496" s="773">
        <v>8</v>
      </c>
      <c r="H2496" s="774">
        <v>460</v>
      </c>
    </row>
    <row r="2497" spans="1:8" s="406" customFormat="1" x14ac:dyDescent="0.25">
      <c r="A2497" s="524" t="str">
        <f t="shared" si="56"/>
        <v>858-073-0-001 Louisiana-Pacific Canada Ltd. (Bois-Franc)</v>
      </c>
      <c r="B2497" s="61" t="str">
        <f t="shared" si="55"/>
        <v>073-0-001 Louisiana-Pacific Canada Ltd. (Bois-Franc)</v>
      </c>
      <c r="C2497" s="641">
        <v>858</v>
      </c>
      <c r="D2497" s="641" t="s">
        <v>1015</v>
      </c>
      <c r="E2497" s="642" t="s">
        <v>1242</v>
      </c>
      <c r="F2497" s="773">
        <v>460</v>
      </c>
      <c r="G2497" s="773">
        <v>8</v>
      </c>
      <c r="H2497" s="774">
        <v>460</v>
      </c>
    </row>
    <row r="2498" spans="1:8" s="406" customFormat="1" x14ac:dyDescent="0.25">
      <c r="A2498" s="524" t="str">
        <f t="shared" si="56"/>
        <v>858-022-0-001 Norbord inc. (Chambord)</v>
      </c>
      <c r="B2498" s="61" t="str">
        <f t="shared" si="55"/>
        <v>022-0-001 Norbord inc. (Chambord)</v>
      </c>
      <c r="C2498" s="641">
        <v>858</v>
      </c>
      <c r="D2498" s="641" t="s">
        <v>1212</v>
      </c>
      <c r="E2498" s="642" t="s">
        <v>1213</v>
      </c>
      <c r="F2498" s="773">
        <v>460</v>
      </c>
      <c r="G2498" s="773">
        <v>8</v>
      </c>
      <c r="H2498" s="774">
        <v>460</v>
      </c>
    </row>
    <row r="2499" spans="1:8" s="406" customFormat="1" x14ac:dyDescent="0.25">
      <c r="A2499" s="524" t="str">
        <f t="shared" si="56"/>
        <v>858-085-0-001 Norbord inc. (La Sarre - Panneaux)</v>
      </c>
      <c r="B2499" s="61" t="str">
        <f t="shared" si="55"/>
        <v>085-0-001 Norbord inc. (La Sarre - Panneaux)</v>
      </c>
      <c r="C2499" s="641">
        <v>858</v>
      </c>
      <c r="D2499" s="641" t="s">
        <v>1016</v>
      </c>
      <c r="E2499" s="642" t="s">
        <v>1243</v>
      </c>
      <c r="F2499" s="773">
        <v>0</v>
      </c>
      <c r="G2499" s="773">
        <v>0</v>
      </c>
      <c r="H2499" s="774">
        <v>0</v>
      </c>
    </row>
    <row r="2500" spans="1:8" s="406" customFormat="1" x14ac:dyDescent="0.25">
      <c r="A2500" s="524" t="str">
        <f t="shared" si="56"/>
        <v>858-081-0-001 Rayonier A.M. Canada S.E.N.C. (Témiscaming - Pâtes et papiers)</v>
      </c>
      <c r="B2500" s="61" t="str">
        <f t="shared" si="55"/>
        <v>081-0-001 Rayonier A.M. Canada S.E.N.C. (Témiscaming - Pâtes et papiers)</v>
      </c>
      <c r="C2500" s="641">
        <v>858</v>
      </c>
      <c r="D2500" s="641" t="s">
        <v>1017</v>
      </c>
      <c r="E2500" s="642" t="s">
        <v>1244</v>
      </c>
      <c r="F2500" s="773">
        <v>180</v>
      </c>
      <c r="G2500" s="773">
        <v>3</v>
      </c>
      <c r="H2500" s="774">
        <v>180</v>
      </c>
    </row>
    <row r="2501" spans="1:8" s="406" customFormat="1" x14ac:dyDescent="0.25">
      <c r="A2501" s="524" t="str">
        <f t="shared" si="56"/>
        <v>858-171-4-003 Silicium Québec Société en commandite</v>
      </c>
      <c r="B2501" s="61" t="str">
        <f t="shared" si="55"/>
        <v>171-4-003 Silicium Québec Société en commandite</v>
      </c>
      <c r="C2501" s="641">
        <v>858</v>
      </c>
      <c r="D2501" s="641" t="s">
        <v>1010</v>
      </c>
      <c r="E2501" s="642" t="s">
        <v>1245</v>
      </c>
      <c r="F2501" s="773">
        <v>460</v>
      </c>
      <c r="G2501" s="773">
        <v>8</v>
      </c>
      <c r="H2501" s="774">
        <v>460</v>
      </c>
    </row>
    <row r="2502" spans="1:8" s="406" customFormat="1" x14ac:dyDescent="0.25">
      <c r="A2502" s="524" t="str">
        <f t="shared" si="56"/>
        <v>858-012-0-001 Uniboard Canada inc. (Sayabec)</v>
      </c>
      <c r="B2502" s="61" t="str">
        <f t="shared" si="55"/>
        <v>012-0-001 Uniboard Canada inc. (Sayabec)</v>
      </c>
      <c r="C2502" s="641">
        <v>858</v>
      </c>
      <c r="D2502" s="641" t="s">
        <v>1008</v>
      </c>
      <c r="E2502" s="642" t="s">
        <v>1246</v>
      </c>
      <c r="F2502" s="773">
        <v>460</v>
      </c>
      <c r="G2502" s="773">
        <v>8</v>
      </c>
      <c r="H2502" s="774">
        <v>460</v>
      </c>
    </row>
    <row r="2503" spans="1:8" s="406" customFormat="1" x14ac:dyDescent="0.25">
      <c r="A2503" s="524" t="str">
        <f t="shared" si="56"/>
        <v>858-041-2-039 Xylo-Carbone inc.</v>
      </c>
      <c r="B2503" s="61" t="str">
        <f t="shared" si="55"/>
        <v>041-2-039 Xylo-Carbone inc.</v>
      </c>
      <c r="C2503" s="642">
        <v>858</v>
      </c>
      <c r="D2503" s="642" t="s">
        <v>1214</v>
      </c>
      <c r="E2503" s="642" t="s">
        <v>1247</v>
      </c>
      <c r="F2503" s="773">
        <v>460</v>
      </c>
      <c r="G2503" s="773">
        <v>8</v>
      </c>
      <c r="H2503" s="774">
        <v>460</v>
      </c>
    </row>
    <row r="2504" spans="1:8" s="406" customFormat="1" x14ac:dyDescent="0.25">
      <c r="A2504" s="524" t="str">
        <f t="shared" si="56"/>
        <v>859-142-4-004 9455-8624 Québec inc. (Biomasse du lac Taureau)</v>
      </c>
      <c r="B2504" s="61" t="str">
        <f t="shared" ref="B2504:B2567" si="57">CONCATENATE(D2504," ",E2504)</f>
        <v>142-4-004 9455-8624 Québec inc. (Biomasse du lac Taureau)</v>
      </c>
      <c r="C2504" s="641">
        <v>859</v>
      </c>
      <c r="D2504" s="641" t="s">
        <v>1147</v>
      </c>
      <c r="E2504" s="642" t="s">
        <v>1236</v>
      </c>
      <c r="F2504" s="773">
        <v>460</v>
      </c>
      <c r="G2504" s="773">
        <v>8</v>
      </c>
      <c r="H2504" s="774">
        <v>460</v>
      </c>
    </row>
    <row r="2505" spans="1:8" s="406" customFormat="1" x14ac:dyDescent="0.25">
      <c r="A2505" s="524" t="str">
        <f t="shared" ref="A2505:A2568" si="58">CONCATENATE(C2505,"-",B2505)</f>
        <v>859-011-0-003 Cascades Canada ULC (Cabano)</v>
      </c>
      <c r="B2505" s="61" t="str">
        <f t="shared" si="57"/>
        <v>011-0-003 Cascades Canada ULC (Cabano)</v>
      </c>
      <c r="C2505" s="641">
        <v>859</v>
      </c>
      <c r="D2505" s="641" t="s">
        <v>1007</v>
      </c>
      <c r="E2505" s="642" t="s">
        <v>1211</v>
      </c>
      <c r="F2505" s="773">
        <v>460</v>
      </c>
      <c r="G2505" s="773">
        <v>8</v>
      </c>
      <c r="H2505" s="774">
        <v>460</v>
      </c>
    </row>
    <row r="2506" spans="1:8" s="406" customFormat="1" x14ac:dyDescent="0.25">
      <c r="A2506" s="524" t="str">
        <f t="shared" si="58"/>
        <v>859-042-0-001 Compagnie WestRock du Canada Corp.</v>
      </c>
      <c r="B2506" s="61" t="str">
        <f t="shared" si="57"/>
        <v>042-0-001 Compagnie WestRock du Canada Corp.</v>
      </c>
      <c r="C2506" s="641">
        <v>859</v>
      </c>
      <c r="D2506" s="641" t="s">
        <v>1011</v>
      </c>
      <c r="E2506" s="642" t="s">
        <v>1237</v>
      </c>
      <c r="F2506" s="773">
        <v>460</v>
      </c>
      <c r="G2506" s="773">
        <v>8</v>
      </c>
      <c r="H2506" s="774">
        <v>460</v>
      </c>
    </row>
    <row r="2507" spans="1:8" s="406" customFormat="1" x14ac:dyDescent="0.25">
      <c r="A2507" s="524" t="str">
        <f t="shared" si="58"/>
        <v>859-051-0-003 Domtar inc. (Windsor - Pâtes et papiers)</v>
      </c>
      <c r="B2507" s="61" t="str">
        <f t="shared" si="57"/>
        <v>051-0-003 Domtar inc. (Windsor - Pâtes et papiers)</v>
      </c>
      <c r="C2507" s="641">
        <v>859</v>
      </c>
      <c r="D2507" s="641" t="s">
        <v>1012</v>
      </c>
      <c r="E2507" s="642" t="s">
        <v>1238</v>
      </c>
      <c r="F2507" s="773">
        <v>460</v>
      </c>
      <c r="G2507" s="773">
        <v>8</v>
      </c>
      <c r="H2507" s="774">
        <v>460</v>
      </c>
    </row>
    <row r="2508" spans="1:8" s="406" customFormat="1" x14ac:dyDescent="0.25">
      <c r="A2508" s="524" t="str">
        <f t="shared" si="58"/>
        <v>859-012-0-003 Entreprises Sappi Canada inc. (Matane)</v>
      </c>
      <c r="B2508" s="61" t="str">
        <f t="shared" si="57"/>
        <v>012-0-003 Entreprises Sappi Canada inc. (Matane)</v>
      </c>
      <c r="C2508" s="641">
        <v>859</v>
      </c>
      <c r="D2508" s="641" t="s">
        <v>1009</v>
      </c>
      <c r="E2508" s="642" t="s">
        <v>1239</v>
      </c>
      <c r="F2508" s="773">
        <v>460</v>
      </c>
      <c r="G2508" s="773">
        <v>8</v>
      </c>
      <c r="H2508" s="774">
        <v>460</v>
      </c>
    </row>
    <row r="2509" spans="1:8" s="406" customFormat="1" x14ac:dyDescent="0.25">
      <c r="A2509" s="524" t="str">
        <f t="shared" si="58"/>
        <v>859-086-0-002 Forex Amos inc. (OSB)</v>
      </c>
      <c r="B2509" s="61" t="str">
        <f t="shared" si="57"/>
        <v>086-0-002 Forex Amos inc. (OSB)</v>
      </c>
      <c r="C2509" s="641">
        <v>859</v>
      </c>
      <c r="D2509" s="641" t="s">
        <v>1240</v>
      </c>
      <c r="E2509" s="642" t="s">
        <v>1241</v>
      </c>
      <c r="F2509" s="773">
        <v>0</v>
      </c>
      <c r="G2509" s="773">
        <v>0</v>
      </c>
      <c r="H2509" s="774">
        <v>0</v>
      </c>
    </row>
    <row r="2510" spans="1:8" s="406" customFormat="1" x14ac:dyDescent="0.25">
      <c r="A2510" s="524" t="str">
        <f t="shared" si="58"/>
        <v xml:space="preserve">859-072-0-002 Fortress Cellulose Spécialisée (Thurso - Pâtes et Papiers) </v>
      </c>
      <c r="B2510" s="61" t="str">
        <f t="shared" si="57"/>
        <v xml:space="preserve">072-0-002 Fortress Cellulose Spécialisée (Thurso - Pâtes et Papiers) </v>
      </c>
      <c r="C2510" s="641">
        <v>859</v>
      </c>
      <c r="D2510" s="641" t="s">
        <v>1013</v>
      </c>
      <c r="E2510" s="642" t="s">
        <v>1014</v>
      </c>
      <c r="F2510" s="773">
        <v>460</v>
      </c>
      <c r="G2510" s="773">
        <v>8</v>
      </c>
      <c r="H2510" s="774">
        <v>460</v>
      </c>
    </row>
    <row r="2511" spans="1:8" s="406" customFormat="1" x14ac:dyDescent="0.25">
      <c r="A2511" s="524" t="str">
        <f t="shared" si="58"/>
        <v>859-073-0-001 Louisiana-Pacific Canada Ltd. (Bois-Franc)</v>
      </c>
      <c r="B2511" s="61" t="str">
        <f t="shared" si="57"/>
        <v>073-0-001 Louisiana-Pacific Canada Ltd. (Bois-Franc)</v>
      </c>
      <c r="C2511" s="641">
        <v>859</v>
      </c>
      <c r="D2511" s="641" t="s">
        <v>1015</v>
      </c>
      <c r="E2511" s="642" t="s">
        <v>1242</v>
      </c>
      <c r="F2511" s="773">
        <v>460</v>
      </c>
      <c r="G2511" s="773">
        <v>8</v>
      </c>
      <c r="H2511" s="774">
        <v>460</v>
      </c>
    </row>
    <row r="2512" spans="1:8" s="406" customFormat="1" x14ac:dyDescent="0.25">
      <c r="A2512" s="524" t="str">
        <f t="shared" si="58"/>
        <v>859-022-0-001 Norbord inc. (Chambord)</v>
      </c>
      <c r="B2512" s="61" t="str">
        <f t="shared" si="57"/>
        <v>022-0-001 Norbord inc. (Chambord)</v>
      </c>
      <c r="C2512" s="641">
        <v>859</v>
      </c>
      <c r="D2512" s="641" t="s">
        <v>1212</v>
      </c>
      <c r="E2512" s="642" t="s">
        <v>1213</v>
      </c>
      <c r="F2512" s="773">
        <v>460</v>
      </c>
      <c r="G2512" s="773">
        <v>8</v>
      </c>
      <c r="H2512" s="774">
        <v>460</v>
      </c>
    </row>
    <row r="2513" spans="1:8" s="406" customFormat="1" x14ac:dyDescent="0.25">
      <c r="A2513" s="524" t="str">
        <f t="shared" si="58"/>
        <v>859-085-0-001 Norbord inc. (La Sarre - Panneaux)</v>
      </c>
      <c r="B2513" s="61" t="str">
        <f t="shared" si="57"/>
        <v>085-0-001 Norbord inc. (La Sarre - Panneaux)</v>
      </c>
      <c r="C2513" s="641">
        <v>859</v>
      </c>
      <c r="D2513" s="641" t="s">
        <v>1016</v>
      </c>
      <c r="E2513" s="642" t="s">
        <v>1243</v>
      </c>
      <c r="F2513" s="773">
        <v>0</v>
      </c>
      <c r="G2513" s="773">
        <v>0</v>
      </c>
      <c r="H2513" s="774">
        <v>0</v>
      </c>
    </row>
    <row r="2514" spans="1:8" s="406" customFormat="1" x14ac:dyDescent="0.25">
      <c r="A2514" s="524" t="str">
        <f t="shared" si="58"/>
        <v>859-081-0-001 Rayonier A.M. Canada S.E.N.C. (Témiscaming - Pâtes et papiers)</v>
      </c>
      <c r="B2514" s="61" t="str">
        <f t="shared" si="57"/>
        <v>081-0-001 Rayonier A.M. Canada S.E.N.C. (Témiscaming - Pâtes et papiers)</v>
      </c>
      <c r="C2514" s="642">
        <v>859</v>
      </c>
      <c r="D2514" s="642" t="s">
        <v>1017</v>
      </c>
      <c r="E2514" s="642" t="s">
        <v>1244</v>
      </c>
      <c r="F2514" s="773">
        <v>320</v>
      </c>
      <c r="G2514" s="773">
        <v>6</v>
      </c>
      <c r="H2514" s="774">
        <v>360</v>
      </c>
    </row>
    <row r="2515" spans="1:8" s="406" customFormat="1" x14ac:dyDescent="0.25">
      <c r="A2515" s="524" t="str">
        <f t="shared" si="58"/>
        <v>859-171-4-003 Silicium Québec Société en commandite</v>
      </c>
      <c r="B2515" s="61" t="str">
        <f t="shared" si="57"/>
        <v>171-4-003 Silicium Québec Société en commandite</v>
      </c>
      <c r="C2515" s="641">
        <v>859</v>
      </c>
      <c r="D2515" s="641" t="s">
        <v>1010</v>
      </c>
      <c r="E2515" s="642" t="s">
        <v>1245</v>
      </c>
      <c r="F2515" s="773">
        <v>460</v>
      </c>
      <c r="G2515" s="773">
        <v>8</v>
      </c>
      <c r="H2515" s="774">
        <v>460</v>
      </c>
    </row>
    <row r="2516" spans="1:8" s="406" customFormat="1" x14ac:dyDescent="0.25">
      <c r="A2516" s="524" t="str">
        <f t="shared" si="58"/>
        <v>859-012-0-001 Uniboard Canada inc. (Sayabec)</v>
      </c>
      <c r="B2516" s="61" t="str">
        <f t="shared" si="57"/>
        <v>012-0-001 Uniboard Canada inc. (Sayabec)</v>
      </c>
      <c r="C2516" s="641">
        <v>859</v>
      </c>
      <c r="D2516" s="641" t="s">
        <v>1008</v>
      </c>
      <c r="E2516" s="642" t="s">
        <v>1246</v>
      </c>
      <c r="F2516" s="773">
        <v>460</v>
      </c>
      <c r="G2516" s="773">
        <v>8</v>
      </c>
      <c r="H2516" s="774">
        <v>460</v>
      </c>
    </row>
    <row r="2517" spans="1:8" s="406" customFormat="1" x14ac:dyDescent="0.25">
      <c r="A2517" s="524" t="str">
        <f t="shared" si="58"/>
        <v>859-041-2-039 Xylo-Carbone inc.</v>
      </c>
      <c r="B2517" s="61" t="str">
        <f t="shared" si="57"/>
        <v>041-2-039 Xylo-Carbone inc.</v>
      </c>
      <c r="C2517" s="641">
        <v>859</v>
      </c>
      <c r="D2517" s="641" t="s">
        <v>1214</v>
      </c>
      <c r="E2517" s="642" t="s">
        <v>1247</v>
      </c>
      <c r="F2517" s="773">
        <v>460</v>
      </c>
      <c r="G2517" s="773">
        <v>8</v>
      </c>
      <c r="H2517" s="774">
        <v>460</v>
      </c>
    </row>
    <row r="2518" spans="1:8" s="406" customFormat="1" x14ac:dyDescent="0.25">
      <c r="A2518" s="524" t="str">
        <f t="shared" si="58"/>
        <v>860-142-4-004 9455-8624 Québec inc. (Biomasse du lac Taureau)</v>
      </c>
      <c r="B2518" s="61" t="str">
        <f t="shared" si="57"/>
        <v>142-4-004 9455-8624 Québec inc. (Biomasse du lac Taureau)</v>
      </c>
      <c r="C2518" s="641">
        <v>860</v>
      </c>
      <c r="D2518" s="641" t="s">
        <v>1147</v>
      </c>
      <c r="E2518" s="642" t="s">
        <v>1236</v>
      </c>
      <c r="F2518" s="773">
        <v>460</v>
      </c>
      <c r="G2518" s="773">
        <v>8</v>
      </c>
      <c r="H2518" s="774">
        <v>460</v>
      </c>
    </row>
    <row r="2519" spans="1:8" s="406" customFormat="1" x14ac:dyDescent="0.25">
      <c r="A2519" s="524" t="str">
        <f t="shared" si="58"/>
        <v>860-011-0-003 Cascades Canada ULC (Cabano)</v>
      </c>
      <c r="B2519" s="61" t="str">
        <f t="shared" si="57"/>
        <v>011-0-003 Cascades Canada ULC (Cabano)</v>
      </c>
      <c r="C2519" s="641">
        <v>860</v>
      </c>
      <c r="D2519" s="641" t="s">
        <v>1007</v>
      </c>
      <c r="E2519" s="642" t="s">
        <v>1211</v>
      </c>
      <c r="F2519" s="773">
        <v>460</v>
      </c>
      <c r="G2519" s="773">
        <v>8</v>
      </c>
      <c r="H2519" s="774">
        <v>460</v>
      </c>
    </row>
    <row r="2520" spans="1:8" s="406" customFormat="1" x14ac:dyDescent="0.25">
      <c r="A2520" s="524" t="str">
        <f t="shared" si="58"/>
        <v>860-042-0-001 Compagnie WestRock du Canada Corp.</v>
      </c>
      <c r="B2520" s="61" t="str">
        <f t="shared" si="57"/>
        <v>042-0-001 Compagnie WestRock du Canada Corp.</v>
      </c>
      <c r="C2520" s="641">
        <v>860</v>
      </c>
      <c r="D2520" s="641" t="s">
        <v>1011</v>
      </c>
      <c r="E2520" s="642" t="s">
        <v>1237</v>
      </c>
      <c r="F2520" s="773">
        <v>460</v>
      </c>
      <c r="G2520" s="773">
        <v>8</v>
      </c>
      <c r="H2520" s="774">
        <v>460</v>
      </c>
    </row>
    <row r="2521" spans="1:8" s="406" customFormat="1" x14ac:dyDescent="0.25">
      <c r="A2521" s="524" t="str">
        <f t="shared" si="58"/>
        <v>860-051-0-003 Domtar inc. (Windsor - Pâtes et papiers)</v>
      </c>
      <c r="B2521" s="61" t="str">
        <f t="shared" si="57"/>
        <v>051-0-003 Domtar inc. (Windsor - Pâtes et papiers)</v>
      </c>
      <c r="C2521" s="641">
        <v>860</v>
      </c>
      <c r="D2521" s="641" t="s">
        <v>1012</v>
      </c>
      <c r="E2521" s="642" t="s">
        <v>1238</v>
      </c>
      <c r="F2521" s="773">
        <v>460</v>
      </c>
      <c r="G2521" s="773">
        <v>8</v>
      </c>
      <c r="H2521" s="774">
        <v>460</v>
      </c>
    </row>
    <row r="2522" spans="1:8" s="406" customFormat="1" x14ac:dyDescent="0.25">
      <c r="A2522" s="524" t="str">
        <f t="shared" si="58"/>
        <v>860-012-0-003 Entreprises Sappi Canada inc. (Matane)</v>
      </c>
      <c r="B2522" s="61" t="str">
        <f t="shared" si="57"/>
        <v>012-0-003 Entreprises Sappi Canada inc. (Matane)</v>
      </c>
      <c r="C2522" s="641">
        <v>860</v>
      </c>
      <c r="D2522" s="641" t="s">
        <v>1009</v>
      </c>
      <c r="E2522" s="642" t="s">
        <v>1239</v>
      </c>
      <c r="F2522" s="773">
        <v>460</v>
      </c>
      <c r="G2522" s="773">
        <v>8</v>
      </c>
      <c r="H2522" s="774">
        <v>460</v>
      </c>
    </row>
    <row r="2523" spans="1:8" s="406" customFormat="1" x14ac:dyDescent="0.25">
      <c r="A2523" s="524" t="str">
        <f t="shared" si="58"/>
        <v>860-086-0-002 Forex Amos inc. (OSB)</v>
      </c>
      <c r="B2523" s="61" t="str">
        <f t="shared" si="57"/>
        <v>086-0-002 Forex Amos inc. (OSB)</v>
      </c>
      <c r="C2523" s="641">
        <v>860</v>
      </c>
      <c r="D2523" s="641" t="s">
        <v>1240</v>
      </c>
      <c r="E2523" s="642" t="s">
        <v>1241</v>
      </c>
      <c r="F2523" s="773">
        <v>80</v>
      </c>
      <c r="G2523" s="773">
        <v>2</v>
      </c>
      <c r="H2523" s="774">
        <v>120</v>
      </c>
    </row>
    <row r="2524" spans="1:8" s="406" customFormat="1" x14ac:dyDescent="0.25">
      <c r="A2524" s="524" t="str">
        <f t="shared" si="58"/>
        <v xml:space="preserve">860-072-0-002 Fortress Cellulose Spécialisée (Thurso - Pâtes et Papiers) </v>
      </c>
      <c r="B2524" s="61" t="str">
        <f t="shared" si="57"/>
        <v xml:space="preserve">072-0-002 Fortress Cellulose Spécialisée (Thurso - Pâtes et Papiers) </v>
      </c>
      <c r="C2524" s="641">
        <v>860</v>
      </c>
      <c r="D2524" s="641" t="s">
        <v>1013</v>
      </c>
      <c r="E2524" s="642" t="s">
        <v>1014</v>
      </c>
      <c r="F2524" s="773">
        <v>460</v>
      </c>
      <c r="G2524" s="773">
        <v>8</v>
      </c>
      <c r="H2524" s="774">
        <v>460</v>
      </c>
    </row>
    <row r="2525" spans="1:8" s="406" customFormat="1" x14ac:dyDescent="0.25">
      <c r="A2525" s="524" t="str">
        <f t="shared" si="58"/>
        <v>860-073-0-001 Louisiana-Pacific Canada Ltd. (Bois-Franc)</v>
      </c>
      <c r="B2525" s="61" t="str">
        <f t="shared" si="57"/>
        <v>073-0-001 Louisiana-Pacific Canada Ltd. (Bois-Franc)</v>
      </c>
      <c r="C2525" s="642">
        <v>860</v>
      </c>
      <c r="D2525" s="642" t="s">
        <v>1015</v>
      </c>
      <c r="E2525" s="642" t="s">
        <v>1242</v>
      </c>
      <c r="F2525" s="773">
        <v>340</v>
      </c>
      <c r="G2525" s="773">
        <v>6</v>
      </c>
      <c r="H2525" s="774">
        <v>360</v>
      </c>
    </row>
    <row r="2526" spans="1:8" s="406" customFormat="1" x14ac:dyDescent="0.25">
      <c r="A2526" s="524" t="str">
        <f t="shared" si="58"/>
        <v>860-022-0-001 Norbord inc. (Chambord)</v>
      </c>
      <c r="B2526" s="61" t="str">
        <f t="shared" si="57"/>
        <v>022-0-001 Norbord inc. (Chambord)</v>
      </c>
      <c r="C2526" s="641">
        <v>860</v>
      </c>
      <c r="D2526" s="641" t="s">
        <v>1212</v>
      </c>
      <c r="E2526" s="642" t="s">
        <v>1213</v>
      </c>
      <c r="F2526" s="773">
        <v>460</v>
      </c>
      <c r="G2526" s="773">
        <v>8</v>
      </c>
      <c r="H2526" s="774">
        <v>460</v>
      </c>
    </row>
    <row r="2527" spans="1:8" s="406" customFormat="1" x14ac:dyDescent="0.25">
      <c r="A2527" s="524" t="str">
        <f t="shared" si="58"/>
        <v>860-085-0-001 Norbord inc. (La Sarre - Panneaux)</v>
      </c>
      <c r="B2527" s="61" t="str">
        <f t="shared" si="57"/>
        <v>085-0-001 Norbord inc. (La Sarre - Panneaux)</v>
      </c>
      <c r="C2527" s="641">
        <v>860</v>
      </c>
      <c r="D2527" s="641" t="s">
        <v>1016</v>
      </c>
      <c r="E2527" s="642" t="s">
        <v>1243</v>
      </c>
      <c r="F2527" s="773">
        <v>240</v>
      </c>
      <c r="G2527" s="773">
        <v>4</v>
      </c>
      <c r="H2527" s="774">
        <v>240</v>
      </c>
    </row>
    <row r="2528" spans="1:8" s="406" customFormat="1" x14ac:dyDescent="0.25">
      <c r="A2528" s="524" t="str">
        <f t="shared" si="58"/>
        <v>860-081-0-001 Rayonier A.M. Canada S.E.N.C. (Témiscaming - Pâtes et papiers)</v>
      </c>
      <c r="B2528" s="61" t="str">
        <f t="shared" si="57"/>
        <v>081-0-001 Rayonier A.M. Canada S.E.N.C. (Témiscaming - Pâtes et papiers)</v>
      </c>
      <c r="C2528" s="641">
        <v>860</v>
      </c>
      <c r="D2528" s="641" t="s">
        <v>1017</v>
      </c>
      <c r="E2528" s="642" t="s">
        <v>1244</v>
      </c>
      <c r="F2528" s="773">
        <v>460</v>
      </c>
      <c r="G2528" s="773">
        <v>8</v>
      </c>
      <c r="H2528" s="774">
        <v>460</v>
      </c>
    </row>
    <row r="2529" spans="1:8" s="406" customFormat="1" x14ac:dyDescent="0.25">
      <c r="A2529" s="524" t="str">
        <f t="shared" si="58"/>
        <v>860-171-4-003 Silicium Québec Société en commandite</v>
      </c>
      <c r="B2529" s="61" t="str">
        <f t="shared" si="57"/>
        <v>171-4-003 Silicium Québec Société en commandite</v>
      </c>
      <c r="C2529" s="641">
        <v>860</v>
      </c>
      <c r="D2529" s="641" t="s">
        <v>1010</v>
      </c>
      <c r="E2529" s="642" t="s">
        <v>1245</v>
      </c>
      <c r="F2529" s="773">
        <v>460</v>
      </c>
      <c r="G2529" s="773">
        <v>8</v>
      </c>
      <c r="H2529" s="774">
        <v>460</v>
      </c>
    </row>
    <row r="2530" spans="1:8" s="406" customFormat="1" x14ac:dyDescent="0.25">
      <c r="A2530" s="524" t="str">
        <f t="shared" si="58"/>
        <v>860-012-0-001 Uniboard Canada inc. (Sayabec)</v>
      </c>
      <c r="B2530" s="61" t="str">
        <f t="shared" si="57"/>
        <v>012-0-001 Uniboard Canada inc. (Sayabec)</v>
      </c>
      <c r="C2530" s="641">
        <v>860</v>
      </c>
      <c r="D2530" s="641" t="s">
        <v>1008</v>
      </c>
      <c r="E2530" s="642" t="s">
        <v>1246</v>
      </c>
      <c r="F2530" s="773">
        <v>460</v>
      </c>
      <c r="G2530" s="773">
        <v>8</v>
      </c>
      <c r="H2530" s="774">
        <v>460</v>
      </c>
    </row>
    <row r="2531" spans="1:8" s="406" customFormat="1" x14ac:dyDescent="0.25">
      <c r="A2531" s="524" t="str">
        <f t="shared" si="58"/>
        <v>860-041-2-039 Xylo-Carbone inc.</v>
      </c>
      <c r="B2531" s="61" t="str">
        <f t="shared" si="57"/>
        <v>041-2-039 Xylo-Carbone inc.</v>
      </c>
      <c r="C2531" s="641">
        <v>860</v>
      </c>
      <c r="D2531" s="641" t="s">
        <v>1214</v>
      </c>
      <c r="E2531" s="642" t="s">
        <v>1247</v>
      </c>
      <c r="F2531" s="773">
        <v>460</v>
      </c>
      <c r="G2531" s="773">
        <v>8</v>
      </c>
      <c r="H2531" s="774">
        <v>460</v>
      </c>
    </row>
    <row r="2532" spans="1:8" s="406" customFormat="1" x14ac:dyDescent="0.25">
      <c r="A2532" s="524" t="str">
        <f t="shared" si="58"/>
        <v>861-142-4-004 9455-8624 Québec inc. (Biomasse du lac Taureau)</v>
      </c>
      <c r="B2532" s="61" t="str">
        <f t="shared" si="57"/>
        <v>142-4-004 9455-8624 Québec inc. (Biomasse du lac Taureau)</v>
      </c>
      <c r="C2532" s="641">
        <v>861</v>
      </c>
      <c r="D2532" s="641" t="s">
        <v>1147</v>
      </c>
      <c r="E2532" s="642" t="s">
        <v>1236</v>
      </c>
      <c r="F2532" s="773">
        <v>460</v>
      </c>
      <c r="G2532" s="773">
        <v>8</v>
      </c>
      <c r="H2532" s="774">
        <v>460</v>
      </c>
    </row>
    <row r="2533" spans="1:8" s="406" customFormat="1" x14ac:dyDescent="0.25">
      <c r="A2533" s="524" t="str">
        <f t="shared" si="58"/>
        <v>861-011-0-003 Cascades Canada ULC (Cabano)</v>
      </c>
      <c r="B2533" s="61" t="str">
        <f t="shared" si="57"/>
        <v>011-0-003 Cascades Canada ULC (Cabano)</v>
      </c>
      <c r="C2533" s="641">
        <v>861</v>
      </c>
      <c r="D2533" s="641" t="s">
        <v>1007</v>
      </c>
      <c r="E2533" s="642" t="s">
        <v>1211</v>
      </c>
      <c r="F2533" s="773">
        <v>460</v>
      </c>
      <c r="G2533" s="773">
        <v>8</v>
      </c>
      <c r="H2533" s="774">
        <v>460</v>
      </c>
    </row>
    <row r="2534" spans="1:8" s="406" customFormat="1" x14ac:dyDescent="0.25">
      <c r="A2534" s="524" t="str">
        <f t="shared" si="58"/>
        <v>861-042-0-001 Compagnie WestRock du Canada Corp.</v>
      </c>
      <c r="B2534" s="61" t="str">
        <f t="shared" si="57"/>
        <v>042-0-001 Compagnie WestRock du Canada Corp.</v>
      </c>
      <c r="C2534" s="641">
        <v>861</v>
      </c>
      <c r="D2534" s="641" t="s">
        <v>1011</v>
      </c>
      <c r="E2534" s="642" t="s">
        <v>1237</v>
      </c>
      <c r="F2534" s="773">
        <v>460</v>
      </c>
      <c r="G2534" s="773">
        <v>8</v>
      </c>
      <c r="H2534" s="774">
        <v>460</v>
      </c>
    </row>
    <row r="2535" spans="1:8" s="406" customFormat="1" x14ac:dyDescent="0.25">
      <c r="A2535" s="524" t="str">
        <f t="shared" si="58"/>
        <v>861-051-0-003 Domtar inc. (Windsor - Pâtes et papiers)</v>
      </c>
      <c r="B2535" s="61" t="str">
        <f t="shared" si="57"/>
        <v>051-0-003 Domtar inc. (Windsor - Pâtes et papiers)</v>
      </c>
      <c r="C2535" s="641">
        <v>861</v>
      </c>
      <c r="D2535" s="641" t="s">
        <v>1012</v>
      </c>
      <c r="E2535" s="642" t="s">
        <v>1238</v>
      </c>
      <c r="F2535" s="773">
        <v>460</v>
      </c>
      <c r="G2535" s="773">
        <v>8</v>
      </c>
      <c r="H2535" s="774">
        <v>460</v>
      </c>
    </row>
    <row r="2536" spans="1:8" s="406" customFormat="1" x14ac:dyDescent="0.25">
      <c r="A2536" s="524" t="str">
        <f t="shared" si="58"/>
        <v>861-012-0-003 Entreprises Sappi Canada inc. (Matane)</v>
      </c>
      <c r="B2536" s="61" t="str">
        <f t="shared" si="57"/>
        <v>012-0-003 Entreprises Sappi Canada inc. (Matane)</v>
      </c>
      <c r="C2536" s="642">
        <v>861</v>
      </c>
      <c r="D2536" s="642" t="s">
        <v>1009</v>
      </c>
      <c r="E2536" s="642" t="s">
        <v>1239</v>
      </c>
      <c r="F2536" s="773">
        <v>460</v>
      </c>
      <c r="G2536" s="773">
        <v>8</v>
      </c>
      <c r="H2536" s="774">
        <v>460</v>
      </c>
    </row>
    <row r="2537" spans="1:8" s="406" customFormat="1" x14ac:dyDescent="0.25">
      <c r="A2537" s="524" t="str">
        <f t="shared" si="58"/>
        <v>861-086-0-002 Forex Amos inc. (OSB)</v>
      </c>
      <c r="B2537" s="61" t="str">
        <f t="shared" si="57"/>
        <v>086-0-002 Forex Amos inc. (OSB)</v>
      </c>
      <c r="C2537" s="641">
        <v>861</v>
      </c>
      <c r="D2537" s="641" t="s">
        <v>1240</v>
      </c>
      <c r="E2537" s="642" t="s">
        <v>1241</v>
      </c>
      <c r="F2537" s="773">
        <v>240</v>
      </c>
      <c r="G2537" s="773">
        <v>4</v>
      </c>
      <c r="H2537" s="774">
        <v>240</v>
      </c>
    </row>
    <row r="2538" spans="1:8" s="406" customFormat="1" x14ac:dyDescent="0.25">
      <c r="A2538" s="524" t="str">
        <f t="shared" si="58"/>
        <v xml:space="preserve">861-072-0-002 Fortress Cellulose Spécialisée (Thurso - Pâtes et Papiers) </v>
      </c>
      <c r="B2538" s="61" t="str">
        <f t="shared" si="57"/>
        <v xml:space="preserve">072-0-002 Fortress Cellulose Spécialisée (Thurso - Pâtes et Papiers) </v>
      </c>
      <c r="C2538" s="641">
        <v>861</v>
      </c>
      <c r="D2538" s="641" t="s">
        <v>1013</v>
      </c>
      <c r="E2538" s="642" t="s">
        <v>1014</v>
      </c>
      <c r="F2538" s="773">
        <v>460</v>
      </c>
      <c r="G2538" s="773">
        <v>8</v>
      </c>
      <c r="H2538" s="774">
        <v>460</v>
      </c>
    </row>
    <row r="2539" spans="1:8" s="406" customFormat="1" x14ac:dyDescent="0.25">
      <c r="A2539" s="524" t="str">
        <f t="shared" si="58"/>
        <v>861-073-0-001 Louisiana-Pacific Canada Ltd. (Bois-Franc)</v>
      </c>
      <c r="B2539" s="61" t="str">
        <f t="shared" si="57"/>
        <v>073-0-001 Louisiana-Pacific Canada Ltd. (Bois-Franc)</v>
      </c>
      <c r="C2539" s="641">
        <v>861</v>
      </c>
      <c r="D2539" s="641" t="s">
        <v>1015</v>
      </c>
      <c r="E2539" s="642" t="s">
        <v>1242</v>
      </c>
      <c r="F2539" s="773">
        <v>440</v>
      </c>
      <c r="G2539" s="773">
        <v>8</v>
      </c>
      <c r="H2539" s="774">
        <v>460</v>
      </c>
    </row>
    <row r="2540" spans="1:8" s="406" customFormat="1" x14ac:dyDescent="0.25">
      <c r="A2540" s="524" t="str">
        <f t="shared" si="58"/>
        <v>861-022-0-001 Norbord inc. (Chambord)</v>
      </c>
      <c r="B2540" s="61" t="str">
        <f t="shared" si="57"/>
        <v>022-0-001 Norbord inc. (Chambord)</v>
      </c>
      <c r="C2540" s="641">
        <v>861</v>
      </c>
      <c r="D2540" s="641" t="s">
        <v>1212</v>
      </c>
      <c r="E2540" s="642" t="s">
        <v>1213</v>
      </c>
      <c r="F2540" s="773">
        <v>460</v>
      </c>
      <c r="G2540" s="773">
        <v>8</v>
      </c>
      <c r="H2540" s="774">
        <v>460</v>
      </c>
    </row>
    <row r="2541" spans="1:8" s="406" customFormat="1" x14ac:dyDescent="0.25">
      <c r="A2541" s="524" t="str">
        <f t="shared" si="58"/>
        <v>861-085-0-001 Norbord inc. (La Sarre - Panneaux)</v>
      </c>
      <c r="B2541" s="61" t="str">
        <f t="shared" si="57"/>
        <v>085-0-001 Norbord inc. (La Sarre - Panneaux)</v>
      </c>
      <c r="C2541" s="641">
        <v>861</v>
      </c>
      <c r="D2541" s="641" t="s">
        <v>1016</v>
      </c>
      <c r="E2541" s="642" t="s">
        <v>1243</v>
      </c>
      <c r="F2541" s="773">
        <v>380</v>
      </c>
      <c r="G2541" s="773">
        <v>7</v>
      </c>
      <c r="H2541" s="774">
        <v>420</v>
      </c>
    </row>
    <row r="2542" spans="1:8" s="406" customFormat="1" x14ac:dyDescent="0.25">
      <c r="A2542" s="524" t="str">
        <f t="shared" si="58"/>
        <v>861-081-0-001 Rayonier A.M. Canada S.E.N.C. (Témiscaming - Pâtes et papiers)</v>
      </c>
      <c r="B2542" s="61" t="str">
        <f t="shared" si="57"/>
        <v>081-0-001 Rayonier A.M. Canada S.E.N.C. (Témiscaming - Pâtes et papiers)</v>
      </c>
      <c r="C2542" s="641">
        <v>861</v>
      </c>
      <c r="D2542" s="641" t="s">
        <v>1017</v>
      </c>
      <c r="E2542" s="642" t="s">
        <v>1244</v>
      </c>
      <c r="F2542" s="773">
        <v>440</v>
      </c>
      <c r="G2542" s="773">
        <v>8</v>
      </c>
      <c r="H2542" s="774">
        <v>460</v>
      </c>
    </row>
    <row r="2543" spans="1:8" s="406" customFormat="1" x14ac:dyDescent="0.25">
      <c r="A2543" s="524" t="str">
        <f t="shared" si="58"/>
        <v>861-171-4-003 Silicium Québec Société en commandite</v>
      </c>
      <c r="B2543" s="61" t="str">
        <f t="shared" si="57"/>
        <v>171-4-003 Silicium Québec Société en commandite</v>
      </c>
      <c r="C2543" s="641">
        <v>861</v>
      </c>
      <c r="D2543" s="641" t="s">
        <v>1010</v>
      </c>
      <c r="E2543" s="642" t="s">
        <v>1245</v>
      </c>
      <c r="F2543" s="773">
        <v>460</v>
      </c>
      <c r="G2543" s="773">
        <v>8</v>
      </c>
      <c r="H2543" s="774">
        <v>460</v>
      </c>
    </row>
    <row r="2544" spans="1:8" s="406" customFormat="1" x14ac:dyDescent="0.25">
      <c r="A2544" s="524" t="str">
        <f t="shared" si="58"/>
        <v>861-012-0-001 Uniboard Canada inc. (Sayabec)</v>
      </c>
      <c r="B2544" s="61" t="str">
        <f t="shared" si="57"/>
        <v>012-0-001 Uniboard Canada inc. (Sayabec)</v>
      </c>
      <c r="C2544" s="641">
        <v>861</v>
      </c>
      <c r="D2544" s="641" t="s">
        <v>1008</v>
      </c>
      <c r="E2544" s="642" t="s">
        <v>1246</v>
      </c>
      <c r="F2544" s="773">
        <v>460</v>
      </c>
      <c r="G2544" s="773">
        <v>8</v>
      </c>
      <c r="H2544" s="774">
        <v>460</v>
      </c>
    </row>
    <row r="2545" spans="1:8" s="406" customFormat="1" x14ac:dyDescent="0.25">
      <c r="A2545" s="524" t="str">
        <f t="shared" si="58"/>
        <v>861-041-2-039 Xylo-Carbone inc.</v>
      </c>
      <c r="B2545" s="61" t="str">
        <f t="shared" si="57"/>
        <v>041-2-039 Xylo-Carbone inc.</v>
      </c>
      <c r="C2545" s="641">
        <v>861</v>
      </c>
      <c r="D2545" s="641" t="s">
        <v>1214</v>
      </c>
      <c r="E2545" s="642" t="s">
        <v>1247</v>
      </c>
      <c r="F2545" s="773">
        <v>460</v>
      </c>
      <c r="G2545" s="773">
        <v>8</v>
      </c>
      <c r="H2545" s="774">
        <v>460</v>
      </c>
    </row>
    <row r="2546" spans="1:8" s="406" customFormat="1" x14ac:dyDescent="0.25">
      <c r="A2546" s="524" t="str">
        <f t="shared" si="58"/>
        <v>862-142-4-004 9455-8624 Québec inc. (Biomasse du lac Taureau)</v>
      </c>
      <c r="B2546" s="61" t="str">
        <f t="shared" si="57"/>
        <v>142-4-004 9455-8624 Québec inc. (Biomasse du lac Taureau)</v>
      </c>
      <c r="C2546" s="641">
        <v>862</v>
      </c>
      <c r="D2546" s="641" t="s">
        <v>1147</v>
      </c>
      <c r="E2546" s="642" t="s">
        <v>1236</v>
      </c>
      <c r="F2546" s="773">
        <v>460</v>
      </c>
      <c r="G2546" s="773">
        <v>8</v>
      </c>
      <c r="H2546" s="774">
        <v>460</v>
      </c>
    </row>
    <row r="2547" spans="1:8" s="406" customFormat="1" x14ac:dyDescent="0.25">
      <c r="A2547" s="524" t="str">
        <f t="shared" si="58"/>
        <v>862-011-0-003 Cascades Canada ULC (Cabano)</v>
      </c>
      <c r="B2547" s="61" t="str">
        <f t="shared" si="57"/>
        <v>011-0-003 Cascades Canada ULC (Cabano)</v>
      </c>
      <c r="C2547" s="642">
        <v>862</v>
      </c>
      <c r="D2547" s="642" t="s">
        <v>1007</v>
      </c>
      <c r="E2547" s="642" t="s">
        <v>1211</v>
      </c>
      <c r="F2547" s="773">
        <v>460</v>
      </c>
      <c r="G2547" s="773">
        <v>8</v>
      </c>
      <c r="H2547" s="774">
        <v>460</v>
      </c>
    </row>
    <row r="2548" spans="1:8" s="406" customFormat="1" x14ac:dyDescent="0.25">
      <c r="A2548" s="524" t="str">
        <f t="shared" si="58"/>
        <v>862-042-0-001 Compagnie WestRock du Canada Corp.</v>
      </c>
      <c r="B2548" s="61" t="str">
        <f t="shared" si="57"/>
        <v>042-0-001 Compagnie WestRock du Canada Corp.</v>
      </c>
      <c r="C2548" s="641">
        <v>862</v>
      </c>
      <c r="D2548" s="641" t="s">
        <v>1011</v>
      </c>
      <c r="E2548" s="642" t="s">
        <v>1237</v>
      </c>
      <c r="F2548" s="773">
        <v>460</v>
      </c>
      <c r="G2548" s="773">
        <v>8</v>
      </c>
      <c r="H2548" s="774">
        <v>460</v>
      </c>
    </row>
    <row r="2549" spans="1:8" s="406" customFormat="1" x14ac:dyDescent="0.25">
      <c r="A2549" s="524" t="str">
        <f t="shared" si="58"/>
        <v>862-051-0-003 Domtar inc. (Windsor - Pâtes et papiers)</v>
      </c>
      <c r="B2549" s="61" t="str">
        <f t="shared" si="57"/>
        <v>051-0-003 Domtar inc. (Windsor - Pâtes et papiers)</v>
      </c>
      <c r="C2549" s="641">
        <v>862</v>
      </c>
      <c r="D2549" s="641" t="s">
        <v>1012</v>
      </c>
      <c r="E2549" s="642" t="s">
        <v>1238</v>
      </c>
      <c r="F2549" s="773">
        <v>460</v>
      </c>
      <c r="G2549" s="773">
        <v>8</v>
      </c>
      <c r="H2549" s="774">
        <v>460</v>
      </c>
    </row>
    <row r="2550" spans="1:8" s="406" customFormat="1" x14ac:dyDescent="0.25">
      <c r="A2550" s="524" t="str">
        <f t="shared" si="58"/>
        <v>862-012-0-003 Entreprises Sappi Canada inc. (Matane)</v>
      </c>
      <c r="B2550" s="61" t="str">
        <f t="shared" si="57"/>
        <v>012-0-003 Entreprises Sappi Canada inc. (Matane)</v>
      </c>
      <c r="C2550" s="641">
        <v>862</v>
      </c>
      <c r="D2550" s="641" t="s">
        <v>1009</v>
      </c>
      <c r="E2550" s="642" t="s">
        <v>1239</v>
      </c>
      <c r="F2550" s="773">
        <v>460</v>
      </c>
      <c r="G2550" s="773">
        <v>8</v>
      </c>
      <c r="H2550" s="774">
        <v>460</v>
      </c>
    </row>
    <row r="2551" spans="1:8" s="406" customFormat="1" x14ac:dyDescent="0.25">
      <c r="A2551" s="524" t="str">
        <f t="shared" si="58"/>
        <v>862-086-0-002 Forex Amos inc. (OSB)</v>
      </c>
      <c r="B2551" s="61" t="str">
        <f t="shared" si="57"/>
        <v>086-0-002 Forex Amos inc. (OSB)</v>
      </c>
      <c r="C2551" s="641">
        <v>862</v>
      </c>
      <c r="D2551" s="641" t="s">
        <v>1240</v>
      </c>
      <c r="E2551" s="642" t="s">
        <v>1241</v>
      </c>
      <c r="F2551" s="773">
        <v>340</v>
      </c>
      <c r="G2551" s="773">
        <v>6</v>
      </c>
      <c r="H2551" s="774">
        <v>360</v>
      </c>
    </row>
    <row r="2552" spans="1:8" s="406" customFormat="1" x14ac:dyDescent="0.25">
      <c r="A2552" s="524" t="str">
        <f t="shared" si="58"/>
        <v xml:space="preserve">862-072-0-002 Fortress Cellulose Spécialisée (Thurso - Pâtes et Papiers) </v>
      </c>
      <c r="B2552" s="61" t="str">
        <f t="shared" si="57"/>
        <v xml:space="preserve">072-0-002 Fortress Cellulose Spécialisée (Thurso - Pâtes et Papiers) </v>
      </c>
      <c r="C2552" s="641">
        <v>862</v>
      </c>
      <c r="D2552" s="641" t="s">
        <v>1013</v>
      </c>
      <c r="E2552" s="642" t="s">
        <v>1014</v>
      </c>
      <c r="F2552" s="773">
        <v>460</v>
      </c>
      <c r="G2552" s="773">
        <v>8</v>
      </c>
      <c r="H2552" s="774">
        <v>460</v>
      </c>
    </row>
    <row r="2553" spans="1:8" s="406" customFormat="1" x14ac:dyDescent="0.25">
      <c r="A2553" s="524" t="str">
        <f t="shared" si="58"/>
        <v>862-073-0-001 Louisiana-Pacific Canada Ltd. (Bois-Franc)</v>
      </c>
      <c r="B2553" s="61" t="str">
        <f t="shared" si="57"/>
        <v>073-0-001 Louisiana-Pacific Canada Ltd. (Bois-Franc)</v>
      </c>
      <c r="C2553" s="641">
        <v>862</v>
      </c>
      <c r="D2553" s="641" t="s">
        <v>1015</v>
      </c>
      <c r="E2553" s="642" t="s">
        <v>1242</v>
      </c>
      <c r="F2553" s="773">
        <v>460</v>
      </c>
      <c r="G2553" s="773">
        <v>8</v>
      </c>
      <c r="H2553" s="774">
        <v>460</v>
      </c>
    </row>
    <row r="2554" spans="1:8" s="406" customFormat="1" x14ac:dyDescent="0.25">
      <c r="A2554" s="524" t="str">
        <f t="shared" si="58"/>
        <v>862-022-0-001 Norbord inc. (Chambord)</v>
      </c>
      <c r="B2554" s="61" t="str">
        <f t="shared" si="57"/>
        <v>022-0-001 Norbord inc. (Chambord)</v>
      </c>
      <c r="C2554" s="641">
        <v>862</v>
      </c>
      <c r="D2554" s="641" t="s">
        <v>1212</v>
      </c>
      <c r="E2554" s="642" t="s">
        <v>1213</v>
      </c>
      <c r="F2554" s="773">
        <v>460</v>
      </c>
      <c r="G2554" s="773">
        <v>8</v>
      </c>
      <c r="H2554" s="774">
        <v>460</v>
      </c>
    </row>
    <row r="2555" spans="1:8" s="406" customFormat="1" x14ac:dyDescent="0.25">
      <c r="A2555" s="524" t="str">
        <f t="shared" si="58"/>
        <v>862-085-0-001 Norbord inc. (La Sarre - Panneaux)</v>
      </c>
      <c r="B2555" s="61" t="str">
        <f t="shared" si="57"/>
        <v>085-0-001 Norbord inc. (La Sarre - Panneaux)</v>
      </c>
      <c r="C2555" s="641">
        <v>862</v>
      </c>
      <c r="D2555" s="641" t="s">
        <v>1016</v>
      </c>
      <c r="E2555" s="642" t="s">
        <v>1243</v>
      </c>
      <c r="F2555" s="773">
        <v>460</v>
      </c>
      <c r="G2555" s="773">
        <v>8</v>
      </c>
      <c r="H2555" s="774">
        <v>460</v>
      </c>
    </row>
    <row r="2556" spans="1:8" s="406" customFormat="1" x14ac:dyDescent="0.25">
      <c r="A2556" s="524" t="str">
        <f t="shared" si="58"/>
        <v>862-081-0-001 Rayonier A.M. Canada S.E.N.C. (Témiscaming - Pâtes et papiers)</v>
      </c>
      <c r="B2556" s="61" t="str">
        <f t="shared" si="57"/>
        <v>081-0-001 Rayonier A.M. Canada S.E.N.C. (Témiscaming - Pâtes et papiers)</v>
      </c>
      <c r="C2556" s="641">
        <v>862</v>
      </c>
      <c r="D2556" s="641" t="s">
        <v>1017</v>
      </c>
      <c r="E2556" s="642" t="s">
        <v>1244</v>
      </c>
      <c r="F2556" s="773">
        <v>460</v>
      </c>
      <c r="G2556" s="773">
        <v>8</v>
      </c>
      <c r="H2556" s="774">
        <v>460</v>
      </c>
    </row>
    <row r="2557" spans="1:8" s="406" customFormat="1" x14ac:dyDescent="0.25">
      <c r="A2557" s="524" t="str">
        <f t="shared" si="58"/>
        <v>862-171-4-003 Silicium Québec Société en commandite</v>
      </c>
      <c r="B2557" s="61" t="str">
        <f t="shared" si="57"/>
        <v>171-4-003 Silicium Québec Société en commandite</v>
      </c>
      <c r="C2557" s="641">
        <v>862</v>
      </c>
      <c r="D2557" s="641" t="s">
        <v>1010</v>
      </c>
      <c r="E2557" s="642" t="s">
        <v>1245</v>
      </c>
      <c r="F2557" s="773">
        <v>460</v>
      </c>
      <c r="G2557" s="773">
        <v>8</v>
      </c>
      <c r="H2557" s="774">
        <v>460</v>
      </c>
    </row>
    <row r="2558" spans="1:8" s="406" customFormat="1" x14ac:dyDescent="0.25">
      <c r="A2558" s="524" t="str">
        <f t="shared" si="58"/>
        <v>862-012-0-001 Uniboard Canada inc. (Sayabec)</v>
      </c>
      <c r="B2558" s="61" t="str">
        <f t="shared" si="57"/>
        <v>012-0-001 Uniboard Canada inc. (Sayabec)</v>
      </c>
      <c r="C2558" s="642">
        <v>862</v>
      </c>
      <c r="D2558" s="642" t="s">
        <v>1008</v>
      </c>
      <c r="E2558" s="642" t="s">
        <v>1246</v>
      </c>
      <c r="F2558" s="773">
        <v>460</v>
      </c>
      <c r="G2558" s="773">
        <v>8</v>
      </c>
      <c r="H2558" s="774">
        <v>460</v>
      </c>
    </row>
    <row r="2559" spans="1:8" s="406" customFormat="1" x14ac:dyDescent="0.25">
      <c r="A2559" s="524" t="str">
        <f t="shared" si="58"/>
        <v>862-041-2-039 Xylo-Carbone inc.</v>
      </c>
      <c r="B2559" s="61" t="str">
        <f t="shared" si="57"/>
        <v>041-2-039 Xylo-Carbone inc.</v>
      </c>
      <c r="C2559" s="641">
        <v>862</v>
      </c>
      <c r="D2559" s="641" t="s">
        <v>1214</v>
      </c>
      <c r="E2559" s="642" t="s">
        <v>1247</v>
      </c>
      <c r="F2559" s="773">
        <v>460</v>
      </c>
      <c r="G2559" s="773">
        <v>8</v>
      </c>
      <c r="H2559" s="774">
        <v>460</v>
      </c>
    </row>
    <row r="2560" spans="1:8" s="406" customFormat="1" x14ac:dyDescent="0.25">
      <c r="A2560" s="524" t="str">
        <f t="shared" si="58"/>
        <v>863-142-4-004 9455-8624 Québec inc. (Biomasse du lac Taureau)</v>
      </c>
      <c r="B2560" s="61" t="str">
        <f t="shared" si="57"/>
        <v>142-4-004 9455-8624 Québec inc. (Biomasse du lac Taureau)</v>
      </c>
      <c r="C2560" s="641">
        <v>863</v>
      </c>
      <c r="D2560" s="641" t="s">
        <v>1147</v>
      </c>
      <c r="E2560" s="642" t="s">
        <v>1236</v>
      </c>
      <c r="F2560" s="773">
        <v>460</v>
      </c>
      <c r="G2560" s="773">
        <v>8</v>
      </c>
      <c r="H2560" s="774">
        <v>460</v>
      </c>
    </row>
    <row r="2561" spans="1:8" s="406" customFormat="1" x14ac:dyDescent="0.25">
      <c r="A2561" s="524" t="str">
        <f t="shared" si="58"/>
        <v>863-011-0-003 Cascades Canada ULC (Cabano)</v>
      </c>
      <c r="B2561" s="61" t="str">
        <f t="shared" si="57"/>
        <v>011-0-003 Cascades Canada ULC (Cabano)</v>
      </c>
      <c r="C2561" s="641">
        <v>863</v>
      </c>
      <c r="D2561" s="641" t="s">
        <v>1007</v>
      </c>
      <c r="E2561" s="642" t="s">
        <v>1211</v>
      </c>
      <c r="F2561" s="773">
        <v>460</v>
      </c>
      <c r="G2561" s="773">
        <v>8</v>
      </c>
      <c r="H2561" s="774">
        <v>460</v>
      </c>
    </row>
    <row r="2562" spans="1:8" s="406" customFormat="1" x14ac:dyDescent="0.25">
      <c r="A2562" s="524" t="str">
        <f t="shared" si="58"/>
        <v>863-042-0-001 Compagnie WestRock du Canada Corp.</v>
      </c>
      <c r="B2562" s="61" t="str">
        <f t="shared" si="57"/>
        <v>042-0-001 Compagnie WestRock du Canada Corp.</v>
      </c>
      <c r="C2562" s="641">
        <v>863</v>
      </c>
      <c r="D2562" s="641" t="s">
        <v>1011</v>
      </c>
      <c r="E2562" s="642" t="s">
        <v>1237</v>
      </c>
      <c r="F2562" s="773">
        <v>460</v>
      </c>
      <c r="G2562" s="773">
        <v>8</v>
      </c>
      <c r="H2562" s="774">
        <v>460</v>
      </c>
    </row>
    <row r="2563" spans="1:8" s="406" customFormat="1" x14ac:dyDescent="0.25">
      <c r="A2563" s="524" t="str">
        <f t="shared" si="58"/>
        <v>863-051-0-003 Domtar inc. (Windsor - Pâtes et papiers)</v>
      </c>
      <c r="B2563" s="61" t="str">
        <f t="shared" si="57"/>
        <v>051-0-003 Domtar inc. (Windsor - Pâtes et papiers)</v>
      </c>
      <c r="C2563" s="641">
        <v>863</v>
      </c>
      <c r="D2563" s="641" t="s">
        <v>1012</v>
      </c>
      <c r="E2563" s="642" t="s">
        <v>1238</v>
      </c>
      <c r="F2563" s="773">
        <v>460</v>
      </c>
      <c r="G2563" s="773">
        <v>8</v>
      </c>
      <c r="H2563" s="774">
        <v>460</v>
      </c>
    </row>
    <row r="2564" spans="1:8" s="406" customFormat="1" x14ac:dyDescent="0.25">
      <c r="A2564" s="524" t="str">
        <f t="shared" si="58"/>
        <v>863-012-0-003 Entreprises Sappi Canada inc. (Matane)</v>
      </c>
      <c r="B2564" s="61" t="str">
        <f t="shared" si="57"/>
        <v>012-0-003 Entreprises Sappi Canada inc. (Matane)</v>
      </c>
      <c r="C2564" s="641">
        <v>863</v>
      </c>
      <c r="D2564" s="641" t="s">
        <v>1009</v>
      </c>
      <c r="E2564" s="642" t="s">
        <v>1239</v>
      </c>
      <c r="F2564" s="773">
        <v>460</v>
      </c>
      <c r="G2564" s="773">
        <v>8</v>
      </c>
      <c r="H2564" s="774">
        <v>460</v>
      </c>
    </row>
    <row r="2565" spans="1:8" s="406" customFormat="1" x14ac:dyDescent="0.25">
      <c r="A2565" s="524" t="str">
        <f t="shared" si="58"/>
        <v>863-086-0-002 Forex Amos inc. (OSB)</v>
      </c>
      <c r="B2565" s="61" t="str">
        <f t="shared" si="57"/>
        <v>086-0-002 Forex Amos inc. (OSB)</v>
      </c>
      <c r="C2565" s="641">
        <v>863</v>
      </c>
      <c r="D2565" s="641" t="s">
        <v>1240</v>
      </c>
      <c r="E2565" s="642" t="s">
        <v>1241</v>
      </c>
      <c r="F2565" s="773">
        <v>320</v>
      </c>
      <c r="G2565" s="773">
        <v>6</v>
      </c>
      <c r="H2565" s="774">
        <v>360</v>
      </c>
    </row>
    <row r="2566" spans="1:8" s="406" customFormat="1" x14ac:dyDescent="0.25">
      <c r="A2566" s="524" t="str">
        <f t="shared" si="58"/>
        <v xml:space="preserve">863-072-0-002 Fortress Cellulose Spécialisée (Thurso - Pâtes et Papiers) </v>
      </c>
      <c r="B2566" s="61" t="str">
        <f t="shared" si="57"/>
        <v xml:space="preserve">072-0-002 Fortress Cellulose Spécialisée (Thurso - Pâtes et Papiers) </v>
      </c>
      <c r="C2566" s="641">
        <v>863</v>
      </c>
      <c r="D2566" s="641" t="s">
        <v>1013</v>
      </c>
      <c r="E2566" s="642" t="s">
        <v>1014</v>
      </c>
      <c r="F2566" s="773">
        <v>460</v>
      </c>
      <c r="G2566" s="773">
        <v>8</v>
      </c>
      <c r="H2566" s="774">
        <v>460</v>
      </c>
    </row>
    <row r="2567" spans="1:8" s="406" customFormat="1" x14ac:dyDescent="0.25">
      <c r="A2567" s="524" t="str">
        <f t="shared" si="58"/>
        <v>863-073-0-001 Louisiana-Pacific Canada Ltd. (Bois-Franc)</v>
      </c>
      <c r="B2567" s="61" t="str">
        <f t="shared" si="57"/>
        <v>073-0-001 Louisiana-Pacific Canada Ltd. (Bois-Franc)</v>
      </c>
      <c r="C2567" s="641">
        <v>863</v>
      </c>
      <c r="D2567" s="641" t="s">
        <v>1015</v>
      </c>
      <c r="E2567" s="642" t="s">
        <v>1242</v>
      </c>
      <c r="F2567" s="773">
        <v>460</v>
      </c>
      <c r="G2567" s="773">
        <v>8</v>
      </c>
      <c r="H2567" s="774">
        <v>460</v>
      </c>
    </row>
    <row r="2568" spans="1:8" s="406" customFormat="1" x14ac:dyDescent="0.25">
      <c r="A2568" s="524" t="str">
        <f t="shared" si="58"/>
        <v>863-022-0-001 Norbord inc. (Chambord)</v>
      </c>
      <c r="B2568" s="61" t="str">
        <f t="shared" ref="B2568:B2631" si="59">CONCATENATE(D2568," ",E2568)</f>
        <v>022-0-001 Norbord inc. (Chambord)</v>
      </c>
      <c r="C2568" s="641">
        <v>863</v>
      </c>
      <c r="D2568" s="641" t="s">
        <v>1212</v>
      </c>
      <c r="E2568" s="642" t="s">
        <v>1213</v>
      </c>
      <c r="F2568" s="773">
        <v>460</v>
      </c>
      <c r="G2568" s="773">
        <v>8</v>
      </c>
      <c r="H2568" s="774">
        <v>460</v>
      </c>
    </row>
    <row r="2569" spans="1:8" s="406" customFormat="1" x14ac:dyDescent="0.25">
      <c r="A2569" s="524" t="str">
        <f t="shared" ref="A2569:A2632" si="60">CONCATENATE(C2569,"-",B2569)</f>
        <v>863-085-0-001 Norbord inc. (La Sarre - Panneaux)</v>
      </c>
      <c r="B2569" s="61" t="str">
        <f t="shared" si="59"/>
        <v>085-0-001 Norbord inc. (La Sarre - Panneaux)</v>
      </c>
      <c r="C2569" s="642">
        <v>863</v>
      </c>
      <c r="D2569" s="642" t="s">
        <v>1016</v>
      </c>
      <c r="E2569" s="642" t="s">
        <v>1243</v>
      </c>
      <c r="F2569" s="773">
        <v>460</v>
      </c>
      <c r="G2569" s="773">
        <v>8</v>
      </c>
      <c r="H2569" s="774">
        <v>460</v>
      </c>
    </row>
    <row r="2570" spans="1:8" s="406" customFormat="1" x14ac:dyDescent="0.25">
      <c r="A2570" s="524" t="str">
        <f t="shared" si="60"/>
        <v>863-081-0-001 Rayonier A.M. Canada S.E.N.C. (Témiscaming - Pâtes et papiers)</v>
      </c>
      <c r="B2570" s="61" t="str">
        <f t="shared" si="59"/>
        <v>081-0-001 Rayonier A.M. Canada S.E.N.C. (Témiscaming - Pâtes et papiers)</v>
      </c>
      <c r="C2570" s="641">
        <v>863</v>
      </c>
      <c r="D2570" s="641" t="s">
        <v>1017</v>
      </c>
      <c r="E2570" s="642" t="s">
        <v>1244</v>
      </c>
      <c r="F2570" s="773">
        <v>460</v>
      </c>
      <c r="G2570" s="773">
        <v>8</v>
      </c>
      <c r="H2570" s="774">
        <v>460</v>
      </c>
    </row>
    <row r="2571" spans="1:8" s="406" customFormat="1" x14ac:dyDescent="0.25">
      <c r="A2571" s="524" t="str">
        <f t="shared" si="60"/>
        <v>863-171-4-003 Silicium Québec Société en commandite</v>
      </c>
      <c r="B2571" s="61" t="str">
        <f t="shared" si="59"/>
        <v>171-4-003 Silicium Québec Société en commandite</v>
      </c>
      <c r="C2571" s="641">
        <v>863</v>
      </c>
      <c r="D2571" s="641" t="s">
        <v>1010</v>
      </c>
      <c r="E2571" s="642" t="s">
        <v>1245</v>
      </c>
      <c r="F2571" s="773">
        <v>460</v>
      </c>
      <c r="G2571" s="773">
        <v>8</v>
      </c>
      <c r="H2571" s="774">
        <v>460</v>
      </c>
    </row>
    <row r="2572" spans="1:8" s="406" customFormat="1" x14ac:dyDescent="0.25">
      <c r="A2572" s="524" t="str">
        <f t="shared" si="60"/>
        <v>863-012-0-001 Uniboard Canada inc. (Sayabec)</v>
      </c>
      <c r="B2572" s="61" t="str">
        <f t="shared" si="59"/>
        <v>012-0-001 Uniboard Canada inc. (Sayabec)</v>
      </c>
      <c r="C2572" s="641">
        <v>863</v>
      </c>
      <c r="D2572" s="641" t="s">
        <v>1008</v>
      </c>
      <c r="E2572" s="642" t="s">
        <v>1246</v>
      </c>
      <c r="F2572" s="773">
        <v>460</v>
      </c>
      <c r="G2572" s="773">
        <v>8</v>
      </c>
      <c r="H2572" s="774">
        <v>460</v>
      </c>
    </row>
    <row r="2573" spans="1:8" s="406" customFormat="1" x14ac:dyDescent="0.25">
      <c r="A2573" s="524" t="str">
        <f t="shared" si="60"/>
        <v>863-041-2-039 Xylo-Carbone inc.</v>
      </c>
      <c r="B2573" s="61" t="str">
        <f t="shared" si="59"/>
        <v>041-2-039 Xylo-Carbone inc.</v>
      </c>
      <c r="C2573" s="641">
        <v>863</v>
      </c>
      <c r="D2573" s="641" t="s">
        <v>1214</v>
      </c>
      <c r="E2573" s="642" t="s">
        <v>1247</v>
      </c>
      <c r="F2573" s="773">
        <v>460</v>
      </c>
      <c r="G2573" s="773">
        <v>8</v>
      </c>
      <c r="H2573" s="774">
        <v>460</v>
      </c>
    </row>
    <row r="2574" spans="1:8" s="406" customFormat="1" x14ac:dyDescent="0.25">
      <c r="A2574" s="524" t="str">
        <f t="shared" si="60"/>
        <v>864-142-4-004 9455-8624 Québec inc. (Biomasse du lac Taureau)</v>
      </c>
      <c r="B2574" s="61" t="str">
        <f t="shared" si="59"/>
        <v>142-4-004 9455-8624 Québec inc. (Biomasse du lac Taureau)</v>
      </c>
      <c r="C2574" s="641">
        <v>864</v>
      </c>
      <c r="D2574" s="641" t="s">
        <v>1147</v>
      </c>
      <c r="E2574" s="642" t="s">
        <v>1236</v>
      </c>
      <c r="F2574" s="773">
        <v>460</v>
      </c>
      <c r="G2574" s="773">
        <v>8</v>
      </c>
      <c r="H2574" s="774">
        <v>460</v>
      </c>
    </row>
    <row r="2575" spans="1:8" s="406" customFormat="1" x14ac:dyDescent="0.25">
      <c r="A2575" s="524" t="str">
        <f t="shared" si="60"/>
        <v>864-011-0-003 Cascades Canada ULC (Cabano)</v>
      </c>
      <c r="B2575" s="61" t="str">
        <f t="shared" si="59"/>
        <v>011-0-003 Cascades Canada ULC (Cabano)</v>
      </c>
      <c r="C2575" s="641">
        <v>864</v>
      </c>
      <c r="D2575" s="641" t="s">
        <v>1007</v>
      </c>
      <c r="E2575" s="642" t="s">
        <v>1211</v>
      </c>
      <c r="F2575" s="773">
        <v>460</v>
      </c>
      <c r="G2575" s="773">
        <v>8</v>
      </c>
      <c r="H2575" s="774">
        <v>460</v>
      </c>
    </row>
    <row r="2576" spans="1:8" s="406" customFormat="1" x14ac:dyDescent="0.25">
      <c r="A2576" s="524" t="str">
        <f t="shared" si="60"/>
        <v>864-042-0-001 Compagnie WestRock du Canada Corp.</v>
      </c>
      <c r="B2576" s="61" t="str">
        <f t="shared" si="59"/>
        <v>042-0-001 Compagnie WestRock du Canada Corp.</v>
      </c>
      <c r="C2576" s="641">
        <v>864</v>
      </c>
      <c r="D2576" s="641" t="s">
        <v>1011</v>
      </c>
      <c r="E2576" s="642" t="s">
        <v>1237</v>
      </c>
      <c r="F2576" s="773">
        <v>460</v>
      </c>
      <c r="G2576" s="773">
        <v>8</v>
      </c>
      <c r="H2576" s="774">
        <v>460</v>
      </c>
    </row>
    <row r="2577" spans="1:8" s="406" customFormat="1" x14ac:dyDescent="0.25">
      <c r="A2577" s="524" t="str">
        <f t="shared" si="60"/>
        <v>864-051-0-003 Domtar inc. (Windsor - Pâtes et papiers)</v>
      </c>
      <c r="B2577" s="61" t="str">
        <f t="shared" si="59"/>
        <v>051-0-003 Domtar inc. (Windsor - Pâtes et papiers)</v>
      </c>
      <c r="C2577" s="641">
        <v>864</v>
      </c>
      <c r="D2577" s="641" t="s">
        <v>1012</v>
      </c>
      <c r="E2577" s="642" t="s">
        <v>1238</v>
      </c>
      <c r="F2577" s="773">
        <v>460</v>
      </c>
      <c r="G2577" s="773">
        <v>8</v>
      </c>
      <c r="H2577" s="774">
        <v>460</v>
      </c>
    </row>
    <row r="2578" spans="1:8" s="406" customFormat="1" x14ac:dyDescent="0.25">
      <c r="A2578" s="524" t="str">
        <f t="shared" si="60"/>
        <v>864-012-0-003 Entreprises Sappi Canada inc. (Matane)</v>
      </c>
      <c r="B2578" s="61" t="str">
        <f t="shared" si="59"/>
        <v>012-0-003 Entreprises Sappi Canada inc. (Matane)</v>
      </c>
      <c r="C2578" s="641">
        <v>864</v>
      </c>
      <c r="D2578" s="641" t="s">
        <v>1009</v>
      </c>
      <c r="E2578" s="642" t="s">
        <v>1239</v>
      </c>
      <c r="F2578" s="773">
        <v>460</v>
      </c>
      <c r="G2578" s="773">
        <v>8</v>
      </c>
      <c r="H2578" s="774">
        <v>460</v>
      </c>
    </row>
    <row r="2579" spans="1:8" s="406" customFormat="1" x14ac:dyDescent="0.25">
      <c r="A2579" s="524" t="str">
        <f t="shared" si="60"/>
        <v>864-086-0-002 Forex Amos inc. (OSB)</v>
      </c>
      <c r="B2579" s="61" t="str">
        <f t="shared" si="59"/>
        <v>086-0-002 Forex Amos inc. (OSB)</v>
      </c>
      <c r="C2579" s="641">
        <v>864</v>
      </c>
      <c r="D2579" s="641" t="s">
        <v>1240</v>
      </c>
      <c r="E2579" s="642" t="s">
        <v>1241</v>
      </c>
      <c r="F2579" s="773">
        <v>140</v>
      </c>
      <c r="G2579" s="773">
        <v>3</v>
      </c>
      <c r="H2579" s="774">
        <v>180</v>
      </c>
    </row>
    <row r="2580" spans="1:8" s="406" customFormat="1" x14ac:dyDescent="0.25">
      <c r="A2580" s="524" t="str">
        <f t="shared" si="60"/>
        <v xml:space="preserve">864-072-0-002 Fortress Cellulose Spécialisée (Thurso - Pâtes et Papiers) </v>
      </c>
      <c r="B2580" s="61" t="str">
        <f t="shared" si="59"/>
        <v xml:space="preserve">072-0-002 Fortress Cellulose Spécialisée (Thurso - Pâtes et Papiers) </v>
      </c>
      <c r="C2580" s="642">
        <v>864</v>
      </c>
      <c r="D2580" s="642" t="s">
        <v>1013</v>
      </c>
      <c r="E2580" s="642" t="s">
        <v>1014</v>
      </c>
      <c r="F2580" s="773">
        <v>460</v>
      </c>
      <c r="G2580" s="773">
        <v>8</v>
      </c>
      <c r="H2580" s="774">
        <v>460</v>
      </c>
    </row>
    <row r="2581" spans="1:8" s="406" customFormat="1" x14ac:dyDescent="0.25">
      <c r="A2581" s="524" t="str">
        <f t="shared" si="60"/>
        <v>864-073-0-001 Louisiana-Pacific Canada Ltd. (Bois-Franc)</v>
      </c>
      <c r="B2581" s="61" t="str">
        <f t="shared" si="59"/>
        <v>073-0-001 Louisiana-Pacific Canada Ltd. (Bois-Franc)</v>
      </c>
      <c r="C2581" s="641">
        <v>864</v>
      </c>
      <c r="D2581" s="641" t="s">
        <v>1015</v>
      </c>
      <c r="E2581" s="642" t="s">
        <v>1242</v>
      </c>
      <c r="F2581" s="773">
        <v>440</v>
      </c>
      <c r="G2581" s="773">
        <v>8</v>
      </c>
      <c r="H2581" s="774">
        <v>460</v>
      </c>
    </row>
    <row r="2582" spans="1:8" s="406" customFormat="1" x14ac:dyDescent="0.25">
      <c r="A2582" s="524" t="str">
        <f t="shared" si="60"/>
        <v>864-022-0-001 Norbord inc. (Chambord)</v>
      </c>
      <c r="B2582" s="61" t="str">
        <f t="shared" si="59"/>
        <v>022-0-001 Norbord inc. (Chambord)</v>
      </c>
      <c r="C2582" s="641">
        <v>864</v>
      </c>
      <c r="D2582" s="641" t="s">
        <v>1212</v>
      </c>
      <c r="E2582" s="642" t="s">
        <v>1213</v>
      </c>
      <c r="F2582" s="773">
        <v>460</v>
      </c>
      <c r="G2582" s="773">
        <v>8</v>
      </c>
      <c r="H2582" s="774">
        <v>460</v>
      </c>
    </row>
    <row r="2583" spans="1:8" s="406" customFormat="1" x14ac:dyDescent="0.25">
      <c r="A2583" s="524" t="str">
        <f t="shared" si="60"/>
        <v>864-085-0-001 Norbord inc. (La Sarre - Panneaux)</v>
      </c>
      <c r="B2583" s="61" t="str">
        <f t="shared" si="59"/>
        <v>085-0-001 Norbord inc. (La Sarre - Panneaux)</v>
      </c>
      <c r="C2583" s="641">
        <v>864</v>
      </c>
      <c r="D2583" s="641" t="s">
        <v>1016</v>
      </c>
      <c r="E2583" s="642" t="s">
        <v>1243</v>
      </c>
      <c r="F2583" s="773">
        <v>320</v>
      </c>
      <c r="G2583" s="773">
        <v>6</v>
      </c>
      <c r="H2583" s="774">
        <v>360</v>
      </c>
    </row>
    <row r="2584" spans="1:8" s="406" customFormat="1" x14ac:dyDescent="0.25">
      <c r="A2584" s="524" t="str">
        <f t="shared" si="60"/>
        <v>864-081-0-001 Rayonier A.M. Canada S.E.N.C. (Témiscaming - Pâtes et papiers)</v>
      </c>
      <c r="B2584" s="61" t="str">
        <f t="shared" si="59"/>
        <v>081-0-001 Rayonier A.M. Canada S.E.N.C. (Témiscaming - Pâtes et papiers)</v>
      </c>
      <c r="C2584" s="641">
        <v>864</v>
      </c>
      <c r="D2584" s="641" t="s">
        <v>1017</v>
      </c>
      <c r="E2584" s="642" t="s">
        <v>1244</v>
      </c>
      <c r="F2584" s="773">
        <v>460</v>
      </c>
      <c r="G2584" s="773">
        <v>8</v>
      </c>
      <c r="H2584" s="774">
        <v>460</v>
      </c>
    </row>
    <row r="2585" spans="1:8" s="406" customFormat="1" x14ac:dyDescent="0.25">
      <c r="A2585" s="524" t="str">
        <f t="shared" si="60"/>
        <v>864-171-4-003 Silicium Québec Société en commandite</v>
      </c>
      <c r="B2585" s="61" t="str">
        <f t="shared" si="59"/>
        <v>171-4-003 Silicium Québec Société en commandite</v>
      </c>
      <c r="C2585" s="641">
        <v>864</v>
      </c>
      <c r="D2585" s="641" t="s">
        <v>1010</v>
      </c>
      <c r="E2585" s="642" t="s">
        <v>1245</v>
      </c>
      <c r="F2585" s="773">
        <v>460</v>
      </c>
      <c r="G2585" s="773">
        <v>8</v>
      </c>
      <c r="H2585" s="774">
        <v>460</v>
      </c>
    </row>
    <row r="2586" spans="1:8" s="406" customFormat="1" x14ac:dyDescent="0.25">
      <c r="A2586" s="524" t="str">
        <f t="shared" si="60"/>
        <v>864-012-0-001 Uniboard Canada inc. (Sayabec)</v>
      </c>
      <c r="B2586" s="61" t="str">
        <f t="shared" si="59"/>
        <v>012-0-001 Uniboard Canada inc. (Sayabec)</v>
      </c>
      <c r="C2586" s="641">
        <v>864</v>
      </c>
      <c r="D2586" s="641" t="s">
        <v>1008</v>
      </c>
      <c r="E2586" s="642" t="s">
        <v>1246</v>
      </c>
      <c r="F2586" s="773">
        <v>460</v>
      </c>
      <c r="G2586" s="773">
        <v>8</v>
      </c>
      <c r="H2586" s="774">
        <v>460</v>
      </c>
    </row>
    <row r="2587" spans="1:8" s="406" customFormat="1" x14ac:dyDescent="0.25">
      <c r="A2587" s="524" t="str">
        <f t="shared" si="60"/>
        <v>864-041-2-039 Xylo-Carbone inc.</v>
      </c>
      <c r="B2587" s="61" t="str">
        <f t="shared" si="59"/>
        <v>041-2-039 Xylo-Carbone inc.</v>
      </c>
      <c r="C2587" s="641">
        <v>864</v>
      </c>
      <c r="D2587" s="641" t="s">
        <v>1214</v>
      </c>
      <c r="E2587" s="642" t="s">
        <v>1247</v>
      </c>
      <c r="F2587" s="773">
        <v>460</v>
      </c>
      <c r="G2587" s="773">
        <v>8</v>
      </c>
      <c r="H2587" s="774">
        <v>460</v>
      </c>
    </row>
    <row r="2588" spans="1:8" s="406" customFormat="1" x14ac:dyDescent="0.25">
      <c r="A2588" s="524" t="str">
        <f t="shared" si="60"/>
        <v>865-142-4-004 9455-8624 Québec inc. (Biomasse du lac Taureau)</v>
      </c>
      <c r="B2588" s="61" t="str">
        <f t="shared" si="59"/>
        <v>142-4-004 9455-8624 Québec inc. (Biomasse du lac Taureau)</v>
      </c>
      <c r="C2588" s="641">
        <v>865</v>
      </c>
      <c r="D2588" s="641" t="s">
        <v>1147</v>
      </c>
      <c r="E2588" s="642" t="s">
        <v>1236</v>
      </c>
      <c r="F2588" s="773">
        <v>460</v>
      </c>
      <c r="G2588" s="773">
        <v>8</v>
      </c>
      <c r="H2588" s="774">
        <v>460</v>
      </c>
    </row>
    <row r="2589" spans="1:8" s="406" customFormat="1" x14ac:dyDescent="0.25">
      <c r="A2589" s="524" t="str">
        <f t="shared" si="60"/>
        <v>865-011-0-003 Cascades Canada ULC (Cabano)</v>
      </c>
      <c r="B2589" s="61" t="str">
        <f t="shared" si="59"/>
        <v>011-0-003 Cascades Canada ULC (Cabano)</v>
      </c>
      <c r="C2589" s="641">
        <v>865</v>
      </c>
      <c r="D2589" s="641" t="s">
        <v>1007</v>
      </c>
      <c r="E2589" s="642" t="s">
        <v>1211</v>
      </c>
      <c r="F2589" s="773">
        <v>460</v>
      </c>
      <c r="G2589" s="773">
        <v>8</v>
      </c>
      <c r="H2589" s="774">
        <v>460</v>
      </c>
    </row>
    <row r="2590" spans="1:8" s="406" customFormat="1" x14ac:dyDescent="0.25">
      <c r="A2590" s="524" t="str">
        <f t="shared" si="60"/>
        <v>865-042-0-001 Compagnie WestRock du Canada Corp.</v>
      </c>
      <c r="B2590" s="61" t="str">
        <f t="shared" si="59"/>
        <v>042-0-001 Compagnie WestRock du Canada Corp.</v>
      </c>
      <c r="C2590" s="641">
        <v>865</v>
      </c>
      <c r="D2590" s="641" t="s">
        <v>1011</v>
      </c>
      <c r="E2590" s="642" t="s">
        <v>1237</v>
      </c>
      <c r="F2590" s="773">
        <v>460</v>
      </c>
      <c r="G2590" s="773">
        <v>8</v>
      </c>
      <c r="H2590" s="774">
        <v>460</v>
      </c>
    </row>
    <row r="2591" spans="1:8" s="406" customFormat="1" x14ac:dyDescent="0.25">
      <c r="A2591" s="524" t="str">
        <f t="shared" si="60"/>
        <v>865-051-0-003 Domtar inc. (Windsor - Pâtes et papiers)</v>
      </c>
      <c r="B2591" s="61" t="str">
        <f t="shared" si="59"/>
        <v>051-0-003 Domtar inc. (Windsor - Pâtes et papiers)</v>
      </c>
      <c r="C2591" s="642">
        <v>865</v>
      </c>
      <c r="D2591" s="642" t="s">
        <v>1012</v>
      </c>
      <c r="E2591" s="642" t="s">
        <v>1238</v>
      </c>
      <c r="F2591" s="773">
        <v>460</v>
      </c>
      <c r="G2591" s="773">
        <v>8</v>
      </c>
      <c r="H2591" s="774">
        <v>460</v>
      </c>
    </row>
    <row r="2592" spans="1:8" s="406" customFormat="1" x14ac:dyDescent="0.25">
      <c r="A2592" s="524" t="str">
        <f t="shared" si="60"/>
        <v>865-012-0-003 Entreprises Sappi Canada inc. (Matane)</v>
      </c>
      <c r="B2592" s="61" t="str">
        <f t="shared" si="59"/>
        <v>012-0-003 Entreprises Sappi Canada inc. (Matane)</v>
      </c>
      <c r="C2592" s="641">
        <v>865</v>
      </c>
      <c r="D2592" s="641" t="s">
        <v>1009</v>
      </c>
      <c r="E2592" s="642" t="s">
        <v>1239</v>
      </c>
      <c r="F2592" s="773">
        <v>460</v>
      </c>
      <c r="G2592" s="773">
        <v>8</v>
      </c>
      <c r="H2592" s="774">
        <v>460</v>
      </c>
    </row>
    <row r="2593" spans="1:8" s="406" customFormat="1" x14ac:dyDescent="0.25">
      <c r="A2593" s="524" t="str">
        <f t="shared" si="60"/>
        <v>865-086-0-002 Forex Amos inc. (OSB)</v>
      </c>
      <c r="B2593" s="61" t="str">
        <f t="shared" si="59"/>
        <v>086-0-002 Forex Amos inc. (OSB)</v>
      </c>
      <c r="C2593" s="641">
        <v>865</v>
      </c>
      <c r="D2593" s="641" t="s">
        <v>1240</v>
      </c>
      <c r="E2593" s="642" t="s">
        <v>1241</v>
      </c>
      <c r="F2593" s="773">
        <v>40</v>
      </c>
      <c r="G2593" s="773">
        <v>1</v>
      </c>
      <c r="H2593" s="774">
        <v>60</v>
      </c>
    </row>
    <row r="2594" spans="1:8" s="406" customFormat="1" x14ac:dyDescent="0.25">
      <c r="A2594" s="524" t="str">
        <f t="shared" si="60"/>
        <v xml:space="preserve">865-072-0-002 Fortress Cellulose Spécialisée (Thurso - Pâtes et Papiers) </v>
      </c>
      <c r="B2594" s="61" t="str">
        <f t="shared" si="59"/>
        <v xml:space="preserve">072-0-002 Fortress Cellulose Spécialisée (Thurso - Pâtes et Papiers) </v>
      </c>
      <c r="C2594" s="641">
        <v>865</v>
      </c>
      <c r="D2594" s="641" t="s">
        <v>1013</v>
      </c>
      <c r="E2594" s="642" t="s">
        <v>1014</v>
      </c>
      <c r="F2594" s="773">
        <v>460</v>
      </c>
      <c r="G2594" s="773">
        <v>8</v>
      </c>
      <c r="H2594" s="774">
        <v>460</v>
      </c>
    </row>
    <row r="2595" spans="1:8" s="406" customFormat="1" x14ac:dyDescent="0.25">
      <c r="A2595" s="524" t="str">
        <f t="shared" si="60"/>
        <v>865-073-0-001 Louisiana-Pacific Canada Ltd. (Bois-Franc)</v>
      </c>
      <c r="B2595" s="61" t="str">
        <f t="shared" si="59"/>
        <v>073-0-001 Louisiana-Pacific Canada Ltd. (Bois-Franc)</v>
      </c>
      <c r="C2595" s="641">
        <v>865</v>
      </c>
      <c r="D2595" s="641" t="s">
        <v>1015</v>
      </c>
      <c r="E2595" s="642" t="s">
        <v>1242</v>
      </c>
      <c r="F2595" s="773">
        <v>440</v>
      </c>
      <c r="G2595" s="773">
        <v>8</v>
      </c>
      <c r="H2595" s="774">
        <v>460</v>
      </c>
    </row>
    <row r="2596" spans="1:8" s="406" customFormat="1" x14ac:dyDescent="0.25">
      <c r="A2596" s="524" t="str">
        <f t="shared" si="60"/>
        <v>865-022-0-001 Norbord inc. (Chambord)</v>
      </c>
      <c r="B2596" s="61" t="str">
        <f t="shared" si="59"/>
        <v>022-0-001 Norbord inc. (Chambord)</v>
      </c>
      <c r="C2596" s="641">
        <v>865</v>
      </c>
      <c r="D2596" s="641" t="s">
        <v>1212</v>
      </c>
      <c r="E2596" s="642" t="s">
        <v>1213</v>
      </c>
      <c r="F2596" s="773">
        <v>460</v>
      </c>
      <c r="G2596" s="773">
        <v>8</v>
      </c>
      <c r="H2596" s="774">
        <v>460</v>
      </c>
    </row>
    <row r="2597" spans="1:8" s="406" customFormat="1" x14ac:dyDescent="0.25">
      <c r="A2597" s="524" t="str">
        <f t="shared" si="60"/>
        <v>865-085-0-001 Norbord inc. (La Sarre - Panneaux)</v>
      </c>
      <c r="B2597" s="61" t="str">
        <f t="shared" si="59"/>
        <v>085-0-001 Norbord inc. (La Sarre - Panneaux)</v>
      </c>
      <c r="C2597" s="641">
        <v>865</v>
      </c>
      <c r="D2597" s="641" t="s">
        <v>1016</v>
      </c>
      <c r="E2597" s="642" t="s">
        <v>1243</v>
      </c>
      <c r="F2597" s="773">
        <v>220</v>
      </c>
      <c r="G2597" s="773">
        <v>4</v>
      </c>
      <c r="H2597" s="774">
        <v>240</v>
      </c>
    </row>
    <row r="2598" spans="1:8" s="406" customFormat="1" x14ac:dyDescent="0.25">
      <c r="A2598" s="524" t="str">
        <f t="shared" si="60"/>
        <v>865-081-0-001 Rayonier A.M. Canada S.E.N.C. (Témiscaming - Pâtes et papiers)</v>
      </c>
      <c r="B2598" s="61" t="str">
        <f t="shared" si="59"/>
        <v>081-0-001 Rayonier A.M. Canada S.E.N.C. (Témiscaming - Pâtes et papiers)</v>
      </c>
      <c r="C2598" s="641">
        <v>865</v>
      </c>
      <c r="D2598" s="641" t="s">
        <v>1017</v>
      </c>
      <c r="E2598" s="642" t="s">
        <v>1244</v>
      </c>
      <c r="F2598" s="773">
        <v>460</v>
      </c>
      <c r="G2598" s="773">
        <v>8</v>
      </c>
      <c r="H2598" s="774">
        <v>460</v>
      </c>
    </row>
    <row r="2599" spans="1:8" s="406" customFormat="1" x14ac:dyDescent="0.25">
      <c r="A2599" s="524" t="str">
        <f t="shared" si="60"/>
        <v>865-171-4-003 Silicium Québec Société en commandite</v>
      </c>
      <c r="B2599" s="61" t="str">
        <f t="shared" si="59"/>
        <v>171-4-003 Silicium Québec Société en commandite</v>
      </c>
      <c r="C2599" s="641">
        <v>865</v>
      </c>
      <c r="D2599" s="641" t="s">
        <v>1010</v>
      </c>
      <c r="E2599" s="642" t="s">
        <v>1245</v>
      </c>
      <c r="F2599" s="773">
        <v>460</v>
      </c>
      <c r="G2599" s="773">
        <v>8</v>
      </c>
      <c r="H2599" s="774">
        <v>460</v>
      </c>
    </row>
    <row r="2600" spans="1:8" s="406" customFormat="1" x14ac:dyDescent="0.25">
      <c r="A2600" s="524" t="str">
        <f t="shared" si="60"/>
        <v>865-012-0-001 Uniboard Canada inc. (Sayabec)</v>
      </c>
      <c r="B2600" s="61" t="str">
        <f t="shared" si="59"/>
        <v>012-0-001 Uniboard Canada inc. (Sayabec)</v>
      </c>
      <c r="C2600" s="641">
        <v>865</v>
      </c>
      <c r="D2600" s="641" t="s">
        <v>1008</v>
      </c>
      <c r="E2600" s="642" t="s">
        <v>1246</v>
      </c>
      <c r="F2600" s="773">
        <v>460</v>
      </c>
      <c r="G2600" s="773">
        <v>8</v>
      </c>
      <c r="H2600" s="774">
        <v>460</v>
      </c>
    </row>
    <row r="2601" spans="1:8" s="406" customFormat="1" x14ac:dyDescent="0.25">
      <c r="A2601" s="524" t="str">
        <f t="shared" si="60"/>
        <v>865-041-2-039 Xylo-Carbone inc.</v>
      </c>
      <c r="B2601" s="61" t="str">
        <f t="shared" si="59"/>
        <v>041-2-039 Xylo-Carbone inc.</v>
      </c>
      <c r="C2601" s="641">
        <v>865</v>
      </c>
      <c r="D2601" s="641" t="s">
        <v>1214</v>
      </c>
      <c r="E2601" s="642" t="s">
        <v>1247</v>
      </c>
      <c r="F2601" s="773">
        <v>460</v>
      </c>
      <c r="G2601" s="773">
        <v>8</v>
      </c>
      <c r="H2601" s="774">
        <v>460</v>
      </c>
    </row>
    <row r="2602" spans="1:8" s="406" customFormat="1" x14ac:dyDescent="0.25">
      <c r="A2602" s="524" t="str">
        <f t="shared" si="60"/>
        <v>866-142-4-004 9455-8624 Québec inc. (Biomasse du lac Taureau)</v>
      </c>
      <c r="B2602" s="61" t="str">
        <f t="shared" si="59"/>
        <v>142-4-004 9455-8624 Québec inc. (Biomasse du lac Taureau)</v>
      </c>
      <c r="C2602" s="642">
        <v>866</v>
      </c>
      <c r="D2602" s="642" t="s">
        <v>1147</v>
      </c>
      <c r="E2602" s="642" t="s">
        <v>1236</v>
      </c>
      <c r="F2602" s="773">
        <v>460</v>
      </c>
      <c r="G2602" s="773">
        <v>8</v>
      </c>
      <c r="H2602" s="774">
        <v>460</v>
      </c>
    </row>
    <row r="2603" spans="1:8" s="406" customFormat="1" x14ac:dyDescent="0.25">
      <c r="A2603" s="524" t="str">
        <f t="shared" si="60"/>
        <v>866-011-0-003 Cascades Canada ULC (Cabano)</v>
      </c>
      <c r="B2603" s="61" t="str">
        <f t="shared" si="59"/>
        <v>011-0-003 Cascades Canada ULC (Cabano)</v>
      </c>
      <c r="C2603" s="641">
        <v>866</v>
      </c>
      <c r="D2603" s="641" t="s">
        <v>1007</v>
      </c>
      <c r="E2603" s="642" t="s">
        <v>1211</v>
      </c>
      <c r="F2603" s="773">
        <v>460</v>
      </c>
      <c r="G2603" s="773">
        <v>8</v>
      </c>
      <c r="H2603" s="774">
        <v>460</v>
      </c>
    </row>
    <row r="2604" spans="1:8" s="406" customFormat="1" x14ac:dyDescent="0.25">
      <c r="A2604" s="524" t="str">
        <f t="shared" si="60"/>
        <v>866-042-0-001 Compagnie WestRock du Canada Corp.</v>
      </c>
      <c r="B2604" s="61" t="str">
        <f t="shared" si="59"/>
        <v>042-0-001 Compagnie WestRock du Canada Corp.</v>
      </c>
      <c r="C2604" s="641">
        <v>866</v>
      </c>
      <c r="D2604" s="641" t="s">
        <v>1011</v>
      </c>
      <c r="E2604" s="642" t="s">
        <v>1237</v>
      </c>
      <c r="F2604" s="773">
        <v>460</v>
      </c>
      <c r="G2604" s="773">
        <v>8</v>
      </c>
      <c r="H2604" s="774">
        <v>460</v>
      </c>
    </row>
    <row r="2605" spans="1:8" s="406" customFormat="1" x14ac:dyDescent="0.25">
      <c r="A2605" s="524" t="str">
        <f t="shared" si="60"/>
        <v>866-051-0-003 Domtar inc. (Windsor - Pâtes et papiers)</v>
      </c>
      <c r="B2605" s="61" t="str">
        <f t="shared" si="59"/>
        <v>051-0-003 Domtar inc. (Windsor - Pâtes et papiers)</v>
      </c>
      <c r="C2605" s="641">
        <v>866</v>
      </c>
      <c r="D2605" s="641" t="s">
        <v>1012</v>
      </c>
      <c r="E2605" s="642" t="s">
        <v>1238</v>
      </c>
      <c r="F2605" s="773">
        <v>460</v>
      </c>
      <c r="G2605" s="773">
        <v>8</v>
      </c>
      <c r="H2605" s="774">
        <v>460</v>
      </c>
    </row>
    <row r="2606" spans="1:8" s="406" customFormat="1" x14ac:dyDescent="0.25">
      <c r="A2606" s="524" t="str">
        <f t="shared" si="60"/>
        <v>866-012-0-003 Entreprises Sappi Canada inc. (Matane)</v>
      </c>
      <c r="B2606" s="61" t="str">
        <f t="shared" si="59"/>
        <v>012-0-003 Entreprises Sappi Canada inc. (Matane)</v>
      </c>
      <c r="C2606" s="641">
        <v>866</v>
      </c>
      <c r="D2606" s="641" t="s">
        <v>1009</v>
      </c>
      <c r="E2606" s="642" t="s">
        <v>1239</v>
      </c>
      <c r="F2606" s="773">
        <v>460</v>
      </c>
      <c r="G2606" s="773">
        <v>8</v>
      </c>
      <c r="H2606" s="774">
        <v>460</v>
      </c>
    </row>
    <row r="2607" spans="1:8" s="406" customFormat="1" x14ac:dyDescent="0.25">
      <c r="A2607" s="524" t="str">
        <f t="shared" si="60"/>
        <v>866-086-0-002 Forex Amos inc. (OSB)</v>
      </c>
      <c r="B2607" s="61" t="str">
        <f t="shared" si="59"/>
        <v>086-0-002 Forex Amos inc. (OSB)</v>
      </c>
      <c r="C2607" s="641">
        <v>866</v>
      </c>
      <c r="D2607" s="641" t="s">
        <v>1240</v>
      </c>
      <c r="E2607" s="642" t="s">
        <v>1241</v>
      </c>
      <c r="F2607" s="773">
        <v>0</v>
      </c>
      <c r="G2607" s="773">
        <v>0</v>
      </c>
      <c r="H2607" s="774">
        <v>0</v>
      </c>
    </row>
    <row r="2608" spans="1:8" s="406" customFormat="1" x14ac:dyDescent="0.25">
      <c r="A2608" s="524" t="str">
        <f t="shared" si="60"/>
        <v xml:space="preserve">866-072-0-002 Fortress Cellulose Spécialisée (Thurso - Pâtes et Papiers) </v>
      </c>
      <c r="B2608" s="61" t="str">
        <f t="shared" si="59"/>
        <v xml:space="preserve">072-0-002 Fortress Cellulose Spécialisée (Thurso - Pâtes et Papiers) </v>
      </c>
      <c r="C2608" s="641">
        <v>866</v>
      </c>
      <c r="D2608" s="641" t="s">
        <v>1013</v>
      </c>
      <c r="E2608" s="642" t="s">
        <v>1014</v>
      </c>
      <c r="F2608" s="773">
        <v>460</v>
      </c>
      <c r="G2608" s="773">
        <v>8</v>
      </c>
      <c r="H2608" s="774">
        <v>460</v>
      </c>
    </row>
    <row r="2609" spans="1:8" s="406" customFormat="1" x14ac:dyDescent="0.25">
      <c r="A2609" s="524" t="str">
        <f t="shared" si="60"/>
        <v>866-073-0-001 Louisiana-Pacific Canada Ltd. (Bois-Franc)</v>
      </c>
      <c r="B2609" s="61" t="str">
        <f t="shared" si="59"/>
        <v>073-0-001 Louisiana-Pacific Canada Ltd. (Bois-Franc)</v>
      </c>
      <c r="C2609" s="641">
        <v>866</v>
      </c>
      <c r="D2609" s="641" t="s">
        <v>1015</v>
      </c>
      <c r="E2609" s="642" t="s">
        <v>1242</v>
      </c>
      <c r="F2609" s="773">
        <v>460</v>
      </c>
      <c r="G2609" s="773">
        <v>8</v>
      </c>
      <c r="H2609" s="774">
        <v>460</v>
      </c>
    </row>
    <row r="2610" spans="1:8" s="406" customFormat="1" x14ac:dyDescent="0.25">
      <c r="A2610" s="524" t="str">
        <f t="shared" si="60"/>
        <v>866-022-0-001 Norbord inc. (Chambord)</v>
      </c>
      <c r="B2610" s="61" t="str">
        <f t="shared" si="59"/>
        <v>022-0-001 Norbord inc. (Chambord)</v>
      </c>
      <c r="C2610" s="641">
        <v>866</v>
      </c>
      <c r="D2610" s="641" t="s">
        <v>1212</v>
      </c>
      <c r="E2610" s="642" t="s">
        <v>1213</v>
      </c>
      <c r="F2610" s="773">
        <v>460</v>
      </c>
      <c r="G2610" s="773">
        <v>8</v>
      </c>
      <c r="H2610" s="774">
        <v>460</v>
      </c>
    </row>
    <row r="2611" spans="1:8" s="406" customFormat="1" x14ac:dyDescent="0.25">
      <c r="A2611" s="524" t="str">
        <f t="shared" si="60"/>
        <v>866-085-0-001 Norbord inc. (La Sarre - Panneaux)</v>
      </c>
      <c r="B2611" s="61" t="str">
        <f t="shared" si="59"/>
        <v>085-0-001 Norbord inc. (La Sarre - Panneaux)</v>
      </c>
      <c r="C2611" s="641">
        <v>866</v>
      </c>
      <c r="D2611" s="641" t="s">
        <v>1016</v>
      </c>
      <c r="E2611" s="642" t="s">
        <v>1243</v>
      </c>
      <c r="F2611" s="773">
        <v>180</v>
      </c>
      <c r="G2611" s="773">
        <v>3</v>
      </c>
      <c r="H2611" s="774">
        <v>180</v>
      </c>
    </row>
    <row r="2612" spans="1:8" s="406" customFormat="1" x14ac:dyDescent="0.25">
      <c r="A2612" s="524" t="str">
        <f t="shared" si="60"/>
        <v>866-081-0-001 Rayonier A.M. Canada S.E.N.C. (Témiscaming - Pâtes et papiers)</v>
      </c>
      <c r="B2612" s="61" t="str">
        <f t="shared" si="59"/>
        <v>081-0-001 Rayonier A.M. Canada S.E.N.C. (Témiscaming - Pâtes et papiers)</v>
      </c>
      <c r="C2612" s="641">
        <v>866</v>
      </c>
      <c r="D2612" s="641" t="s">
        <v>1017</v>
      </c>
      <c r="E2612" s="642" t="s">
        <v>1244</v>
      </c>
      <c r="F2612" s="773">
        <v>460</v>
      </c>
      <c r="G2612" s="773">
        <v>8</v>
      </c>
      <c r="H2612" s="774">
        <v>460</v>
      </c>
    </row>
    <row r="2613" spans="1:8" s="406" customFormat="1" x14ac:dyDescent="0.25">
      <c r="A2613" s="524" t="str">
        <f t="shared" si="60"/>
        <v>866-171-4-003 Silicium Québec Société en commandite</v>
      </c>
      <c r="B2613" s="61" t="str">
        <f t="shared" si="59"/>
        <v>171-4-003 Silicium Québec Société en commandite</v>
      </c>
      <c r="C2613" s="642">
        <v>866</v>
      </c>
      <c r="D2613" s="642" t="s">
        <v>1010</v>
      </c>
      <c r="E2613" s="642" t="s">
        <v>1245</v>
      </c>
      <c r="F2613" s="773">
        <v>460</v>
      </c>
      <c r="G2613" s="773">
        <v>8</v>
      </c>
      <c r="H2613" s="774">
        <v>460</v>
      </c>
    </row>
    <row r="2614" spans="1:8" s="406" customFormat="1" x14ac:dyDescent="0.25">
      <c r="A2614" s="524" t="str">
        <f t="shared" si="60"/>
        <v>866-012-0-001 Uniboard Canada inc. (Sayabec)</v>
      </c>
      <c r="B2614" s="61" t="str">
        <f t="shared" si="59"/>
        <v>012-0-001 Uniboard Canada inc. (Sayabec)</v>
      </c>
      <c r="C2614" s="641">
        <v>866</v>
      </c>
      <c r="D2614" s="641" t="s">
        <v>1008</v>
      </c>
      <c r="E2614" s="642" t="s">
        <v>1246</v>
      </c>
      <c r="F2614" s="773">
        <v>460</v>
      </c>
      <c r="G2614" s="773">
        <v>8</v>
      </c>
      <c r="H2614" s="774">
        <v>460</v>
      </c>
    </row>
    <row r="2615" spans="1:8" s="406" customFormat="1" x14ac:dyDescent="0.25">
      <c r="A2615" s="524" t="str">
        <f t="shared" si="60"/>
        <v>866-041-2-039 Xylo-Carbone inc.</v>
      </c>
      <c r="B2615" s="61" t="str">
        <f t="shared" si="59"/>
        <v>041-2-039 Xylo-Carbone inc.</v>
      </c>
      <c r="C2615" s="641">
        <v>866</v>
      </c>
      <c r="D2615" s="641" t="s">
        <v>1214</v>
      </c>
      <c r="E2615" s="642" t="s">
        <v>1247</v>
      </c>
      <c r="F2615" s="773">
        <v>460</v>
      </c>
      <c r="G2615" s="773">
        <v>8</v>
      </c>
      <c r="H2615" s="774">
        <v>460</v>
      </c>
    </row>
    <row r="2616" spans="1:8" s="406" customFormat="1" x14ac:dyDescent="0.25">
      <c r="A2616" s="524" t="str">
        <f t="shared" si="60"/>
        <v>867-142-4-004 9455-8624 Québec inc. (Biomasse du lac Taureau)</v>
      </c>
      <c r="B2616" s="61" t="str">
        <f t="shared" si="59"/>
        <v>142-4-004 9455-8624 Québec inc. (Biomasse du lac Taureau)</v>
      </c>
      <c r="C2616" s="641">
        <v>867</v>
      </c>
      <c r="D2616" s="641" t="s">
        <v>1147</v>
      </c>
      <c r="E2616" s="642" t="s">
        <v>1236</v>
      </c>
      <c r="F2616" s="773">
        <v>460</v>
      </c>
      <c r="G2616" s="773">
        <v>8</v>
      </c>
      <c r="H2616" s="774">
        <v>460</v>
      </c>
    </row>
    <row r="2617" spans="1:8" s="406" customFormat="1" x14ac:dyDescent="0.25">
      <c r="A2617" s="524" t="str">
        <f t="shared" si="60"/>
        <v>867-011-0-003 Cascades Canada ULC (Cabano)</v>
      </c>
      <c r="B2617" s="61" t="str">
        <f t="shared" si="59"/>
        <v>011-0-003 Cascades Canada ULC (Cabano)</v>
      </c>
      <c r="C2617" s="641">
        <v>867</v>
      </c>
      <c r="D2617" s="641" t="s">
        <v>1007</v>
      </c>
      <c r="E2617" s="642" t="s">
        <v>1211</v>
      </c>
      <c r="F2617" s="773">
        <v>460</v>
      </c>
      <c r="G2617" s="773">
        <v>8</v>
      </c>
      <c r="H2617" s="774">
        <v>460</v>
      </c>
    </row>
    <row r="2618" spans="1:8" s="406" customFormat="1" x14ac:dyDescent="0.25">
      <c r="A2618" s="524" t="str">
        <f t="shared" si="60"/>
        <v>867-042-0-001 Compagnie WestRock du Canada Corp.</v>
      </c>
      <c r="B2618" s="61" t="str">
        <f t="shared" si="59"/>
        <v>042-0-001 Compagnie WestRock du Canada Corp.</v>
      </c>
      <c r="C2618" s="641">
        <v>867</v>
      </c>
      <c r="D2618" s="641" t="s">
        <v>1011</v>
      </c>
      <c r="E2618" s="642" t="s">
        <v>1237</v>
      </c>
      <c r="F2618" s="773">
        <v>460</v>
      </c>
      <c r="G2618" s="773">
        <v>8</v>
      </c>
      <c r="H2618" s="774">
        <v>460</v>
      </c>
    </row>
    <row r="2619" spans="1:8" s="406" customFormat="1" x14ac:dyDescent="0.25">
      <c r="A2619" s="524" t="str">
        <f t="shared" si="60"/>
        <v>867-051-0-003 Domtar inc. (Windsor - Pâtes et papiers)</v>
      </c>
      <c r="B2619" s="61" t="str">
        <f t="shared" si="59"/>
        <v>051-0-003 Domtar inc. (Windsor - Pâtes et papiers)</v>
      </c>
      <c r="C2619" s="641">
        <v>867</v>
      </c>
      <c r="D2619" s="641" t="s">
        <v>1012</v>
      </c>
      <c r="E2619" s="642" t="s">
        <v>1238</v>
      </c>
      <c r="F2619" s="773">
        <v>460</v>
      </c>
      <c r="G2619" s="773">
        <v>8</v>
      </c>
      <c r="H2619" s="774">
        <v>460</v>
      </c>
    </row>
    <row r="2620" spans="1:8" s="406" customFormat="1" x14ac:dyDescent="0.25">
      <c r="A2620" s="524" t="str">
        <f t="shared" si="60"/>
        <v>867-012-0-003 Entreprises Sappi Canada inc. (Matane)</v>
      </c>
      <c r="B2620" s="61" t="str">
        <f t="shared" si="59"/>
        <v>012-0-003 Entreprises Sappi Canada inc. (Matane)</v>
      </c>
      <c r="C2620" s="641">
        <v>867</v>
      </c>
      <c r="D2620" s="641" t="s">
        <v>1009</v>
      </c>
      <c r="E2620" s="642" t="s">
        <v>1239</v>
      </c>
      <c r="F2620" s="773">
        <v>460</v>
      </c>
      <c r="G2620" s="773">
        <v>8</v>
      </c>
      <c r="H2620" s="774">
        <v>460</v>
      </c>
    </row>
    <row r="2621" spans="1:8" s="406" customFormat="1" x14ac:dyDescent="0.25">
      <c r="A2621" s="524" t="str">
        <f t="shared" si="60"/>
        <v>867-086-0-002 Forex Amos inc. (OSB)</v>
      </c>
      <c r="B2621" s="61" t="str">
        <f t="shared" si="59"/>
        <v>086-0-002 Forex Amos inc. (OSB)</v>
      </c>
      <c r="C2621" s="641">
        <v>867</v>
      </c>
      <c r="D2621" s="641" t="s">
        <v>1240</v>
      </c>
      <c r="E2621" s="642" t="s">
        <v>1241</v>
      </c>
      <c r="F2621" s="773">
        <v>260</v>
      </c>
      <c r="G2621" s="773">
        <v>5</v>
      </c>
      <c r="H2621" s="774">
        <v>300</v>
      </c>
    </row>
    <row r="2622" spans="1:8" s="406" customFormat="1" x14ac:dyDescent="0.25">
      <c r="A2622" s="524" t="str">
        <f t="shared" si="60"/>
        <v xml:space="preserve">867-072-0-002 Fortress Cellulose Spécialisée (Thurso - Pâtes et Papiers) </v>
      </c>
      <c r="B2622" s="61" t="str">
        <f t="shared" si="59"/>
        <v xml:space="preserve">072-0-002 Fortress Cellulose Spécialisée (Thurso - Pâtes et Papiers) </v>
      </c>
      <c r="C2622" s="641">
        <v>867</v>
      </c>
      <c r="D2622" s="641" t="s">
        <v>1013</v>
      </c>
      <c r="E2622" s="642" t="s">
        <v>1014</v>
      </c>
      <c r="F2622" s="773">
        <v>460</v>
      </c>
      <c r="G2622" s="773">
        <v>8</v>
      </c>
      <c r="H2622" s="774">
        <v>460</v>
      </c>
    </row>
    <row r="2623" spans="1:8" s="406" customFormat="1" x14ac:dyDescent="0.25">
      <c r="A2623" s="524" t="str">
        <f t="shared" si="60"/>
        <v>867-073-0-001 Louisiana-Pacific Canada Ltd. (Bois-Franc)</v>
      </c>
      <c r="B2623" s="61" t="str">
        <f t="shared" si="59"/>
        <v>073-0-001 Louisiana-Pacific Canada Ltd. (Bois-Franc)</v>
      </c>
      <c r="C2623" s="641">
        <v>867</v>
      </c>
      <c r="D2623" s="641" t="s">
        <v>1015</v>
      </c>
      <c r="E2623" s="642" t="s">
        <v>1242</v>
      </c>
      <c r="F2623" s="773">
        <v>460</v>
      </c>
      <c r="G2623" s="773">
        <v>8</v>
      </c>
      <c r="H2623" s="774">
        <v>460</v>
      </c>
    </row>
    <row r="2624" spans="1:8" s="406" customFormat="1" x14ac:dyDescent="0.25">
      <c r="A2624" s="524" t="str">
        <f t="shared" si="60"/>
        <v>867-022-0-001 Norbord inc. (Chambord)</v>
      </c>
      <c r="B2624" s="61" t="str">
        <f t="shared" si="59"/>
        <v>022-0-001 Norbord inc. (Chambord)</v>
      </c>
      <c r="C2624" s="642">
        <v>867</v>
      </c>
      <c r="D2624" s="642" t="s">
        <v>1212</v>
      </c>
      <c r="E2624" s="642" t="s">
        <v>1213</v>
      </c>
      <c r="F2624" s="773">
        <v>460</v>
      </c>
      <c r="G2624" s="773">
        <v>8</v>
      </c>
      <c r="H2624" s="774">
        <v>460</v>
      </c>
    </row>
    <row r="2625" spans="1:8" s="406" customFormat="1" x14ac:dyDescent="0.25">
      <c r="A2625" s="524" t="str">
        <f t="shared" si="60"/>
        <v>867-085-0-001 Norbord inc. (La Sarre - Panneaux)</v>
      </c>
      <c r="B2625" s="61" t="str">
        <f t="shared" si="59"/>
        <v>085-0-001 Norbord inc. (La Sarre - Panneaux)</v>
      </c>
      <c r="C2625" s="641">
        <v>867</v>
      </c>
      <c r="D2625" s="641" t="s">
        <v>1016</v>
      </c>
      <c r="E2625" s="642" t="s">
        <v>1243</v>
      </c>
      <c r="F2625" s="773">
        <v>440</v>
      </c>
      <c r="G2625" s="773">
        <v>8</v>
      </c>
      <c r="H2625" s="774">
        <v>460</v>
      </c>
    </row>
    <row r="2626" spans="1:8" s="406" customFormat="1" x14ac:dyDescent="0.25">
      <c r="A2626" s="524" t="str">
        <f t="shared" si="60"/>
        <v>867-081-0-001 Rayonier A.M. Canada S.E.N.C. (Témiscaming - Pâtes et papiers)</v>
      </c>
      <c r="B2626" s="61" t="str">
        <f t="shared" si="59"/>
        <v>081-0-001 Rayonier A.M. Canada S.E.N.C. (Témiscaming - Pâtes et papiers)</v>
      </c>
      <c r="C2626" s="641">
        <v>867</v>
      </c>
      <c r="D2626" s="641" t="s">
        <v>1017</v>
      </c>
      <c r="E2626" s="642" t="s">
        <v>1244</v>
      </c>
      <c r="F2626" s="773">
        <v>460</v>
      </c>
      <c r="G2626" s="773">
        <v>8</v>
      </c>
      <c r="H2626" s="774">
        <v>460</v>
      </c>
    </row>
    <row r="2627" spans="1:8" s="406" customFormat="1" x14ac:dyDescent="0.25">
      <c r="A2627" s="524" t="str">
        <f t="shared" si="60"/>
        <v>867-171-4-003 Silicium Québec Société en commandite</v>
      </c>
      <c r="B2627" s="61" t="str">
        <f t="shared" si="59"/>
        <v>171-4-003 Silicium Québec Société en commandite</v>
      </c>
      <c r="C2627" s="641">
        <v>867</v>
      </c>
      <c r="D2627" s="641" t="s">
        <v>1010</v>
      </c>
      <c r="E2627" s="642" t="s">
        <v>1245</v>
      </c>
      <c r="F2627" s="773">
        <v>460</v>
      </c>
      <c r="G2627" s="773">
        <v>8</v>
      </c>
      <c r="H2627" s="774">
        <v>460</v>
      </c>
    </row>
    <row r="2628" spans="1:8" s="406" customFormat="1" x14ac:dyDescent="0.25">
      <c r="A2628" s="524" t="str">
        <f t="shared" si="60"/>
        <v>867-012-0-001 Uniboard Canada inc. (Sayabec)</v>
      </c>
      <c r="B2628" s="61" t="str">
        <f t="shared" si="59"/>
        <v>012-0-001 Uniboard Canada inc. (Sayabec)</v>
      </c>
      <c r="C2628" s="641">
        <v>867</v>
      </c>
      <c r="D2628" s="641" t="s">
        <v>1008</v>
      </c>
      <c r="E2628" s="642" t="s">
        <v>1246</v>
      </c>
      <c r="F2628" s="773">
        <v>460</v>
      </c>
      <c r="G2628" s="773">
        <v>8</v>
      </c>
      <c r="H2628" s="774">
        <v>460</v>
      </c>
    </row>
    <row r="2629" spans="1:8" s="406" customFormat="1" x14ac:dyDescent="0.25">
      <c r="A2629" s="524" t="str">
        <f t="shared" si="60"/>
        <v>867-041-2-039 Xylo-Carbone inc.</v>
      </c>
      <c r="B2629" s="61" t="str">
        <f t="shared" si="59"/>
        <v>041-2-039 Xylo-Carbone inc.</v>
      </c>
      <c r="C2629" s="641">
        <v>867</v>
      </c>
      <c r="D2629" s="641" t="s">
        <v>1214</v>
      </c>
      <c r="E2629" s="642" t="s">
        <v>1247</v>
      </c>
      <c r="F2629" s="773">
        <v>460</v>
      </c>
      <c r="G2629" s="773">
        <v>8</v>
      </c>
      <c r="H2629" s="774">
        <v>460</v>
      </c>
    </row>
    <row r="2630" spans="1:8" s="406" customFormat="1" x14ac:dyDescent="0.25">
      <c r="A2630" s="524" t="str">
        <f t="shared" si="60"/>
        <v>868-142-4-004 9455-8624 Québec inc. (Biomasse du lac Taureau)</v>
      </c>
      <c r="B2630" s="61" t="str">
        <f t="shared" si="59"/>
        <v>142-4-004 9455-8624 Québec inc. (Biomasse du lac Taureau)</v>
      </c>
      <c r="C2630" s="641">
        <v>868</v>
      </c>
      <c r="D2630" s="641" t="s">
        <v>1147</v>
      </c>
      <c r="E2630" s="642" t="s">
        <v>1236</v>
      </c>
      <c r="F2630" s="773">
        <v>460</v>
      </c>
      <c r="G2630" s="773">
        <v>8</v>
      </c>
      <c r="H2630" s="774">
        <v>460</v>
      </c>
    </row>
    <row r="2631" spans="1:8" s="406" customFormat="1" x14ac:dyDescent="0.25">
      <c r="A2631" s="524" t="str">
        <f t="shared" si="60"/>
        <v>868-011-0-003 Cascades Canada ULC (Cabano)</v>
      </c>
      <c r="B2631" s="61" t="str">
        <f t="shared" si="59"/>
        <v>011-0-003 Cascades Canada ULC (Cabano)</v>
      </c>
      <c r="C2631" s="641">
        <v>868</v>
      </c>
      <c r="D2631" s="641" t="s">
        <v>1007</v>
      </c>
      <c r="E2631" s="642" t="s">
        <v>1211</v>
      </c>
      <c r="F2631" s="773">
        <v>460</v>
      </c>
      <c r="G2631" s="773">
        <v>8</v>
      </c>
      <c r="H2631" s="774">
        <v>460</v>
      </c>
    </row>
    <row r="2632" spans="1:8" s="406" customFormat="1" x14ac:dyDescent="0.25">
      <c r="A2632" s="524" t="str">
        <f t="shared" si="60"/>
        <v>868-042-0-001 Compagnie WestRock du Canada Corp.</v>
      </c>
      <c r="B2632" s="61" t="str">
        <f t="shared" ref="B2632:B2695" si="61">CONCATENATE(D2632," ",E2632)</f>
        <v>042-0-001 Compagnie WestRock du Canada Corp.</v>
      </c>
      <c r="C2632" s="641">
        <v>868</v>
      </c>
      <c r="D2632" s="641" t="s">
        <v>1011</v>
      </c>
      <c r="E2632" s="642" t="s">
        <v>1237</v>
      </c>
      <c r="F2632" s="773">
        <v>460</v>
      </c>
      <c r="G2632" s="773">
        <v>8</v>
      </c>
      <c r="H2632" s="774">
        <v>460</v>
      </c>
    </row>
    <row r="2633" spans="1:8" s="406" customFormat="1" x14ac:dyDescent="0.25">
      <c r="A2633" s="524" t="str">
        <f t="shared" ref="A2633:A2696" si="62">CONCATENATE(C2633,"-",B2633)</f>
        <v>868-051-0-003 Domtar inc. (Windsor - Pâtes et papiers)</v>
      </c>
      <c r="B2633" s="61" t="str">
        <f t="shared" si="61"/>
        <v>051-0-003 Domtar inc. (Windsor - Pâtes et papiers)</v>
      </c>
      <c r="C2633" s="641">
        <v>868</v>
      </c>
      <c r="D2633" s="641" t="s">
        <v>1012</v>
      </c>
      <c r="E2633" s="642" t="s">
        <v>1238</v>
      </c>
      <c r="F2633" s="773">
        <v>460</v>
      </c>
      <c r="G2633" s="773">
        <v>8</v>
      </c>
      <c r="H2633" s="774">
        <v>460</v>
      </c>
    </row>
    <row r="2634" spans="1:8" s="406" customFormat="1" x14ac:dyDescent="0.25">
      <c r="A2634" s="524" t="str">
        <f t="shared" si="62"/>
        <v>868-012-0-003 Entreprises Sappi Canada inc. (Matane)</v>
      </c>
      <c r="B2634" s="61" t="str">
        <f t="shared" si="61"/>
        <v>012-0-003 Entreprises Sappi Canada inc. (Matane)</v>
      </c>
      <c r="C2634" s="641">
        <v>868</v>
      </c>
      <c r="D2634" s="641" t="s">
        <v>1009</v>
      </c>
      <c r="E2634" s="642" t="s">
        <v>1239</v>
      </c>
      <c r="F2634" s="773">
        <v>460</v>
      </c>
      <c r="G2634" s="773">
        <v>8</v>
      </c>
      <c r="H2634" s="774">
        <v>460</v>
      </c>
    </row>
    <row r="2635" spans="1:8" s="406" customFormat="1" x14ac:dyDescent="0.25">
      <c r="A2635" s="524" t="str">
        <f t="shared" si="62"/>
        <v>868-086-0-002 Forex Amos inc. (OSB)</v>
      </c>
      <c r="B2635" s="61" t="str">
        <f t="shared" si="61"/>
        <v>086-0-002 Forex Amos inc. (OSB)</v>
      </c>
      <c r="C2635" s="642">
        <v>868</v>
      </c>
      <c r="D2635" s="642" t="s">
        <v>1240</v>
      </c>
      <c r="E2635" s="642" t="s">
        <v>1241</v>
      </c>
      <c r="F2635" s="773">
        <v>420</v>
      </c>
      <c r="G2635" s="773">
        <v>7</v>
      </c>
      <c r="H2635" s="774">
        <v>420</v>
      </c>
    </row>
    <row r="2636" spans="1:8" s="406" customFormat="1" x14ac:dyDescent="0.25">
      <c r="A2636" s="524" t="str">
        <f t="shared" si="62"/>
        <v xml:space="preserve">868-072-0-002 Fortress Cellulose Spécialisée (Thurso - Pâtes et Papiers) </v>
      </c>
      <c r="B2636" s="61" t="str">
        <f t="shared" si="61"/>
        <v xml:space="preserve">072-0-002 Fortress Cellulose Spécialisée (Thurso - Pâtes et Papiers) </v>
      </c>
      <c r="C2636" s="641">
        <v>868</v>
      </c>
      <c r="D2636" s="641" t="s">
        <v>1013</v>
      </c>
      <c r="E2636" s="642" t="s">
        <v>1014</v>
      </c>
      <c r="F2636" s="773">
        <v>460</v>
      </c>
      <c r="G2636" s="773">
        <v>8</v>
      </c>
      <c r="H2636" s="774">
        <v>460</v>
      </c>
    </row>
    <row r="2637" spans="1:8" s="406" customFormat="1" x14ac:dyDescent="0.25">
      <c r="A2637" s="524" t="str">
        <f t="shared" si="62"/>
        <v>868-073-0-001 Louisiana-Pacific Canada Ltd. (Bois-Franc)</v>
      </c>
      <c r="B2637" s="61" t="str">
        <f t="shared" si="61"/>
        <v>073-0-001 Louisiana-Pacific Canada Ltd. (Bois-Franc)</v>
      </c>
      <c r="C2637" s="641">
        <v>868</v>
      </c>
      <c r="D2637" s="641" t="s">
        <v>1015</v>
      </c>
      <c r="E2637" s="642" t="s">
        <v>1242</v>
      </c>
      <c r="F2637" s="773">
        <v>460</v>
      </c>
      <c r="G2637" s="773">
        <v>8</v>
      </c>
      <c r="H2637" s="774">
        <v>460</v>
      </c>
    </row>
    <row r="2638" spans="1:8" s="406" customFormat="1" x14ac:dyDescent="0.25">
      <c r="A2638" s="524" t="str">
        <f t="shared" si="62"/>
        <v>868-022-0-001 Norbord inc. (Chambord)</v>
      </c>
      <c r="B2638" s="61" t="str">
        <f t="shared" si="61"/>
        <v>022-0-001 Norbord inc. (Chambord)</v>
      </c>
      <c r="C2638" s="641">
        <v>868</v>
      </c>
      <c r="D2638" s="641" t="s">
        <v>1212</v>
      </c>
      <c r="E2638" s="642" t="s">
        <v>1213</v>
      </c>
      <c r="F2638" s="773">
        <v>460</v>
      </c>
      <c r="G2638" s="773">
        <v>8</v>
      </c>
      <c r="H2638" s="774">
        <v>460</v>
      </c>
    </row>
    <row r="2639" spans="1:8" s="406" customFormat="1" x14ac:dyDescent="0.25">
      <c r="A2639" s="524" t="str">
        <f t="shared" si="62"/>
        <v>868-085-0-001 Norbord inc. (La Sarre - Panneaux)</v>
      </c>
      <c r="B2639" s="61" t="str">
        <f t="shared" si="61"/>
        <v>085-0-001 Norbord inc. (La Sarre - Panneaux)</v>
      </c>
      <c r="C2639" s="641">
        <v>868</v>
      </c>
      <c r="D2639" s="641" t="s">
        <v>1016</v>
      </c>
      <c r="E2639" s="642" t="s">
        <v>1243</v>
      </c>
      <c r="F2639" s="773">
        <v>460</v>
      </c>
      <c r="G2639" s="773">
        <v>8</v>
      </c>
      <c r="H2639" s="774">
        <v>460</v>
      </c>
    </row>
    <row r="2640" spans="1:8" s="406" customFormat="1" x14ac:dyDescent="0.25">
      <c r="A2640" s="524" t="str">
        <f t="shared" si="62"/>
        <v>868-081-0-001 Rayonier A.M. Canada S.E.N.C. (Témiscaming - Pâtes et papiers)</v>
      </c>
      <c r="B2640" s="61" t="str">
        <f t="shared" si="61"/>
        <v>081-0-001 Rayonier A.M. Canada S.E.N.C. (Témiscaming - Pâtes et papiers)</v>
      </c>
      <c r="C2640" s="641">
        <v>868</v>
      </c>
      <c r="D2640" s="641" t="s">
        <v>1017</v>
      </c>
      <c r="E2640" s="642" t="s">
        <v>1244</v>
      </c>
      <c r="F2640" s="773">
        <v>460</v>
      </c>
      <c r="G2640" s="773">
        <v>8</v>
      </c>
      <c r="H2640" s="774">
        <v>460</v>
      </c>
    </row>
    <row r="2641" spans="1:8" s="406" customFormat="1" x14ac:dyDescent="0.25">
      <c r="A2641" s="524" t="str">
        <f t="shared" si="62"/>
        <v>868-171-4-003 Silicium Québec Société en commandite</v>
      </c>
      <c r="B2641" s="61" t="str">
        <f t="shared" si="61"/>
        <v>171-4-003 Silicium Québec Société en commandite</v>
      </c>
      <c r="C2641" s="641">
        <v>868</v>
      </c>
      <c r="D2641" s="641" t="s">
        <v>1010</v>
      </c>
      <c r="E2641" s="642" t="s">
        <v>1245</v>
      </c>
      <c r="F2641" s="773">
        <v>460</v>
      </c>
      <c r="G2641" s="773">
        <v>8</v>
      </c>
      <c r="H2641" s="774">
        <v>460</v>
      </c>
    </row>
    <row r="2642" spans="1:8" s="406" customFormat="1" x14ac:dyDescent="0.25">
      <c r="A2642" s="524" t="str">
        <f t="shared" si="62"/>
        <v>868-012-0-001 Uniboard Canada inc. (Sayabec)</v>
      </c>
      <c r="B2642" s="61" t="str">
        <f t="shared" si="61"/>
        <v>012-0-001 Uniboard Canada inc. (Sayabec)</v>
      </c>
      <c r="C2642" s="641">
        <v>868</v>
      </c>
      <c r="D2642" s="641" t="s">
        <v>1008</v>
      </c>
      <c r="E2642" s="642" t="s">
        <v>1246</v>
      </c>
      <c r="F2642" s="773">
        <v>460</v>
      </c>
      <c r="G2642" s="773">
        <v>8</v>
      </c>
      <c r="H2642" s="774">
        <v>460</v>
      </c>
    </row>
    <row r="2643" spans="1:8" s="406" customFormat="1" x14ac:dyDescent="0.25">
      <c r="A2643" s="524" t="str">
        <f t="shared" si="62"/>
        <v>868-041-2-039 Xylo-Carbone inc.</v>
      </c>
      <c r="B2643" s="61" t="str">
        <f t="shared" si="61"/>
        <v>041-2-039 Xylo-Carbone inc.</v>
      </c>
      <c r="C2643" s="641">
        <v>868</v>
      </c>
      <c r="D2643" s="641" t="s">
        <v>1214</v>
      </c>
      <c r="E2643" s="642" t="s">
        <v>1247</v>
      </c>
      <c r="F2643" s="773">
        <v>460</v>
      </c>
      <c r="G2643" s="773">
        <v>8</v>
      </c>
      <c r="H2643" s="774">
        <v>460</v>
      </c>
    </row>
    <row r="2644" spans="1:8" s="406" customFormat="1" x14ac:dyDescent="0.25">
      <c r="A2644" s="524" t="str">
        <f t="shared" si="62"/>
        <v>869-142-4-004 9455-8624 Québec inc. (Biomasse du lac Taureau)</v>
      </c>
      <c r="B2644" s="61" t="str">
        <f t="shared" si="61"/>
        <v>142-4-004 9455-8624 Québec inc. (Biomasse du lac Taureau)</v>
      </c>
      <c r="C2644" s="641">
        <v>869</v>
      </c>
      <c r="D2644" s="641" t="s">
        <v>1147</v>
      </c>
      <c r="E2644" s="642" t="s">
        <v>1236</v>
      </c>
      <c r="F2644" s="773">
        <v>460</v>
      </c>
      <c r="G2644" s="773">
        <v>8</v>
      </c>
      <c r="H2644" s="774">
        <v>460</v>
      </c>
    </row>
    <row r="2645" spans="1:8" s="406" customFormat="1" x14ac:dyDescent="0.25">
      <c r="A2645" s="524" t="str">
        <f t="shared" si="62"/>
        <v>869-011-0-003 Cascades Canada ULC (Cabano)</v>
      </c>
      <c r="B2645" s="61" t="str">
        <f t="shared" si="61"/>
        <v>011-0-003 Cascades Canada ULC (Cabano)</v>
      </c>
      <c r="C2645" s="641">
        <v>869</v>
      </c>
      <c r="D2645" s="641" t="s">
        <v>1007</v>
      </c>
      <c r="E2645" s="642" t="s">
        <v>1211</v>
      </c>
      <c r="F2645" s="773">
        <v>460</v>
      </c>
      <c r="G2645" s="773">
        <v>8</v>
      </c>
      <c r="H2645" s="774">
        <v>460</v>
      </c>
    </row>
    <row r="2646" spans="1:8" s="406" customFormat="1" x14ac:dyDescent="0.25">
      <c r="A2646" s="524" t="str">
        <f t="shared" si="62"/>
        <v>869-042-0-001 Compagnie WestRock du Canada Corp.</v>
      </c>
      <c r="B2646" s="61" t="str">
        <f t="shared" si="61"/>
        <v>042-0-001 Compagnie WestRock du Canada Corp.</v>
      </c>
      <c r="C2646" s="642">
        <v>869</v>
      </c>
      <c r="D2646" s="642" t="s">
        <v>1011</v>
      </c>
      <c r="E2646" s="642" t="s">
        <v>1237</v>
      </c>
      <c r="F2646" s="773">
        <v>460</v>
      </c>
      <c r="G2646" s="773">
        <v>8</v>
      </c>
      <c r="H2646" s="774">
        <v>460</v>
      </c>
    </row>
    <row r="2647" spans="1:8" s="406" customFormat="1" x14ac:dyDescent="0.25">
      <c r="A2647" s="524" t="str">
        <f t="shared" si="62"/>
        <v>869-051-0-003 Domtar inc. (Windsor - Pâtes et papiers)</v>
      </c>
      <c r="B2647" s="61" t="str">
        <f t="shared" si="61"/>
        <v>051-0-003 Domtar inc. (Windsor - Pâtes et papiers)</v>
      </c>
      <c r="C2647" s="641">
        <v>869</v>
      </c>
      <c r="D2647" s="641" t="s">
        <v>1012</v>
      </c>
      <c r="E2647" s="642" t="s">
        <v>1238</v>
      </c>
      <c r="F2647" s="773">
        <v>460</v>
      </c>
      <c r="G2647" s="773">
        <v>8</v>
      </c>
      <c r="H2647" s="774">
        <v>460</v>
      </c>
    </row>
    <row r="2648" spans="1:8" s="406" customFormat="1" x14ac:dyDescent="0.25">
      <c r="A2648" s="524" t="str">
        <f t="shared" si="62"/>
        <v>869-012-0-003 Entreprises Sappi Canada inc. (Matane)</v>
      </c>
      <c r="B2648" s="61" t="str">
        <f t="shared" si="61"/>
        <v>012-0-003 Entreprises Sappi Canada inc. (Matane)</v>
      </c>
      <c r="C2648" s="641">
        <v>869</v>
      </c>
      <c r="D2648" s="641" t="s">
        <v>1009</v>
      </c>
      <c r="E2648" s="642" t="s">
        <v>1239</v>
      </c>
      <c r="F2648" s="773">
        <v>460</v>
      </c>
      <c r="G2648" s="773">
        <v>8</v>
      </c>
      <c r="H2648" s="774">
        <v>460</v>
      </c>
    </row>
    <row r="2649" spans="1:8" s="406" customFormat="1" x14ac:dyDescent="0.25">
      <c r="A2649" s="524" t="str">
        <f t="shared" si="62"/>
        <v>869-086-0-002 Forex Amos inc. (OSB)</v>
      </c>
      <c r="B2649" s="61" t="str">
        <f t="shared" si="61"/>
        <v>086-0-002 Forex Amos inc. (OSB)</v>
      </c>
      <c r="C2649" s="641">
        <v>869</v>
      </c>
      <c r="D2649" s="641" t="s">
        <v>1240</v>
      </c>
      <c r="E2649" s="642" t="s">
        <v>1241</v>
      </c>
      <c r="F2649" s="773">
        <v>460</v>
      </c>
      <c r="G2649" s="773">
        <v>8</v>
      </c>
      <c r="H2649" s="774">
        <v>460</v>
      </c>
    </row>
    <row r="2650" spans="1:8" s="406" customFormat="1" x14ac:dyDescent="0.25">
      <c r="A2650" s="524" t="str">
        <f t="shared" si="62"/>
        <v xml:space="preserve">869-072-0-002 Fortress Cellulose Spécialisée (Thurso - Pâtes et Papiers) </v>
      </c>
      <c r="B2650" s="61" t="str">
        <f t="shared" si="61"/>
        <v xml:space="preserve">072-0-002 Fortress Cellulose Spécialisée (Thurso - Pâtes et Papiers) </v>
      </c>
      <c r="C2650" s="641">
        <v>869</v>
      </c>
      <c r="D2650" s="641" t="s">
        <v>1013</v>
      </c>
      <c r="E2650" s="642" t="s">
        <v>1014</v>
      </c>
      <c r="F2650" s="773">
        <v>460</v>
      </c>
      <c r="G2650" s="773">
        <v>8</v>
      </c>
      <c r="H2650" s="774">
        <v>460</v>
      </c>
    </row>
    <row r="2651" spans="1:8" s="406" customFormat="1" x14ac:dyDescent="0.25">
      <c r="A2651" s="524" t="str">
        <f t="shared" si="62"/>
        <v>869-073-0-001 Louisiana-Pacific Canada Ltd. (Bois-Franc)</v>
      </c>
      <c r="B2651" s="61" t="str">
        <f t="shared" si="61"/>
        <v>073-0-001 Louisiana-Pacific Canada Ltd. (Bois-Franc)</v>
      </c>
      <c r="C2651" s="641">
        <v>869</v>
      </c>
      <c r="D2651" s="641" t="s">
        <v>1015</v>
      </c>
      <c r="E2651" s="642" t="s">
        <v>1242</v>
      </c>
      <c r="F2651" s="773">
        <v>460</v>
      </c>
      <c r="G2651" s="773">
        <v>8</v>
      </c>
      <c r="H2651" s="774">
        <v>460</v>
      </c>
    </row>
    <row r="2652" spans="1:8" s="406" customFormat="1" x14ac:dyDescent="0.25">
      <c r="A2652" s="524" t="str">
        <f t="shared" si="62"/>
        <v>869-022-0-001 Norbord inc. (Chambord)</v>
      </c>
      <c r="B2652" s="61" t="str">
        <f t="shared" si="61"/>
        <v>022-0-001 Norbord inc. (Chambord)</v>
      </c>
      <c r="C2652" s="641">
        <v>869</v>
      </c>
      <c r="D2652" s="641" t="s">
        <v>1212</v>
      </c>
      <c r="E2652" s="642" t="s">
        <v>1213</v>
      </c>
      <c r="F2652" s="773">
        <v>460</v>
      </c>
      <c r="G2652" s="773">
        <v>8</v>
      </c>
      <c r="H2652" s="774">
        <v>460</v>
      </c>
    </row>
    <row r="2653" spans="1:8" s="406" customFormat="1" x14ac:dyDescent="0.25">
      <c r="A2653" s="524" t="str">
        <f t="shared" si="62"/>
        <v>869-085-0-001 Norbord inc. (La Sarre - Panneaux)</v>
      </c>
      <c r="B2653" s="61" t="str">
        <f t="shared" si="61"/>
        <v>085-0-001 Norbord inc. (La Sarre - Panneaux)</v>
      </c>
      <c r="C2653" s="641">
        <v>869</v>
      </c>
      <c r="D2653" s="641" t="s">
        <v>1016</v>
      </c>
      <c r="E2653" s="642" t="s">
        <v>1243</v>
      </c>
      <c r="F2653" s="773">
        <v>460</v>
      </c>
      <c r="G2653" s="773">
        <v>8</v>
      </c>
      <c r="H2653" s="774">
        <v>460</v>
      </c>
    </row>
    <row r="2654" spans="1:8" s="406" customFormat="1" x14ac:dyDescent="0.25">
      <c r="A2654" s="524" t="str">
        <f t="shared" si="62"/>
        <v>869-081-0-001 Rayonier A.M. Canada S.E.N.C. (Témiscaming - Pâtes et papiers)</v>
      </c>
      <c r="B2654" s="61" t="str">
        <f t="shared" si="61"/>
        <v>081-0-001 Rayonier A.M. Canada S.E.N.C. (Témiscaming - Pâtes et papiers)</v>
      </c>
      <c r="C2654" s="641">
        <v>869</v>
      </c>
      <c r="D2654" s="641" t="s">
        <v>1017</v>
      </c>
      <c r="E2654" s="642" t="s">
        <v>1244</v>
      </c>
      <c r="F2654" s="773">
        <v>460</v>
      </c>
      <c r="G2654" s="773">
        <v>8</v>
      </c>
      <c r="H2654" s="774">
        <v>460</v>
      </c>
    </row>
    <row r="2655" spans="1:8" s="406" customFormat="1" x14ac:dyDescent="0.25">
      <c r="A2655" s="524" t="str">
        <f t="shared" si="62"/>
        <v>869-171-4-003 Silicium Québec Société en commandite</v>
      </c>
      <c r="B2655" s="61" t="str">
        <f t="shared" si="61"/>
        <v>171-4-003 Silicium Québec Société en commandite</v>
      </c>
      <c r="C2655" s="641">
        <v>869</v>
      </c>
      <c r="D2655" s="641" t="s">
        <v>1010</v>
      </c>
      <c r="E2655" s="642" t="s">
        <v>1245</v>
      </c>
      <c r="F2655" s="773">
        <v>460</v>
      </c>
      <c r="G2655" s="773">
        <v>8</v>
      </c>
      <c r="H2655" s="774">
        <v>460</v>
      </c>
    </row>
    <row r="2656" spans="1:8" s="406" customFormat="1" x14ac:dyDescent="0.25">
      <c r="A2656" s="524" t="str">
        <f t="shared" si="62"/>
        <v>869-012-0-001 Uniboard Canada inc. (Sayabec)</v>
      </c>
      <c r="B2656" s="61" t="str">
        <f t="shared" si="61"/>
        <v>012-0-001 Uniboard Canada inc. (Sayabec)</v>
      </c>
      <c r="C2656" s="641">
        <v>869</v>
      </c>
      <c r="D2656" s="641" t="s">
        <v>1008</v>
      </c>
      <c r="E2656" s="642" t="s">
        <v>1246</v>
      </c>
      <c r="F2656" s="773">
        <v>460</v>
      </c>
      <c r="G2656" s="773">
        <v>8</v>
      </c>
      <c r="H2656" s="774">
        <v>460</v>
      </c>
    </row>
    <row r="2657" spans="1:8" s="406" customFormat="1" x14ac:dyDescent="0.25">
      <c r="A2657" s="524" t="str">
        <f t="shared" si="62"/>
        <v>869-041-2-039 Xylo-Carbone inc.</v>
      </c>
      <c r="B2657" s="61" t="str">
        <f t="shared" si="61"/>
        <v>041-2-039 Xylo-Carbone inc.</v>
      </c>
      <c r="C2657" s="642">
        <v>869</v>
      </c>
      <c r="D2657" s="642" t="s">
        <v>1214</v>
      </c>
      <c r="E2657" s="642" t="s">
        <v>1247</v>
      </c>
      <c r="F2657" s="773">
        <v>460</v>
      </c>
      <c r="G2657" s="773">
        <v>8</v>
      </c>
      <c r="H2657" s="774">
        <v>460</v>
      </c>
    </row>
    <row r="2658" spans="1:8" s="406" customFormat="1" x14ac:dyDescent="0.25">
      <c r="A2658" s="524" t="str">
        <f t="shared" si="62"/>
        <v>870-142-4-004 9455-8624 Québec inc. (Biomasse du lac Taureau)</v>
      </c>
      <c r="B2658" s="61" t="str">
        <f t="shared" si="61"/>
        <v>142-4-004 9455-8624 Québec inc. (Biomasse du lac Taureau)</v>
      </c>
      <c r="C2658" s="641">
        <v>870</v>
      </c>
      <c r="D2658" s="641" t="s">
        <v>1147</v>
      </c>
      <c r="E2658" s="642" t="s">
        <v>1236</v>
      </c>
      <c r="F2658" s="773">
        <v>460</v>
      </c>
      <c r="G2658" s="773">
        <v>8</v>
      </c>
      <c r="H2658" s="774">
        <v>460</v>
      </c>
    </row>
    <row r="2659" spans="1:8" s="406" customFormat="1" x14ac:dyDescent="0.25">
      <c r="A2659" s="524" t="str">
        <f t="shared" si="62"/>
        <v>870-011-0-003 Cascades Canada ULC (Cabano)</v>
      </c>
      <c r="B2659" s="61" t="str">
        <f t="shared" si="61"/>
        <v>011-0-003 Cascades Canada ULC (Cabano)</v>
      </c>
      <c r="C2659" s="641">
        <v>870</v>
      </c>
      <c r="D2659" s="641" t="s">
        <v>1007</v>
      </c>
      <c r="E2659" s="642" t="s">
        <v>1211</v>
      </c>
      <c r="F2659" s="773">
        <v>460</v>
      </c>
      <c r="G2659" s="773">
        <v>8</v>
      </c>
      <c r="H2659" s="774">
        <v>460</v>
      </c>
    </row>
    <row r="2660" spans="1:8" s="406" customFormat="1" x14ac:dyDescent="0.25">
      <c r="A2660" s="524" t="str">
        <f t="shared" si="62"/>
        <v>870-042-0-001 Compagnie WestRock du Canada Corp.</v>
      </c>
      <c r="B2660" s="61" t="str">
        <f t="shared" si="61"/>
        <v>042-0-001 Compagnie WestRock du Canada Corp.</v>
      </c>
      <c r="C2660" s="641">
        <v>870</v>
      </c>
      <c r="D2660" s="641" t="s">
        <v>1011</v>
      </c>
      <c r="E2660" s="642" t="s">
        <v>1237</v>
      </c>
      <c r="F2660" s="773">
        <v>460</v>
      </c>
      <c r="G2660" s="773">
        <v>8</v>
      </c>
      <c r="H2660" s="774">
        <v>460</v>
      </c>
    </row>
    <row r="2661" spans="1:8" s="406" customFormat="1" x14ac:dyDescent="0.25">
      <c r="A2661" s="524" t="str">
        <f t="shared" si="62"/>
        <v>870-051-0-003 Domtar inc. (Windsor - Pâtes et papiers)</v>
      </c>
      <c r="B2661" s="61" t="str">
        <f t="shared" si="61"/>
        <v>051-0-003 Domtar inc. (Windsor - Pâtes et papiers)</v>
      </c>
      <c r="C2661" s="641">
        <v>870</v>
      </c>
      <c r="D2661" s="641" t="s">
        <v>1012</v>
      </c>
      <c r="E2661" s="642" t="s">
        <v>1238</v>
      </c>
      <c r="F2661" s="773">
        <v>460</v>
      </c>
      <c r="G2661" s="773">
        <v>8</v>
      </c>
      <c r="H2661" s="774">
        <v>460</v>
      </c>
    </row>
    <row r="2662" spans="1:8" s="406" customFormat="1" x14ac:dyDescent="0.25">
      <c r="A2662" s="524" t="str">
        <f t="shared" si="62"/>
        <v>870-012-0-003 Entreprises Sappi Canada inc. (Matane)</v>
      </c>
      <c r="B2662" s="61" t="str">
        <f t="shared" si="61"/>
        <v>012-0-003 Entreprises Sappi Canada inc. (Matane)</v>
      </c>
      <c r="C2662" s="641">
        <v>870</v>
      </c>
      <c r="D2662" s="641" t="s">
        <v>1009</v>
      </c>
      <c r="E2662" s="642" t="s">
        <v>1239</v>
      </c>
      <c r="F2662" s="773">
        <v>460</v>
      </c>
      <c r="G2662" s="773">
        <v>8</v>
      </c>
      <c r="H2662" s="774">
        <v>460</v>
      </c>
    </row>
    <row r="2663" spans="1:8" s="406" customFormat="1" x14ac:dyDescent="0.25">
      <c r="A2663" s="524" t="str">
        <f t="shared" si="62"/>
        <v>870-086-0-002 Forex Amos inc. (OSB)</v>
      </c>
      <c r="B2663" s="61" t="str">
        <f t="shared" si="61"/>
        <v>086-0-002 Forex Amos inc. (OSB)</v>
      </c>
      <c r="C2663" s="641">
        <v>870</v>
      </c>
      <c r="D2663" s="641" t="s">
        <v>1240</v>
      </c>
      <c r="E2663" s="642" t="s">
        <v>1241</v>
      </c>
      <c r="F2663" s="773">
        <v>380</v>
      </c>
      <c r="G2663" s="773">
        <v>7</v>
      </c>
      <c r="H2663" s="774">
        <v>420</v>
      </c>
    </row>
    <row r="2664" spans="1:8" s="406" customFormat="1" x14ac:dyDescent="0.25">
      <c r="A2664" s="524" t="str">
        <f t="shared" si="62"/>
        <v xml:space="preserve">870-072-0-002 Fortress Cellulose Spécialisée (Thurso - Pâtes et Papiers) </v>
      </c>
      <c r="B2664" s="61" t="str">
        <f t="shared" si="61"/>
        <v xml:space="preserve">072-0-002 Fortress Cellulose Spécialisée (Thurso - Pâtes et Papiers) </v>
      </c>
      <c r="C2664" s="641">
        <v>870</v>
      </c>
      <c r="D2664" s="641" t="s">
        <v>1013</v>
      </c>
      <c r="E2664" s="642" t="s">
        <v>1014</v>
      </c>
      <c r="F2664" s="773">
        <v>460</v>
      </c>
      <c r="G2664" s="773">
        <v>8</v>
      </c>
      <c r="H2664" s="774">
        <v>460</v>
      </c>
    </row>
    <row r="2665" spans="1:8" s="406" customFormat="1" x14ac:dyDescent="0.25">
      <c r="A2665" s="524" t="str">
        <f t="shared" si="62"/>
        <v>870-073-0-001 Louisiana-Pacific Canada Ltd. (Bois-Franc)</v>
      </c>
      <c r="B2665" s="61" t="str">
        <f t="shared" si="61"/>
        <v>073-0-001 Louisiana-Pacific Canada Ltd. (Bois-Franc)</v>
      </c>
      <c r="C2665" s="641">
        <v>870</v>
      </c>
      <c r="D2665" s="641" t="s">
        <v>1015</v>
      </c>
      <c r="E2665" s="642" t="s">
        <v>1242</v>
      </c>
      <c r="F2665" s="773">
        <v>460</v>
      </c>
      <c r="G2665" s="773">
        <v>8</v>
      </c>
      <c r="H2665" s="774">
        <v>460</v>
      </c>
    </row>
    <row r="2666" spans="1:8" s="406" customFormat="1" x14ac:dyDescent="0.25">
      <c r="A2666" s="524" t="str">
        <f t="shared" si="62"/>
        <v>870-022-0-001 Norbord inc. (Chambord)</v>
      </c>
      <c r="B2666" s="61" t="str">
        <f t="shared" si="61"/>
        <v>022-0-001 Norbord inc. (Chambord)</v>
      </c>
      <c r="C2666" s="641">
        <v>870</v>
      </c>
      <c r="D2666" s="641" t="s">
        <v>1212</v>
      </c>
      <c r="E2666" s="642" t="s">
        <v>1213</v>
      </c>
      <c r="F2666" s="773">
        <v>460</v>
      </c>
      <c r="G2666" s="773">
        <v>8</v>
      </c>
      <c r="H2666" s="774">
        <v>460</v>
      </c>
    </row>
    <row r="2667" spans="1:8" s="406" customFormat="1" x14ac:dyDescent="0.25">
      <c r="A2667" s="524" t="str">
        <f t="shared" si="62"/>
        <v>870-085-0-001 Norbord inc. (La Sarre - Panneaux)</v>
      </c>
      <c r="B2667" s="61" t="str">
        <f t="shared" si="61"/>
        <v>085-0-001 Norbord inc. (La Sarre - Panneaux)</v>
      </c>
      <c r="C2667" s="641">
        <v>870</v>
      </c>
      <c r="D2667" s="641" t="s">
        <v>1016</v>
      </c>
      <c r="E2667" s="642" t="s">
        <v>1243</v>
      </c>
      <c r="F2667" s="773">
        <v>460</v>
      </c>
      <c r="G2667" s="773">
        <v>8</v>
      </c>
      <c r="H2667" s="774">
        <v>460</v>
      </c>
    </row>
    <row r="2668" spans="1:8" s="406" customFormat="1" x14ac:dyDescent="0.25">
      <c r="A2668" s="524" t="str">
        <f t="shared" si="62"/>
        <v>870-081-0-001 Rayonier A.M. Canada S.E.N.C. (Témiscaming - Pâtes et papiers)</v>
      </c>
      <c r="B2668" s="61" t="str">
        <f t="shared" si="61"/>
        <v>081-0-001 Rayonier A.M. Canada S.E.N.C. (Témiscaming - Pâtes et papiers)</v>
      </c>
      <c r="C2668" s="642">
        <v>870</v>
      </c>
      <c r="D2668" s="642" t="s">
        <v>1017</v>
      </c>
      <c r="E2668" s="642" t="s">
        <v>1244</v>
      </c>
      <c r="F2668" s="773">
        <v>460</v>
      </c>
      <c r="G2668" s="773">
        <v>8</v>
      </c>
      <c r="H2668" s="774">
        <v>460</v>
      </c>
    </row>
    <row r="2669" spans="1:8" s="406" customFormat="1" x14ac:dyDescent="0.25">
      <c r="A2669" s="524" t="str">
        <f t="shared" si="62"/>
        <v>870-171-4-003 Silicium Québec Société en commandite</v>
      </c>
      <c r="B2669" s="61" t="str">
        <f t="shared" si="61"/>
        <v>171-4-003 Silicium Québec Société en commandite</v>
      </c>
      <c r="C2669" s="641">
        <v>870</v>
      </c>
      <c r="D2669" s="641" t="s">
        <v>1010</v>
      </c>
      <c r="E2669" s="642" t="s">
        <v>1245</v>
      </c>
      <c r="F2669" s="773">
        <v>460</v>
      </c>
      <c r="G2669" s="773">
        <v>8</v>
      </c>
      <c r="H2669" s="774">
        <v>460</v>
      </c>
    </row>
    <row r="2670" spans="1:8" s="406" customFormat="1" x14ac:dyDescent="0.25">
      <c r="A2670" s="524" t="str">
        <f t="shared" si="62"/>
        <v>870-012-0-001 Uniboard Canada inc. (Sayabec)</v>
      </c>
      <c r="B2670" s="61" t="str">
        <f t="shared" si="61"/>
        <v>012-0-001 Uniboard Canada inc. (Sayabec)</v>
      </c>
      <c r="C2670" s="641">
        <v>870</v>
      </c>
      <c r="D2670" s="641" t="s">
        <v>1008</v>
      </c>
      <c r="E2670" s="642" t="s">
        <v>1246</v>
      </c>
      <c r="F2670" s="773">
        <v>460</v>
      </c>
      <c r="G2670" s="773">
        <v>8</v>
      </c>
      <c r="H2670" s="774">
        <v>460</v>
      </c>
    </row>
    <row r="2671" spans="1:8" s="406" customFormat="1" x14ac:dyDescent="0.25">
      <c r="A2671" s="524" t="str">
        <f t="shared" si="62"/>
        <v>870-041-2-039 Xylo-Carbone inc.</v>
      </c>
      <c r="B2671" s="61" t="str">
        <f t="shared" si="61"/>
        <v>041-2-039 Xylo-Carbone inc.</v>
      </c>
      <c r="C2671" s="641">
        <v>870</v>
      </c>
      <c r="D2671" s="641" t="s">
        <v>1214</v>
      </c>
      <c r="E2671" s="642" t="s">
        <v>1247</v>
      </c>
      <c r="F2671" s="773">
        <v>460</v>
      </c>
      <c r="G2671" s="773">
        <v>8</v>
      </c>
      <c r="H2671" s="774">
        <v>460</v>
      </c>
    </row>
    <row r="2672" spans="1:8" s="406" customFormat="1" x14ac:dyDescent="0.25">
      <c r="A2672" s="524" t="str">
        <f t="shared" si="62"/>
        <v>871-142-4-004 9455-8624 Québec inc. (Biomasse du lac Taureau)</v>
      </c>
      <c r="B2672" s="61" t="str">
        <f t="shared" si="61"/>
        <v>142-4-004 9455-8624 Québec inc. (Biomasse du lac Taureau)</v>
      </c>
      <c r="C2672" s="641">
        <v>871</v>
      </c>
      <c r="D2672" s="641" t="s">
        <v>1147</v>
      </c>
      <c r="E2672" s="642" t="s">
        <v>1236</v>
      </c>
      <c r="F2672" s="773">
        <v>460</v>
      </c>
      <c r="G2672" s="773">
        <v>8</v>
      </c>
      <c r="H2672" s="774">
        <v>460</v>
      </c>
    </row>
    <row r="2673" spans="1:8" s="406" customFormat="1" x14ac:dyDescent="0.25">
      <c r="A2673" s="524" t="str">
        <f t="shared" si="62"/>
        <v>871-011-0-003 Cascades Canada ULC (Cabano)</v>
      </c>
      <c r="B2673" s="61" t="str">
        <f t="shared" si="61"/>
        <v>011-0-003 Cascades Canada ULC (Cabano)</v>
      </c>
      <c r="C2673" s="641">
        <v>871</v>
      </c>
      <c r="D2673" s="641" t="s">
        <v>1007</v>
      </c>
      <c r="E2673" s="642" t="s">
        <v>1211</v>
      </c>
      <c r="F2673" s="773">
        <v>460</v>
      </c>
      <c r="G2673" s="773">
        <v>8</v>
      </c>
      <c r="H2673" s="774">
        <v>460</v>
      </c>
    </row>
    <row r="2674" spans="1:8" s="406" customFormat="1" x14ac:dyDescent="0.25">
      <c r="A2674" s="524" t="str">
        <f t="shared" si="62"/>
        <v>871-042-0-001 Compagnie WestRock du Canada Corp.</v>
      </c>
      <c r="B2674" s="61" t="str">
        <f t="shared" si="61"/>
        <v>042-0-001 Compagnie WestRock du Canada Corp.</v>
      </c>
      <c r="C2674" s="641">
        <v>871</v>
      </c>
      <c r="D2674" s="641" t="s">
        <v>1011</v>
      </c>
      <c r="E2674" s="642" t="s">
        <v>1237</v>
      </c>
      <c r="F2674" s="773">
        <v>460</v>
      </c>
      <c r="G2674" s="773">
        <v>8</v>
      </c>
      <c r="H2674" s="774">
        <v>460</v>
      </c>
    </row>
    <row r="2675" spans="1:8" s="406" customFormat="1" x14ac:dyDescent="0.25">
      <c r="A2675" s="524" t="str">
        <f t="shared" si="62"/>
        <v>871-051-0-003 Domtar inc. (Windsor - Pâtes et papiers)</v>
      </c>
      <c r="B2675" s="61" t="str">
        <f t="shared" si="61"/>
        <v>051-0-003 Domtar inc. (Windsor - Pâtes et papiers)</v>
      </c>
      <c r="C2675" s="641">
        <v>871</v>
      </c>
      <c r="D2675" s="641" t="s">
        <v>1012</v>
      </c>
      <c r="E2675" s="642" t="s">
        <v>1238</v>
      </c>
      <c r="F2675" s="773">
        <v>460</v>
      </c>
      <c r="G2675" s="773">
        <v>8</v>
      </c>
      <c r="H2675" s="774">
        <v>460</v>
      </c>
    </row>
    <row r="2676" spans="1:8" s="406" customFormat="1" x14ac:dyDescent="0.25">
      <c r="A2676" s="524" t="str">
        <f t="shared" si="62"/>
        <v>871-012-0-003 Entreprises Sappi Canada inc. (Matane)</v>
      </c>
      <c r="B2676" s="61" t="str">
        <f t="shared" si="61"/>
        <v>012-0-003 Entreprises Sappi Canada inc. (Matane)</v>
      </c>
      <c r="C2676" s="641">
        <v>871</v>
      </c>
      <c r="D2676" s="641" t="s">
        <v>1009</v>
      </c>
      <c r="E2676" s="642" t="s">
        <v>1239</v>
      </c>
      <c r="F2676" s="773">
        <v>460</v>
      </c>
      <c r="G2676" s="773">
        <v>8</v>
      </c>
      <c r="H2676" s="774">
        <v>460</v>
      </c>
    </row>
    <row r="2677" spans="1:8" s="406" customFormat="1" x14ac:dyDescent="0.25">
      <c r="A2677" s="524" t="str">
        <f t="shared" si="62"/>
        <v>871-086-0-002 Forex Amos inc. (OSB)</v>
      </c>
      <c r="B2677" s="61" t="str">
        <f t="shared" si="61"/>
        <v>086-0-002 Forex Amos inc. (OSB)</v>
      </c>
      <c r="C2677" s="641">
        <v>871</v>
      </c>
      <c r="D2677" s="641" t="s">
        <v>1240</v>
      </c>
      <c r="E2677" s="642" t="s">
        <v>1241</v>
      </c>
      <c r="F2677" s="773">
        <v>300</v>
      </c>
      <c r="G2677" s="773">
        <v>5</v>
      </c>
      <c r="H2677" s="774">
        <v>300</v>
      </c>
    </row>
    <row r="2678" spans="1:8" s="406" customFormat="1" x14ac:dyDescent="0.25">
      <c r="A2678" s="524" t="str">
        <f t="shared" si="62"/>
        <v xml:space="preserve">871-072-0-002 Fortress Cellulose Spécialisée (Thurso - Pâtes et Papiers) </v>
      </c>
      <c r="B2678" s="61" t="str">
        <f t="shared" si="61"/>
        <v xml:space="preserve">072-0-002 Fortress Cellulose Spécialisée (Thurso - Pâtes et Papiers) </v>
      </c>
      <c r="C2678" s="641">
        <v>871</v>
      </c>
      <c r="D2678" s="641" t="s">
        <v>1013</v>
      </c>
      <c r="E2678" s="642" t="s">
        <v>1014</v>
      </c>
      <c r="F2678" s="773">
        <v>460</v>
      </c>
      <c r="G2678" s="773">
        <v>8</v>
      </c>
      <c r="H2678" s="774">
        <v>460</v>
      </c>
    </row>
    <row r="2679" spans="1:8" s="406" customFormat="1" x14ac:dyDescent="0.25">
      <c r="A2679" s="524" t="str">
        <f t="shared" si="62"/>
        <v>871-073-0-001 Louisiana-Pacific Canada Ltd. (Bois-Franc)</v>
      </c>
      <c r="B2679" s="61" t="str">
        <f t="shared" si="61"/>
        <v>073-0-001 Louisiana-Pacific Canada Ltd. (Bois-Franc)</v>
      </c>
      <c r="C2679" s="642">
        <v>871</v>
      </c>
      <c r="D2679" s="642" t="s">
        <v>1015</v>
      </c>
      <c r="E2679" s="642" t="s">
        <v>1242</v>
      </c>
      <c r="F2679" s="773">
        <v>460</v>
      </c>
      <c r="G2679" s="773">
        <v>8</v>
      </c>
      <c r="H2679" s="774">
        <v>460</v>
      </c>
    </row>
    <row r="2680" spans="1:8" s="406" customFormat="1" x14ac:dyDescent="0.25">
      <c r="A2680" s="524" t="str">
        <f t="shared" si="62"/>
        <v>871-022-0-001 Norbord inc. (Chambord)</v>
      </c>
      <c r="B2680" s="61" t="str">
        <f t="shared" si="61"/>
        <v>022-0-001 Norbord inc. (Chambord)</v>
      </c>
      <c r="C2680" s="641">
        <v>871</v>
      </c>
      <c r="D2680" s="641" t="s">
        <v>1212</v>
      </c>
      <c r="E2680" s="642" t="s">
        <v>1213</v>
      </c>
      <c r="F2680" s="773">
        <v>460</v>
      </c>
      <c r="G2680" s="773">
        <v>8</v>
      </c>
      <c r="H2680" s="774">
        <v>460</v>
      </c>
    </row>
    <row r="2681" spans="1:8" s="406" customFormat="1" x14ac:dyDescent="0.25">
      <c r="A2681" s="524" t="str">
        <f t="shared" si="62"/>
        <v>871-085-0-001 Norbord inc. (La Sarre - Panneaux)</v>
      </c>
      <c r="B2681" s="61" t="str">
        <f t="shared" si="61"/>
        <v>085-0-001 Norbord inc. (La Sarre - Panneaux)</v>
      </c>
      <c r="C2681" s="641">
        <v>871</v>
      </c>
      <c r="D2681" s="641" t="s">
        <v>1016</v>
      </c>
      <c r="E2681" s="642" t="s">
        <v>1243</v>
      </c>
      <c r="F2681" s="773">
        <v>440</v>
      </c>
      <c r="G2681" s="773">
        <v>8</v>
      </c>
      <c r="H2681" s="774">
        <v>460</v>
      </c>
    </row>
    <row r="2682" spans="1:8" s="406" customFormat="1" x14ac:dyDescent="0.25">
      <c r="A2682" s="524" t="str">
        <f t="shared" si="62"/>
        <v>871-081-0-001 Rayonier A.M. Canada S.E.N.C. (Témiscaming - Pâtes et papiers)</v>
      </c>
      <c r="B2682" s="61" t="str">
        <f t="shared" si="61"/>
        <v>081-0-001 Rayonier A.M. Canada S.E.N.C. (Témiscaming - Pâtes et papiers)</v>
      </c>
      <c r="C2682" s="641">
        <v>871</v>
      </c>
      <c r="D2682" s="641" t="s">
        <v>1017</v>
      </c>
      <c r="E2682" s="642" t="s">
        <v>1244</v>
      </c>
      <c r="F2682" s="773">
        <v>460</v>
      </c>
      <c r="G2682" s="773">
        <v>8</v>
      </c>
      <c r="H2682" s="774">
        <v>460</v>
      </c>
    </row>
    <row r="2683" spans="1:8" s="406" customFormat="1" x14ac:dyDescent="0.25">
      <c r="A2683" s="524" t="str">
        <f t="shared" si="62"/>
        <v>871-171-4-003 Silicium Québec Société en commandite</v>
      </c>
      <c r="B2683" s="61" t="str">
        <f t="shared" si="61"/>
        <v>171-4-003 Silicium Québec Société en commandite</v>
      </c>
      <c r="C2683" s="641">
        <v>871</v>
      </c>
      <c r="D2683" s="641" t="s">
        <v>1010</v>
      </c>
      <c r="E2683" s="642" t="s">
        <v>1245</v>
      </c>
      <c r="F2683" s="773">
        <v>460</v>
      </c>
      <c r="G2683" s="773">
        <v>8</v>
      </c>
      <c r="H2683" s="774">
        <v>460</v>
      </c>
    </row>
    <row r="2684" spans="1:8" s="406" customFormat="1" x14ac:dyDescent="0.25">
      <c r="A2684" s="524" t="str">
        <f t="shared" si="62"/>
        <v>871-012-0-001 Uniboard Canada inc. (Sayabec)</v>
      </c>
      <c r="B2684" s="61" t="str">
        <f t="shared" si="61"/>
        <v>012-0-001 Uniboard Canada inc. (Sayabec)</v>
      </c>
      <c r="C2684" s="641">
        <v>871</v>
      </c>
      <c r="D2684" s="641" t="s">
        <v>1008</v>
      </c>
      <c r="E2684" s="642" t="s">
        <v>1246</v>
      </c>
      <c r="F2684" s="773">
        <v>460</v>
      </c>
      <c r="G2684" s="773">
        <v>8</v>
      </c>
      <c r="H2684" s="774">
        <v>460</v>
      </c>
    </row>
    <row r="2685" spans="1:8" s="406" customFormat="1" x14ac:dyDescent="0.25">
      <c r="A2685" s="524" t="str">
        <f t="shared" si="62"/>
        <v>871-041-2-039 Xylo-Carbone inc.</v>
      </c>
      <c r="B2685" s="61" t="str">
        <f t="shared" si="61"/>
        <v>041-2-039 Xylo-Carbone inc.</v>
      </c>
      <c r="C2685" s="641">
        <v>871</v>
      </c>
      <c r="D2685" s="641" t="s">
        <v>1214</v>
      </c>
      <c r="E2685" s="642" t="s">
        <v>1247</v>
      </c>
      <c r="F2685" s="773">
        <v>460</v>
      </c>
      <c r="G2685" s="773">
        <v>8</v>
      </c>
      <c r="H2685" s="774">
        <v>460</v>
      </c>
    </row>
    <row r="2686" spans="1:8" s="406" customFormat="1" x14ac:dyDescent="0.25">
      <c r="A2686" s="524" t="str">
        <f t="shared" si="62"/>
        <v>872-142-4-004 9455-8624 Québec inc. (Biomasse du lac Taureau)</v>
      </c>
      <c r="B2686" s="61" t="str">
        <f t="shared" si="61"/>
        <v>142-4-004 9455-8624 Québec inc. (Biomasse du lac Taureau)</v>
      </c>
      <c r="C2686" s="641">
        <v>872</v>
      </c>
      <c r="D2686" s="641" t="s">
        <v>1147</v>
      </c>
      <c r="E2686" s="642" t="s">
        <v>1236</v>
      </c>
      <c r="F2686" s="773">
        <v>460</v>
      </c>
      <c r="G2686" s="773">
        <v>8</v>
      </c>
      <c r="H2686" s="774">
        <v>460</v>
      </c>
    </row>
    <row r="2687" spans="1:8" s="406" customFormat="1" x14ac:dyDescent="0.25">
      <c r="A2687" s="524" t="str">
        <f t="shared" si="62"/>
        <v>872-011-0-003 Cascades Canada ULC (Cabano)</v>
      </c>
      <c r="B2687" s="61" t="str">
        <f t="shared" si="61"/>
        <v>011-0-003 Cascades Canada ULC (Cabano)</v>
      </c>
      <c r="C2687" s="641">
        <v>872</v>
      </c>
      <c r="D2687" s="641" t="s">
        <v>1007</v>
      </c>
      <c r="E2687" s="642" t="s">
        <v>1211</v>
      </c>
      <c r="F2687" s="773">
        <v>460</v>
      </c>
      <c r="G2687" s="773">
        <v>8</v>
      </c>
      <c r="H2687" s="774">
        <v>460</v>
      </c>
    </row>
    <row r="2688" spans="1:8" s="406" customFormat="1" x14ac:dyDescent="0.25">
      <c r="A2688" s="524" t="str">
        <f t="shared" si="62"/>
        <v>872-042-0-001 Compagnie WestRock du Canada Corp.</v>
      </c>
      <c r="B2688" s="61" t="str">
        <f t="shared" si="61"/>
        <v>042-0-001 Compagnie WestRock du Canada Corp.</v>
      </c>
      <c r="C2688" s="641">
        <v>872</v>
      </c>
      <c r="D2688" s="641" t="s">
        <v>1011</v>
      </c>
      <c r="E2688" s="642" t="s">
        <v>1237</v>
      </c>
      <c r="F2688" s="773">
        <v>460</v>
      </c>
      <c r="G2688" s="773">
        <v>8</v>
      </c>
      <c r="H2688" s="774">
        <v>460</v>
      </c>
    </row>
    <row r="2689" spans="1:8" s="406" customFormat="1" x14ac:dyDescent="0.25">
      <c r="A2689" s="524" t="str">
        <f t="shared" si="62"/>
        <v>872-051-0-003 Domtar inc. (Windsor - Pâtes et papiers)</v>
      </c>
      <c r="B2689" s="61" t="str">
        <f t="shared" si="61"/>
        <v>051-0-003 Domtar inc. (Windsor - Pâtes et papiers)</v>
      </c>
      <c r="C2689" s="641">
        <v>872</v>
      </c>
      <c r="D2689" s="641" t="s">
        <v>1012</v>
      </c>
      <c r="E2689" s="642" t="s">
        <v>1238</v>
      </c>
      <c r="F2689" s="773">
        <v>460</v>
      </c>
      <c r="G2689" s="773">
        <v>8</v>
      </c>
      <c r="H2689" s="774">
        <v>460</v>
      </c>
    </row>
    <row r="2690" spans="1:8" s="406" customFormat="1" x14ac:dyDescent="0.25">
      <c r="A2690" s="524" t="str">
        <f t="shared" si="62"/>
        <v>872-012-0-003 Entreprises Sappi Canada inc. (Matane)</v>
      </c>
      <c r="B2690" s="61" t="str">
        <f t="shared" si="61"/>
        <v>012-0-003 Entreprises Sappi Canada inc. (Matane)</v>
      </c>
      <c r="C2690" s="642">
        <v>872</v>
      </c>
      <c r="D2690" s="642" t="s">
        <v>1009</v>
      </c>
      <c r="E2690" s="642" t="s">
        <v>1239</v>
      </c>
      <c r="F2690" s="773">
        <v>460</v>
      </c>
      <c r="G2690" s="773">
        <v>8</v>
      </c>
      <c r="H2690" s="774">
        <v>460</v>
      </c>
    </row>
    <row r="2691" spans="1:8" s="406" customFormat="1" x14ac:dyDescent="0.25">
      <c r="A2691" s="524" t="str">
        <f t="shared" si="62"/>
        <v>872-086-0-002 Forex Amos inc. (OSB)</v>
      </c>
      <c r="B2691" s="61" t="str">
        <f t="shared" si="61"/>
        <v>086-0-002 Forex Amos inc. (OSB)</v>
      </c>
      <c r="C2691" s="641">
        <v>872</v>
      </c>
      <c r="D2691" s="641" t="s">
        <v>1240</v>
      </c>
      <c r="E2691" s="642" t="s">
        <v>1241</v>
      </c>
      <c r="F2691" s="773">
        <v>280</v>
      </c>
      <c r="G2691" s="773">
        <v>5</v>
      </c>
      <c r="H2691" s="774">
        <v>300</v>
      </c>
    </row>
    <row r="2692" spans="1:8" s="406" customFormat="1" x14ac:dyDescent="0.25">
      <c r="A2692" s="524" t="str">
        <f t="shared" si="62"/>
        <v xml:space="preserve">872-072-0-002 Fortress Cellulose Spécialisée (Thurso - Pâtes et Papiers) </v>
      </c>
      <c r="B2692" s="61" t="str">
        <f t="shared" si="61"/>
        <v xml:space="preserve">072-0-002 Fortress Cellulose Spécialisée (Thurso - Pâtes et Papiers) </v>
      </c>
      <c r="C2692" s="641">
        <v>872</v>
      </c>
      <c r="D2692" s="641" t="s">
        <v>1013</v>
      </c>
      <c r="E2692" s="642" t="s">
        <v>1014</v>
      </c>
      <c r="F2692" s="773">
        <v>460</v>
      </c>
      <c r="G2692" s="773">
        <v>8</v>
      </c>
      <c r="H2692" s="774">
        <v>460</v>
      </c>
    </row>
    <row r="2693" spans="1:8" s="406" customFormat="1" x14ac:dyDescent="0.25">
      <c r="A2693" s="524" t="str">
        <f t="shared" si="62"/>
        <v>872-073-0-001 Louisiana-Pacific Canada Ltd. (Bois-Franc)</v>
      </c>
      <c r="B2693" s="61" t="str">
        <f t="shared" si="61"/>
        <v>073-0-001 Louisiana-Pacific Canada Ltd. (Bois-Franc)</v>
      </c>
      <c r="C2693" s="641">
        <v>872</v>
      </c>
      <c r="D2693" s="641" t="s">
        <v>1015</v>
      </c>
      <c r="E2693" s="642" t="s">
        <v>1242</v>
      </c>
      <c r="F2693" s="773">
        <v>460</v>
      </c>
      <c r="G2693" s="773">
        <v>8</v>
      </c>
      <c r="H2693" s="774">
        <v>460</v>
      </c>
    </row>
    <row r="2694" spans="1:8" s="406" customFormat="1" x14ac:dyDescent="0.25">
      <c r="A2694" s="524" t="str">
        <f t="shared" si="62"/>
        <v>872-022-0-001 Norbord inc. (Chambord)</v>
      </c>
      <c r="B2694" s="61" t="str">
        <f t="shared" si="61"/>
        <v>022-0-001 Norbord inc. (Chambord)</v>
      </c>
      <c r="C2694" s="641">
        <v>872</v>
      </c>
      <c r="D2694" s="641" t="s">
        <v>1212</v>
      </c>
      <c r="E2694" s="642" t="s">
        <v>1213</v>
      </c>
      <c r="F2694" s="773">
        <v>460</v>
      </c>
      <c r="G2694" s="773">
        <v>8</v>
      </c>
      <c r="H2694" s="774">
        <v>460</v>
      </c>
    </row>
    <row r="2695" spans="1:8" s="406" customFormat="1" x14ac:dyDescent="0.25">
      <c r="A2695" s="524" t="str">
        <f t="shared" si="62"/>
        <v>872-085-0-001 Norbord inc. (La Sarre - Panneaux)</v>
      </c>
      <c r="B2695" s="61" t="str">
        <f t="shared" si="61"/>
        <v>085-0-001 Norbord inc. (La Sarre - Panneaux)</v>
      </c>
      <c r="C2695" s="641">
        <v>872</v>
      </c>
      <c r="D2695" s="641" t="s">
        <v>1016</v>
      </c>
      <c r="E2695" s="642" t="s">
        <v>1243</v>
      </c>
      <c r="F2695" s="773">
        <v>420</v>
      </c>
      <c r="G2695" s="773">
        <v>7</v>
      </c>
      <c r="H2695" s="774">
        <v>420</v>
      </c>
    </row>
    <row r="2696" spans="1:8" s="406" customFormat="1" x14ac:dyDescent="0.25">
      <c r="A2696" s="524" t="str">
        <f t="shared" si="62"/>
        <v>872-081-0-001 Rayonier A.M. Canada S.E.N.C. (Témiscaming - Pâtes et papiers)</v>
      </c>
      <c r="B2696" s="61" t="str">
        <f t="shared" ref="B2696:B2759" si="63">CONCATENATE(D2696," ",E2696)</f>
        <v>081-0-001 Rayonier A.M. Canada S.E.N.C. (Témiscaming - Pâtes et papiers)</v>
      </c>
      <c r="C2696" s="641">
        <v>872</v>
      </c>
      <c r="D2696" s="641" t="s">
        <v>1017</v>
      </c>
      <c r="E2696" s="642" t="s">
        <v>1244</v>
      </c>
      <c r="F2696" s="773">
        <v>460</v>
      </c>
      <c r="G2696" s="773">
        <v>8</v>
      </c>
      <c r="H2696" s="774">
        <v>460</v>
      </c>
    </row>
    <row r="2697" spans="1:8" s="406" customFormat="1" x14ac:dyDescent="0.25">
      <c r="A2697" s="524" t="str">
        <f t="shared" ref="A2697:A2760" si="64">CONCATENATE(C2697,"-",B2697)</f>
        <v>872-171-4-003 Silicium Québec Société en commandite</v>
      </c>
      <c r="B2697" s="61" t="str">
        <f t="shared" si="63"/>
        <v>171-4-003 Silicium Québec Société en commandite</v>
      </c>
      <c r="C2697" s="641">
        <v>872</v>
      </c>
      <c r="D2697" s="641" t="s">
        <v>1010</v>
      </c>
      <c r="E2697" s="642" t="s">
        <v>1245</v>
      </c>
      <c r="F2697" s="773">
        <v>460</v>
      </c>
      <c r="G2697" s="773">
        <v>8</v>
      </c>
      <c r="H2697" s="774">
        <v>460</v>
      </c>
    </row>
    <row r="2698" spans="1:8" s="406" customFormat="1" x14ac:dyDescent="0.25">
      <c r="A2698" s="524" t="str">
        <f t="shared" si="64"/>
        <v>872-012-0-001 Uniboard Canada inc. (Sayabec)</v>
      </c>
      <c r="B2698" s="61" t="str">
        <f t="shared" si="63"/>
        <v>012-0-001 Uniboard Canada inc. (Sayabec)</v>
      </c>
      <c r="C2698" s="641">
        <v>872</v>
      </c>
      <c r="D2698" s="641" t="s">
        <v>1008</v>
      </c>
      <c r="E2698" s="642" t="s">
        <v>1246</v>
      </c>
      <c r="F2698" s="773">
        <v>460</v>
      </c>
      <c r="G2698" s="773">
        <v>8</v>
      </c>
      <c r="H2698" s="774">
        <v>460</v>
      </c>
    </row>
    <row r="2699" spans="1:8" s="406" customFormat="1" x14ac:dyDescent="0.25">
      <c r="A2699" s="524" t="str">
        <f t="shared" si="64"/>
        <v>872-041-2-039 Xylo-Carbone inc.</v>
      </c>
      <c r="B2699" s="61" t="str">
        <f t="shared" si="63"/>
        <v>041-2-039 Xylo-Carbone inc.</v>
      </c>
      <c r="C2699" s="641">
        <v>872</v>
      </c>
      <c r="D2699" s="641" t="s">
        <v>1214</v>
      </c>
      <c r="E2699" s="642" t="s">
        <v>1247</v>
      </c>
      <c r="F2699" s="773">
        <v>460</v>
      </c>
      <c r="G2699" s="773">
        <v>8</v>
      </c>
      <c r="H2699" s="774">
        <v>460</v>
      </c>
    </row>
    <row r="2700" spans="1:8" s="406" customFormat="1" x14ac:dyDescent="0.25">
      <c r="A2700" s="524" t="str">
        <f t="shared" si="64"/>
        <v>873-142-4-004 9455-8624 Québec inc. (Biomasse du lac Taureau)</v>
      </c>
      <c r="B2700" s="61" t="str">
        <f t="shared" si="63"/>
        <v>142-4-004 9455-8624 Québec inc. (Biomasse du lac Taureau)</v>
      </c>
      <c r="C2700" s="641">
        <v>873</v>
      </c>
      <c r="D2700" s="641" t="s">
        <v>1147</v>
      </c>
      <c r="E2700" s="642" t="s">
        <v>1236</v>
      </c>
      <c r="F2700" s="773">
        <v>460</v>
      </c>
      <c r="G2700" s="773">
        <v>8</v>
      </c>
      <c r="H2700" s="774">
        <v>460</v>
      </c>
    </row>
    <row r="2701" spans="1:8" s="406" customFormat="1" x14ac:dyDescent="0.25">
      <c r="A2701" s="524" t="str">
        <f t="shared" si="64"/>
        <v>873-011-0-003 Cascades Canada ULC (Cabano)</v>
      </c>
      <c r="B2701" s="61" t="str">
        <f t="shared" si="63"/>
        <v>011-0-003 Cascades Canada ULC (Cabano)</v>
      </c>
      <c r="C2701" s="642">
        <v>873</v>
      </c>
      <c r="D2701" s="642" t="s">
        <v>1007</v>
      </c>
      <c r="E2701" s="642" t="s">
        <v>1211</v>
      </c>
      <c r="F2701" s="773">
        <v>460</v>
      </c>
      <c r="G2701" s="773">
        <v>8</v>
      </c>
      <c r="H2701" s="774">
        <v>460</v>
      </c>
    </row>
    <row r="2702" spans="1:8" s="406" customFormat="1" x14ac:dyDescent="0.25">
      <c r="A2702" s="524" t="str">
        <f t="shared" si="64"/>
        <v>873-042-0-001 Compagnie WestRock du Canada Corp.</v>
      </c>
      <c r="B2702" s="61" t="str">
        <f t="shared" si="63"/>
        <v>042-0-001 Compagnie WestRock du Canada Corp.</v>
      </c>
      <c r="C2702" s="641">
        <v>873</v>
      </c>
      <c r="D2702" s="641" t="s">
        <v>1011</v>
      </c>
      <c r="E2702" s="642" t="s">
        <v>1237</v>
      </c>
      <c r="F2702" s="773">
        <v>460</v>
      </c>
      <c r="G2702" s="773">
        <v>8</v>
      </c>
      <c r="H2702" s="774">
        <v>460</v>
      </c>
    </row>
    <row r="2703" spans="1:8" s="406" customFormat="1" x14ac:dyDescent="0.25">
      <c r="A2703" s="524" t="str">
        <f t="shared" si="64"/>
        <v>873-051-0-003 Domtar inc. (Windsor - Pâtes et papiers)</v>
      </c>
      <c r="B2703" s="61" t="str">
        <f t="shared" si="63"/>
        <v>051-0-003 Domtar inc. (Windsor - Pâtes et papiers)</v>
      </c>
      <c r="C2703" s="641">
        <v>873</v>
      </c>
      <c r="D2703" s="641" t="s">
        <v>1012</v>
      </c>
      <c r="E2703" s="642" t="s">
        <v>1238</v>
      </c>
      <c r="F2703" s="773">
        <v>460</v>
      </c>
      <c r="G2703" s="773">
        <v>8</v>
      </c>
      <c r="H2703" s="774">
        <v>460</v>
      </c>
    </row>
    <row r="2704" spans="1:8" s="406" customFormat="1" x14ac:dyDescent="0.25">
      <c r="A2704" s="524" t="str">
        <f t="shared" si="64"/>
        <v>873-012-0-003 Entreprises Sappi Canada inc. (Matane)</v>
      </c>
      <c r="B2704" s="61" t="str">
        <f t="shared" si="63"/>
        <v>012-0-003 Entreprises Sappi Canada inc. (Matane)</v>
      </c>
      <c r="C2704" s="641">
        <v>873</v>
      </c>
      <c r="D2704" s="641" t="s">
        <v>1009</v>
      </c>
      <c r="E2704" s="642" t="s">
        <v>1239</v>
      </c>
      <c r="F2704" s="773">
        <v>460</v>
      </c>
      <c r="G2704" s="773">
        <v>8</v>
      </c>
      <c r="H2704" s="774">
        <v>460</v>
      </c>
    </row>
    <row r="2705" spans="1:8" s="406" customFormat="1" x14ac:dyDescent="0.25">
      <c r="A2705" s="524" t="str">
        <f t="shared" si="64"/>
        <v>873-086-0-002 Forex Amos inc. (OSB)</v>
      </c>
      <c r="B2705" s="61" t="str">
        <f t="shared" si="63"/>
        <v>086-0-002 Forex Amos inc. (OSB)</v>
      </c>
      <c r="C2705" s="641">
        <v>873</v>
      </c>
      <c r="D2705" s="641" t="s">
        <v>1240</v>
      </c>
      <c r="E2705" s="642" t="s">
        <v>1241</v>
      </c>
      <c r="F2705" s="773">
        <v>380</v>
      </c>
      <c r="G2705" s="773">
        <v>7</v>
      </c>
      <c r="H2705" s="774">
        <v>420</v>
      </c>
    </row>
    <row r="2706" spans="1:8" s="406" customFormat="1" x14ac:dyDescent="0.25">
      <c r="A2706" s="524" t="str">
        <f t="shared" si="64"/>
        <v xml:space="preserve">873-072-0-002 Fortress Cellulose Spécialisée (Thurso - Pâtes et Papiers) </v>
      </c>
      <c r="B2706" s="61" t="str">
        <f t="shared" si="63"/>
        <v xml:space="preserve">072-0-002 Fortress Cellulose Spécialisée (Thurso - Pâtes et Papiers) </v>
      </c>
      <c r="C2706" s="641">
        <v>873</v>
      </c>
      <c r="D2706" s="641" t="s">
        <v>1013</v>
      </c>
      <c r="E2706" s="642" t="s">
        <v>1014</v>
      </c>
      <c r="F2706" s="773">
        <v>460</v>
      </c>
      <c r="G2706" s="773">
        <v>8</v>
      </c>
      <c r="H2706" s="774">
        <v>460</v>
      </c>
    </row>
    <row r="2707" spans="1:8" s="406" customFormat="1" x14ac:dyDescent="0.25">
      <c r="A2707" s="524" t="str">
        <f t="shared" si="64"/>
        <v>873-073-0-001 Louisiana-Pacific Canada Ltd. (Bois-Franc)</v>
      </c>
      <c r="B2707" s="61" t="str">
        <f t="shared" si="63"/>
        <v>073-0-001 Louisiana-Pacific Canada Ltd. (Bois-Franc)</v>
      </c>
      <c r="C2707" s="641">
        <v>873</v>
      </c>
      <c r="D2707" s="641" t="s">
        <v>1015</v>
      </c>
      <c r="E2707" s="642" t="s">
        <v>1242</v>
      </c>
      <c r="F2707" s="773">
        <v>460</v>
      </c>
      <c r="G2707" s="773">
        <v>8</v>
      </c>
      <c r="H2707" s="774">
        <v>460</v>
      </c>
    </row>
    <row r="2708" spans="1:8" s="406" customFormat="1" x14ac:dyDescent="0.25">
      <c r="A2708" s="524" t="str">
        <f t="shared" si="64"/>
        <v>873-022-0-001 Norbord inc. (Chambord)</v>
      </c>
      <c r="B2708" s="61" t="str">
        <f t="shared" si="63"/>
        <v>022-0-001 Norbord inc. (Chambord)</v>
      </c>
      <c r="C2708" s="641">
        <v>873</v>
      </c>
      <c r="D2708" s="641" t="s">
        <v>1212</v>
      </c>
      <c r="E2708" s="642" t="s">
        <v>1213</v>
      </c>
      <c r="F2708" s="773">
        <v>460</v>
      </c>
      <c r="G2708" s="773">
        <v>8</v>
      </c>
      <c r="H2708" s="774">
        <v>460</v>
      </c>
    </row>
    <row r="2709" spans="1:8" s="406" customFormat="1" x14ac:dyDescent="0.25">
      <c r="A2709" s="524" t="str">
        <f t="shared" si="64"/>
        <v>873-085-0-001 Norbord inc. (La Sarre - Panneaux)</v>
      </c>
      <c r="B2709" s="61" t="str">
        <f t="shared" si="63"/>
        <v>085-0-001 Norbord inc. (La Sarre - Panneaux)</v>
      </c>
      <c r="C2709" s="641">
        <v>873</v>
      </c>
      <c r="D2709" s="641" t="s">
        <v>1016</v>
      </c>
      <c r="E2709" s="642" t="s">
        <v>1243</v>
      </c>
      <c r="F2709" s="773">
        <v>460</v>
      </c>
      <c r="G2709" s="773">
        <v>8</v>
      </c>
      <c r="H2709" s="774">
        <v>460</v>
      </c>
    </row>
    <row r="2710" spans="1:8" s="406" customFormat="1" x14ac:dyDescent="0.25">
      <c r="A2710" s="524" t="str">
        <f t="shared" si="64"/>
        <v>873-081-0-001 Rayonier A.M. Canada S.E.N.C. (Témiscaming - Pâtes et papiers)</v>
      </c>
      <c r="B2710" s="61" t="str">
        <f t="shared" si="63"/>
        <v>081-0-001 Rayonier A.M. Canada S.E.N.C. (Témiscaming - Pâtes et papiers)</v>
      </c>
      <c r="C2710" s="641">
        <v>873</v>
      </c>
      <c r="D2710" s="641" t="s">
        <v>1017</v>
      </c>
      <c r="E2710" s="642" t="s">
        <v>1244</v>
      </c>
      <c r="F2710" s="773">
        <v>460</v>
      </c>
      <c r="G2710" s="773">
        <v>8</v>
      </c>
      <c r="H2710" s="774">
        <v>460</v>
      </c>
    </row>
    <row r="2711" spans="1:8" s="406" customFormat="1" x14ac:dyDescent="0.25">
      <c r="A2711" s="524" t="str">
        <f t="shared" si="64"/>
        <v>873-171-4-003 Silicium Québec Société en commandite</v>
      </c>
      <c r="B2711" s="61" t="str">
        <f t="shared" si="63"/>
        <v>171-4-003 Silicium Québec Société en commandite</v>
      </c>
      <c r="C2711" s="641">
        <v>873</v>
      </c>
      <c r="D2711" s="641" t="s">
        <v>1010</v>
      </c>
      <c r="E2711" s="642" t="s">
        <v>1245</v>
      </c>
      <c r="F2711" s="773">
        <v>460</v>
      </c>
      <c r="G2711" s="773">
        <v>8</v>
      </c>
      <c r="H2711" s="774">
        <v>460</v>
      </c>
    </row>
    <row r="2712" spans="1:8" s="406" customFormat="1" x14ac:dyDescent="0.25">
      <c r="A2712" s="524" t="str">
        <f t="shared" si="64"/>
        <v>873-012-0-001 Uniboard Canada inc. (Sayabec)</v>
      </c>
      <c r="B2712" s="61" t="str">
        <f t="shared" si="63"/>
        <v>012-0-001 Uniboard Canada inc. (Sayabec)</v>
      </c>
      <c r="C2712" s="642">
        <v>873</v>
      </c>
      <c r="D2712" s="642" t="s">
        <v>1008</v>
      </c>
      <c r="E2712" s="642" t="s">
        <v>1246</v>
      </c>
      <c r="F2712" s="773">
        <v>460</v>
      </c>
      <c r="G2712" s="773">
        <v>8</v>
      </c>
      <c r="H2712" s="774">
        <v>460</v>
      </c>
    </row>
    <row r="2713" spans="1:8" s="406" customFormat="1" x14ac:dyDescent="0.25">
      <c r="A2713" s="524" t="str">
        <f t="shared" si="64"/>
        <v>873-041-2-039 Xylo-Carbone inc.</v>
      </c>
      <c r="B2713" s="61" t="str">
        <f t="shared" si="63"/>
        <v>041-2-039 Xylo-Carbone inc.</v>
      </c>
      <c r="C2713" s="641">
        <v>873</v>
      </c>
      <c r="D2713" s="641" t="s">
        <v>1214</v>
      </c>
      <c r="E2713" s="642" t="s">
        <v>1247</v>
      </c>
      <c r="F2713" s="773">
        <v>460</v>
      </c>
      <c r="G2713" s="773">
        <v>8</v>
      </c>
      <c r="H2713" s="774">
        <v>460</v>
      </c>
    </row>
    <row r="2714" spans="1:8" s="406" customFormat="1" x14ac:dyDescent="0.25">
      <c r="A2714" s="524" t="str">
        <f t="shared" si="64"/>
        <v>874-142-4-004 9455-8624 Québec inc. (Biomasse du lac Taureau)</v>
      </c>
      <c r="B2714" s="61" t="str">
        <f t="shared" si="63"/>
        <v>142-4-004 9455-8624 Québec inc. (Biomasse du lac Taureau)</v>
      </c>
      <c r="C2714" s="641">
        <v>874</v>
      </c>
      <c r="D2714" s="641" t="s">
        <v>1147</v>
      </c>
      <c r="E2714" s="642" t="s">
        <v>1236</v>
      </c>
      <c r="F2714" s="773">
        <v>460</v>
      </c>
      <c r="G2714" s="773">
        <v>8</v>
      </c>
      <c r="H2714" s="774">
        <v>460</v>
      </c>
    </row>
    <row r="2715" spans="1:8" s="406" customFormat="1" x14ac:dyDescent="0.25">
      <c r="A2715" s="524" t="str">
        <f t="shared" si="64"/>
        <v>874-011-0-003 Cascades Canada ULC (Cabano)</v>
      </c>
      <c r="B2715" s="61" t="str">
        <f t="shared" si="63"/>
        <v>011-0-003 Cascades Canada ULC (Cabano)</v>
      </c>
      <c r="C2715" s="641">
        <v>874</v>
      </c>
      <c r="D2715" s="641" t="s">
        <v>1007</v>
      </c>
      <c r="E2715" s="642" t="s">
        <v>1211</v>
      </c>
      <c r="F2715" s="773">
        <v>460</v>
      </c>
      <c r="G2715" s="773">
        <v>8</v>
      </c>
      <c r="H2715" s="774">
        <v>460</v>
      </c>
    </row>
    <row r="2716" spans="1:8" s="406" customFormat="1" x14ac:dyDescent="0.25">
      <c r="A2716" s="524" t="str">
        <f t="shared" si="64"/>
        <v>874-042-0-001 Compagnie WestRock du Canada Corp.</v>
      </c>
      <c r="B2716" s="61" t="str">
        <f t="shared" si="63"/>
        <v>042-0-001 Compagnie WestRock du Canada Corp.</v>
      </c>
      <c r="C2716" s="641">
        <v>874</v>
      </c>
      <c r="D2716" s="641" t="s">
        <v>1011</v>
      </c>
      <c r="E2716" s="642" t="s">
        <v>1237</v>
      </c>
      <c r="F2716" s="773">
        <v>460</v>
      </c>
      <c r="G2716" s="773">
        <v>8</v>
      </c>
      <c r="H2716" s="774">
        <v>460</v>
      </c>
    </row>
    <row r="2717" spans="1:8" s="406" customFormat="1" x14ac:dyDescent="0.25">
      <c r="A2717" s="524" t="str">
        <f t="shared" si="64"/>
        <v>874-051-0-003 Domtar inc. (Windsor - Pâtes et papiers)</v>
      </c>
      <c r="B2717" s="61" t="str">
        <f t="shared" si="63"/>
        <v>051-0-003 Domtar inc. (Windsor - Pâtes et papiers)</v>
      </c>
      <c r="C2717" s="641">
        <v>874</v>
      </c>
      <c r="D2717" s="641" t="s">
        <v>1012</v>
      </c>
      <c r="E2717" s="642" t="s">
        <v>1238</v>
      </c>
      <c r="F2717" s="773">
        <v>460</v>
      </c>
      <c r="G2717" s="773">
        <v>8</v>
      </c>
      <c r="H2717" s="774">
        <v>460</v>
      </c>
    </row>
    <row r="2718" spans="1:8" s="406" customFormat="1" x14ac:dyDescent="0.25">
      <c r="A2718" s="524" t="str">
        <f t="shared" si="64"/>
        <v>874-012-0-003 Entreprises Sappi Canada inc. (Matane)</v>
      </c>
      <c r="B2718" s="61" t="str">
        <f t="shared" si="63"/>
        <v>012-0-003 Entreprises Sappi Canada inc. (Matane)</v>
      </c>
      <c r="C2718" s="641">
        <v>874</v>
      </c>
      <c r="D2718" s="641" t="s">
        <v>1009</v>
      </c>
      <c r="E2718" s="642" t="s">
        <v>1239</v>
      </c>
      <c r="F2718" s="773">
        <v>460</v>
      </c>
      <c r="G2718" s="773">
        <v>8</v>
      </c>
      <c r="H2718" s="774">
        <v>460</v>
      </c>
    </row>
    <row r="2719" spans="1:8" s="406" customFormat="1" x14ac:dyDescent="0.25">
      <c r="A2719" s="524" t="str">
        <f t="shared" si="64"/>
        <v>874-086-0-002 Forex Amos inc. (OSB)</v>
      </c>
      <c r="B2719" s="61" t="str">
        <f t="shared" si="63"/>
        <v>086-0-002 Forex Amos inc. (OSB)</v>
      </c>
      <c r="C2719" s="641">
        <v>874</v>
      </c>
      <c r="D2719" s="641" t="s">
        <v>1240</v>
      </c>
      <c r="E2719" s="642" t="s">
        <v>1241</v>
      </c>
      <c r="F2719" s="773">
        <v>360</v>
      </c>
      <c r="G2719" s="773">
        <v>6</v>
      </c>
      <c r="H2719" s="774">
        <v>360</v>
      </c>
    </row>
    <row r="2720" spans="1:8" s="406" customFormat="1" x14ac:dyDescent="0.25">
      <c r="A2720" s="524" t="str">
        <f t="shared" si="64"/>
        <v xml:space="preserve">874-072-0-002 Fortress Cellulose Spécialisée (Thurso - Pâtes et Papiers) </v>
      </c>
      <c r="B2720" s="61" t="str">
        <f t="shared" si="63"/>
        <v xml:space="preserve">072-0-002 Fortress Cellulose Spécialisée (Thurso - Pâtes et Papiers) </v>
      </c>
      <c r="C2720" s="641">
        <v>874</v>
      </c>
      <c r="D2720" s="641" t="s">
        <v>1013</v>
      </c>
      <c r="E2720" s="642" t="s">
        <v>1014</v>
      </c>
      <c r="F2720" s="773">
        <v>460</v>
      </c>
      <c r="G2720" s="773">
        <v>8</v>
      </c>
      <c r="H2720" s="774">
        <v>460</v>
      </c>
    </row>
    <row r="2721" spans="1:8" s="406" customFormat="1" x14ac:dyDescent="0.25">
      <c r="A2721" s="524" t="str">
        <f t="shared" si="64"/>
        <v>874-073-0-001 Louisiana-Pacific Canada Ltd. (Bois-Franc)</v>
      </c>
      <c r="B2721" s="61" t="str">
        <f t="shared" si="63"/>
        <v>073-0-001 Louisiana-Pacific Canada Ltd. (Bois-Franc)</v>
      </c>
      <c r="C2721" s="641">
        <v>874</v>
      </c>
      <c r="D2721" s="641" t="s">
        <v>1015</v>
      </c>
      <c r="E2721" s="642" t="s">
        <v>1242</v>
      </c>
      <c r="F2721" s="773">
        <v>460</v>
      </c>
      <c r="G2721" s="773">
        <v>8</v>
      </c>
      <c r="H2721" s="774">
        <v>460</v>
      </c>
    </row>
    <row r="2722" spans="1:8" s="406" customFormat="1" x14ac:dyDescent="0.25">
      <c r="A2722" s="524" t="str">
        <f t="shared" si="64"/>
        <v>874-022-0-001 Norbord inc. (Chambord)</v>
      </c>
      <c r="B2722" s="61" t="str">
        <f t="shared" si="63"/>
        <v>022-0-001 Norbord inc. (Chambord)</v>
      </c>
      <c r="C2722" s="641">
        <v>874</v>
      </c>
      <c r="D2722" s="641" t="s">
        <v>1212</v>
      </c>
      <c r="E2722" s="642" t="s">
        <v>1213</v>
      </c>
      <c r="F2722" s="773">
        <v>460</v>
      </c>
      <c r="G2722" s="773">
        <v>8</v>
      </c>
      <c r="H2722" s="774">
        <v>460</v>
      </c>
    </row>
    <row r="2723" spans="1:8" s="406" customFormat="1" x14ac:dyDescent="0.25">
      <c r="A2723" s="524" t="str">
        <f t="shared" si="64"/>
        <v>874-085-0-001 Norbord inc. (La Sarre - Panneaux)</v>
      </c>
      <c r="B2723" s="61" t="str">
        <f t="shared" si="63"/>
        <v>085-0-001 Norbord inc. (La Sarre - Panneaux)</v>
      </c>
      <c r="C2723" s="642">
        <v>874</v>
      </c>
      <c r="D2723" s="642" t="s">
        <v>1016</v>
      </c>
      <c r="E2723" s="642" t="s">
        <v>1243</v>
      </c>
      <c r="F2723" s="773">
        <v>440</v>
      </c>
      <c r="G2723" s="773">
        <v>8</v>
      </c>
      <c r="H2723" s="774">
        <v>460</v>
      </c>
    </row>
    <row r="2724" spans="1:8" s="406" customFormat="1" x14ac:dyDescent="0.25">
      <c r="A2724" s="524" t="str">
        <f t="shared" si="64"/>
        <v>874-081-0-001 Rayonier A.M. Canada S.E.N.C. (Témiscaming - Pâtes et papiers)</v>
      </c>
      <c r="B2724" s="61" t="str">
        <f t="shared" si="63"/>
        <v>081-0-001 Rayonier A.M. Canada S.E.N.C. (Témiscaming - Pâtes et papiers)</v>
      </c>
      <c r="C2724" s="641">
        <v>874</v>
      </c>
      <c r="D2724" s="641" t="s">
        <v>1017</v>
      </c>
      <c r="E2724" s="642" t="s">
        <v>1244</v>
      </c>
      <c r="F2724" s="773">
        <v>460</v>
      </c>
      <c r="G2724" s="773">
        <v>8</v>
      </c>
      <c r="H2724" s="774">
        <v>460</v>
      </c>
    </row>
    <row r="2725" spans="1:8" s="406" customFormat="1" x14ac:dyDescent="0.25">
      <c r="A2725" s="524" t="str">
        <f t="shared" si="64"/>
        <v>874-171-4-003 Silicium Québec Société en commandite</v>
      </c>
      <c r="B2725" s="61" t="str">
        <f t="shared" si="63"/>
        <v>171-4-003 Silicium Québec Société en commandite</v>
      </c>
      <c r="C2725" s="641">
        <v>874</v>
      </c>
      <c r="D2725" s="641" t="s">
        <v>1010</v>
      </c>
      <c r="E2725" s="642" t="s">
        <v>1245</v>
      </c>
      <c r="F2725" s="773">
        <v>460</v>
      </c>
      <c r="G2725" s="773">
        <v>8</v>
      </c>
      <c r="H2725" s="774">
        <v>460</v>
      </c>
    </row>
    <row r="2726" spans="1:8" s="406" customFormat="1" x14ac:dyDescent="0.25">
      <c r="A2726" s="524" t="str">
        <f t="shared" si="64"/>
        <v>874-012-0-001 Uniboard Canada inc. (Sayabec)</v>
      </c>
      <c r="B2726" s="61" t="str">
        <f t="shared" si="63"/>
        <v>012-0-001 Uniboard Canada inc. (Sayabec)</v>
      </c>
      <c r="C2726" s="641">
        <v>874</v>
      </c>
      <c r="D2726" s="641" t="s">
        <v>1008</v>
      </c>
      <c r="E2726" s="642" t="s">
        <v>1246</v>
      </c>
      <c r="F2726" s="773">
        <v>460</v>
      </c>
      <c r="G2726" s="773">
        <v>8</v>
      </c>
      <c r="H2726" s="774">
        <v>460</v>
      </c>
    </row>
    <row r="2727" spans="1:8" s="406" customFormat="1" x14ac:dyDescent="0.25">
      <c r="A2727" s="524" t="str">
        <f t="shared" si="64"/>
        <v>874-041-2-039 Xylo-Carbone inc.</v>
      </c>
      <c r="B2727" s="61" t="str">
        <f t="shared" si="63"/>
        <v>041-2-039 Xylo-Carbone inc.</v>
      </c>
      <c r="C2727" s="641">
        <v>874</v>
      </c>
      <c r="D2727" s="641" t="s">
        <v>1214</v>
      </c>
      <c r="E2727" s="642" t="s">
        <v>1247</v>
      </c>
      <c r="F2727" s="773">
        <v>460</v>
      </c>
      <c r="G2727" s="773">
        <v>8</v>
      </c>
      <c r="H2727" s="774">
        <v>460</v>
      </c>
    </row>
    <row r="2728" spans="1:8" s="406" customFormat="1" x14ac:dyDescent="0.25">
      <c r="A2728" s="524" t="str">
        <f t="shared" si="64"/>
        <v>875-142-4-004 9455-8624 Québec inc. (Biomasse du lac Taureau)</v>
      </c>
      <c r="B2728" s="61" t="str">
        <f t="shared" si="63"/>
        <v>142-4-004 9455-8624 Québec inc. (Biomasse du lac Taureau)</v>
      </c>
      <c r="C2728" s="641">
        <v>875</v>
      </c>
      <c r="D2728" s="641" t="s">
        <v>1147</v>
      </c>
      <c r="E2728" s="642" t="s">
        <v>1236</v>
      </c>
      <c r="F2728" s="773">
        <v>460</v>
      </c>
      <c r="G2728" s="773">
        <v>8</v>
      </c>
      <c r="H2728" s="774">
        <v>460</v>
      </c>
    </row>
    <row r="2729" spans="1:8" s="406" customFormat="1" x14ac:dyDescent="0.25">
      <c r="A2729" s="524" t="str">
        <f t="shared" si="64"/>
        <v>875-011-0-003 Cascades Canada ULC (Cabano)</v>
      </c>
      <c r="B2729" s="61" t="str">
        <f t="shared" si="63"/>
        <v>011-0-003 Cascades Canada ULC (Cabano)</v>
      </c>
      <c r="C2729" s="641">
        <v>875</v>
      </c>
      <c r="D2729" s="641" t="s">
        <v>1007</v>
      </c>
      <c r="E2729" s="642" t="s">
        <v>1211</v>
      </c>
      <c r="F2729" s="773">
        <v>460</v>
      </c>
      <c r="G2729" s="773">
        <v>8</v>
      </c>
      <c r="H2729" s="774">
        <v>460</v>
      </c>
    </row>
    <row r="2730" spans="1:8" s="406" customFormat="1" x14ac:dyDescent="0.25">
      <c r="A2730" s="524" t="str">
        <f t="shared" si="64"/>
        <v>875-042-0-001 Compagnie WestRock du Canada Corp.</v>
      </c>
      <c r="B2730" s="61" t="str">
        <f t="shared" si="63"/>
        <v>042-0-001 Compagnie WestRock du Canada Corp.</v>
      </c>
      <c r="C2730" s="641">
        <v>875</v>
      </c>
      <c r="D2730" s="641" t="s">
        <v>1011</v>
      </c>
      <c r="E2730" s="642" t="s">
        <v>1237</v>
      </c>
      <c r="F2730" s="773">
        <v>460</v>
      </c>
      <c r="G2730" s="773">
        <v>8</v>
      </c>
      <c r="H2730" s="774">
        <v>460</v>
      </c>
    </row>
    <row r="2731" spans="1:8" s="406" customFormat="1" x14ac:dyDescent="0.25">
      <c r="A2731" s="524" t="str">
        <f t="shared" si="64"/>
        <v>875-051-0-003 Domtar inc. (Windsor - Pâtes et papiers)</v>
      </c>
      <c r="B2731" s="61" t="str">
        <f t="shared" si="63"/>
        <v>051-0-003 Domtar inc. (Windsor - Pâtes et papiers)</v>
      </c>
      <c r="C2731" s="641">
        <v>875</v>
      </c>
      <c r="D2731" s="641" t="s">
        <v>1012</v>
      </c>
      <c r="E2731" s="642" t="s">
        <v>1238</v>
      </c>
      <c r="F2731" s="773">
        <v>460</v>
      </c>
      <c r="G2731" s="773">
        <v>8</v>
      </c>
      <c r="H2731" s="774">
        <v>460</v>
      </c>
    </row>
    <row r="2732" spans="1:8" s="406" customFormat="1" x14ac:dyDescent="0.25">
      <c r="A2732" s="524" t="str">
        <f t="shared" si="64"/>
        <v>875-012-0-003 Entreprises Sappi Canada inc. (Matane)</v>
      </c>
      <c r="B2732" s="61" t="str">
        <f t="shared" si="63"/>
        <v>012-0-003 Entreprises Sappi Canada inc. (Matane)</v>
      </c>
      <c r="C2732" s="641">
        <v>875</v>
      </c>
      <c r="D2732" s="641" t="s">
        <v>1009</v>
      </c>
      <c r="E2732" s="642" t="s">
        <v>1239</v>
      </c>
      <c r="F2732" s="773">
        <v>460</v>
      </c>
      <c r="G2732" s="773">
        <v>8</v>
      </c>
      <c r="H2732" s="774">
        <v>460</v>
      </c>
    </row>
    <row r="2733" spans="1:8" s="406" customFormat="1" x14ac:dyDescent="0.25">
      <c r="A2733" s="524" t="str">
        <f t="shared" si="64"/>
        <v>875-086-0-002 Forex Amos inc. (OSB)</v>
      </c>
      <c r="B2733" s="61" t="str">
        <f t="shared" si="63"/>
        <v>086-0-002 Forex Amos inc. (OSB)</v>
      </c>
      <c r="C2733" s="641">
        <v>875</v>
      </c>
      <c r="D2733" s="641" t="s">
        <v>1240</v>
      </c>
      <c r="E2733" s="642" t="s">
        <v>1241</v>
      </c>
      <c r="F2733" s="773">
        <v>440</v>
      </c>
      <c r="G2733" s="773">
        <v>8</v>
      </c>
      <c r="H2733" s="774">
        <v>460</v>
      </c>
    </row>
    <row r="2734" spans="1:8" s="406" customFormat="1" x14ac:dyDescent="0.25">
      <c r="A2734" s="524" t="str">
        <f t="shared" si="64"/>
        <v xml:space="preserve">875-072-0-002 Fortress Cellulose Spécialisée (Thurso - Pâtes et Papiers) </v>
      </c>
      <c r="B2734" s="61" t="str">
        <f t="shared" si="63"/>
        <v xml:space="preserve">072-0-002 Fortress Cellulose Spécialisée (Thurso - Pâtes et Papiers) </v>
      </c>
      <c r="C2734" s="642">
        <v>875</v>
      </c>
      <c r="D2734" s="642" t="s">
        <v>1013</v>
      </c>
      <c r="E2734" s="642" t="s">
        <v>1014</v>
      </c>
      <c r="F2734" s="773">
        <v>460</v>
      </c>
      <c r="G2734" s="773">
        <v>8</v>
      </c>
      <c r="H2734" s="774">
        <v>460</v>
      </c>
    </row>
    <row r="2735" spans="1:8" s="406" customFormat="1" x14ac:dyDescent="0.25">
      <c r="A2735" s="524" t="str">
        <f t="shared" si="64"/>
        <v>875-073-0-001 Louisiana-Pacific Canada Ltd. (Bois-Franc)</v>
      </c>
      <c r="B2735" s="61" t="str">
        <f t="shared" si="63"/>
        <v>073-0-001 Louisiana-Pacific Canada Ltd. (Bois-Franc)</v>
      </c>
      <c r="C2735" s="641">
        <v>875</v>
      </c>
      <c r="D2735" s="641" t="s">
        <v>1015</v>
      </c>
      <c r="E2735" s="642" t="s">
        <v>1242</v>
      </c>
      <c r="F2735" s="773">
        <v>460</v>
      </c>
      <c r="G2735" s="773">
        <v>8</v>
      </c>
      <c r="H2735" s="774">
        <v>460</v>
      </c>
    </row>
    <row r="2736" spans="1:8" s="406" customFormat="1" x14ac:dyDescent="0.25">
      <c r="A2736" s="524" t="str">
        <f t="shared" si="64"/>
        <v>875-022-0-001 Norbord inc. (Chambord)</v>
      </c>
      <c r="B2736" s="61" t="str">
        <f t="shared" si="63"/>
        <v>022-0-001 Norbord inc. (Chambord)</v>
      </c>
      <c r="C2736" s="641">
        <v>875</v>
      </c>
      <c r="D2736" s="641" t="s">
        <v>1212</v>
      </c>
      <c r="E2736" s="642" t="s">
        <v>1213</v>
      </c>
      <c r="F2736" s="773">
        <v>460</v>
      </c>
      <c r="G2736" s="773">
        <v>8</v>
      </c>
      <c r="H2736" s="774">
        <v>460</v>
      </c>
    </row>
    <row r="2737" spans="1:8" s="406" customFormat="1" x14ac:dyDescent="0.25">
      <c r="A2737" s="524" t="str">
        <f t="shared" si="64"/>
        <v>875-085-0-001 Norbord inc. (La Sarre - Panneaux)</v>
      </c>
      <c r="B2737" s="61" t="str">
        <f t="shared" si="63"/>
        <v>085-0-001 Norbord inc. (La Sarre - Panneaux)</v>
      </c>
      <c r="C2737" s="641">
        <v>875</v>
      </c>
      <c r="D2737" s="641" t="s">
        <v>1016</v>
      </c>
      <c r="E2737" s="642" t="s">
        <v>1243</v>
      </c>
      <c r="F2737" s="773">
        <v>460</v>
      </c>
      <c r="G2737" s="773">
        <v>8</v>
      </c>
      <c r="H2737" s="774">
        <v>460</v>
      </c>
    </row>
    <row r="2738" spans="1:8" s="406" customFormat="1" x14ac:dyDescent="0.25">
      <c r="A2738" s="524" t="str">
        <f t="shared" si="64"/>
        <v>875-081-0-001 Rayonier A.M. Canada S.E.N.C. (Témiscaming - Pâtes et papiers)</v>
      </c>
      <c r="B2738" s="61" t="str">
        <f t="shared" si="63"/>
        <v>081-0-001 Rayonier A.M. Canada S.E.N.C. (Témiscaming - Pâtes et papiers)</v>
      </c>
      <c r="C2738" s="641">
        <v>875</v>
      </c>
      <c r="D2738" s="641" t="s">
        <v>1017</v>
      </c>
      <c r="E2738" s="642" t="s">
        <v>1244</v>
      </c>
      <c r="F2738" s="773">
        <v>460</v>
      </c>
      <c r="G2738" s="773">
        <v>8</v>
      </c>
      <c r="H2738" s="774">
        <v>460</v>
      </c>
    </row>
    <row r="2739" spans="1:8" s="406" customFormat="1" x14ac:dyDescent="0.25">
      <c r="A2739" s="524" t="str">
        <f t="shared" si="64"/>
        <v>875-171-4-003 Silicium Québec Société en commandite</v>
      </c>
      <c r="B2739" s="61" t="str">
        <f t="shared" si="63"/>
        <v>171-4-003 Silicium Québec Société en commandite</v>
      </c>
      <c r="C2739" s="641">
        <v>875</v>
      </c>
      <c r="D2739" s="641" t="s">
        <v>1010</v>
      </c>
      <c r="E2739" s="642" t="s">
        <v>1245</v>
      </c>
      <c r="F2739" s="773">
        <v>460</v>
      </c>
      <c r="G2739" s="773">
        <v>8</v>
      </c>
      <c r="H2739" s="774">
        <v>460</v>
      </c>
    </row>
    <row r="2740" spans="1:8" s="406" customFormat="1" x14ac:dyDescent="0.25">
      <c r="A2740" s="524" t="str">
        <f t="shared" si="64"/>
        <v>875-012-0-001 Uniboard Canada inc. (Sayabec)</v>
      </c>
      <c r="B2740" s="61" t="str">
        <f t="shared" si="63"/>
        <v>012-0-001 Uniboard Canada inc. (Sayabec)</v>
      </c>
      <c r="C2740" s="641">
        <v>875</v>
      </c>
      <c r="D2740" s="641" t="s">
        <v>1008</v>
      </c>
      <c r="E2740" s="642" t="s">
        <v>1246</v>
      </c>
      <c r="F2740" s="773">
        <v>460</v>
      </c>
      <c r="G2740" s="773">
        <v>8</v>
      </c>
      <c r="H2740" s="774">
        <v>460</v>
      </c>
    </row>
    <row r="2741" spans="1:8" s="406" customFormat="1" x14ac:dyDescent="0.25">
      <c r="A2741" s="524" t="str">
        <f t="shared" si="64"/>
        <v>875-041-2-039 Xylo-Carbone inc.</v>
      </c>
      <c r="B2741" s="61" t="str">
        <f t="shared" si="63"/>
        <v>041-2-039 Xylo-Carbone inc.</v>
      </c>
      <c r="C2741" s="641">
        <v>875</v>
      </c>
      <c r="D2741" s="641" t="s">
        <v>1214</v>
      </c>
      <c r="E2741" s="642" t="s">
        <v>1247</v>
      </c>
      <c r="F2741" s="773">
        <v>460</v>
      </c>
      <c r="G2741" s="773">
        <v>8</v>
      </c>
      <c r="H2741" s="774">
        <v>460</v>
      </c>
    </row>
    <row r="2742" spans="1:8" s="406" customFormat="1" x14ac:dyDescent="0.25">
      <c r="A2742" s="524" t="str">
        <f t="shared" si="64"/>
        <v>876-142-4-004 9455-8624 Québec inc. (Biomasse du lac Taureau)</v>
      </c>
      <c r="B2742" s="61" t="str">
        <f t="shared" si="63"/>
        <v>142-4-004 9455-8624 Québec inc. (Biomasse du lac Taureau)</v>
      </c>
      <c r="C2742" s="641">
        <v>876</v>
      </c>
      <c r="D2742" s="641" t="s">
        <v>1147</v>
      </c>
      <c r="E2742" s="642" t="s">
        <v>1236</v>
      </c>
      <c r="F2742" s="773">
        <v>460</v>
      </c>
      <c r="G2742" s="773">
        <v>8</v>
      </c>
      <c r="H2742" s="774">
        <v>460</v>
      </c>
    </row>
    <row r="2743" spans="1:8" s="406" customFormat="1" x14ac:dyDescent="0.25">
      <c r="A2743" s="524" t="str">
        <f t="shared" si="64"/>
        <v>876-011-0-003 Cascades Canada ULC (Cabano)</v>
      </c>
      <c r="B2743" s="61" t="str">
        <f t="shared" si="63"/>
        <v>011-0-003 Cascades Canada ULC (Cabano)</v>
      </c>
      <c r="C2743" s="641">
        <v>876</v>
      </c>
      <c r="D2743" s="641" t="s">
        <v>1007</v>
      </c>
      <c r="E2743" s="642" t="s">
        <v>1211</v>
      </c>
      <c r="F2743" s="773">
        <v>460</v>
      </c>
      <c r="G2743" s="773">
        <v>8</v>
      </c>
      <c r="H2743" s="774">
        <v>460</v>
      </c>
    </row>
    <row r="2744" spans="1:8" s="406" customFormat="1" x14ac:dyDescent="0.25">
      <c r="A2744" s="524" t="str">
        <f t="shared" si="64"/>
        <v>876-042-0-001 Compagnie WestRock du Canada Corp.</v>
      </c>
      <c r="B2744" s="61" t="str">
        <f t="shared" si="63"/>
        <v>042-0-001 Compagnie WestRock du Canada Corp.</v>
      </c>
      <c r="C2744" s="641">
        <v>876</v>
      </c>
      <c r="D2744" s="641" t="s">
        <v>1011</v>
      </c>
      <c r="E2744" s="642" t="s">
        <v>1237</v>
      </c>
      <c r="F2744" s="773">
        <v>460</v>
      </c>
      <c r="G2744" s="773">
        <v>8</v>
      </c>
      <c r="H2744" s="774">
        <v>460</v>
      </c>
    </row>
    <row r="2745" spans="1:8" s="406" customFormat="1" x14ac:dyDescent="0.25">
      <c r="A2745" s="524" t="str">
        <f t="shared" si="64"/>
        <v>876-051-0-003 Domtar inc. (Windsor - Pâtes et papiers)</v>
      </c>
      <c r="B2745" s="61" t="str">
        <f t="shared" si="63"/>
        <v>051-0-003 Domtar inc. (Windsor - Pâtes et papiers)</v>
      </c>
      <c r="C2745" s="642">
        <v>876</v>
      </c>
      <c r="D2745" s="642" t="s">
        <v>1012</v>
      </c>
      <c r="E2745" s="642" t="s">
        <v>1238</v>
      </c>
      <c r="F2745" s="773">
        <v>460</v>
      </c>
      <c r="G2745" s="773">
        <v>8</v>
      </c>
      <c r="H2745" s="774">
        <v>460</v>
      </c>
    </row>
    <row r="2746" spans="1:8" s="406" customFormat="1" x14ac:dyDescent="0.25">
      <c r="A2746" s="524" t="str">
        <f t="shared" si="64"/>
        <v>876-012-0-003 Entreprises Sappi Canada inc. (Matane)</v>
      </c>
      <c r="B2746" s="61" t="str">
        <f t="shared" si="63"/>
        <v>012-0-003 Entreprises Sappi Canada inc. (Matane)</v>
      </c>
      <c r="C2746" s="641">
        <v>876</v>
      </c>
      <c r="D2746" s="641" t="s">
        <v>1009</v>
      </c>
      <c r="E2746" s="642" t="s">
        <v>1239</v>
      </c>
      <c r="F2746" s="773">
        <v>460</v>
      </c>
      <c r="G2746" s="773">
        <v>8</v>
      </c>
      <c r="H2746" s="774">
        <v>460</v>
      </c>
    </row>
    <row r="2747" spans="1:8" s="406" customFormat="1" x14ac:dyDescent="0.25">
      <c r="A2747" s="524" t="str">
        <f t="shared" si="64"/>
        <v>876-086-0-002 Forex Amos inc. (OSB)</v>
      </c>
      <c r="B2747" s="61" t="str">
        <f t="shared" si="63"/>
        <v>086-0-002 Forex Amos inc. (OSB)</v>
      </c>
      <c r="C2747" s="641">
        <v>876</v>
      </c>
      <c r="D2747" s="641" t="s">
        <v>1240</v>
      </c>
      <c r="E2747" s="642" t="s">
        <v>1241</v>
      </c>
      <c r="F2747" s="773">
        <v>460</v>
      </c>
      <c r="G2747" s="773">
        <v>8</v>
      </c>
      <c r="H2747" s="774">
        <v>460</v>
      </c>
    </row>
    <row r="2748" spans="1:8" s="406" customFormat="1" x14ac:dyDescent="0.25">
      <c r="A2748" s="524" t="str">
        <f t="shared" si="64"/>
        <v xml:space="preserve">876-072-0-002 Fortress Cellulose Spécialisée (Thurso - Pâtes et Papiers) </v>
      </c>
      <c r="B2748" s="61" t="str">
        <f t="shared" si="63"/>
        <v xml:space="preserve">072-0-002 Fortress Cellulose Spécialisée (Thurso - Pâtes et Papiers) </v>
      </c>
      <c r="C2748" s="641">
        <v>876</v>
      </c>
      <c r="D2748" s="641" t="s">
        <v>1013</v>
      </c>
      <c r="E2748" s="642" t="s">
        <v>1014</v>
      </c>
      <c r="F2748" s="773">
        <v>460</v>
      </c>
      <c r="G2748" s="773">
        <v>8</v>
      </c>
      <c r="H2748" s="774">
        <v>460</v>
      </c>
    </row>
    <row r="2749" spans="1:8" s="406" customFormat="1" x14ac:dyDescent="0.25">
      <c r="A2749" s="524" t="str">
        <f t="shared" si="64"/>
        <v>876-073-0-001 Louisiana-Pacific Canada Ltd. (Bois-Franc)</v>
      </c>
      <c r="B2749" s="61" t="str">
        <f t="shared" si="63"/>
        <v>073-0-001 Louisiana-Pacific Canada Ltd. (Bois-Franc)</v>
      </c>
      <c r="C2749" s="641">
        <v>876</v>
      </c>
      <c r="D2749" s="641" t="s">
        <v>1015</v>
      </c>
      <c r="E2749" s="642" t="s">
        <v>1242</v>
      </c>
      <c r="F2749" s="773">
        <v>460</v>
      </c>
      <c r="G2749" s="773">
        <v>8</v>
      </c>
      <c r="H2749" s="774">
        <v>460</v>
      </c>
    </row>
    <row r="2750" spans="1:8" s="406" customFormat="1" x14ac:dyDescent="0.25">
      <c r="A2750" s="524" t="str">
        <f t="shared" si="64"/>
        <v>876-022-0-001 Norbord inc. (Chambord)</v>
      </c>
      <c r="B2750" s="61" t="str">
        <f t="shared" si="63"/>
        <v>022-0-001 Norbord inc. (Chambord)</v>
      </c>
      <c r="C2750" s="641">
        <v>876</v>
      </c>
      <c r="D2750" s="641" t="s">
        <v>1212</v>
      </c>
      <c r="E2750" s="642" t="s">
        <v>1213</v>
      </c>
      <c r="F2750" s="773">
        <v>460</v>
      </c>
      <c r="G2750" s="773">
        <v>8</v>
      </c>
      <c r="H2750" s="774">
        <v>460</v>
      </c>
    </row>
    <row r="2751" spans="1:8" s="406" customFormat="1" x14ac:dyDescent="0.25">
      <c r="A2751" s="524" t="str">
        <f t="shared" si="64"/>
        <v>876-085-0-001 Norbord inc. (La Sarre - Panneaux)</v>
      </c>
      <c r="B2751" s="61" t="str">
        <f t="shared" si="63"/>
        <v>085-0-001 Norbord inc. (La Sarre - Panneaux)</v>
      </c>
      <c r="C2751" s="641">
        <v>876</v>
      </c>
      <c r="D2751" s="641" t="s">
        <v>1016</v>
      </c>
      <c r="E2751" s="642" t="s">
        <v>1243</v>
      </c>
      <c r="F2751" s="773">
        <v>460</v>
      </c>
      <c r="G2751" s="773">
        <v>8</v>
      </c>
      <c r="H2751" s="774">
        <v>460</v>
      </c>
    </row>
    <row r="2752" spans="1:8" s="406" customFormat="1" x14ac:dyDescent="0.25">
      <c r="A2752" s="524" t="str">
        <f t="shared" si="64"/>
        <v>876-081-0-001 Rayonier A.M. Canada S.E.N.C. (Témiscaming - Pâtes et papiers)</v>
      </c>
      <c r="B2752" s="61" t="str">
        <f t="shared" si="63"/>
        <v>081-0-001 Rayonier A.M. Canada S.E.N.C. (Témiscaming - Pâtes et papiers)</v>
      </c>
      <c r="C2752" s="641">
        <v>876</v>
      </c>
      <c r="D2752" s="641" t="s">
        <v>1017</v>
      </c>
      <c r="E2752" s="642" t="s">
        <v>1244</v>
      </c>
      <c r="F2752" s="773">
        <v>460</v>
      </c>
      <c r="G2752" s="773">
        <v>8</v>
      </c>
      <c r="H2752" s="774">
        <v>460</v>
      </c>
    </row>
    <row r="2753" spans="1:8" s="406" customFormat="1" x14ac:dyDescent="0.25">
      <c r="A2753" s="524" t="str">
        <f t="shared" si="64"/>
        <v>876-171-4-003 Silicium Québec Société en commandite</v>
      </c>
      <c r="B2753" s="61" t="str">
        <f t="shared" si="63"/>
        <v>171-4-003 Silicium Québec Société en commandite</v>
      </c>
      <c r="C2753" s="641">
        <v>876</v>
      </c>
      <c r="D2753" s="641" t="s">
        <v>1010</v>
      </c>
      <c r="E2753" s="642" t="s">
        <v>1245</v>
      </c>
      <c r="F2753" s="773">
        <v>460</v>
      </c>
      <c r="G2753" s="773">
        <v>8</v>
      </c>
      <c r="H2753" s="774">
        <v>460</v>
      </c>
    </row>
    <row r="2754" spans="1:8" s="406" customFormat="1" x14ac:dyDescent="0.25">
      <c r="A2754" s="524" t="str">
        <f t="shared" si="64"/>
        <v>876-012-0-001 Uniboard Canada inc. (Sayabec)</v>
      </c>
      <c r="B2754" s="61" t="str">
        <f t="shared" si="63"/>
        <v>012-0-001 Uniboard Canada inc. (Sayabec)</v>
      </c>
      <c r="C2754" s="641">
        <v>876</v>
      </c>
      <c r="D2754" s="641" t="s">
        <v>1008</v>
      </c>
      <c r="E2754" s="642" t="s">
        <v>1246</v>
      </c>
      <c r="F2754" s="773">
        <v>460</v>
      </c>
      <c r="G2754" s="773">
        <v>8</v>
      </c>
      <c r="H2754" s="774">
        <v>460</v>
      </c>
    </row>
    <row r="2755" spans="1:8" s="406" customFormat="1" x14ac:dyDescent="0.25">
      <c r="A2755" s="524" t="str">
        <f t="shared" si="64"/>
        <v>876-041-2-039 Xylo-Carbone inc.</v>
      </c>
      <c r="B2755" s="61" t="str">
        <f t="shared" si="63"/>
        <v>041-2-039 Xylo-Carbone inc.</v>
      </c>
      <c r="C2755" s="641">
        <v>876</v>
      </c>
      <c r="D2755" s="641" t="s">
        <v>1214</v>
      </c>
      <c r="E2755" s="642" t="s">
        <v>1247</v>
      </c>
      <c r="F2755" s="773">
        <v>460</v>
      </c>
      <c r="G2755" s="773">
        <v>8</v>
      </c>
      <c r="H2755" s="774">
        <v>460</v>
      </c>
    </row>
    <row r="2756" spans="1:8" s="406" customFormat="1" x14ac:dyDescent="0.25">
      <c r="A2756" s="524" t="str">
        <f t="shared" si="64"/>
        <v>877-142-4-004 9455-8624 Québec inc. (Biomasse du lac Taureau)</v>
      </c>
      <c r="B2756" s="61" t="str">
        <f t="shared" si="63"/>
        <v>142-4-004 9455-8624 Québec inc. (Biomasse du lac Taureau)</v>
      </c>
      <c r="C2756" s="642">
        <v>877</v>
      </c>
      <c r="D2756" s="642" t="s">
        <v>1147</v>
      </c>
      <c r="E2756" s="642" t="s">
        <v>1236</v>
      </c>
      <c r="F2756" s="773">
        <v>460</v>
      </c>
      <c r="G2756" s="773">
        <v>8</v>
      </c>
      <c r="H2756" s="774">
        <v>460</v>
      </c>
    </row>
    <row r="2757" spans="1:8" s="406" customFormat="1" x14ac:dyDescent="0.25">
      <c r="A2757" s="524" t="str">
        <f t="shared" si="64"/>
        <v>877-011-0-003 Cascades Canada ULC (Cabano)</v>
      </c>
      <c r="B2757" s="61" t="str">
        <f t="shared" si="63"/>
        <v>011-0-003 Cascades Canada ULC (Cabano)</v>
      </c>
      <c r="C2757" s="641">
        <v>877</v>
      </c>
      <c r="D2757" s="641" t="s">
        <v>1007</v>
      </c>
      <c r="E2757" s="642" t="s">
        <v>1211</v>
      </c>
      <c r="F2757" s="773">
        <v>460</v>
      </c>
      <c r="G2757" s="773">
        <v>8</v>
      </c>
      <c r="H2757" s="774">
        <v>460</v>
      </c>
    </row>
    <row r="2758" spans="1:8" s="406" customFormat="1" x14ac:dyDescent="0.25">
      <c r="A2758" s="524" t="str">
        <f t="shared" si="64"/>
        <v>877-042-0-001 Compagnie WestRock du Canada Corp.</v>
      </c>
      <c r="B2758" s="61" t="str">
        <f t="shared" si="63"/>
        <v>042-0-001 Compagnie WestRock du Canada Corp.</v>
      </c>
      <c r="C2758" s="641">
        <v>877</v>
      </c>
      <c r="D2758" s="641" t="s">
        <v>1011</v>
      </c>
      <c r="E2758" s="642" t="s">
        <v>1237</v>
      </c>
      <c r="F2758" s="773">
        <v>460</v>
      </c>
      <c r="G2758" s="773">
        <v>8</v>
      </c>
      <c r="H2758" s="774">
        <v>460</v>
      </c>
    </row>
    <row r="2759" spans="1:8" s="406" customFormat="1" x14ac:dyDescent="0.25">
      <c r="A2759" s="524" t="str">
        <f t="shared" si="64"/>
        <v>877-051-0-003 Domtar inc. (Windsor - Pâtes et papiers)</v>
      </c>
      <c r="B2759" s="61" t="str">
        <f t="shared" si="63"/>
        <v>051-0-003 Domtar inc. (Windsor - Pâtes et papiers)</v>
      </c>
      <c r="C2759" s="641">
        <v>877</v>
      </c>
      <c r="D2759" s="641" t="s">
        <v>1012</v>
      </c>
      <c r="E2759" s="642" t="s">
        <v>1238</v>
      </c>
      <c r="F2759" s="773">
        <v>460</v>
      </c>
      <c r="G2759" s="773">
        <v>8</v>
      </c>
      <c r="H2759" s="774">
        <v>460</v>
      </c>
    </row>
    <row r="2760" spans="1:8" s="406" customFormat="1" x14ac:dyDescent="0.25">
      <c r="A2760" s="524" t="str">
        <f t="shared" si="64"/>
        <v>877-012-0-003 Entreprises Sappi Canada inc. (Matane)</v>
      </c>
      <c r="B2760" s="61" t="str">
        <f t="shared" ref="B2760:B2823" si="65">CONCATENATE(D2760," ",E2760)</f>
        <v>012-0-003 Entreprises Sappi Canada inc. (Matane)</v>
      </c>
      <c r="C2760" s="641">
        <v>877</v>
      </c>
      <c r="D2760" s="641" t="s">
        <v>1009</v>
      </c>
      <c r="E2760" s="642" t="s">
        <v>1239</v>
      </c>
      <c r="F2760" s="773">
        <v>460</v>
      </c>
      <c r="G2760" s="773">
        <v>8</v>
      </c>
      <c r="H2760" s="774">
        <v>460</v>
      </c>
    </row>
    <row r="2761" spans="1:8" s="406" customFormat="1" x14ac:dyDescent="0.25">
      <c r="A2761" s="524" t="str">
        <f t="shared" ref="A2761:A2824" si="66">CONCATENATE(C2761,"-",B2761)</f>
        <v>877-086-0-002 Forex Amos inc. (OSB)</v>
      </c>
      <c r="B2761" s="61" t="str">
        <f t="shared" si="65"/>
        <v>086-0-002 Forex Amos inc. (OSB)</v>
      </c>
      <c r="C2761" s="641">
        <v>877</v>
      </c>
      <c r="D2761" s="641" t="s">
        <v>1240</v>
      </c>
      <c r="E2761" s="642" t="s">
        <v>1241</v>
      </c>
      <c r="F2761" s="773">
        <v>420</v>
      </c>
      <c r="G2761" s="773">
        <v>7</v>
      </c>
      <c r="H2761" s="774">
        <v>420</v>
      </c>
    </row>
    <row r="2762" spans="1:8" s="406" customFormat="1" x14ac:dyDescent="0.25">
      <c r="A2762" s="524" t="str">
        <f t="shared" si="66"/>
        <v xml:space="preserve">877-072-0-002 Fortress Cellulose Spécialisée (Thurso - Pâtes et Papiers) </v>
      </c>
      <c r="B2762" s="61" t="str">
        <f t="shared" si="65"/>
        <v xml:space="preserve">072-0-002 Fortress Cellulose Spécialisée (Thurso - Pâtes et Papiers) </v>
      </c>
      <c r="C2762" s="641">
        <v>877</v>
      </c>
      <c r="D2762" s="641" t="s">
        <v>1013</v>
      </c>
      <c r="E2762" s="642" t="s">
        <v>1014</v>
      </c>
      <c r="F2762" s="773">
        <v>460</v>
      </c>
      <c r="G2762" s="773">
        <v>8</v>
      </c>
      <c r="H2762" s="774">
        <v>460</v>
      </c>
    </row>
    <row r="2763" spans="1:8" s="406" customFormat="1" x14ac:dyDescent="0.25">
      <c r="A2763" s="524" t="str">
        <f t="shared" si="66"/>
        <v>877-073-0-001 Louisiana-Pacific Canada Ltd. (Bois-Franc)</v>
      </c>
      <c r="B2763" s="61" t="str">
        <f t="shared" si="65"/>
        <v>073-0-001 Louisiana-Pacific Canada Ltd. (Bois-Franc)</v>
      </c>
      <c r="C2763" s="641">
        <v>877</v>
      </c>
      <c r="D2763" s="641" t="s">
        <v>1015</v>
      </c>
      <c r="E2763" s="642" t="s">
        <v>1242</v>
      </c>
      <c r="F2763" s="773">
        <v>460</v>
      </c>
      <c r="G2763" s="773">
        <v>8</v>
      </c>
      <c r="H2763" s="774">
        <v>460</v>
      </c>
    </row>
    <row r="2764" spans="1:8" s="406" customFormat="1" x14ac:dyDescent="0.25">
      <c r="A2764" s="524" t="str">
        <f t="shared" si="66"/>
        <v>877-022-0-001 Norbord inc. (Chambord)</v>
      </c>
      <c r="B2764" s="61" t="str">
        <f t="shared" si="65"/>
        <v>022-0-001 Norbord inc. (Chambord)</v>
      </c>
      <c r="C2764" s="641">
        <v>877</v>
      </c>
      <c r="D2764" s="641" t="s">
        <v>1212</v>
      </c>
      <c r="E2764" s="642" t="s">
        <v>1213</v>
      </c>
      <c r="F2764" s="773">
        <v>460</v>
      </c>
      <c r="G2764" s="773">
        <v>8</v>
      </c>
      <c r="H2764" s="774">
        <v>460</v>
      </c>
    </row>
    <row r="2765" spans="1:8" s="406" customFormat="1" x14ac:dyDescent="0.25">
      <c r="A2765" s="524" t="str">
        <f t="shared" si="66"/>
        <v>877-085-0-001 Norbord inc. (La Sarre - Panneaux)</v>
      </c>
      <c r="B2765" s="61" t="str">
        <f t="shared" si="65"/>
        <v>085-0-001 Norbord inc. (La Sarre - Panneaux)</v>
      </c>
      <c r="C2765" s="641">
        <v>877</v>
      </c>
      <c r="D2765" s="641" t="s">
        <v>1016</v>
      </c>
      <c r="E2765" s="642" t="s">
        <v>1243</v>
      </c>
      <c r="F2765" s="773">
        <v>460</v>
      </c>
      <c r="G2765" s="773">
        <v>8</v>
      </c>
      <c r="H2765" s="774">
        <v>460</v>
      </c>
    </row>
    <row r="2766" spans="1:8" s="406" customFormat="1" x14ac:dyDescent="0.25">
      <c r="A2766" s="524" t="str">
        <f t="shared" si="66"/>
        <v>877-081-0-001 Rayonier A.M. Canada S.E.N.C. (Témiscaming - Pâtes et papiers)</v>
      </c>
      <c r="B2766" s="61" t="str">
        <f t="shared" si="65"/>
        <v>081-0-001 Rayonier A.M. Canada S.E.N.C. (Témiscaming - Pâtes et papiers)</v>
      </c>
      <c r="C2766" s="641">
        <v>877</v>
      </c>
      <c r="D2766" s="641" t="s">
        <v>1017</v>
      </c>
      <c r="E2766" s="642" t="s">
        <v>1244</v>
      </c>
      <c r="F2766" s="773">
        <v>460</v>
      </c>
      <c r="G2766" s="773">
        <v>8</v>
      </c>
      <c r="H2766" s="774">
        <v>460</v>
      </c>
    </row>
    <row r="2767" spans="1:8" s="406" customFormat="1" x14ac:dyDescent="0.25">
      <c r="A2767" s="524" t="str">
        <f t="shared" si="66"/>
        <v>877-171-4-003 Silicium Québec Société en commandite</v>
      </c>
      <c r="B2767" s="61" t="str">
        <f t="shared" si="65"/>
        <v>171-4-003 Silicium Québec Société en commandite</v>
      </c>
      <c r="C2767" s="642">
        <v>877</v>
      </c>
      <c r="D2767" s="642" t="s">
        <v>1010</v>
      </c>
      <c r="E2767" s="642" t="s">
        <v>1245</v>
      </c>
      <c r="F2767" s="773">
        <v>460</v>
      </c>
      <c r="G2767" s="773">
        <v>8</v>
      </c>
      <c r="H2767" s="774">
        <v>460</v>
      </c>
    </row>
    <row r="2768" spans="1:8" s="406" customFormat="1" x14ac:dyDescent="0.25">
      <c r="A2768" s="524" t="str">
        <f t="shared" si="66"/>
        <v>877-012-0-001 Uniboard Canada inc. (Sayabec)</v>
      </c>
      <c r="B2768" s="61" t="str">
        <f t="shared" si="65"/>
        <v>012-0-001 Uniboard Canada inc. (Sayabec)</v>
      </c>
      <c r="C2768" s="641">
        <v>877</v>
      </c>
      <c r="D2768" s="641" t="s">
        <v>1008</v>
      </c>
      <c r="E2768" s="642" t="s">
        <v>1246</v>
      </c>
      <c r="F2768" s="773">
        <v>460</v>
      </c>
      <c r="G2768" s="773">
        <v>8</v>
      </c>
      <c r="H2768" s="774">
        <v>460</v>
      </c>
    </row>
    <row r="2769" spans="1:8" s="406" customFormat="1" x14ac:dyDescent="0.25">
      <c r="A2769" s="524" t="str">
        <f t="shared" si="66"/>
        <v>877-041-2-039 Xylo-Carbone inc.</v>
      </c>
      <c r="B2769" s="61" t="str">
        <f t="shared" si="65"/>
        <v>041-2-039 Xylo-Carbone inc.</v>
      </c>
      <c r="C2769" s="641">
        <v>877</v>
      </c>
      <c r="D2769" s="641" t="s">
        <v>1214</v>
      </c>
      <c r="E2769" s="642" t="s">
        <v>1247</v>
      </c>
      <c r="F2769" s="773">
        <v>460</v>
      </c>
      <c r="G2769" s="773">
        <v>8</v>
      </c>
      <c r="H2769" s="774">
        <v>460</v>
      </c>
    </row>
    <row r="2770" spans="1:8" s="406" customFormat="1" x14ac:dyDescent="0.25">
      <c r="A2770" s="524" t="str">
        <f t="shared" si="66"/>
        <v>878-142-4-004 9455-8624 Québec inc. (Biomasse du lac Taureau)</v>
      </c>
      <c r="B2770" s="61" t="str">
        <f t="shared" si="65"/>
        <v>142-4-004 9455-8624 Québec inc. (Biomasse du lac Taureau)</v>
      </c>
      <c r="C2770" s="641">
        <v>878</v>
      </c>
      <c r="D2770" s="641" t="s">
        <v>1147</v>
      </c>
      <c r="E2770" s="642" t="s">
        <v>1236</v>
      </c>
      <c r="F2770" s="773">
        <v>460</v>
      </c>
      <c r="G2770" s="773">
        <v>8</v>
      </c>
      <c r="H2770" s="774">
        <v>460</v>
      </c>
    </row>
    <row r="2771" spans="1:8" s="406" customFormat="1" x14ac:dyDescent="0.25">
      <c r="A2771" s="524" t="str">
        <f t="shared" si="66"/>
        <v>878-011-0-003 Cascades Canada ULC (Cabano)</v>
      </c>
      <c r="B2771" s="61" t="str">
        <f t="shared" si="65"/>
        <v>011-0-003 Cascades Canada ULC (Cabano)</v>
      </c>
      <c r="C2771" s="641">
        <v>878</v>
      </c>
      <c r="D2771" s="641" t="s">
        <v>1007</v>
      </c>
      <c r="E2771" s="642" t="s">
        <v>1211</v>
      </c>
      <c r="F2771" s="773">
        <v>460</v>
      </c>
      <c r="G2771" s="773">
        <v>8</v>
      </c>
      <c r="H2771" s="774">
        <v>460</v>
      </c>
    </row>
    <row r="2772" spans="1:8" s="406" customFormat="1" x14ac:dyDescent="0.25">
      <c r="A2772" s="524" t="str">
        <f t="shared" si="66"/>
        <v>878-042-0-001 Compagnie WestRock du Canada Corp.</v>
      </c>
      <c r="B2772" s="61" t="str">
        <f t="shared" si="65"/>
        <v>042-0-001 Compagnie WestRock du Canada Corp.</v>
      </c>
      <c r="C2772" s="641">
        <v>878</v>
      </c>
      <c r="D2772" s="641" t="s">
        <v>1011</v>
      </c>
      <c r="E2772" s="642" t="s">
        <v>1237</v>
      </c>
      <c r="F2772" s="773">
        <v>460</v>
      </c>
      <c r="G2772" s="773">
        <v>8</v>
      </c>
      <c r="H2772" s="774">
        <v>460</v>
      </c>
    </row>
    <row r="2773" spans="1:8" s="406" customFormat="1" x14ac:dyDescent="0.25">
      <c r="A2773" s="524" t="str">
        <f t="shared" si="66"/>
        <v>878-051-0-003 Domtar inc. (Windsor - Pâtes et papiers)</v>
      </c>
      <c r="B2773" s="61" t="str">
        <f t="shared" si="65"/>
        <v>051-0-003 Domtar inc. (Windsor - Pâtes et papiers)</v>
      </c>
      <c r="C2773" s="641">
        <v>878</v>
      </c>
      <c r="D2773" s="641" t="s">
        <v>1012</v>
      </c>
      <c r="E2773" s="642" t="s">
        <v>1238</v>
      </c>
      <c r="F2773" s="773">
        <v>460</v>
      </c>
      <c r="G2773" s="773">
        <v>8</v>
      </c>
      <c r="H2773" s="774">
        <v>460</v>
      </c>
    </row>
    <row r="2774" spans="1:8" s="406" customFormat="1" x14ac:dyDescent="0.25">
      <c r="A2774" s="524" t="str">
        <f t="shared" si="66"/>
        <v>878-012-0-003 Entreprises Sappi Canada inc. (Matane)</v>
      </c>
      <c r="B2774" s="61" t="str">
        <f t="shared" si="65"/>
        <v>012-0-003 Entreprises Sappi Canada inc. (Matane)</v>
      </c>
      <c r="C2774" s="641">
        <v>878</v>
      </c>
      <c r="D2774" s="641" t="s">
        <v>1009</v>
      </c>
      <c r="E2774" s="642" t="s">
        <v>1239</v>
      </c>
      <c r="F2774" s="773">
        <v>460</v>
      </c>
      <c r="G2774" s="773">
        <v>8</v>
      </c>
      <c r="H2774" s="774">
        <v>460</v>
      </c>
    </row>
    <row r="2775" spans="1:8" s="406" customFormat="1" x14ac:dyDescent="0.25">
      <c r="A2775" s="524" t="str">
        <f t="shared" si="66"/>
        <v>878-086-0-002 Forex Amos inc. (OSB)</v>
      </c>
      <c r="B2775" s="61" t="str">
        <f t="shared" si="65"/>
        <v>086-0-002 Forex Amos inc. (OSB)</v>
      </c>
      <c r="C2775" s="641">
        <v>878</v>
      </c>
      <c r="D2775" s="641" t="s">
        <v>1240</v>
      </c>
      <c r="E2775" s="642" t="s">
        <v>1241</v>
      </c>
      <c r="F2775" s="773">
        <v>460</v>
      </c>
      <c r="G2775" s="773">
        <v>8</v>
      </c>
      <c r="H2775" s="774">
        <v>460</v>
      </c>
    </row>
    <row r="2776" spans="1:8" s="406" customFormat="1" x14ac:dyDescent="0.25">
      <c r="A2776" s="524" t="str">
        <f t="shared" si="66"/>
        <v xml:space="preserve">878-072-0-002 Fortress Cellulose Spécialisée (Thurso - Pâtes et Papiers) </v>
      </c>
      <c r="B2776" s="61" t="str">
        <f t="shared" si="65"/>
        <v xml:space="preserve">072-0-002 Fortress Cellulose Spécialisée (Thurso - Pâtes et Papiers) </v>
      </c>
      <c r="C2776" s="641">
        <v>878</v>
      </c>
      <c r="D2776" s="641" t="s">
        <v>1013</v>
      </c>
      <c r="E2776" s="642" t="s">
        <v>1014</v>
      </c>
      <c r="F2776" s="773">
        <v>460</v>
      </c>
      <c r="G2776" s="773">
        <v>8</v>
      </c>
      <c r="H2776" s="774">
        <v>460</v>
      </c>
    </row>
    <row r="2777" spans="1:8" s="406" customFormat="1" x14ac:dyDescent="0.25">
      <c r="A2777" s="524" t="str">
        <f t="shared" si="66"/>
        <v>878-073-0-001 Louisiana-Pacific Canada Ltd. (Bois-Franc)</v>
      </c>
      <c r="B2777" s="61" t="str">
        <f t="shared" si="65"/>
        <v>073-0-001 Louisiana-Pacific Canada Ltd. (Bois-Franc)</v>
      </c>
      <c r="C2777" s="641">
        <v>878</v>
      </c>
      <c r="D2777" s="641" t="s">
        <v>1015</v>
      </c>
      <c r="E2777" s="642" t="s">
        <v>1242</v>
      </c>
      <c r="F2777" s="773">
        <v>460</v>
      </c>
      <c r="G2777" s="773">
        <v>8</v>
      </c>
      <c r="H2777" s="774">
        <v>460</v>
      </c>
    </row>
    <row r="2778" spans="1:8" s="406" customFormat="1" x14ac:dyDescent="0.25">
      <c r="A2778" s="524" t="str">
        <f t="shared" si="66"/>
        <v>878-022-0-001 Norbord inc. (Chambord)</v>
      </c>
      <c r="B2778" s="61" t="str">
        <f t="shared" si="65"/>
        <v>022-0-001 Norbord inc. (Chambord)</v>
      </c>
      <c r="C2778" s="642">
        <v>878</v>
      </c>
      <c r="D2778" s="642" t="s">
        <v>1212</v>
      </c>
      <c r="E2778" s="642" t="s">
        <v>1213</v>
      </c>
      <c r="F2778" s="773">
        <v>460</v>
      </c>
      <c r="G2778" s="773">
        <v>8</v>
      </c>
      <c r="H2778" s="774">
        <v>460</v>
      </c>
    </row>
    <row r="2779" spans="1:8" s="406" customFormat="1" x14ac:dyDescent="0.25">
      <c r="A2779" s="524" t="str">
        <f t="shared" si="66"/>
        <v>878-085-0-001 Norbord inc. (La Sarre - Panneaux)</v>
      </c>
      <c r="B2779" s="61" t="str">
        <f t="shared" si="65"/>
        <v>085-0-001 Norbord inc. (La Sarre - Panneaux)</v>
      </c>
      <c r="C2779" s="641">
        <v>878</v>
      </c>
      <c r="D2779" s="641" t="s">
        <v>1016</v>
      </c>
      <c r="E2779" s="642" t="s">
        <v>1243</v>
      </c>
      <c r="F2779" s="773">
        <v>460</v>
      </c>
      <c r="G2779" s="773">
        <v>8</v>
      </c>
      <c r="H2779" s="774">
        <v>460</v>
      </c>
    </row>
    <row r="2780" spans="1:8" s="406" customFormat="1" x14ac:dyDescent="0.25">
      <c r="A2780" s="524" t="str">
        <f t="shared" si="66"/>
        <v>878-081-0-001 Rayonier A.M. Canada S.E.N.C. (Témiscaming - Pâtes et papiers)</v>
      </c>
      <c r="B2780" s="61" t="str">
        <f t="shared" si="65"/>
        <v>081-0-001 Rayonier A.M. Canada S.E.N.C. (Témiscaming - Pâtes et papiers)</v>
      </c>
      <c r="C2780" s="641">
        <v>878</v>
      </c>
      <c r="D2780" s="641" t="s">
        <v>1017</v>
      </c>
      <c r="E2780" s="642" t="s">
        <v>1244</v>
      </c>
      <c r="F2780" s="773">
        <v>460</v>
      </c>
      <c r="G2780" s="773">
        <v>8</v>
      </c>
      <c r="H2780" s="774">
        <v>460</v>
      </c>
    </row>
    <row r="2781" spans="1:8" s="406" customFormat="1" x14ac:dyDescent="0.25">
      <c r="A2781" s="524" t="str">
        <f t="shared" si="66"/>
        <v>878-171-4-003 Silicium Québec Société en commandite</v>
      </c>
      <c r="B2781" s="61" t="str">
        <f t="shared" si="65"/>
        <v>171-4-003 Silicium Québec Société en commandite</v>
      </c>
      <c r="C2781" s="641">
        <v>878</v>
      </c>
      <c r="D2781" s="641" t="s">
        <v>1010</v>
      </c>
      <c r="E2781" s="642" t="s">
        <v>1245</v>
      </c>
      <c r="F2781" s="773">
        <v>460</v>
      </c>
      <c r="G2781" s="773">
        <v>8</v>
      </c>
      <c r="H2781" s="774">
        <v>460</v>
      </c>
    </row>
    <row r="2782" spans="1:8" s="406" customFormat="1" x14ac:dyDescent="0.25">
      <c r="A2782" s="524" t="str">
        <f t="shared" si="66"/>
        <v>878-012-0-001 Uniboard Canada inc. (Sayabec)</v>
      </c>
      <c r="B2782" s="61" t="str">
        <f t="shared" si="65"/>
        <v>012-0-001 Uniboard Canada inc. (Sayabec)</v>
      </c>
      <c r="C2782" s="641">
        <v>878</v>
      </c>
      <c r="D2782" s="641" t="s">
        <v>1008</v>
      </c>
      <c r="E2782" s="642" t="s">
        <v>1246</v>
      </c>
      <c r="F2782" s="773">
        <v>460</v>
      </c>
      <c r="G2782" s="773">
        <v>8</v>
      </c>
      <c r="H2782" s="774">
        <v>460</v>
      </c>
    </row>
    <row r="2783" spans="1:8" s="406" customFormat="1" x14ac:dyDescent="0.25">
      <c r="A2783" s="524" t="str">
        <f t="shared" si="66"/>
        <v>878-041-2-039 Xylo-Carbone inc.</v>
      </c>
      <c r="B2783" s="61" t="str">
        <f t="shared" si="65"/>
        <v>041-2-039 Xylo-Carbone inc.</v>
      </c>
      <c r="C2783" s="641">
        <v>878</v>
      </c>
      <c r="D2783" s="641" t="s">
        <v>1214</v>
      </c>
      <c r="E2783" s="642" t="s">
        <v>1247</v>
      </c>
      <c r="F2783" s="773">
        <v>460</v>
      </c>
      <c r="G2783" s="773">
        <v>8</v>
      </c>
      <c r="H2783" s="774">
        <v>460</v>
      </c>
    </row>
    <row r="2784" spans="1:8" s="406" customFormat="1" x14ac:dyDescent="0.25">
      <c r="A2784" s="524" t="str">
        <f t="shared" si="66"/>
        <v>879-142-4-004 9455-8624 Québec inc. (Biomasse du lac Taureau)</v>
      </c>
      <c r="B2784" s="61" t="str">
        <f t="shared" si="65"/>
        <v>142-4-004 9455-8624 Québec inc. (Biomasse du lac Taureau)</v>
      </c>
      <c r="C2784" s="641">
        <v>879</v>
      </c>
      <c r="D2784" s="641" t="s">
        <v>1147</v>
      </c>
      <c r="E2784" s="642" t="s">
        <v>1236</v>
      </c>
      <c r="F2784" s="773">
        <v>460</v>
      </c>
      <c r="G2784" s="773">
        <v>8</v>
      </c>
      <c r="H2784" s="774">
        <v>460</v>
      </c>
    </row>
    <row r="2785" spans="1:8" s="406" customFormat="1" x14ac:dyDescent="0.25">
      <c r="A2785" s="524" t="str">
        <f t="shared" si="66"/>
        <v>879-011-0-003 Cascades Canada ULC (Cabano)</v>
      </c>
      <c r="B2785" s="61" t="str">
        <f t="shared" si="65"/>
        <v>011-0-003 Cascades Canada ULC (Cabano)</v>
      </c>
      <c r="C2785" s="641">
        <v>879</v>
      </c>
      <c r="D2785" s="641" t="s">
        <v>1007</v>
      </c>
      <c r="E2785" s="642" t="s">
        <v>1211</v>
      </c>
      <c r="F2785" s="773">
        <v>460</v>
      </c>
      <c r="G2785" s="773">
        <v>8</v>
      </c>
      <c r="H2785" s="774">
        <v>460</v>
      </c>
    </row>
    <row r="2786" spans="1:8" s="406" customFormat="1" x14ac:dyDescent="0.25">
      <c r="A2786" s="524" t="str">
        <f t="shared" si="66"/>
        <v>879-042-0-001 Compagnie WestRock du Canada Corp.</v>
      </c>
      <c r="B2786" s="61" t="str">
        <f t="shared" si="65"/>
        <v>042-0-001 Compagnie WestRock du Canada Corp.</v>
      </c>
      <c r="C2786" s="641">
        <v>879</v>
      </c>
      <c r="D2786" s="641" t="s">
        <v>1011</v>
      </c>
      <c r="E2786" s="642" t="s">
        <v>1237</v>
      </c>
      <c r="F2786" s="773">
        <v>460</v>
      </c>
      <c r="G2786" s="773">
        <v>8</v>
      </c>
      <c r="H2786" s="774">
        <v>460</v>
      </c>
    </row>
    <row r="2787" spans="1:8" s="406" customFormat="1" x14ac:dyDescent="0.25">
      <c r="A2787" s="524" t="str">
        <f t="shared" si="66"/>
        <v>879-051-0-003 Domtar inc. (Windsor - Pâtes et papiers)</v>
      </c>
      <c r="B2787" s="61" t="str">
        <f t="shared" si="65"/>
        <v>051-0-003 Domtar inc. (Windsor - Pâtes et papiers)</v>
      </c>
      <c r="C2787" s="641">
        <v>879</v>
      </c>
      <c r="D2787" s="641" t="s">
        <v>1012</v>
      </c>
      <c r="E2787" s="642" t="s">
        <v>1238</v>
      </c>
      <c r="F2787" s="773">
        <v>460</v>
      </c>
      <c r="G2787" s="773">
        <v>8</v>
      </c>
      <c r="H2787" s="774">
        <v>460</v>
      </c>
    </row>
    <row r="2788" spans="1:8" s="406" customFormat="1" x14ac:dyDescent="0.25">
      <c r="A2788" s="524" t="str">
        <f t="shared" si="66"/>
        <v>879-012-0-003 Entreprises Sappi Canada inc. (Matane)</v>
      </c>
      <c r="B2788" s="61" t="str">
        <f t="shared" si="65"/>
        <v>012-0-003 Entreprises Sappi Canada inc. (Matane)</v>
      </c>
      <c r="C2788" s="641">
        <v>879</v>
      </c>
      <c r="D2788" s="641" t="s">
        <v>1009</v>
      </c>
      <c r="E2788" s="642" t="s">
        <v>1239</v>
      </c>
      <c r="F2788" s="773">
        <v>460</v>
      </c>
      <c r="G2788" s="773">
        <v>8</v>
      </c>
      <c r="H2788" s="774">
        <v>460</v>
      </c>
    </row>
    <row r="2789" spans="1:8" s="406" customFormat="1" x14ac:dyDescent="0.25">
      <c r="A2789" s="524" t="str">
        <f t="shared" si="66"/>
        <v>879-086-0-002 Forex Amos inc. (OSB)</v>
      </c>
      <c r="B2789" s="61" t="str">
        <f t="shared" si="65"/>
        <v>086-0-002 Forex Amos inc. (OSB)</v>
      </c>
      <c r="C2789" s="642">
        <v>879</v>
      </c>
      <c r="D2789" s="642" t="s">
        <v>1240</v>
      </c>
      <c r="E2789" s="642" t="s">
        <v>1241</v>
      </c>
      <c r="F2789" s="773">
        <v>460</v>
      </c>
      <c r="G2789" s="773">
        <v>8</v>
      </c>
      <c r="H2789" s="774">
        <v>460</v>
      </c>
    </row>
    <row r="2790" spans="1:8" s="406" customFormat="1" x14ac:dyDescent="0.25">
      <c r="A2790" s="524" t="str">
        <f t="shared" si="66"/>
        <v xml:space="preserve">879-072-0-002 Fortress Cellulose Spécialisée (Thurso - Pâtes et Papiers) </v>
      </c>
      <c r="B2790" s="61" t="str">
        <f t="shared" si="65"/>
        <v xml:space="preserve">072-0-002 Fortress Cellulose Spécialisée (Thurso - Pâtes et Papiers) </v>
      </c>
      <c r="C2790" s="641">
        <v>879</v>
      </c>
      <c r="D2790" s="641" t="s">
        <v>1013</v>
      </c>
      <c r="E2790" s="642" t="s">
        <v>1014</v>
      </c>
      <c r="F2790" s="773">
        <v>460</v>
      </c>
      <c r="G2790" s="773">
        <v>8</v>
      </c>
      <c r="H2790" s="774">
        <v>460</v>
      </c>
    </row>
    <row r="2791" spans="1:8" s="406" customFormat="1" x14ac:dyDescent="0.25">
      <c r="A2791" s="524" t="str">
        <f t="shared" si="66"/>
        <v>879-073-0-001 Louisiana-Pacific Canada Ltd. (Bois-Franc)</v>
      </c>
      <c r="B2791" s="61" t="str">
        <f t="shared" si="65"/>
        <v>073-0-001 Louisiana-Pacific Canada Ltd. (Bois-Franc)</v>
      </c>
      <c r="C2791" s="641">
        <v>879</v>
      </c>
      <c r="D2791" s="641" t="s">
        <v>1015</v>
      </c>
      <c r="E2791" s="642" t="s">
        <v>1242</v>
      </c>
      <c r="F2791" s="773">
        <v>460</v>
      </c>
      <c r="G2791" s="773">
        <v>8</v>
      </c>
      <c r="H2791" s="774">
        <v>460</v>
      </c>
    </row>
    <row r="2792" spans="1:8" s="406" customFormat="1" x14ac:dyDescent="0.25">
      <c r="A2792" s="524" t="str">
        <f t="shared" si="66"/>
        <v>879-022-0-001 Norbord inc. (Chambord)</v>
      </c>
      <c r="B2792" s="61" t="str">
        <f t="shared" si="65"/>
        <v>022-0-001 Norbord inc. (Chambord)</v>
      </c>
      <c r="C2792" s="641">
        <v>879</v>
      </c>
      <c r="D2792" s="641" t="s">
        <v>1212</v>
      </c>
      <c r="E2792" s="642" t="s">
        <v>1213</v>
      </c>
      <c r="F2792" s="773">
        <v>460</v>
      </c>
      <c r="G2792" s="773">
        <v>8</v>
      </c>
      <c r="H2792" s="774">
        <v>460</v>
      </c>
    </row>
    <row r="2793" spans="1:8" s="406" customFormat="1" x14ac:dyDescent="0.25">
      <c r="A2793" s="524" t="str">
        <f t="shared" si="66"/>
        <v>879-085-0-001 Norbord inc. (La Sarre - Panneaux)</v>
      </c>
      <c r="B2793" s="61" t="str">
        <f t="shared" si="65"/>
        <v>085-0-001 Norbord inc. (La Sarre - Panneaux)</v>
      </c>
      <c r="C2793" s="641">
        <v>879</v>
      </c>
      <c r="D2793" s="641" t="s">
        <v>1016</v>
      </c>
      <c r="E2793" s="642" t="s">
        <v>1243</v>
      </c>
      <c r="F2793" s="773">
        <v>460</v>
      </c>
      <c r="G2793" s="773">
        <v>8</v>
      </c>
      <c r="H2793" s="774">
        <v>460</v>
      </c>
    </row>
    <row r="2794" spans="1:8" s="406" customFormat="1" x14ac:dyDescent="0.25">
      <c r="A2794" s="524" t="str">
        <f t="shared" si="66"/>
        <v>879-081-0-001 Rayonier A.M. Canada S.E.N.C. (Témiscaming - Pâtes et papiers)</v>
      </c>
      <c r="B2794" s="61" t="str">
        <f t="shared" si="65"/>
        <v>081-0-001 Rayonier A.M. Canada S.E.N.C. (Témiscaming - Pâtes et papiers)</v>
      </c>
      <c r="C2794" s="641">
        <v>879</v>
      </c>
      <c r="D2794" s="641" t="s">
        <v>1017</v>
      </c>
      <c r="E2794" s="642" t="s">
        <v>1244</v>
      </c>
      <c r="F2794" s="773">
        <v>460</v>
      </c>
      <c r="G2794" s="773">
        <v>8</v>
      </c>
      <c r="H2794" s="774">
        <v>460</v>
      </c>
    </row>
    <row r="2795" spans="1:8" s="406" customFormat="1" x14ac:dyDescent="0.25">
      <c r="A2795" s="524" t="str">
        <f t="shared" si="66"/>
        <v>879-171-4-003 Silicium Québec Société en commandite</v>
      </c>
      <c r="B2795" s="61" t="str">
        <f t="shared" si="65"/>
        <v>171-4-003 Silicium Québec Société en commandite</v>
      </c>
      <c r="C2795" s="641">
        <v>879</v>
      </c>
      <c r="D2795" s="641" t="s">
        <v>1010</v>
      </c>
      <c r="E2795" s="642" t="s">
        <v>1245</v>
      </c>
      <c r="F2795" s="773">
        <v>460</v>
      </c>
      <c r="G2795" s="773">
        <v>8</v>
      </c>
      <c r="H2795" s="774">
        <v>460</v>
      </c>
    </row>
    <row r="2796" spans="1:8" s="406" customFormat="1" x14ac:dyDescent="0.25">
      <c r="A2796" s="524" t="str">
        <f t="shared" si="66"/>
        <v>879-012-0-001 Uniboard Canada inc. (Sayabec)</v>
      </c>
      <c r="B2796" s="61" t="str">
        <f t="shared" si="65"/>
        <v>012-0-001 Uniboard Canada inc. (Sayabec)</v>
      </c>
      <c r="C2796" s="641">
        <v>879</v>
      </c>
      <c r="D2796" s="641" t="s">
        <v>1008</v>
      </c>
      <c r="E2796" s="642" t="s">
        <v>1246</v>
      </c>
      <c r="F2796" s="773">
        <v>460</v>
      </c>
      <c r="G2796" s="773">
        <v>8</v>
      </c>
      <c r="H2796" s="774">
        <v>460</v>
      </c>
    </row>
    <row r="2797" spans="1:8" s="406" customFormat="1" x14ac:dyDescent="0.25">
      <c r="A2797" s="524" t="str">
        <f t="shared" si="66"/>
        <v>879-041-2-039 Xylo-Carbone inc.</v>
      </c>
      <c r="B2797" s="61" t="str">
        <f t="shared" si="65"/>
        <v>041-2-039 Xylo-Carbone inc.</v>
      </c>
      <c r="C2797" s="641">
        <v>879</v>
      </c>
      <c r="D2797" s="641" t="s">
        <v>1214</v>
      </c>
      <c r="E2797" s="642" t="s">
        <v>1247</v>
      </c>
      <c r="F2797" s="773">
        <v>460</v>
      </c>
      <c r="G2797" s="773">
        <v>8</v>
      </c>
      <c r="H2797" s="774">
        <v>460</v>
      </c>
    </row>
    <row r="2798" spans="1:8" s="406" customFormat="1" x14ac:dyDescent="0.25">
      <c r="A2798" s="524" t="str">
        <f t="shared" si="66"/>
        <v>880-142-4-004 9455-8624 Québec inc. (Biomasse du lac Taureau)</v>
      </c>
      <c r="B2798" s="61" t="str">
        <f t="shared" si="65"/>
        <v>142-4-004 9455-8624 Québec inc. (Biomasse du lac Taureau)</v>
      </c>
      <c r="C2798" s="641">
        <v>880</v>
      </c>
      <c r="D2798" s="641" t="s">
        <v>1147</v>
      </c>
      <c r="E2798" s="642" t="s">
        <v>1236</v>
      </c>
      <c r="F2798" s="773">
        <v>460</v>
      </c>
      <c r="G2798" s="773">
        <v>8</v>
      </c>
      <c r="H2798" s="774">
        <v>460</v>
      </c>
    </row>
    <row r="2799" spans="1:8" s="406" customFormat="1" x14ac:dyDescent="0.25">
      <c r="A2799" s="524" t="str">
        <f t="shared" si="66"/>
        <v>880-011-0-003 Cascades Canada ULC (Cabano)</v>
      </c>
      <c r="B2799" s="61" t="str">
        <f t="shared" si="65"/>
        <v>011-0-003 Cascades Canada ULC (Cabano)</v>
      </c>
      <c r="C2799" s="641">
        <v>880</v>
      </c>
      <c r="D2799" s="641" t="s">
        <v>1007</v>
      </c>
      <c r="E2799" s="642" t="s">
        <v>1211</v>
      </c>
      <c r="F2799" s="773">
        <v>460</v>
      </c>
      <c r="G2799" s="773">
        <v>8</v>
      </c>
      <c r="H2799" s="774">
        <v>460</v>
      </c>
    </row>
    <row r="2800" spans="1:8" s="406" customFormat="1" x14ac:dyDescent="0.25">
      <c r="A2800" s="524" t="str">
        <f t="shared" si="66"/>
        <v>880-042-0-001 Compagnie WestRock du Canada Corp.</v>
      </c>
      <c r="B2800" s="61" t="str">
        <f t="shared" si="65"/>
        <v>042-0-001 Compagnie WestRock du Canada Corp.</v>
      </c>
      <c r="C2800" s="641">
        <v>880</v>
      </c>
      <c r="D2800" s="641" t="s">
        <v>1011</v>
      </c>
      <c r="E2800" s="642" t="s">
        <v>1237</v>
      </c>
      <c r="F2800" s="773">
        <v>460</v>
      </c>
      <c r="G2800" s="773">
        <v>8</v>
      </c>
      <c r="H2800" s="774">
        <v>460</v>
      </c>
    </row>
    <row r="2801" spans="1:8" s="406" customFormat="1" x14ac:dyDescent="0.25">
      <c r="A2801" s="524" t="str">
        <f t="shared" si="66"/>
        <v>880-051-0-003 Domtar inc. (Windsor - Pâtes et papiers)</v>
      </c>
      <c r="B2801" s="61" t="str">
        <f t="shared" si="65"/>
        <v>051-0-003 Domtar inc. (Windsor - Pâtes et papiers)</v>
      </c>
      <c r="C2801" s="641">
        <v>880</v>
      </c>
      <c r="D2801" s="641" t="s">
        <v>1012</v>
      </c>
      <c r="E2801" s="642" t="s">
        <v>1238</v>
      </c>
      <c r="F2801" s="773">
        <v>460</v>
      </c>
      <c r="G2801" s="773">
        <v>8</v>
      </c>
      <c r="H2801" s="774">
        <v>460</v>
      </c>
    </row>
    <row r="2802" spans="1:8" s="406" customFormat="1" x14ac:dyDescent="0.25">
      <c r="A2802" s="524" t="str">
        <f t="shared" si="66"/>
        <v>880-012-0-003 Entreprises Sappi Canada inc. (Matane)</v>
      </c>
      <c r="B2802" s="61" t="str">
        <f t="shared" si="65"/>
        <v>012-0-003 Entreprises Sappi Canada inc. (Matane)</v>
      </c>
      <c r="C2802" s="641">
        <v>880</v>
      </c>
      <c r="D2802" s="641" t="s">
        <v>1009</v>
      </c>
      <c r="E2802" s="642" t="s">
        <v>1239</v>
      </c>
      <c r="F2802" s="773">
        <v>460</v>
      </c>
      <c r="G2802" s="773">
        <v>8</v>
      </c>
      <c r="H2802" s="774">
        <v>460</v>
      </c>
    </row>
    <row r="2803" spans="1:8" s="406" customFormat="1" x14ac:dyDescent="0.25">
      <c r="A2803" s="524" t="str">
        <f t="shared" si="66"/>
        <v>880-086-0-002 Forex Amos inc. (OSB)</v>
      </c>
      <c r="B2803" s="61" t="str">
        <f t="shared" si="65"/>
        <v>086-0-002 Forex Amos inc. (OSB)</v>
      </c>
      <c r="C2803" s="641">
        <v>880</v>
      </c>
      <c r="D2803" s="641" t="s">
        <v>1240</v>
      </c>
      <c r="E2803" s="642" t="s">
        <v>1241</v>
      </c>
      <c r="F2803" s="773">
        <v>460</v>
      </c>
      <c r="G2803" s="773">
        <v>8</v>
      </c>
      <c r="H2803" s="774">
        <v>460</v>
      </c>
    </row>
    <row r="2804" spans="1:8" s="406" customFormat="1" x14ac:dyDescent="0.25">
      <c r="A2804" s="524" t="str">
        <f t="shared" si="66"/>
        <v xml:space="preserve">880-072-0-002 Fortress Cellulose Spécialisée (Thurso - Pâtes et Papiers) </v>
      </c>
      <c r="B2804" s="61" t="str">
        <f t="shared" si="65"/>
        <v xml:space="preserve">072-0-002 Fortress Cellulose Spécialisée (Thurso - Pâtes et Papiers) </v>
      </c>
      <c r="C2804" s="641">
        <v>880</v>
      </c>
      <c r="D2804" s="641" t="s">
        <v>1013</v>
      </c>
      <c r="E2804" s="642" t="s">
        <v>1014</v>
      </c>
      <c r="F2804" s="773">
        <v>460</v>
      </c>
      <c r="G2804" s="773">
        <v>8</v>
      </c>
      <c r="H2804" s="774">
        <v>460</v>
      </c>
    </row>
    <row r="2805" spans="1:8" s="406" customFormat="1" x14ac:dyDescent="0.25">
      <c r="A2805" s="524" t="str">
        <f t="shared" si="66"/>
        <v>880-073-0-001 Louisiana-Pacific Canada Ltd. (Bois-Franc)</v>
      </c>
      <c r="B2805" s="61" t="str">
        <f t="shared" si="65"/>
        <v>073-0-001 Louisiana-Pacific Canada Ltd. (Bois-Franc)</v>
      </c>
      <c r="C2805" s="641">
        <v>880</v>
      </c>
      <c r="D2805" s="641" t="s">
        <v>1015</v>
      </c>
      <c r="E2805" s="642" t="s">
        <v>1242</v>
      </c>
      <c r="F2805" s="773">
        <v>460</v>
      </c>
      <c r="G2805" s="773">
        <v>8</v>
      </c>
      <c r="H2805" s="774">
        <v>460</v>
      </c>
    </row>
    <row r="2806" spans="1:8" s="406" customFormat="1" x14ac:dyDescent="0.25">
      <c r="A2806" s="524" t="str">
        <f t="shared" si="66"/>
        <v>880-022-0-001 Norbord inc. (Chambord)</v>
      </c>
      <c r="B2806" s="61" t="str">
        <f t="shared" si="65"/>
        <v>022-0-001 Norbord inc. (Chambord)</v>
      </c>
      <c r="C2806" s="641">
        <v>880</v>
      </c>
      <c r="D2806" s="641" t="s">
        <v>1212</v>
      </c>
      <c r="E2806" s="642" t="s">
        <v>1213</v>
      </c>
      <c r="F2806" s="773">
        <v>460</v>
      </c>
      <c r="G2806" s="773">
        <v>8</v>
      </c>
      <c r="H2806" s="774">
        <v>460</v>
      </c>
    </row>
    <row r="2807" spans="1:8" s="406" customFormat="1" x14ac:dyDescent="0.25">
      <c r="A2807" s="524" t="str">
        <f t="shared" si="66"/>
        <v>880-085-0-001 Norbord inc. (La Sarre - Panneaux)</v>
      </c>
      <c r="B2807" s="61" t="str">
        <f t="shared" si="65"/>
        <v>085-0-001 Norbord inc. (La Sarre - Panneaux)</v>
      </c>
      <c r="C2807" s="641">
        <v>880</v>
      </c>
      <c r="D2807" s="641" t="s">
        <v>1016</v>
      </c>
      <c r="E2807" s="642" t="s">
        <v>1243</v>
      </c>
      <c r="F2807" s="773">
        <v>460</v>
      </c>
      <c r="G2807" s="773">
        <v>8</v>
      </c>
      <c r="H2807" s="774">
        <v>460</v>
      </c>
    </row>
    <row r="2808" spans="1:8" s="406" customFormat="1" x14ac:dyDescent="0.25">
      <c r="A2808" s="524" t="str">
        <f t="shared" si="66"/>
        <v>880-081-0-001 Rayonier A.M. Canada S.E.N.C. (Témiscaming - Pâtes et papiers)</v>
      </c>
      <c r="B2808" s="61" t="str">
        <f t="shared" si="65"/>
        <v>081-0-001 Rayonier A.M. Canada S.E.N.C. (Témiscaming - Pâtes et papiers)</v>
      </c>
      <c r="C2808" s="641">
        <v>880</v>
      </c>
      <c r="D2808" s="641" t="s">
        <v>1017</v>
      </c>
      <c r="E2808" s="642" t="s">
        <v>1244</v>
      </c>
      <c r="F2808" s="773">
        <v>460</v>
      </c>
      <c r="G2808" s="773">
        <v>8</v>
      </c>
      <c r="H2808" s="774">
        <v>460</v>
      </c>
    </row>
    <row r="2809" spans="1:8" s="406" customFormat="1" x14ac:dyDescent="0.25">
      <c r="A2809" s="524" t="str">
        <f t="shared" si="66"/>
        <v>880-171-4-003 Silicium Québec Société en commandite</v>
      </c>
      <c r="B2809" s="61" t="str">
        <f t="shared" si="65"/>
        <v>171-4-003 Silicium Québec Société en commandite</v>
      </c>
      <c r="C2809" s="641">
        <v>880</v>
      </c>
      <c r="D2809" s="641" t="s">
        <v>1010</v>
      </c>
      <c r="E2809" s="642" t="s">
        <v>1245</v>
      </c>
      <c r="F2809" s="773">
        <v>460</v>
      </c>
      <c r="G2809" s="773">
        <v>8</v>
      </c>
      <c r="H2809" s="774">
        <v>460</v>
      </c>
    </row>
    <row r="2810" spans="1:8" s="406" customFormat="1" x14ac:dyDescent="0.25">
      <c r="A2810" s="524" t="str">
        <f t="shared" si="66"/>
        <v>880-012-0-001 Uniboard Canada inc. (Sayabec)</v>
      </c>
      <c r="B2810" s="61" t="str">
        <f t="shared" si="65"/>
        <v>012-0-001 Uniboard Canada inc. (Sayabec)</v>
      </c>
      <c r="C2810" s="641">
        <v>880</v>
      </c>
      <c r="D2810" s="641" t="s">
        <v>1008</v>
      </c>
      <c r="E2810" s="642" t="s">
        <v>1246</v>
      </c>
      <c r="F2810" s="773">
        <v>460</v>
      </c>
      <c r="G2810" s="773">
        <v>8</v>
      </c>
      <c r="H2810" s="774">
        <v>460</v>
      </c>
    </row>
    <row r="2811" spans="1:8" s="406" customFormat="1" x14ac:dyDescent="0.25">
      <c r="A2811" s="524" t="str">
        <f t="shared" si="66"/>
        <v>880-041-2-039 Xylo-Carbone inc.</v>
      </c>
      <c r="B2811" s="61" t="str">
        <f t="shared" si="65"/>
        <v>041-2-039 Xylo-Carbone inc.</v>
      </c>
      <c r="C2811" s="641">
        <v>880</v>
      </c>
      <c r="D2811" s="641" t="s">
        <v>1214</v>
      </c>
      <c r="E2811" s="642" t="s">
        <v>1247</v>
      </c>
      <c r="F2811" s="773">
        <v>460</v>
      </c>
      <c r="G2811" s="773">
        <v>8</v>
      </c>
      <c r="H2811" s="774">
        <v>460</v>
      </c>
    </row>
    <row r="2812" spans="1:8" s="406" customFormat="1" x14ac:dyDescent="0.25">
      <c r="A2812" s="524" t="str">
        <f t="shared" si="66"/>
        <v>881-142-4-004 9455-8624 Québec inc. (Biomasse du lac Taureau)</v>
      </c>
      <c r="B2812" s="61" t="str">
        <f t="shared" si="65"/>
        <v>142-4-004 9455-8624 Québec inc. (Biomasse du lac Taureau)</v>
      </c>
      <c r="C2812" s="641">
        <v>881</v>
      </c>
      <c r="D2812" s="641" t="s">
        <v>1147</v>
      </c>
      <c r="E2812" s="642" t="s">
        <v>1236</v>
      </c>
      <c r="F2812" s="773">
        <v>460</v>
      </c>
      <c r="G2812" s="773">
        <v>8</v>
      </c>
      <c r="H2812" s="774">
        <v>460</v>
      </c>
    </row>
    <row r="2813" spans="1:8" s="406" customFormat="1" x14ac:dyDescent="0.25">
      <c r="A2813" s="524" t="str">
        <f t="shared" si="66"/>
        <v>881-011-0-003 Cascades Canada ULC (Cabano)</v>
      </c>
      <c r="B2813" s="61" t="str">
        <f t="shared" si="65"/>
        <v>011-0-003 Cascades Canada ULC (Cabano)</v>
      </c>
      <c r="C2813" s="641">
        <v>881</v>
      </c>
      <c r="D2813" s="641" t="s">
        <v>1007</v>
      </c>
      <c r="E2813" s="642" t="s">
        <v>1211</v>
      </c>
      <c r="F2813" s="773">
        <v>460</v>
      </c>
      <c r="G2813" s="773">
        <v>8</v>
      </c>
      <c r="H2813" s="774">
        <v>460</v>
      </c>
    </row>
    <row r="2814" spans="1:8" s="406" customFormat="1" x14ac:dyDescent="0.25">
      <c r="A2814" s="524" t="str">
        <f t="shared" si="66"/>
        <v>881-042-0-001 Compagnie WestRock du Canada Corp.</v>
      </c>
      <c r="B2814" s="61" t="str">
        <f t="shared" si="65"/>
        <v>042-0-001 Compagnie WestRock du Canada Corp.</v>
      </c>
      <c r="C2814" s="641">
        <v>881</v>
      </c>
      <c r="D2814" s="641" t="s">
        <v>1011</v>
      </c>
      <c r="E2814" s="642" t="s">
        <v>1237</v>
      </c>
      <c r="F2814" s="773">
        <v>460</v>
      </c>
      <c r="G2814" s="773">
        <v>8</v>
      </c>
      <c r="H2814" s="774">
        <v>460</v>
      </c>
    </row>
    <row r="2815" spans="1:8" s="406" customFormat="1" x14ac:dyDescent="0.25">
      <c r="A2815" s="524" t="str">
        <f t="shared" si="66"/>
        <v>881-051-0-003 Domtar inc. (Windsor - Pâtes et papiers)</v>
      </c>
      <c r="B2815" s="61" t="str">
        <f t="shared" si="65"/>
        <v>051-0-003 Domtar inc. (Windsor - Pâtes et papiers)</v>
      </c>
      <c r="C2815" s="641">
        <v>881</v>
      </c>
      <c r="D2815" s="641" t="s">
        <v>1012</v>
      </c>
      <c r="E2815" s="642" t="s">
        <v>1238</v>
      </c>
      <c r="F2815" s="773">
        <v>460</v>
      </c>
      <c r="G2815" s="773">
        <v>8</v>
      </c>
      <c r="H2815" s="774">
        <v>460</v>
      </c>
    </row>
    <row r="2816" spans="1:8" s="406" customFormat="1" x14ac:dyDescent="0.25">
      <c r="A2816" s="524" t="str">
        <f t="shared" si="66"/>
        <v>881-012-0-003 Entreprises Sappi Canada inc. (Matane)</v>
      </c>
      <c r="B2816" s="61" t="str">
        <f t="shared" si="65"/>
        <v>012-0-003 Entreprises Sappi Canada inc. (Matane)</v>
      </c>
      <c r="C2816" s="641">
        <v>881</v>
      </c>
      <c r="D2816" s="641" t="s">
        <v>1009</v>
      </c>
      <c r="E2816" s="642" t="s">
        <v>1239</v>
      </c>
      <c r="F2816" s="773">
        <v>460</v>
      </c>
      <c r="G2816" s="773">
        <v>8</v>
      </c>
      <c r="H2816" s="774">
        <v>460</v>
      </c>
    </row>
    <row r="2817" spans="1:8" s="406" customFormat="1" x14ac:dyDescent="0.25">
      <c r="A2817" s="524" t="str">
        <f t="shared" si="66"/>
        <v>881-086-0-002 Forex Amos inc. (OSB)</v>
      </c>
      <c r="B2817" s="61" t="str">
        <f t="shared" si="65"/>
        <v>086-0-002 Forex Amos inc. (OSB)</v>
      </c>
      <c r="C2817" s="641">
        <v>881</v>
      </c>
      <c r="D2817" s="641" t="s">
        <v>1240</v>
      </c>
      <c r="E2817" s="642" t="s">
        <v>1241</v>
      </c>
      <c r="F2817" s="773">
        <v>400</v>
      </c>
      <c r="G2817" s="773">
        <v>7</v>
      </c>
      <c r="H2817" s="774">
        <v>420</v>
      </c>
    </row>
    <row r="2818" spans="1:8" s="406" customFormat="1" x14ac:dyDescent="0.25">
      <c r="A2818" s="524" t="str">
        <f t="shared" si="66"/>
        <v xml:space="preserve">881-072-0-002 Fortress Cellulose Spécialisée (Thurso - Pâtes et Papiers) </v>
      </c>
      <c r="B2818" s="61" t="str">
        <f t="shared" si="65"/>
        <v xml:space="preserve">072-0-002 Fortress Cellulose Spécialisée (Thurso - Pâtes et Papiers) </v>
      </c>
      <c r="C2818" s="641">
        <v>881</v>
      </c>
      <c r="D2818" s="641" t="s">
        <v>1013</v>
      </c>
      <c r="E2818" s="642" t="s">
        <v>1014</v>
      </c>
      <c r="F2818" s="773">
        <v>460</v>
      </c>
      <c r="G2818" s="773">
        <v>8</v>
      </c>
      <c r="H2818" s="774">
        <v>460</v>
      </c>
    </row>
    <row r="2819" spans="1:8" s="406" customFormat="1" x14ac:dyDescent="0.25">
      <c r="A2819" s="524" t="str">
        <f t="shared" si="66"/>
        <v>881-073-0-001 Louisiana-Pacific Canada Ltd. (Bois-Franc)</v>
      </c>
      <c r="B2819" s="61" t="str">
        <f t="shared" si="65"/>
        <v>073-0-001 Louisiana-Pacific Canada Ltd. (Bois-Franc)</v>
      </c>
      <c r="C2819" s="641">
        <v>881</v>
      </c>
      <c r="D2819" s="641" t="s">
        <v>1015</v>
      </c>
      <c r="E2819" s="642" t="s">
        <v>1242</v>
      </c>
      <c r="F2819" s="773">
        <v>460</v>
      </c>
      <c r="G2819" s="773">
        <v>8</v>
      </c>
      <c r="H2819" s="774">
        <v>460</v>
      </c>
    </row>
    <row r="2820" spans="1:8" s="406" customFormat="1" x14ac:dyDescent="0.25">
      <c r="A2820" s="524" t="str">
        <f t="shared" si="66"/>
        <v>881-022-0-001 Norbord inc. (Chambord)</v>
      </c>
      <c r="B2820" s="61" t="str">
        <f t="shared" si="65"/>
        <v>022-0-001 Norbord inc. (Chambord)</v>
      </c>
      <c r="C2820" s="641">
        <v>881</v>
      </c>
      <c r="D2820" s="641" t="s">
        <v>1212</v>
      </c>
      <c r="E2820" s="642" t="s">
        <v>1213</v>
      </c>
      <c r="F2820" s="773">
        <v>460</v>
      </c>
      <c r="G2820" s="773">
        <v>8</v>
      </c>
      <c r="H2820" s="774">
        <v>460</v>
      </c>
    </row>
    <row r="2821" spans="1:8" s="406" customFormat="1" x14ac:dyDescent="0.25">
      <c r="A2821" s="524" t="str">
        <f t="shared" si="66"/>
        <v>881-085-0-001 Norbord inc. (La Sarre - Panneaux)</v>
      </c>
      <c r="B2821" s="61" t="str">
        <f t="shared" si="65"/>
        <v>085-0-001 Norbord inc. (La Sarre - Panneaux)</v>
      </c>
      <c r="C2821" s="641">
        <v>881</v>
      </c>
      <c r="D2821" s="641" t="s">
        <v>1016</v>
      </c>
      <c r="E2821" s="642" t="s">
        <v>1243</v>
      </c>
      <c r="F2821" s="773">
        <v>420</v>
      </c>
      <c r="G2821" s="773">
        <v>7</v>
      </c>
      <c r="H2821" s="774">
        <v>420</v>
      </c>
    </row>
    <row r="2822" spans="1:8" s="406" customFormat="1" x14ac:dyDescent="0.25">
      <c r="A2822" s="524" t="str">
        <f t="shared" si="66"/>
        <v>881-081-0-001 Rayonier A.M. Canada S.E.N.C. (Témiscaming - Pâtes et papiers)</v>
      </c>
      <c r="B2822" s="61" t="str">
        <f t="shared" si="65"/>
        <v>081-0-001 Rayonier A.M. Canada S.E.N.C. (Témiscaming - Pâtes et papiers)</v>
      </c>
      <c r="C2822" s="641">
        <v>881</v>
      </c>
      <c r="D2822" s="641" t="s">
        <v>1017</v>
      </c>
      <c r="E2822" s="642" t="s">
        <v>1244</v>
      </c>
      <c r="F2822" s="773">
        <v>460</v>
      </c>
      <c r="G2822" s="773">
        <v>8</v>
      </c>
      <c r="H2822" s="774">
        <v>460</v>
      </c>
    </row>
    <row r="2823" spans="1:8" s="406" customFormat="1" x14ac:dyDescent="0.25">
      <c r="A2823" s="524" t="str">
        <f t="shared" si="66"/>
        <v>881-171-4-003 Silicium Québec Société en commandite</v>
      </c>
      <c r="B2823" s="61" t="str">
        <f t="shared" si="65"/>
        <v>171-4-003 Silicium Québec Société en commandite</v>
      </c>
      <c r="C2823" s="641">
        <v>881</v>
      </c>
      <c r="D2823" s="641" t="s">
        <v>1010</v>
      </c>
      <c r="E2823" s="642" t="s">
        <v>1245</v>
      </c>
      <c r="F2823" s="773">
        <v>460</v>
      </c>
      <c r="G2823" s="773">
        <v>8</v>
      </c>
      <c r="H2823" s="774">
        <v>460</v>
      </c>
    </row>
    <row r="2824" spans="1:8" s="406" customFormat="1" x14ac:dyDescent="0.25">
      <c r="A2824" s="524" t="str">
        <f t="shared" si="66"/>
        <v>881-012-0-001 Uniboard Canada inc. (Sayabec)</v>
      </c>
      <c r="B2824" s="61" t="str">
        <f t="shared" ref="B2824:B2887" si="67">CONCATENATE(D2824," ",E2824)</f>
        <v>012-0-001 Uniboard Canada inc. (Sayabec)</v>
      </c>
      <c r="C2824" s="641">
        <v>881</v>
      </c>
      <c r="D2824" s="641" t="s">
        <v>1008</v>
      </c>
      <c r="E2824" s="642" t="s">
        <v>1246</v>
      </c>
      <c r="F2824" s="773">
        <v>460</v>
      </c>
      <c r="G2824" s="773">
        <v>8</v>
      </c>
      <c r="H2824" s="774">
        <v>460</v>
      </c>
    </row>
    <row r="2825" spans="1:8" s="406" customFormat="1" x14ac:dyDescent="0.25">
      <c r="A2825" s="524" t="str">
        <f t="shared" ref="A2825:A2888" si="68">CONCATENATE(C2825,"-",B2825)</f>
        <v>881-041-2-039 Xylo-Carbone inc.</v>
      </c>
      <c r="B2825" s="61" t="str">
        <f t="shared" si="67"/>
        <v>041-2-039 Xylo-Carbone inc.</v>
      </c>
      <c r="C2825" s="641">
        <v>881</v>
      </c>
      <c r="D2825" s="641" t="s">
        <v>1214</v>
      </c>
      <c r="E2825" s="642" t="s">
        <v>1247</v>
      </c>
      <c r="F2825" s="773">
        <v>460</v>
      </c>
      <c r="G2825" s="773">
        <v>8</v>
      </c>
      <c r="H2825" s="774">
        <v>460</v>
      </c>
    </row>
    <row r="2826" spans="1:8" s="406" customFormat="1" x14ac:dyDescent="0.25">
      <c r="A2826" s="524" t="str">
        <f t="shared" si="68"/>
        <v>882-142-4-004 9455-8624 Québec inc. (Biomasse du lac Taureau)</v>
      </c>
      <c r="B2826" s="61" t="str">
        <f t="shared" si="67"/>
        <v>142-4-004 9455-8624 Québec inc. (Biomasse du lac Taureau)</v>
      </c>
      <c r="C2826" s="641">
        <v>882</v>
      </c>
      <c r="D2826" s="641" t="s">
        <v>1147</v>
      </c>
      <c r="E2826" s="642" t="s">
        <v>1236</v>
      </c>
      <c r="F2826" s="773">
        <v>460</v>
      </c>
      <c r="G2826" s="773">
        <v>8</v>
      </c>
      <c r="H2826" s="774">
        <v>460</v>
      </c>
    </row>
    <row r="2827" spans="1:8" s="406" customFormat="1" x14ac:dyDescent="0.25">
      <c r="A2827" s="524" t="str">
        <f t="shared" si="68"/>
        <v>882-011-0-003 Cascades Canada ULC (Cabano)</v>
      </c>
      <c r="B2827" s="61" t="str">
        <f t="shared" si="67"/>
        <v>011-0-003 Cascades Canada ULC (Cabano)</v>
      </c>
      <c r="C2827" s="641">
        <v>882</v>
      </c>
      <c r="D2827" s="641" t="s">
        <v>1007</v>
      </c>
      <c r="E2827" s="642" t="s">
        <v>1211</v>
      </c>
      <c r="F2827" s="773">
        <v>460</v>
      </c>
      <c r="G2827" s="773">
        <v>8</v>
      </c>
      <c r="H2827" s="774">
        <v>460</v>
      </c>
    </row>
    <row r="2828" spans="1:8" s="406" customFormat="1" x14ac:dyDescent="0.25">
      <c r="A2828" s="524" t="str">
        <f t="shared" si="68"/>
        <v>882-042-0-001 Compagnie WestRock du Canada Corp.</v>
      </c>
      <c r="B2828" s="61" t="str">
        <f t="shared" si="67"/>
        <v>042-0-001 Compagnie WestRock du Canada Corp.</v>
      </c>
      <c r="C2828" s="641">
        <v>882</v>
      </c>
      <c r="D2828" s="641" t="s">
        <v>1011</v>
      </c>
      <c r="E2828" s="642" t="s">
        <v>1237</v>
      </c>
      <c r="F2828" s="773">
        <v>460</v>
      </c>
      <c r="G2828" s="773">
        <v>8</v>
      </c>
      <c r="H2828" s="774">
        <v>460</v>
      </c>
    </row>
    <row r="2829" spans="1:8" s="406" customFormat="1" x14ac:dyDescent="0.25">
      <c r="A2829" s="524" t="str">
        <f t="shared" si="68"/>
        <v>882-051-0-003 Domtar inc. (Windsor - Pâtes et papiers)</v>
      </c>
      <c r="B2829" s="61" t="str">
        <f t="shared" si="67"/>
        <v>051-0-003 Domtar inc. (Windsor - Pâtes et papiers)</v>
      </c>
      <c r="C2829" s="641">
        <v>882</v>
      </c>
      <c r="D2829" s="641" t="s">
        <v>1012</v>
      </c>
      <c r="E2829" s="642" t="s">
        <v>1238</v>
      </c>
      <c r="F2829" s="773">
        <v>460</v>
      </c>
      <c r="G2829" s="773">
        <v>8</v>
      </c>
      <c r="H2829" s="774">
        <v>460</v>
      </c>
    </row>
    <row r="2830" spans="1:8" s="406" customFormat="1" x14ac:dyDescent="0.25">
      <c r="A2830" s="524" t="str">
        <f t="shared" si="68"/>
        <v>882-012-0-003 Entreprises Sappi Canada inc. (Matane)</v>
      </c>
      <c r="B2830" s="61" t="str">
        <f t="shared" si="67"/>
        <v>012-0-003 Entreprises Sappi Canada inc. (Matane)</v>
      </c>
      <c r="C2830" s="641">
        <v>882</v>
      </c>
      <c r="D2830" s="641" t="s">
        <v>1009</v>
      </c>
      <c r="E2830" s="642" t="s">
        <v>1239</v>
      </c>
      <c r="F2830" s="773">
        <v>460</v>
      </c>
      <c r="G2830" s="773">
        <v>8</v>
      </c>
      <c r="H2830" s="774">
        <v>460</v>
      </c>
    </row>
    <row r="2831" spans="1:8" s="406" customFormat="1" x14ac:dyDescent="0.25">
      <c r="A2831" s="524" t="str">
        <f t="shared" si="68"/>
        <v>882-086-0-002 Forex Amos inc. (OSB)</v>
      </c>
      <c r="B2831" s="61" t="str">
        <f t="shared" si="67"/>
        <v>086-0-002 Forex Amos inc. (OSB)</v>
      </c>
      <c r="C2831" s="641">
        <v>882</v>
      </c>
      <c r="D2831" s="641" t="s">
        <v>1240</v>
      </c>
      <c r="E2831" s="642" t="s">
        <v>1241</v>
      </c>
      <c r="F2831" s="773">
        <v>280</v>
      </c>
      <c r="G2831" s="773">
        <v>5</v>
      </c>
      <c r="H2831" s="774">
        <v>300</v>
      </c>
    </row>
    <row r="2832" spans="1:8" s="406" customFormat="1" x14ac:dyDescent="0.25">
      <c r="A2832" s="524" t="str">
        <f t="shared" si="68"/>
        <v xml:space="preserve">882-072-0-002 Fortress Cellulose Spécialisée (Thurso - Pâtes et Papiers) </v>
      </c>
      <c r="B2832" s="61" t="str">
        <f t="shared" si="67"/>
        <v xml:space="preserve">072-0-002 Fortress Cellulose Spécialisée (Thurso - Pâtes et Papiers) </v>
      </c>
      <c r="C2832" s="641">
        <v>882</v>
      </c>
      <c r="D2832" s="641" t="s">
        <v>1013</v>
      </c>
      <c r="E2832" s="642" t="s">
        <v>1014</v>
      </c>
      <c r="F2832" s="773">
        <v>460</v>
      </c>
      <c r="G2832" s="773">
        <v>8</v>
      </c>
      <c r="H2832" s="774">
        <v>460</v>
      </c>
    </row>
    <row r="2833" spans="1:8" s="406" customFormat="1" x14ac:dyDescent="0.25">
      <c r="A2833" s="524" t="str">
        <f t="shared" si="68"/>
        <v>882-073-0-001 Louisiana-Pacific Canada Ltd. (Bois-Franc)</v>
      </c>
      <c r="B2833" s="61" t="str">
        <f t="shared" si="67"/>
        <v>073-0-001 Louisiana-Pacific Canada Ltd. (Bois-Franc)</v>
      </c>
      <c r="C2833" s="641">
        <v>882</v>
      </c>
      <c r="D2833" s="641" t="s">
        <v>1015</v>
      </c>
      <c r="E2833" s="642" t="s">
        <v>1242</v>
      </c>
      <c r="F2833" s="773">
        <v>460</v>
      </c>
      <c r="G2833" s="773">
        <v>8</v>
      </c>
      <c r="H2833" s="774">
        <v>460</v>
      </c>
    </row>
    <row r="2834" spans="1:8" s="406" customFormat="1" x14ac:dyDescent="0.25">
      <c r="A2834" s="524" t="str">
        <f t="shared" si="68"/>
        <v>882-022-0-001 Norbord inc. (Chambord)</v>
      </c>
      <c r="B2834" s="61" t="str">
        <f t="shared" si="67"/>
        <v>022-0-001 Norbord inc. (Chambord)</v>
      </c>
      <c r="C2834" s="641">
        <v>882</v>
      </c>
      <c r="D2834" s="641" t="s">
        <v>1212</v>
      </c>
      <c r="E2834" s="642" t="s">
        <v>1213</v>
      </c>
      <c r="F2834" s="773">
        <v>460</v>
      </c>
      <c r="G2834" s="773">
        <v>8</v>
      </c>
      <c r="H2834" s="774">
        <v>460</v>
      </c>
    </row>
    <row r="2835" spans="1:8" s="406" customFormat="1" x14ac:dyDescent="0.25">
      <c r="A2835" s="524" t="str">
        <f t="shared" si="68"/>
        <v>882-085-0-001 Norbord inc. (La Sarre - Panneaux)</v>
      </c>
      <c r="B2835" s="61" t="str">
        <f t="shared" si="67"/>
        <v>085-0-001 Norbord inc. (La Sarre - Panneaux)</v>
      </c>
      <c r="C2835" s="641">
        <v>882</v>
      </c>
      <c r="D2835" s="641" t="s">
        <v>1016</v>
      </c>
      <c r="E2835" s="642" t="s">
        <v>1243</v>
      </c>
      <c r="F2835" s="773">
        <v>300</v>
      </c>
      <c r="G2835" s="773">
        <v>5</v>
      </c>
      <c r="H2835" s="774">
        <v>300</v>
      </c>
    </row>
    <row r="2836" spans="1:8" s="406" customFormat="1" x14ac:dyDescent="0.25">
      <c r="A2836" s="524" t="str">
        <f t="shared" si="68"/>
        <v>882-081-0-001 Rayonier A.M. Canada S.E.N.C. (Témiscaming - Pâtes et papiers)</v>
      </c>
      <c r="B2836" s="61" t="str">
        <f t="shared" si="67"/>
        <v>081-0-001 Rayonier A.M. Canada S.E.N.C. (Témiscaming - Pâtes et papiers)</v>
      </c>
      <c r="C2836" s="641">
        <v>882</v>
      </c>
      <c r="D2836" s="641" t="s">
        <v>1017</v>
      </c>
      <c r="E2836" s="642" t="s">
        <v>1244</v>
      </c>
      <c r="F2836" s="773">
        <v>460</v>
      </c>
      <c r="G2836" s="773">
        <v>8</v>
      </c>
      <c r="H2836" s="774">
        <v>460</v>
      </c>
    </row>
    <row r="2837" spans="1:8" s="406" customFormat="1" x14ac:dyDescent="0.25">
      <c r="A2837" s="524" t="str">
        <f t="shared" si="68"/>
        <v>882-171-4-003 Silicium Québec Société en commandite</v>
      </c>
      <c r="B2837" s="61" t="str">
        <f t="shared" si="67"/>
        <v>171-4-003 Silicium Québec Société en commandite</v>
      </c>
      <c r="C2837" s="641">
        <v>882</v>
      </c>
      <c r="D2837" s="641" t="s">
        <v>1010</v>
      </c>
      <c r="E2837" s="642" t="s">
        <v>1245</v>
      </c>
      <c r="F2837" s="773">
        <v>460</v>
      </c>
      <c r="G2837" s="773">
        <v>8</v>
      </c>
      <c r="H2837" s="774">
        <v>460</v>
      </c>
    </row>
    <row r="2838" spans="1:8" s="406" customFormat="1" x14ac:dyDescent="0.25">
      <c r="A2838" s="524" t="str">
        <f t="shared" si="68"/>
        <v>882-012-0-001 Uniboard Canada inc. (Sayabec)</v>
      </c>
      <c r="B2838" s="61" t="str">
        <f t="shared" si="67"/>
        <v>012-0-001 Uniboard Canada inc. (Sayabec)</v>
      </c>
      <c r="C2838" s="641">
        <v>882</v>
      </c>
      <c r="D2838" s="641" t="s">
        <v>1008</v>
      </c>
      <c r="E2838" s="642" t="s">
        <v>1246</v>
      </c>
      <c r="F2838" s="773">
        <v>460</v>
      </c>
      <c r="G2838" s="773">
        <v>8</v>
      </c>
      <c r="H2838" s="774">
        <v>460</v>
      </c>
    </row>
    <row r="2839" spans="1:8" s="406" customFormat="1" x14ac:dyDescent="0.25">
      <c r="A2839" s="524" t="str">
        <f t="shared" si="68"/>
        <v>882-041-2-039 Xylo-Carbone inc.</v>
      </c>
      <c r="B2839" s="61" t="str">
        <f t="shared" si="67"/>
        <v>041-2-039 Xylo-Carbone inc.</v>
      </c>
      <c r="C2839" s="641">
        <v>882</v>
      </c>
      <c r="D2839" s="641" t="s">
        <v>1214</v>
      </c>
      <c r="E2839" s="642" t="s">
        <v>1247</v>
      </c>
      <c r="F2839" s="773">
        <v>460</v>
      </c>
      <c r="G2839" s="773">
        <v>8</v>
      </c>
      <c r="H2839" s="774">
        <v>460</v>
      </c>
    </row>
    <row r="2840" spans="1:8" s="406" customFormat="1" x14ac:dyDescent="0.25">
      <c r="A2840" s="524" t="str">
        <f t="shared" si="68"/>
        <v>883-142-4-004 9455-8624 Québec inc. (Biomasse du lac Taureau)</v>
      </c>
      <c r="B2840" s="61" t="str">
        <f t="shared" si="67"/>
        <v>142-4-004 9455-8624 Québec inc. (Biomasse du lac Taureau)</v>
      </c>
      <c r="C2840" s="641">
        <v>883</v>
      </c>
      <c r="D2840" s="641" t="s">
        <v>1147</v>
      </c>
      <c r="E2840" s="642" t="s">
        <v>1236</v>
      </c>
      <c r="F2840" s="773">
        <v>460</v>
      </c>
      <c r="G2840" s="773">
        <v>8</v>
      </c>
      <c r="H2840" s="774">
        <v>460</v>
      </c>
    </row>
    <row r="2841" spans="1:8" s="406" customFormat="1" x14ac:dyDescent="0.25">
      <c r="A2841" s="524" t="str">
        <f t="shared" si="68"/>
        <v>883-011-0-003 Cascades Canada ULC (Cabano)</v>
      </c>
      <c r="B2841" s="61" t="str">
        <f t="shared" si="67"/>
        <v>011-0-003 Cascades Canada ULC (Cabano)</v>
      </c>
      <c r="C2841" s="641">
        <v>883</v>
      </c>
      <c r="D2841" s="641" t="s">
        <v>1007</v>
      </c>
      <c r="E2841" s="642" t="s">
        <v>1211</v>
      </c>
      <c r="F2841" s="773">
        <v>460</v>
      </c>
      <c r="G2841" s="773">
        <v>8</v>
      </c>
      <c r="H2841" s="774">
        <v>460</v>
      </c>
    </row>
    <row r="2842" spans="1:8" s="406" customFormat="1" x14ac:dyDescent="0.25">
      <c r="A2842" s="524" t="str">
        <f t="shared" si="68"/>
        <v>883-042-0-001 Compagnie WestRock du Canada Corp.</v>
      </c>
      <c r="B2842" s="61" t="str">
        <f t="shared" si="67"/>
        <v>042-0-001 Compagnie WestRock du Canada Corp.</v>
      </c>
      <c r="C2842" s="641">
        <v>883</v>
      </c>
      <c r="D2842" s="641" t="s">
        <v>1011</v>
      </c>
      <c r="E2842" s="642" t="s">
        <v>1237</v>
      </c>
      <c r="F2842" s="773">
        <v>460</v>
      </c>
      <c r="G2842" s="773">
        <v>8</v>
      </c>
      <c r="H2842" s="774">
        <v>460</v>
      </c>
    </row>
    <row r="2843" spans="1:8" s="406" customFormat="1" x14ac:dyDescent="0.25">
      <c r="A2843" s="524" t="str">
        <f t="shared" si="68"/>
        <v>883-051-0-003 Domtar inc. (Windsor - Pâtes et papiers)</v>
      </c>
      <c r="B2843" s="61" t="str">
        <f t="shared" si="67"/>
        <v>051-0-003 Domtar inc. (Windsor - Pâtes et papiers)</v>
      </c>
      <c r="C2843" s="641">
        <v>883</v>
      </c>
      <c r="D2843" s="641" t="s">
        <v>1012</v>
      </c>
      <c r="E2843" s="642" t="s">
        <v>1238</v>
      </c>
      <c r="F2843" s="773">
        <v>460</v>
      </c>
      <c r="G2843" s="773">
        <v>8</v>
      </c>
      <c r="H2843" s="774">
        <v>460</v>
      </c>
    </row>
    <row r="2844" spans="1:8" s="406" customFormat="1" x14ac:dyDescent="0.25">
      <c r="A2844" s="524" t="str">
        <f t="shared" si="68"/>
        <v>883-012-0-003 Entreprises Sappi Canada inc. (Matane)</v>
      </c>
      <c r="B2844" s="61" t="str">
        <f t="shared" si="67"/>
        <v>012-0-003 Entreprises Sappi Canada inc. (Matane)</v>
      </c>
      <c r="C2844" s="641">
        <v>883</v>
      </c>
      <c r="D2844" s="641" t="s">
        <v>1009</v>
      </c>
      <c r="E2844" s="642" t="s">
        <v>1239</v>
      </c>
      <c r="F2844" s="773">
        <v>460</v>
      </c>
      <c r="G2844" s="773">
        <v>8</v>
      </c>
      <c r="H2844" s="774">
        <v>460</v>
      </c>
    </row>
    <row r="2845" spans="1:8" s="406" customFormat="1" x14ac:dyDescent="0.25">
      <c r="A2845" s="524" t="str">
        <f t="shared" si="68"/>
        <v>883-086-0-002 Forex Amos inc. (OSB)</v>
      </c>
      <c r="B2845" s="61" t="str">
        <f t="shared" si="67"/>
        <v>086-0-002 Forex Amos inc. (OSB)</v>
      </c>
      <c r="C2845" s="641">
        <v>883</v>
      </c>
      <c r="D2845" s="641" t="s">
        <v>1240</v>
      </c>
      <c r="E2845" s="642" t="s">
        <v>1241</v>
      </c>
      <c r="F2845" s="773">
        <v>380</v>
      </c>
      <c r="G2845" s="773">
        <v>7</v>
      </c>
      <c r="H2845" s="774">
        <v>420</v>
      </c>
    </row>
    <row r="2846" spans="1:8" s="406" customFormat="1" x14ac:dyDescent="0.25">
      <c r="A2846" s="524" t="str">
        <f t="shared" si="68"/>
        <v xml:space="preserve">883-072-0-002 Fortress Cellulose Spécialisée (Thurso - Pâtes et Papiers) </v>
      </c>
      <c r="B2846" s="61" t="str">
        <f t="shared" si="67"/>
        <v xml:space="preserve">072-0-002 Fortress Cellulose Spécialisée (Thurso - Pâtes et Papiers) </v>
      </c>
      <c r="C2846" s="641">
        <v>883</v>
      </c>
      <c r="D2846" s="641" t="s">
        <v>1013</v>
      </c>
      <c r="E2846" s="642" t="s">
        <v>1014</v>
      </c>
      <c r="F2846" s="773">
        <v>460</v>
      </c>
      <c r="G2846" s="773">
        <v>8</v>
      </c>
      <c r="H2846" s="774">
        <v>460</v>
      </c>
    </row>
    <row r="2847" spans="1:8" s="406" customFormat="1" x14ac:dyDescent="0.25">
      <c r="A2847" s="524" t="str">
        <f t="shared" si="68"/>
        <v>883-073-0-001 Louisiana-Pacific Canada Ltd. (Bois-Franc)</v>
      </c>
      <c r="B2847" s="61" t="str">
        <f t="shared" si="67"/>
        <v>073-0-001 Louisiana-Pacific Canada Ltd. (Bois-Franc)</v>
      </c>
      <c r="C2847" s="641">
        <v>883</v>
      </c>
      <c r="D2847" s="641" t="s">
        <v>1015</v>
      </c>
      <c r="E2847" s="642" t="s">
        <v>1242</v>
      </c>
      <c r="F2847" s="773">
        <v>460</v>
      </c>
      <c r="G2847" s="773">
        <v>8</v>
      </c>
      <c r="H2847" s="774">
        <v>460</v>
      </c>
    </row>
    <row r="2848" spans="1:8" s="406" customFormat="1" x14ac:dyDescent="0.25">
      <c r="A2848" s="524" t="str">
        <f t="shared" si="68"/>
        <v>883-022-0-001 Norbord inc. (Chambord)</v>
      </c>
      <c r="B2848" s="61" t="str">
        <f t="shared" si="67"/>
        <v>022-0-001 Norbord inc. (Chambord)</v>
      </c>
      <c r="C2848" s="641">
        <v>883</v>
      </c>
      <c r="D2848" s="641" t="s">
        <v>1212</v>
      </c>
      <c r="E2848" s="642" t="s">
        <v>1213</v>
      </c>
      <c r="F2848" s="773">
        <v>460</v>
      </c>
      <c r="G2848" s="773">
        <v>8</v>
      </c>
      <c r="H2848" s="774">
        <v>460</v>
      </c>
    </row>
    <row r="2849" spans="1:8" s="406" customFormat="1" x14ac:dyDescent="0.25">
      <c r="A2849" s="524" t="str">
        <f t="shared" si="68"/>
        <v>883-085-0-001 Norbord inc. (La Sarre - Panneaux)</v>
      </c>
      <c r="B2849" s="61" t="str">
        <f t="shared" si="67"/>
        <v>085-0-001 Norbord inc. (La Sarre - Panneaux)</v>
      </c>
      <c r="C2849" s="641">
        <v>883</v>
      </c>
      <c r="D2849" s="641" t="s">
        <v>1016</v>
      </c>
      <c r="E2849" s="642" t="s">
        <v>1243</v>
      </c>
      <c r="F2849" s="773">
        <v>380</v>
      </c>
      <c r="G2849" s="773">
        <v>7</v>
      </c>
      <c r="H2849" s="774">
        <v>420</v>
      </c>
    </row>
    <row r="2850" spans="1:8" s="406" customFormat="1" x14ac:dyDescent="0.25">
      <c r="A2850" s="524" t="str">
        <f t="shared" si="68"/>
        <v>883-081-0-001 Rayonier A.M. Canada S.E.N.C. (Témiscaming - Pâtes et papiers)</v>
      </c>
      <c r="B2850" s="61" t="str">
        <f t="shared" si="67"/>
        <v>081-0-001 Rayonier A.M. Canada S.E.N.C. (Témiscaming - Pâtes et papiers)</v>
      </c>
      <c r="C2850" s="641">
        <v>883</v>
      </c>
      <c r="D2850" s="641" t="s">
        <v>1017</v>
      </c>
      <c r="E2850" s="642" t="s">
        <v>1244</v>
      </c>
      <c r="F2850" s="773">
        <v>460</v>
      </c>
      <c r="G2850" s="773">
        <v>8</v>
      </c>
      <c r="H2850" s="774">
        <v>460</v>
      </c>
    </row>
    <row r="2851" spans="1:8" s="406" customFormat="1" x14ac:dyDescent="0.25">
      <c r="A2851" s="524" t="str">
        <f t="shared" si="68"/>
        <v>883-171-4-003 Silicium Québec Société en commandite</v>
      </c>
      <c r="B2851" s="61" t="str">
        <f t="shared" si="67"/>
        <v>171-4-003 Silicium Québec Société en commandite</v>
      </c>
      <c r="C2851" s="641">
        <v>883</v>
      </c>
      <c r="D2851" s="641" t="s">
        <v>1010</v>
      </c>
      <c r="E2851" s="642" t="s">
        <v>1245</v>
      </c>
      <c r="F2851" s="773">
        <v>460</v>
      </c>
      <c r="G2851" s="773">
        <v>8</v>
      </c>
      <c r="H2851" s="774">
        <v>460</v>
      </c>
    </row>
    <row r="2852" spans="1:8" s="406" customFormat="1" x14ac:dyDescent="0.25">
      <c r="A2852" s="524" t="str">
        <f t="shared" si="68"/>
        <v>883-012-0-001 Uniboard Canada inc. (Sayabec)</v>
      </c>
      <c r="B2852" s="61" t="str">
        <f t="shared" si="67"/>
        <v>012-0-001 Uniboard Canada inc. (Sayabec)</v>
      </c>
      <c r="C2852" s="641">
        <v>883</v>
      </c>
      <c r="D2852" s="641" t="s">
        <v>1008</v>
      </c>
      <c r="E2852" s="642" t="s">
        <v>1246</v>
      </c>
      <c r="F2852" s="773">
        <v>460</v>
      </c>
      <c r="G2852" s="773">
        <v>8</v>
      </c>
      <c r="H2852" s="774">
        <v>460</v>
      </c>
    </row>
    <row r="2853" spans="1:8" s="406" customFormat="1" x14ac:dyDescent="0.25">
      <c r="A2853" s="524" t="str">
        <f t="shared" si="68"/>
        <v>883-041-2-039 Xylo-Carbone inc.</v>
      </c>
      <c r="B2853" s="61" t="str">
        <f t="shared" si="67"/>
        <v>041-2-039 Xylo-Carbone inc.</v>
      </c>
      <c r="C2853" s="641">
        <v>883</v>
      </c>
      <c r="D2853" s="641" t="s">
        <v>1214</v>
      </c>
      <c r="E2853" s="642" t="s">
        <v>1247</v>
      </c>
      <c r="F2853" s="773">
        <v>460</v>
      </c>
      <c r="G2853" s="773">
        <v>8</v>
      </c>
      <c r="H2853" s="774">
        <v>460</v>
      </c>
    </row>
    <row r="2854" spans="1:8" s="406" customFormat="1" x14ac:dyDescent="0.25">
      <c r="A2854" s="524" t="str">
        <f t="shared" si="68"/>
        <v>884-142-4-004 9455-8624 Québec inc. (Biomasse du lac Taureau)</v>
      </c>
      <c r="B2854" s="61" t="str">
        <f t="shared" si="67"/>
        <v>142-4-004 9455-8624 Québec inc. (Biomasse du lac Taureau)</v>
      </c>
      <c r="C2854" s="641">
        <v>884</v>
      </c>
      <c r="D2854" s="641" t="s">
        <v>1147</v>
      </c>
      <c r="E2854" s="642" t="s">
        <v>1236</v>
      </c>
      <c r="F2854" s="773">
        <v>460</v>
      </c>
      <c r="G2854" s="773">
        <v>8</v>
      </c>
      <c r="H2854" s="774">
        <v>460</v>
      </c>
    </row>
    <row r="2855" spans="1:8" s="406" customFormat="1" x14ac:dyDescent="0.25">
      <c r="A2855" s="524" t="str">
        <f t="shared" si="68"/>
        <v>884-011-0-003 Cascades Canada ULC (Cabano)</v>
      </c>
      <c r="B2855" s="61" t="str">
        <f t="shared" si="67"/>
        <v>011-0-003 Cascades Canada ULC (Cabano)</v>
      </c>
      <c r="C2855" s="641">
        <v>884</v>
      </c>
      <c r="D2855" s="641" t="s">
        <v>1007</v>
      </c>
      <c r="E2855" s="642" t="s">
        <v>1211</v>
      </c>
      <c r="F2855" s="773">
        <v>460</v>
      </c>
      <c r="G2855" s="773">
        <v>8</v>
      </c>
      <c r="H2855" s="774">
        <v>460</v>
      </c>
    </row>
    <row r="2856" spans="1:8" s="406" customFormat="1" x14ac:dyDescent="0.25">
      <c r="A2856" s="524" t="str">
        <f t="shared" si="68"/>
        <v>884-042-0-001 Compagnie WestRock du Canada Corp.</v>
      </c>
      <c r="B2856" s="61" t="str">
        <f t="shared" si="67"/>
        <v>042-0-001 Compagnie WestRock du Canada Corp.</v>
      </c>
      <c r="C2856" s="641">
        <v>884</v>
      </c>
      <c r="D2856" s="641" t="s">
        <v>1011</v>
      </c>
      <c r="E2856" s="642" t="s">
        <v>1237</v>
      </c>
      <c r="F2856" s="773">
        <v>460</v>
      </c>
      <c r="G2856" s="773">
        <v>8</v>
      </c>
      <c r="H2856" s="774">
        <v>460</v>
      </c>
    </row>
    <row r="2857" spans="1:8" s="406" customFormat="1" x14ac:dyDescent="0.25">
      <c r="A2857" s="524" t="str">
        <f t="shared" si="68"/>
        <v>884-051-0-003 Domtar inc. (Windsor - Pâtes et papiers)</v>
      </c>
      <c r="B2857" s="61" t="str">
        <f t="shared" si="67"/>
        <v>051-0-003 Domtar inc. (Windsor - Pâtes et papiers)</v>
      </c>
      <c r="C2857" s="641">
        <v>884</v>
      </c>
      <c r="D2857" s="641" t="s">
        <v>1012</v>
      </c>
      <c r="E2857" s="642" t="s">
        <v>1238</v>
      </c>
      <c r="F2857" s="773">
        <v>460</v>
      </c>
      <c r="G2857" s="773">
        <v>8</v>
      </c>
      <c r="H2857" s="774">
        <v>460</v>
      </c>
    </row>
    <row r="2858" spans="1:8" s="406" customFormat="1" x14ac:dyDescent="0.25">
      <c r="A2858" s="524" t="str">
        <f t="shared" si="68"/>
        <v>884-012-0-003 Entreprises Sappi Canada inc. (Matane)</v>
      </c>
      <c r="B2858" s="61" t="str">
        <f t="shared" si="67"/>
        <v>012-0-003 Entreprises Sappi Canada inc. (Matane)</v>
      </c>
      <c r="C2858" s="641">
        <v>884</v>
      </c>
      <c r="D2858" s="641" t="s">
        <v>1009</v>
      </c>
      <c r="E2858" s="642" t="s">
        <v>1239</v>
      </c>
      <c r="F2858" s="773">
        <v>460</v>
      </c>
      <c r="G2858" s="773">
        <v>8</v>
      </c>
      <c r="H2858" s="774">
        <v>460</v>
      </c>
    </row>
    <row r="2859" spans="1:8" s="406" customFormat="1" x14ac:dyDescent="0.25">
      <c r="A2859" s="524" t="str">
        <f t="shared" si="68"/>
        <v>884-086-0-002 Forex Amos inc. (OSB)</v>
      </c>
      <c r="B2859" s="61" t="str">
        <f t="shared" si="67"/>
        <v>086-0-002 Forex Amos inc. (OSB)</v>
      </c>
      <c r="C2859" s="641">
        <v>884</v>
      </c>
      <c r="D2859" s="641" t="s">
        <v>1240</v>
      </c>
      <c r="E2859" s="642" t="s">
        <v>1241</v>
      </c>
      <c r="F2859" s="773">
        <v>460</v>
      </c>
      <c r="G2859" s="773">
        <v>8</v>
      </c>
      <c r="H2859" s="774">
        <v>460</v>
      </c>
    </row>
    <row r="2860" spans="1:8" s="406" customFormat="1" x14ac:dyDescent="0.25">
      <c r="A2860" s="524" t="str">
        <f t="shared" si="68"/>
        <v xml:space="preserve">884-072-0-002 Fortress Cellulose Spécialisée (Thurso - Pâtes et Papiers) </v>
      </c>
      <c r="B2860" s="61" t="str">
        <f t="shared" si="67"/>
        <v xml:space="preserve">072-0-002 Fortress Cellulose Spécialisée (Thurso - Pâtes et Papiers) </v>
      </c>
      <c r="C2860" s="641">
        <v>884</v>
      </c>
      <c r="D2860" s="641" t="s">
        <v>1013</v>
      </c>
      <c r="E2860" s="642" t="s">
        <v>1014</v>
      </c>
      <c r="F2860" s="773">
        <v>460</v>
      </c>
      <c r="G2860" s="773">
        <v>8</v>
      </c>
      <c r="H2860" s="774">
        <v>460</v>
      </c>
    </row>
    <row r="2861" spans="1:8" s="406" customFormat="1" x14ac:dyDescent="0.25">
      <c r="A2861" s="524" t="str">
        <f t="shared" si="68"/>
        <v>884-073-0-001 Louisiana-Pacific Canada Ltd. (Bois-Franc)</v>
      </c>
      <c r="B2861" s="61" t="str">
        <f t="shared" si="67"/>
        <v>073-0-001 Louisiana-Pacific Canada Ltd. (Bois-Franc)</v>
      </c>
      <c r="C2861" s="641">
        <v>884</v>
      </c>
      <c r="D2861" s="641" t="s">
        <v>1015</v>
      </c>
      <c r="E2861" s="642" t="s">
        <v>1242</v>
      </c>
      <c r="F2861" s="773">
        <v>460</v>
      </c>
      <c r="G2861" s="773">
        <v>8</v>
      </c>
      <c r="H2861" s="774">
        <v>460</v>
      </c>
    </row>
    <row r="2862" spans="1:8" s="406" customFormat="1" x14ac:dyDescent="0.25">
      <c r="A2862" s="524" t="str">
        <f t="shared" si="68"/>
        <v>884-022-0-001 Norbord inc. (Chambord)</v>
      </c>
      <c r="B2862" s="61" t="str">
        <f t="shared" si="67"/>
        <v>022-0-001 Norbord inc. (Chambord)</v>
      </c>
      <c r="C2862" s="641">
        <v>884</v>
      </c>
      <c r="D2862" s="641" t="s">
        <v>1212</v>
      </c>
      <c r="E2862" s="642" t="s">
        <v>1213</v>
      </c>
      <c r="F2862" s="773">
        <v>460</v>
      </c>
      <c r="G2862" s="773">
        <v>8</v>
      </c>
      <c r="H2862" s="774">
        <v>460</v>
      </c>
    </row>
    <row r="2863" spans="1:8" s="406" customFormat="1" x14ac:dyDescent="0.25">
      <c r="A2863" s="524" t="str">
        <f t="shared" si="68"/>
        <v>884-085-0-001 Norbord inc. (La Sarre - Panneaux)</v>
      </c>
      <c r="B2863" s="61" t="str">
        <f t="shared" si="67"/>
        <v>085-0-001 Norbord inc. (La Sarre - Panneaux)</v>
      </c>
      <c r="C2863" s="641">
        <v>884</v>
      </c>
      <c r="D2863" s="641" t="s">
        <v>1016</v>
      </c>
      <c r="E2863" s="642" t="s">
        <v>1243</v>
      </c>
      <c r="F2863" s="773">
        <v>460</v>
      </c>
      <c r="G2863" s="773">
        <v>8</v>
      </c>
      <c r="H2863" s="774">
        <v>460</v>
      </c>
    </row>
    <row r="2864" spans="1:8" s="406" customFormat="1" x14ac:dyDescent="0.25">
      <c r="A2864" s="524" t="str">
        <f t="shared" si="68"/>
        <v>884-081-0-001 Rayonier A.M. Canada S.E.N.C. (Témiscaming - Pâtes et papiers)</v>
      </c>
      <c r="B2864" s="61" t="str">
        <f t="shared" si="67"/>
        <v>081-0-001 Rayonier A.M. Canada S.E.N.C. (Témiscaming - Pâtes et papiers)</v>
      </c>
      <c r="C2864" s="641">
        <v>884</v>
      </c>
      <c r="D2864" s="641" t="s">
        <v>1017</v>
      </c>
      <c r="E2864" s="642" t="s">
        <v>1244</v>
      </c>
      <c r="F2864" s="773">
        <v>460</v>
      </c>
      <c r="G2864" s="773">
        <v>8</v>
      </c>
      <c r="H2864" s="774">
        <v>460</v>
      </c>
    </row>
    <row r="2865" spans="1:8" s="406" customFormat="1" x14ac:dyDescent="0.25">
      <c r="A2865" s="524" t="str">
        <f t="shared" si="68"/>
        <v>884-171-4-003 Silicium Québec Société en commandite</v>
      </c>
      <c r="B2865" s="61" t="str">
        <f t="shared" si="67"/>
        <v>171-4-003 Silicium Québec Société en commandite</v>
      </c>
      <c r="C2865" s="641">
        <v>884</v>
      </c>
      <c r="D2865" s="641" t="s">
        <v>1010</v>
      </c>
      <c r="E2865" s="642" t="s">
        <v>1245</v>
      </c>
      <c r="F2865" s="773">
        <v>460</v>
      </c>
      <c r="G2865" s="773">
        <v>8</v>
      </c>
      <c r="H2865" s="774">
        <v>460</v>
      </c>
    </row>
    <row r="2866" spans="1:8" s="406" customFormat="1" x14ac:dyDescent="0.25">
      <c r="A2866" s="524" t="str">
        <f t="shared" si="68"/>
        <v>884-012-0-001 Uniboard Canada inc. (Sayabec)</v>
      </c>
      <c r="B2866" s="61" t="str">
        <f t="shared" si="67"/>
        <v>012-0-001 Uniboard Canada inc. (Sayabec)</v>
      </c>
      <c r="C2866" s="641">
        <v>884</v>
      </c>
      <c r="D2866" s="641" t="s">
        <v>1008</v>
      </c>
      <c r="E2866" s="642" t="s">
        <v>1246</v>
      </c>
      <c r="F2866" s="773">
        <v>460</v>
      </c>
      <c r="G2866" s="773">
        <v>8</v>
      </c>
      <c r="H2866" s="774">
        <v>460</v>
      </c>
    </row>
    <row r="2867" spans="1:8" s="406" customFormat="1" x14ac:dyDescent="0.25">
      <c r="A2867" s="524" t="str">
        <f t="shared" si="68"/>
        <v>884-041-2-039 Xylo-Carbone inc.</v>
      </c>
      <c r="B2867" s="61" t="str">
        <f t="shared" si="67"/>
        <v>041-2-039 Xylo-Carbone inc.</v>
      </c>
      <c r="C2867" s="641">
        <v>884</v>
      </c>
      <c r="D2867" s="641" t="s">
        <v>1214</v>
      </c>
      <c r="E2867" s="642" t="s">
        <v>1247</v>
      </c>
      <c r="F2867" s="773">
        <v>460</v>
      </c>
      <c r="G2867" s="773">
        <v>8</v>
      </c>
      <c r="H2867" s="774">
        <v>460</v>
      </c>
    </row>
    <row r="2868" spans="1:8" s="406" customFormat="1" x14ac:dyDescent="0.25">
      <c r="A2868" s="524" t="str">
        <f t="shared" si="68"/>
        <v>885-142-4-004 9455-8624 Québec inc. (Biomasse du lac Taureau)</v>
      </c>
      <c r="B2868" s="61" t="str">
        <f t="shared" si="67"/>
        <v>142-4-004 9455-8624 Québec inc. (Biomasse du lac Taureau)</v>
      </c>
      <c r="C2868" s="641">
        <v>885</v>
      </c>
      <c r="D2868" s="641" t="s">
        <v>1147</v>
      </c>
      <c r="E2868" s="642" t="s">
        <v>1236</v>
      </c>
      <c r="F2868" s="773">
        <v>460</v>
      </c>
      <c r="G2868" s="773">
        <v>8</v>
      </c>
      <c r="H2868" s="774">
        <v>460</v>
      </c>
    </row>
    <row r="2869" spans="1:8" s="406" customFormat="1" x14ac:dyDescent="0.25">
      <c r="A2869" s="524" t="str">
        <f t="shared" si="68"/>
        <v>885-011-0-003 Cascades Canada ULC (Cabano)</v>
      </c>
      <c r="B2869" s="61" t="str">
        <f t="shared" si="67"/>
        <v>011-0-003 Cascades Canada ULC (Cabano)</v>
      </c>
      <c r="C2869" s="641">
        <v>885</v>
      </c>
      <c r="D2869" s="641" t="s">
        <v>1007</v>
      </c>
      <c r="E2869" s="642" t="s">
        <v>1211</v>
      </c>
      <c r="F2869" s="773">
        <v>460</v>
      </c>
      <c r="G2869" s="773">
        <v>8</v>
      </c>
      <c r="H2869" s="774">
        <v>460</v>
      </c>
    </row>
    <row r="2870" spans="1:8" s="406" customFormat="1" x14ac:dyDescent="0.25">
      <c r="A2870" s="524" t="str">
        <f t="shared" si="68"/>
        <v>885-042-0-001 Compagnie WestRock du Canada Corp.</v>
      </c>
      <c r="B2870" s="61" t="str">
        <f t="shared" si="67"/>
        <v>042-0-001 Compagnie WestRock du Canada Corp.</v>
      </c>
      <c r="C2870" s="641">
        <v>885</v>
      </c>
      <c r="D2870" s="641" t="s">
        <v>1011</v>
      </c>
      <c r="E2870" s="642" t="s">
        <v>1237</v>
      </c>
      <c r="F2870" s="773">
        <v>460</v>
      </c>
      <c r="G2870" s="773">
        <v>8</v>
      </c>
      <c r="H2870" s="774">
        <v>460</v>
      </c>
    </row>
    <row r="2871" spans="1:8" s="406" customFormat="1" x14ac:dyDescent="0.25">
      <c r="A2871" s="524" t="str">
        <f t="shared" si="68"/>
        <v>885-051-0-003 Domtar inc. (Windsor - Pâtes et papiers)</v>
      </c>
      <c r="B2871" s="61" t="str">
        <f t="shared" si="67"/>
        <v>051-0-003 Domtar inc. (Windsor - Pâtes et papiers)</v>
      </c>
      <c r="C2871" s="641">
        <v>885</v>
      </c>
      <c r="D2871" s="641" t="s">
        <v>1012</v>
      </c>
      <c r="E2871" s="642" t="s">
        <v>1238</v>
      </c>
      <c r="F2871" s="773">
        <v>460</v>
      </c>
      <c r="G2871" s="773">
        <v>8</v>
      </c>
      <c r="H2871" s="774">
        <v>460</v>
      </c>
    </row>
    <row r="2872" spans="1:8" s="406" customFormat="1" x14ac:dyDescent="0.25">
      <c r="A2872" s="524" t="str">
        <f t="shared" si="68"/>
        <v>885-012-0-003 Entreprises Sappi Canada inc. (Matane)</v>
      </c>
      <c r="B2872" s="61" t="str">
        <f t="shared" si="67"/>
        <v>012-0-003 Entreprises Sappi Canada inc. (Matane)</v>
      </c>
      <c r="C2872" s="641">
        <v>885</v>
      </c>
      <c r="D2872" s="641" t="s">
        <v>1009</v>
      </c>
      <c r="E2872" s="642" t="s">
        <v>1239</v>
      </c>
      <c r="F2872" s="773">
        <v>460</v>
      </c>
      <c r="G2872" s="773">
        <v>8</v>
      </c>
      <c r="H2872" s="774">
        <v>460</v>
      </c>
    </row>
    <row r="2873" spans="1:8" s="406" customFormat="1" x14ac:dyDescent="0.25">
      <c r="A2873" s="524" t="str">
        <f t="shared" si="68"/>
        <v>885-086-0-002 Forex Amos inc. (OSB)</v>
      </c>
      <c r="B2873" s="61" t="str">
        <f t="shared" si="67"/>
        <v>086-0-002 Forex Amos inc. (OSB)</v>
      </c>
      <c r="C2873" s="641">
        <v>885</v>
      </c>
      <c r="D2873" s="641" t="s">
        <v>1240</v>
      </c>
      <c r="E2873" s="642" t="s">
        <v>1241</v>
      </c>
      <c r="F2873" s="773">
        <v>460</v>
      </c>
      <c r="G2873" s="773">
        <v>8</v>
      </c>
      <c r="H2873" s="774">
        <v>460</v>
      </c>
    </row>
    <row r="2874" spans="1:8" s="406" customFormat="1" x14ac:dyDescent="0.25">
      <c r="A2874" s="524" t="str">
        <f t="shared" si="68"/>
        <v xml:space="preserve">885-072-0-002 Fortress Cellulose Spécialisée (Thurso - Pâtes et Papiers) </v>
      </c>
      <c r="B2874" s="61" t="str">
        <f t="shared" si="67"/>
        <v xml:space="preserve">072-0-002 Fortress Cellulose Spécialisée (Thurso - Pâtes et Papiers) </v>
      </c>
      <c r="C2874" s="641">
        <v>885</v>
      </c>
      <c r="D2874" s="641" t="s">
        <v>1013</v>
      </c>
      <c r="E2874" s="642" t="s">
        <v>1014</v>
      </c>
      <c r="F2874" s="773">
        <v>460</v>
      </c>
      <c r="G2874" s="773">
        <v>8</v>
      </c>
      <c r="H2874" s="774">
        <v>460</v>
      </c>
    </row>
    <row r="2875" spans="1:8" s="406" customFormat="1" x14ac:dyDescent="0.25">
      <c r="A2875" s="524" t="str">
        <f t="shared" si="68"/>
        <v>885-073-0-001 Louisiana-Pacific Canada Ltd. (Bois-Franc)</v>
      </c>
      <c r="B2875" s="61" t="str">
        <f t="shared" si="67"/>
        <v>073-0-001 Louisiana-Pacific Canada Ltd. (Bois-Franc)</v>
      </c>
      <c r="C2875" s="641">
        <v>885</v>
      </c>
      <c r="D2875" s="641" t="s">
        <v>1015</v>
      </c>
      <c r="E2875" s="642" t="s">
        <v>1242</v>
      </c>
      <c r="F2875" s="773">
        <v>460</v>
      </c>
      <c r="G2875" s="773">
        <v>8</v>
      </c>
      <c r="H2875" s="774">
        <v>460</v>
      </c>
    </row>
    <row r="2876" spans="1:8" s="406" customFormat="1" x14ac:dyDescent="0.25">
      <c r="A2876" s="524" t="str">
        <f t="shared" si="68"/>
        <v>885-022-0-001 Norbord inc. (Chambord)</v>
      </c>
      <c r="B2876" s="61" t="str">
        <f t="shared" si="67"/>
        <v>022-0-001 Norbord inc. (Chambord)</v>
      </c>
      <c r="C2876" s="641">
        <v>885</v>
      </c>
      <c r="D2876" s="641" t="s">
        <v>1212</v>
      </c>
      <c r="E2876" s="642" t="s">
        <v>1213</v>
      </c>
      <c r="F2876" s="773">
        <v>460</v>
      </c>
      <c r="G2876" s="773">
        <v>8</v>
      </c>
      <c r="H2876" s="774">
        <v>460</v>
      </c>
    </row>
    <row r="2877" spans="1:8" s="406" customFormat="1" x14ac:dyDescent="0.25">
      <c r="A2877" s="524" t="str">
        <f t="shared" si="68"/>
        <v>885-085-0-001 Norbord inc. (La Sarre - Panneaux)</v>
      </c>
      <c r="B2877" s="61" t="str">
        <f t="shared" si="67"/>
        <v>085-0-001 Norbord inc. (La Sarre - Panneaux)</v>
      </c>
      <c r="C2877" s="641">
        <v>885</v>
      </c>
      <c r="D2877" s="641" t="s">
        <v>1016</v>
      </c>
      <c r="E2877" s="642" t="s">
        <v>1243</v>
      </c>
      <c r="F2877" s="773">
        <v>460</v>
      </c>
      <c r="G2877" s="773">
        <v>8</v>
      </c>
      <c r="H2877" s="774">
        <v>460</v>
      </c>
    </row>
    <row r="2878" spans="1:8" s="406" customFormat="1" x14ac:dyDescent="0.25">
      <c r="A2878" s="524" t="str">
        <f t="shared" si="68"/>
        <v>885-081-0-001 Rayonier A.M. Canada S.E.N.C. (Témiscaming - Pâtes et papiers)</v>
      </c>
      <c r="B2878" s="61" t="str">
        <f t="shared" si="67"/>
        <v>081-0-001 Rayonier A.M. Canada S.E.N.C. (Témiscaming - Pâtes et papiers)</v>
      </c>
      <c r="C2878" s="641">
        <v>885</v>
      </c>
      <c r="D2878" s="641" t="s">
        <v>1017</v>
      </c>
      <c r="E2878" s="642" t="s">
        <v>1244</v>
      </c>
      <c r="F2878" s="773">
        <v>460</v>
      </c>
      <c r="G2878" s="773">
        <v>8</v>
      </c>
      <c r="H2878" s="774">
        <v>460</v>
      </c>
    </row>
    <row r="2879" spans="1:8" s="406" customFormat="1" x14ac:dyDescent="0.25">
      <c r="A2879" s="524" t="str">
        <f t="shared" si="68"/>
        <v>885-171-4-003 Silicium Québec Société en commandite</v>
      </c>
      <c r="B2879" s="61" t="str">
        <f t="shared" si="67"/>
        <v>171-4-003 Silicium Québec Société en commandite</v>
      </c>
      <c r="C2879" s="641">
        <v>885</v>
      </c>
      <c r="D2879" s="641" t="s">
        <v>1010</v>
      </c>
      <c r="E2879" s="642" t="s">
        <v>1245</v>
      </c>
      <c r="F2879" s="773">
        <v>460</v>
      </c>
      <c r="G2879" s="773">
        <v>8</v>
      </c>
      <c r="H2879" s="774">
        <v>460</v>
      </c>
    </row>
    <row r="2880" spans="1:8" s="406" customFormat="1" x14ac:dyDescent="0.25">
      <c r="A2880" s="524" t="str">
        <f t="shared" si="68"/>
        <v>885-012-0-001 Uniboard Canada inc. (Sayabec)</v>
      </c>
      <c r="B2880" s="61" t="str">
        <f t="shared" si="67"/>
        <v>012-0-001 Uniboard Canada inc. (Sayabec)</v>
      </c>
      <c r="C2880" s="641">
        <v>885</v>
      </c>
      <c r="D2880" s="641" t="s">
        <v>1008</v>
      </c>
      <c r="E2880" s="642" t="s">
        <v>1246</v>
      </c>
      <c r="F2880" s="773">
        <v>460</v>
      </c>
      <c r="G2880" s="773">
        <v>8</v>
      </c>
      <c r="H2880" s="774">
        <v>460</v>
      </c>
    </row>
    <row r="2881" spans="1:8" s="406" customFormat="1" x14ac:dyDescent="0.25">
      <c r="A2881" s="524" t="str">
        <f t="shared" si="68"/>
        <v>885-041-2-039 Xylo-Carbone inc.</v>
      </c>
      <c r="B2881" s="61" t="str">
        <f t="shared" si="67"/>
        <v>041-2-039 Xylo-Carbone inc.</v>
      </c>
      <c r="C2881" s="641">
        <v>885</v>
      </c>
      <c r="D2881" s="641" t="s">
        <v>1214</v>
      </c>
      <c r="E2881" s="642" t="s">
        <v>1247</v>
      </c>
      <c r="F2881" s="773">
        <v>460</v>
      </c>
      <c r="G2881" s="773">
        <v>8</v>
      </c>
      <c r="H2881" s="774">
        <v>460</v>
      </c>
    </row>
    <row r="2882" spans="1:8" s="406" customFormat="1" x14ac:dyDescent="0.25">
      <c r="A2882" s="524" t="str">
        <f t="shared" si="68"/>
        <v>886-142-4-004 9455-8624 Québec inc. (Biomasse du lac Taureau)</v>
      </c>
      <c r="B2882" s="61" t="str">
        <f t="shared" si="67"/>
        <v>142-4-004 9455-8624 Québec inc. (Biomasse du lac Taureau)</v>
      </c>
      <c r="C2882" s="641">
        <v>886</v>
      </c>
      <c r="D2882" s="641" t="s">
        <v>1147</v>
      </c>
      <c r="E2882" s="642" t="s">
        <v>1236</v>
      </c>
      <c r="F2882" s="773">
        <v>460</v>
      </c>
      <c r="G2882" s="773">
        <v>8</v>
      </c>
      <c r="H2882" s="774">
        <v>460</v>
      </c>
    </row>
    <row r="2883" spans="1:8" s="406" customFormat="1" x14ac:dyDescent="0.25">
      <c r="A2883" s="524" t="str">
        <f t="shared" si="68"/>
        <v>886-011-0-003 Cascades Canada ULC (Cabano)</v>
      </c>
      <c r="B2883" s="61" t="str">
        <f t="shared" si="67"/>
        <v>011-0-003 Cascades Canada ULC (Cabano)</v>
      </c>
      <c r="C2883" s="641">
        <v>886</v>
      </c>
      <c r="D2883" s="641" t="s">
        <v>1007</v>
      </c>
      <c r="E2883" s="642" t="s">
        <v>1211</v>
      </c>
      <c r="F2883" s="773">
        <v>460</v>
      </c>
      <c r="G2883" s="773">
        <v>8</v>
      </c>
      <c r="H2883" s="774">
        <v>460</v>
      </c>
    </row>
    <row r="2884" spans="1:8" s="406" customFormat="1" x14ac:dyDescent="0.25">
      <c r="A2884" s="524" t="str">
        <f t="shared" si="68"/>
        <v>886-042-0-001 Compagnie WestRock du Canada Corp.</v>
      </c>
      <c r="B2884" s="61" t="str">
        <f t="shared" si="67"/>
        <v>042-0-001 Compagnie WestRock du Canada Corp.</v>
      </c>
      <c r="C2884" s="641">
        <v>886</v>
      </c>
      <c r="D2884" s="641" t="s">
        <v>1011</v>
      </c>
      <c r="E2884" s="642" t="s">
        <v>1237</v>
      </c>
      <c r="F2884" s="773">
        <v>460</v>
      </c>
      <c r="G2884" s="773">
        <v>8</v>
      </c>
      <c r="H2884" s="774">
        <v>460</v>
      </c>
    </row>
    <row r="2885" spans="1:8" s="406" customFormat="1" x14ac:dyDescent="0.25">
      <c r="A2885" s="524" t="str">
        <f t="shared" si="68"/>
        <v>886-051-0-003 Domtar inc. (Windsor - Pâtes et papiers)</v>
      </c>
      <c r="B2885" s="61" t="str">
        <f t="shared" si="67"/>
        <v>051-0-003 Domtar inc. (Windsor - Pâtes et papiers)</v>
      </c>
      <c r="C2885" s="641">
        <v>886</v>
      </c>
      <c r="D2885" s="641" t="s">
        <v>1012</v>
      </c>
      <c r="E2885" s="642" t="s">
        <v>1238</v>
      </c>
      <c r="F2885" s="773">
        <v>460</v>
      </c>
      <c r="G2885" s="773">
        <v>8</v>
      </c>
      <c r="H2885" s="774">
        <v>460</v>
      </c>
    </row>
    <row r="2886" spans="1:8" s="406" customFormat="1" x14ac:dyDescent="0.25">
      <c r="A2886" s="524" t="str">
        <f t="shared" si="68"/>
        <v>886-012-0-003 Entreprises Sappi Canada inc. (Matane)</v>
      </c>
      <c r="B2886" s="61" t="str">
        <f t="shared" si="67"/>
        <v>012-0-003 Entreprises Sappi Canada inc. (Matane)</v>
      </c>
      <c r="C2886" s="641">
        <v>886</v>
      </c>
      <c r="D2886" s="641" t="s">
        <v>1009</v>
      </c>
      <c r="E2886" s="642" t="s">
        <v>1239</v>
      </c>
      <c r="F2886" s="773">
        <v>460</v>
      </c>
      <c r="G2886" s="773">
        <v>8</v>
      </c>
      <c r="H2886" s="774">
        <v>460</v>
      </c>
    </row>
    <row r="2887" spans="1:8" s="406" customFormat="1" x14ac:dyDescent="0.25">
      <c r="A2887" s="524" t="str">
        <f t="shared" si="68"/>
        <v>886-086-0-002 Forex Amos inc. (OSB)</v>
      </c>
      <c r="B2887" s="61" t="str">
        <f t="shared" si="67"/>
        <v>086-0-002 Forex Amos inc. (OSB)</v>
      </c>
      <c r="C2887" s="641">
        <v>886</v>
      </c>
      <c r="D2887" s="641" t="s">
        <v>1240</v>
      </c>
      <c r="E2887" s="642" t="s">
        <v>1241</v>
      </c>
      <c r="F2887" s="773">
        <v>60</v>
      </c>
      <c r="G2887" s="773">
        <v>1</v>
      </c>
      <c r="H2887" s="774">
        <v>60</v>
      </c>
    </row>
    <row r="2888" spans="1:8" s="406" customFormat="1" x14ac:dyDescent="0.25">
      <c r="A2888" s="524" t="str">
        <f t="shared" si="68"/>
        <v xml:space="preserve">886-072-0-002 Fortress Cellulose Spécialisée (Thurso - Pâtes et Papiers) </v>
      </c>
      <c r="B2888" s="61" t="str">
        <f t="shared" ref="B2888:B2951" si="69">CONCATENATE(D2888," ",E2888)</f>
        <v xml:space="preserve">072-0-002 Fortress Cellulose Spécialisée (Thurso - Pâtes et Papiers) </v>
      </c>
      <c r="C2888" s="641">
        <v>886</v>
      </c>
      <c r="D2888" s="641" t="s">
        <v>1013</v>
      </c>
      <c r="E2888" s="642" t="s">
        <v>1014</v>
      </c>
      <c r="F2888" s="773">
        <v>460</v>
      </c>
      <c r="G2888" s="773">
        <v>8</v>
      </c>
      <c r="H2888" s="774">
        <v>460</v>
      </c>
    </row>
    <row r="2889" spans="1:8" s="406" customFormat="1" x14ac:dyDescent="0.25">
      <c r="A2889" s="524" t="str">
        <f t="shared" ref="A2889:A2952" si="70">CONCATENATE(C2889,"-",B2889)</f>
        <v>886-073-0-001 Louisiana-Pacific Canada Ltd. (Bois-Franc)</v>
      </c>
      <c r="B2889" s="61" t="str">
        <f t="shared" si="69"/>
        <v>073-0-001 Louisiana-Pacific Canada Ltd. (Bois-Franc)</v>
      </c>
      <c r="C2889" s="641">
        <v>886</v>
      </c>
      <c r="D2889" s="641" t="s">
        <v>1015</v>
      </c>
      <c r="E2889" s="642" t="s">
        <v>1242</v>
      </c>
      <c r="F2889" s="773">
        <v>460</v>
      </c>
      <c r="G2889" s="773">
        <v>8</v>
      </c>
      <c r="H2889" s="774">
        <v>460</v>
      </c>
    </row>
    <row r="2890" spans="1:8" s="406" customFormat="1" x14ac:dyDescent="0.25">
      <c r="A2890" s="524" t="str">
        <f t="shared" si="70"/>
        <v>886-022-0-001 Norbord inc. (Chambord)</v>
      </c>
      <c r="B2890" s="61" t="str">
        <f t="shared" si="69"/>
        <v>022-0-001 Norbord inc. (Chambord)</v>
      </c>
      <c r="C2890" s="641">
        <v>886</v>
      </c>
      <c r="D2890" s="641" t="s">
        <v>1212</v>
      </c>
      <c r="E2890" s="642" t="s">
        <v>1213</v>
      </c>
      <c r="F2890" s="773">
        <v>460</v>
      </c>
      <c r="G2890" s="773">
        <v>8</v>
      </c>
      <c r="H2890" s="774">
        <v>460</v>
      </c>
    </row>
    <row r="2891" spans="1:8" s="406" customFormat="1" x14ac:dyDescent="0.25">
      <c r="A2891" s="524" t="str">
        <f t="shared" si="70"/>
        <v>886-085-0-001 Norbord inc. (La Sarre - Panneaux)</v>
      </c>
      <c r="B2891" s="61" t="str">
        <f t="shared" si="69"/>
        <v>085-0-001 Norbord inc. (La Sarre - Panneaux)</v>
      </c>
      <c r="C2891" s="641">
        <v>886</v>
      </c>
      <c r="D2891" s="641" t="s">
        <v>1016</v>
      </c>
      <c r="E2891" s="642" t="s">
        <v>1243</v>
      </c>
      <c r="F2891" s="773">
        <v>140</v>
      </c>
      <c r="G2891" s="773">
        <v>3</v>
      </c>
      <c r="H2891" s="774">
        <v>180</v>
      </c>
    </row>
    <row r="2892" spans="1:8" s="406" customFormat="1" x14ac:dyDescent="0.25">
      <c r="A2892" s="524" t="str">
        <f t="shared" si="70"/>
        <v>886-081-0-001 Rayonier A.M. Canada S.E.N.C. (Témiscaming - Pâtes et papiers)</v>
      </c>
      <c r="B2892" s="61" t="str">
        <f t="shared" si="69"/>
        <v>081-0-001 Rayonier A.M. Canada S.E.N.C. (Témiscaming - Pâtes et papiers)</v>
      </c>
      <c r="C2892" s="641">
        <v>886</v>
      </c>
      <c r="D2892" s="641" t="s">
        <v>1017</v>
      </c>
      <c r="E2892" s="642" t="s">
        <v>1244</v>
      </c>
      <c r="F2892" s="773">
        <v>460</v>
      </c>
      <c r="G2892" s="773">
        <v>8</v>
      </c>
      <c r="H2892" s="774">
        <v>460</v>
      </c>
    </row>
    <row r="2893" spans="1:8" s="406" customFormat="1" x14ac:dyDescent="0.25">
      <c r="A2893" s="524" t="str">
        <f t="shared" si="70"/>
        <v>886-171-4-003 Silicium Québec Société en commandite</v>
      </c>
      <c r="B2893" s="61" t="str">
        <f t="shared" si="69"/>
        <v>171-4-003 Silicium Québec Société en commandite</v>
      </c>
      <c r="C2893" s="641">
        <v>886</v>
      </c>
      <c r="D2893" s="641" t="s">
        <v>1010</v>
      </c>
      <c r="E2893" s="642" t="s">
        <v>1245</v>
      </c>
      <c r="F2893" s="773">
        <v>460</v>
      </c>
      <c r="G2893" s="773">
        <v>8</v>
      </c>
      <c r="H2893" s="774">
        <v>460</v>
      </c>
    </row>
    <row r="2894" spans="1:8" s="406" customFormat="1" x14ac:dyDescent="0.25">
      <c r="A2894" s="524" t="str">
        <f t="shared" si="70"/>
        <v>886-012-0-001 Uniboard Canada inc. (Sayabec)</v>
      </c>
      <c r="B2894" s="61" t="str">
        <f t="shared" si="69"/>
        <v>012-0-001 Uniboard Canada inc. (Sayabec)</v>
      </c>
      <c r="C2894" s="641">
        <v>886</v>
      </c>
      <c r="D2894" s="641" t="s">
        <v>1008</v>
      </c>
      <c r="E2894" s="642" t="s">
        <v>1246</v>
      </c>
      <c r="F2894" s="773">
        <v>460</v>
      </c>
      <c r="G2894" s="773">
        <v>8</v>
      </c>
      <c r="H2894" s="774">
        <v>460</v>
      </c>
    </row>
    <row r="2895" spans="1:8" s="406" customFormat="1" x14ac:dyDescent="0.25">
      <c r="A2895" s="524" t="str">
        <f t="shared" si="70"/>
        <v>886-041-2-039 Xylo-Carbone inc.</v>
      </c>
      <c r="B2895" s="61" t="str">
        <f t="shared" si="69"/>
        <v>041-2-039 Xylo-Carbone inc.</v>
      </c>
      <c r="C2895" s="641">
        <v>886</v>
      </c>
      <c r="D2895" s="641" t="s">
        <v>1214</v>
      </c>
      <c r="E2895" s="642" t="s">
        <v>1247</v>
      </c>
      <c r="F2895" s="773">
        <v>460</v>
      </c>
      <c r="G2895" s="773">
        <v>8</v>
      </c>
      <c r="H2895" s="774">
        <v>460</v>
      </c>
    </row>
    <row r="2896" spans="1:8" s="406" customFormat="1" x14ac:dyDescent="0.25">
      <c r="A2896" s="524" t="str">
        <f t="shared" si="70"/>
        <v>887-142-4-004 9455-8624 Québec inc. (Biomasse du lac Taureau)</v>
      </c>
      <c r="B2896" s="61" t="str">
        <f t="shared" si="69"/>
        <v>142-4-004 9455-8624 Québec inc. (Biomasse du lac Taureau)</v>
      </c>
      <c r="C2896" s="641">
        <v>887</v>
      </c>
      <c r="D2896" s="641" t="s">
        <v>1147</v>
      </c>
      <c r="E2896" s="642" t="s">
        <v>1236</v>
      </c>
      <c r="F2896" s="773">
        <v>460</v>
      </c>
      <c r="G2896" s="773">
        <v>8</v>
      </c>
      <c r="H2896" s="774">
        <v>460</v>
      </c>
    </row>
    <row r="2897" spans="1:8" s="406" customFormat="1" x14ac:dyDescent="0.25">
      <c r="A2897" s="524" t="str">
        <f t="shared" si="70"/>
        <v>887-011-0-003 Cascades Canada ULC (Cabano)</v>
      </c>
      <c r="B2897" s="61" t="str">
        <f t="shared" si="69"/>
        <v>011-0-003 Cascades Canada ULC (Cabano)</v>
      </c>
      <c r="C2897" s="641">
        <v>887</v>
      </c>
      <c r="D2897" s="641" t="s">
        <v>1007</v>
      </c>
      <c r="E2897" s="642" t="s">
        <v>1211</v>
      </c>
      <c r="F2897" s="773">
        <v>460</v>
      </c>
      <c r="G2897" s="773">
        <v>8</v>
      </c>
      <c r="H2897" s="774">
        <v>460</v>
      </c>
    </row>
    <row r="2898" spans="1:8" s="406" customFormat="1" x14ac:dyDescent="0.25">
      <c r="A2898" s="524" t="str">
        <f t="shared" si="70"/>
        <v>887-042-0-001 Compagnie WestRock du Canada Corp.</v>
      </c>
      <c r="B2898" s="61" t="str">
        <f t="shared" si="69"/>
        <v>042-0-001 Compagnie WestRock du Canada Corp.</v>
      </c>
      <c r="C2898" s="641">
        <v>887</v>
      </c>
      <c r="D2898" s="641" t="s">
        <v>1011</v>
      </c>
      <c r="E2898" s="642" t="s">
        <v>1237</v>
      </c>
      <c r="F2898" s="773">
        <v>460</v>
      </c>
      <c r="G2898" s="773">
        <v>8</v>
      </c>
      <c r="H2898" s="774">
        <v>460</v>
      </c>
    </row>
    <row r="2899" spans="1:8" s="406" customFormat="1" x14ac:dyDescent="0.25">
      <c r="A2899" s="524" t="str">
        <f t="shared" si="70"/>
        <v>887-051-0-003 Domtar inc. (Windsor - Pâtes et papiers)</v>
      </c>
      <c r="B2899" s="61" t="str">
        <f t="shared" si="69"/>
        <v>051-0-003 Domtar inc. (Windsor - Pâtes et papiers)</v>
      </c>
      <c r="C2899" s="641">
        <v>887</v>
      </c>
      <c r="D2899" s="641" t="s">
        <v>1012</v>
      </c>
      <c r="E2899" s="642" t="s">
        <v>1238</v>
      </c>
      <c r="F2899" s="773">
        <v>460</v>
      </c>
      <c r="G2899" s="773">
        <v>8</v>
      </c>
      <c r="H2899" s="774">
        <v>460</v>
      </c>
    </row>
    <row r="2900" spans="1:8" s="406" customFormat="1" x14ac:dyDescent="0.25">
      <c r="A2900" s="524" t="str">
        <f t="shared" si="70"/>
        <v>887-012-0-003 Entreprises Sappi Canada inc. (Matane)</v>
      </c>
      <c r="B2900" s="61" t="str">
        <f t="shared" si="69"/>
        <v>012-0-003 Entreprises Sappi Canada inc. (Matane)</v>
      </c>
      <c r="C2900" s="641">
        <v>887</v>
      </c>
      <c r="D2900" s="641" t="s">
        <v>1009</v>
      </c>
      <c r="E2900" s="642" t="s">
        <v>1239</v>
      </c>
      <c r="F2900" s="773">
        <v>460</v>
      </c>
      <c r="G2900" s="773">
        <v>8</v>
      </c>
      <c r="H2900" s="774">
        <v>460</v>
      </c>
    </row>
    <row r="2901" spans="1:8" s="406" customFormat="1" x14ac:dyDescent="0.25">
      <c r="A2901" s="524" t="str">
        <f t="shared" si="70"/>
        <v>887-086-0-002 Forex Amos inc. (OSB)</v>
      </c>
      <c r="B2901" s="61" t="str">
        <f t="shared" si="69"/>
        <v>086-0-002 Forex Amos inc. (OSB)</v>
      </c>
      <c r="C2901" s="641">
        <v>887</v>
      </c>
      <c r="D2901" s="641" t="s">
        <v>1240</v>
      </c>
      <c r="E2901" s="642" t="s">
        <v>1241</v>
      </c>
      <c r="F2901" s="773">
        <v>60</v>
      </c>
      <c r="G2901" s="773">
        <v>1</v>
      </c>
      <c r="H2901" s="774">
        <v>60</v>
      </c>
    </row>
    <row r="2902" spans="1:8" s="406" customFormat="1" x14ac:dyDescent="0.25">
      <c r="A2902" s="524" t="str">
        <f t="shared" si="70"/>
        <v xml:space="preserve">887-072-0-002 Fortress Cellulose Spécialisée (Thurso - Pâtes et Papiers) </v>
      </c>
      <c r="B2902" s="61" t="str">
        <f t="shared" si="69"/>
        <v xml:space="preserve">072-0-002 Fortress Cellulose Spécialisée (Thurso - Pâtes et Papiers) </v>
      </c>
      <c r="C2902" s="641">
        <v>887</v>
      </c>
      <c r="D2902" s="641" t="s">
        <v>1013</v>
      </c>
      <c r="E2902" s="642" t="s">
        <v>1014</v>
      </c>
      <c r="F2902" s="773">
        <v>460</v>
      </c>
      <c r="G2902" s="773">
        <v>8</v>
      </c>
      <c r="H2902" s="774">
        <v>460</v>
      </c>
    </row>
    <row r="2903" spans="1:8" s="406" customFormat="1" x14ac:dyDescent="0.25">
      <c r="A2903" s="524" t="str">
        <f t="shared" si="70"/>
        <v>887-073-0-001 Louisiana-Pacific Canada Ltd. (Bois-Franc)</v>
      </c>
      <c r="B2903" s="61" t="str">
        <f t="shared" si="69"/>
        <v>073-0-001 Louisiana-Pacific Canada Ltd. (Bois-Franc)</v>
      </c>
      <c r="C2903" s="641">
        <v>887</v>
      </c>
      <c r="D2903" s="641" t="s">
        <v>1015</v>
      </c>
      <c r="E2903" s="642" t="s">
        <v>1242</v>
      </c>
      <c r="F2903" s="773">
        <v>460</v>
      </c>
      <c r="G2903" s="773">
        <v>8</v>
      </c>
      <c r="H2903" s="774">
        <v>460</v>
      </c>
    </row>
    <row r="2904" spans="1:8" s="406" customFormat="1" x14ac:dyDescent="0.25">
      <c r="A2904" s="524" t="str">
        <f t="shared" si="70"/>
        <v>887-022-0-001 Norbord inc. (Chambord)</v>
      </c>
      <c r="B2904" s="61" t="str">
        <f t="shared" si="69"/>
        <v>022-0-001 Norbord inc. (Chambord)</v>
      </c>
      <c r="C2904" s="641">
        <v>887</v>
      </c>
      <c r="D2904" s="641" t="s">
        <v>1212</v>
      </c>
      <c r="E2904" s="642" t="s">
        <v>1213</v>
      </c>
      <c r="F2904" s="773">
        <v>460</v>
      </c>
      <c r="G2904" s="773">
        <v>8</v>
      </c>
      <c r="H2904" s="774">
        <v>460</v>
      </c>
    </row>
    <row r="2905" spans="1:8" s="406" customFormat="1" x14ac:dyDescent="0.25">
      <c r="A2905" s="524" t="str">
        <f t="shared" si="70"/>
        <v>887-085-0-001 Norbord inc. (La Sarre - Panneaux)</v>
      </c>
      <c r="B2905" s="61" t="str">
        <f t="shared" si="69"/>
        <v>085-0-001 Norbord inc. (La Sarre - Panneaux)</v>
      </c>
      <c r="C2905" s="641">
        <v>887</v>
      </c>
      <c r="D2905" s="641" t="s">
        <v>1016</v>
      </c>
      <c r="E2905" s="642" t="s">
        <v>1243</v>
      </c>
      <c r="F2905" s="773">
        <v>180</v>
      </c>
      <c r="G2905" s="773">
        <v>3</v>
      </c>
      <c r="H2905" s="774">
        <v>180</v>
      </c>
    </row>
    <row r="2906" spans="1:8" s="406" customFormat="1" x14ac:dyDescent="0.25">
      <c r="A2906" s="524" t="str">
        <f t="shared" si="70"/>
        <v>887-081-0-001 Rayonier A.M. Canada S.E.N.C. (Témiscaming - Pâtes et papiers)</v>
      </c>
      <c r="B2906" s="61" t="str">
        <f t="shared" si="69"/>
        <v>081-0-001 Rayonier A.M. Canada S.E.N.C. (Témiscaming - Pâtes et papiers)</v>
      </c>
      <c r="C2906" s="641">
        <v>887</v>
      </c>
      <c r="D2906" s="641" t="s">
        <v>1017</v>
      </c>
      <c r="E2906" s="642" t="s">
        <v>1244</v>
      </c>
      <c r="F2906" s="773">
        <v>460</v>
      </c>
      <c r="G2906" s="773">
        <v>8</v>
      </c>
      <c r="H2906" s="774">
        <v>460</v>
      </c>
    </row>
    <row r="2907" spans="1:8" s="406" customFormat="1" x14ac:dyDescent="0.25">
      <c r="A2907" s="524" t="str">
        <f t="shared" si="70"/>
        <v>887-171-4-003 Silicium Québec Société en commandite</v>
      </c>
      <c r="B2907" s="61" t="str">
        <f t="shared" si="69"/>
        <v>171-4-003 Silicium Québec Société en commandite</v>
      </c>
      <c r="C2907" s="641">
        <v>887</v>
      </c>
      <c r="D2907" s="641" t="s">
        <v>1010</v>
      </c>
      <c r="E2907" s="642" t="s">
        <v>1245</v>
      </c>
      <c r="F2907" s="773">
        <v>460</v>
      </c>
      <c r="G2907" s="773">
        <v>8</v>
      </c>
      <c r="H2907" s="774">
        <v>460</v>
      </c>
    </row>
    <row r="2908" spans="1:8" s="406" customFormat="1" x14ac:dyDescent="0.25">
      <c r="A2908" s="524" t="str">
        <f t="shared" si="70"/>
        <v>887-012-0-001 Uniboard Canada inc. (Sayabec)</v>
      </c>
      <c r="B2908" s="61" t="str">
        <f t="shared" si="69"/>
        <v>012-0-001 Uniboard Canada inc. (Sayabec)</v>
      </c>
      <c r="C2908" s="641">
        <v>887</v>
      </c>
      <c r="D2908" s="641" t="s">
        <v>1008</v>
      </c>
      <c r="E2908" s="642" t="s">
        <v>1246</v>
      </c>
      <c r="F2908" s="773">
        <v>460</v>
      </c>
      <c r="G2908" s="773">
        <v>8</v>
      </c>
      <c r="H2908" s="774">
        <v>460</v>
      </c>
    </row>
    <row r="2909" spans="1:8" s="406" customFormat="1" x14ac:dyDescent="0.25">
      <c r="A2909" s="524" t="str">
        <f t="shared" si="70"/>
        <v>887-041-2-039 Xylo-Carbone inc.</v>
      </c>
      <c r="B2909" s="61" t="str">
        <f t="shared" si="69"/>
        <v>041-2-039 Xylo-Carbone inc.</v>
      </c>
      <c r="C2909" s="641">
        <v>887</v>
      </c>
      <c r="D2909" s="641" t="s">
        <v>1214</v>
      </c>
      <c r="E2909" s="642" t="s">
        <v>1247</v>
      </c>
      <c r="F2909" s="773">
        <v>460</v>
      </c>
      <c r="G2909" s="773">
        <v>8</v>
      </c>
      <c r="H2909" s="774">
        <v>460</v>
      </c>
    </row>
    <row r="2910" spans="1:8" s="406" customFormat="1" x14ac:dyDescent="0.25">
      <c r="A2910" s="524" t="str">
        <f t="shared" si="70"/>
        <v>888-142-4-004 9455-8624 Québec inc. (Biomasse du lac Taureau)</v>
      </c>
      <c r="B2910" s="61" t="str">
        <f t="shared" si="69"/>
        <v>142-4-004 9455-8624 Québec inc. (Biomasse du lac Taureau)</v>
      </c>
      <c r="C2910" s="641">
        <v>888</v>
      </c>
      <c r="D2910" s="641" t="s">
        <v>1147</v>
      </c>
      <c r="E2910" s="642" t="s">
        <v>1236</v>
      </c>
      <c r="F2910" s="773">
        <v>460</v>
      </c>
      <c r="G2910" s="773">
        <v>8</v>
      </c>
      <c r="H2910" s="774">
        <v>460</v>
      </c>
    </row>
    <row r="2911" spans="1:8" s="406" customFormat="1" x14ac:dyDescent="0.25">
      <c r="A2911" s="524" t="str">
        <f t="shared" si="70"/>
        <v>888-011-0-003 Cascades Canada ULC (Cabano)</v>
      </c>
      <c r="B2911" s="61" t="str">
        <f t="shared" si="69"/>
        <v>011-0-003 Cascades Canada ULC (Cabano)</v>
      </c>
      <c r="C2911" s="641">
        <v>888</v>
      </c>
      <c r="D2911" s="641" t="s">
        <v>1007</v>
      </c>
      <c r="E2911" s="642" t="s">
        <v>1211</v>
      </c>
      <c r="F2911" s="773">
        <v>460</v>
      </c>
      <c r="G2911" s="773">
        <v>8</v>
      </c>
      <c r="H2911" s="774">
        <v>460</v>
      </c>
    </row>
    <row r="2912" spans="1:8" s="406" customFormat="1" x14ac:dyDescent="0.25">
      <c r="A2912" s="524" t="str">
        <f t="shared" si="70"/>
        <v>888-042-0-001 Compagnie WestRock du Canada Corp.</v>
      </c>
      <c r="B2912" s="61" t="str">
        <f t="shared" si="69"/>
        <v>042-0-001 Compagnie WestRock du Canada Corp.</v>
      </c>
      <c r="C2912" s="641">
        <v>888</v>
      </c>
      <c r="D2912" s="641" t="s">
        <v>1011</v>
      </c>
      <c r="E2912" s="642" t="s">
        <v>1237</v>
      </c>
      <c r="F2912" s="773">
        <v>460</v>
      </c>
      <c r="G2912" s="773">
        <v>8</v>
      </c>
      <c r="H2912" s="774">
        <v>460</v>
      </c>
    </row>
    <row r="2913" spans="1:8" s="406" customFormat="1" x14ac:dyDescent="0.25">
      <c r="A2913" s="524" t="str">
        <f t="shared" si="70"/>
        <v>888-051-0-003 Domtar inc. (Windsor - Pâtes et papiers)</v>
      </c>
      <c r="B2913" s="61" t="str">
        <f t="shared" si="69"/>
        <v>051-0-003 Domtar inc. (Windsor - Pâtes et papiers)</v>
      </c>
      <c r="C2913" s="641">
        <v>888</v>
      </c>
      <c r="D2913" s="641" t="s">
        <v>1012</v>
      </c>
      <c r="E2913" s="642" t="s">
        <v>1238</v>
      </c>
      <c r="F2913" s="773">
        <v>460</v>
      </c>
      <c r="G2913" s="773">
        <v>8</v>
      </c>
      <c r="H2913" s="774">
        <v>460</v>
      </c>
    </row>
    <row r="2914" spans="1:8" s="406" customFormat="1" x14ac:dyDescent="0.25">
      <c r="A2914" s="524" t="str">
        <f t="shared" si="70"/>
        <v>888-012-0-003 Entreprises Sappi Canada inc. (Matane)</v>
      </c>
      <c r="B2914" s="61" t="str">
        <f t="shared" si="69"/>
        <v>012-0-003 Entreprises Sappi Canada inc. (Matane)</v>
      </c>
      <c r="C2914" s="641">
        <v>888</v>
      </c>
      <c r="D2914" s="641" t="s">
        <v>1009</v>
      </c>
      <c r="E2914" s="642" t="s">
        <v>1239</v>
      </c>
      <c r="F2914" s="773">
        <v>460</v>
      </c>
      <c r="G2914" s="773">
        <v>8</v>
      </c>
      <c r="H2914" s="774">
        <v>460</v>
      </c>
    </row>
    <row r="2915" spans="1:8" s="406" customFormat="1" x14ac:dyDescent="0.25">
      <c r="A2915" s="524" t="str">
        <f t="shared" si="70"/>
        <v>888-086-0-002 Forex Amos inc. (OSB)</v>
      </c>
      <c r="B2915" s="61" t="str">
        <f t="shared" si="69"/>
        <v>086-0-002 Forex Amos inc. (OSB)</v>
      </c>
      <c r="C2915" s="641">
        <v>888</v>
      </c>
      <c r="D2915" s="641" t="s">
        <v>1240</v>
      </c>
      <c r="E2915" s="642" t="s">
        <v>1241</v>
      </c>
      <c r="F2915" s="773">
        <v>0</v>
      </c>
      <c r="G2915" s="773">
        <v>0</v>
      </c>
      <c r="H2915" s="774">
        <v>0</v>
      </c>
    </row>
    <row r="2916" spans="1:8" s="406" customFormat="1" x14ac:dyDescent="0.25">
      <c r="A2916" s="524" t="str">
        <f t="shared" si="70"/>
        <v xml:space="preserve">888-072-0-002 Fortress Cellulose Spécialisée (Thurso - Pâtes et Papiers) </v>
      </c>
      <c r="B2916" s="61" t="str">
        <f t="shared" si="69"/>
        <v xml:space="preserve">072-0-002 Fortress Cellulose Spécialisée (Thurso - Pâtes et Papiers) </v>
      </c>
      <c r="C2916" s="641">
        <v>888</v>
      </c>
      <c r="D2916" s="641" t="s">
        <v>1013</v>
      </c>
      <c r="E2916" s="642" t="s">
        <v>1014</v>
      </c>
      <c r="F2916" s="773">
        <v>460</v>
      </c>
      <c r="G2916" s="773">
        <v>8</v>
      </c>
      <c r="H2916" s="774">
        <v>460</v>
      </c>
    </row>
    <row r="2917" spans="1:8" s="406" customFormat="1" x14ac:dyDescent="0.25">
      <c r="A2917" s="524" t="str">
        <f t="shared" si="70"/>
        <v>888-073-0-001 Louisiana-Pacific Canada Ltd. (Bois-Franc)</v>
      </c>
      <c r="B2917" s="61" t="str">
        <f t="shared" si="69"/>
        <v>073-0-001 Louisiana-Pacific Canada Ltd. (Bois-Franc)</v>
      </c>
      <c r="C2917" s="641">
        <v>888</v>
      </c>
      <c r="D2917" s="641" t="s">
        <v>1015</v>
      </c>
      <c r="E2917" s="642" t="s">
        <v>1242</v>
      </c>
      <c r="F2917" s="773">
        <v>460</v>
      </c>
      <c r="G2917" s="773">
        <v>8</v>
      </c>
      <c r="H2917" s="774">
        <v>460</v>
      </c>
    </row>
    <row r="2918" spans="1:8" s="406" customFormat="1" x14ac:dyDescent="0.25">
      <c r="A2918" s="524" t="str">
        <f t="shared" si="70"/>
        <v>888-022-0-001 Norbord inc. (Chambord)</v>
      </c>
      <c r="B2918" s="61" t="str">
        <f t="shared" si="69"/>
        <v>022-0-001 Norbord inc. (Chambord)</v>
      </c>
      <c r="C2918" s="641">
        <v>888</v>
      </c>
      <c r="D2918" s="641" t="s">
        <v>1212</v>
      </c>
      <c r="E2918" s="642" t="s">
        <v>1213</v>
      </c>
      <c r="F2918" s="773">
        <v>460</v>
      </c>
      <c r="G2918" s="773">
        <v>8</v>
      </c>
      <c r="H2918" s="774">
        <v>460</v>
      </c>
    </row>
    <row r="2919" spans="1:8" s="406" customFormat="1" x14ac:dyDescent="0.25">
      <c r="A2919" s="524" t="str">
        <f t="shared" si="70"/>
        <v>888-085-0-001 Norbord inc. (La Sarre - Panneaux)</v>
      </c>
      <c r="B2919" s="61" t="str">
        <f t="shared" si="69"/>
        <v>085-0-001 Norbord inc. (La Sarre - Panneaux)</v>
      </c>
      <c r="C2919" s="641">
        <v>888</v>
      </c>
      <c r="D2919" s="641" t="s">
        <v>1016</v>
      </c>
      <c r="E2919" s="642" t="s">
        <v>1243</v>
      </c>
      <c r="F2919" s="773">
        <v>0</v>
      </c>
      <c r="G2919" s="773">
        <v>0</v>
      </c>
      <c r="H2919" s="774">
        <v>0</v>
      </c>
    </row>
    <row r="2920" spans="1:8" s="406" customFormat="1" x14ac:dyDescent="0.25">
      <c r="A2920" s="524" t="str">
        <f t="shared" si="70"/>
        <v>888-081-0-001 Rayonier A.M. Canada S.E.N.C. (Témiscaming - Pâtes et papiers)</v>
      </c>
      <c r="B2920" s="61" t="str">
        <f t="shared" si="69"/>
        <v>081-0-001 Rayonier A.M. Canada S.E.N.C. (Témiscaming - Pâtes et papiers)</v>
      </c>
      <c r="C2920" s="641">
        <v>888</v>
      </c>
      <c r="D2920" s="641" t="s">
        <v>1017</v>
      </c>
      <c r="E2920" s="642" t="s">
        <v>1244</v>
      </c>
      <c r="F2920" s="773">
        <v>460</v>
      </c>
      <c r="G2920" s="773">
        <v>8</v>
      </c>
      <c r="H2920" s="774">
        <v>460</v>
      </c>
    </row>
    <row r="2921" spans="1:8" s="406" customFormat="1" x14ac:dyDescent="0.25">
      <c r="A2921" s="524" t="str">
        <f t="shared" si="70"/>
        <v>888-171-4-003 Silicium Québec Société en commandite</v>
      </c>
      <c r="B2921" s="61" t="str">
        <f t="shared" si="69"/>
        <v>171-4-003 Silicium Québec Société en commandite</v>
      </c>
      <c r="C2921" s="641">
        <v>888</v>
      </c>
      <c r="D2921" s="641" t="s">
        <v>1010</v>
      </c>
      <c r="E2921" s="642" t="s">
        <v>1245</v>
      </c>
      <c r="F2921" s="773">
        <v>460</v>
      </c>
      <c r="G2921" s="773">
        <v>8</v>
      </c>
      <c r="H2921" s="774">
        <v>460</v>
      </c>
    </row>
    <row r="2922" spans="1:8" s="406" customFormat="1" x14ac:dyDescent="0.25">
      <c r="A2922" s="524" t="str">
        <f t="shared" si="70"/>
        <v>888-012-0-001 Uniboard Canada inc. (Sayabec)</v>
      </c>
      <c r="B2922" s="61" t="str">
        <f t="shared" si="69"/>
        <v>012-0-001 Uniboard Canada inc. (Sayabec)</v>
      </c>
      <c r="C2922" s="641">
        <v>888</v>
      </c>
      <c r="D2922" s="641" t="s">
        <v>1008</v>
      </c>
      <c r="E2922" s="642" t="s">
        <v>1246</v>
      </c>
      <c r="F2922" s="773">
        <v>460</v>
      </c>
      <c r="G2922" s="773">
        <v>8</v>
      </c>
      <c r="H2922" s="774">
        <v>460</v>
      </c>
    </row>
    <row r="2923" spans="1:8" s="406" customFormat="1" x14ac:dyDescent="0.25">
      <c r="A2923" s="524" t="str">
        <f t="shared" si="70"/>
        <v>888-041-2-039 Xylo-Carbone inc.</v>
      </c>
      <c r="B2923" s="61" t="str">
        <f t="shared" si="69"/>
        <v>041-2-039 Xylo-Carbone inc.</v>
      </c>
      <c r="C2923" s="641">
        <v>888</v>
      </c>
      <c r="D2923" s="641" t="s">
        <v>1214</v>
      </c>
      <c r="E2923" s="642" t="s">
        <v>1247</v>
      </c>
      <c r="F2923" s="773">
        <v>460</v>
      </c>
      <c r="G2923" s="773">
        <v>8</v>
      </c>
      <c r="H2923" s="774">
        <v>460</v>
      </c>
    </row>
    <row r="2924" spans="1:8" s="406" customFormat="1" x14ac:dyDescent="0.25">
      <c r="A2924" s="524" t="str">
        <f t="shared" si="70"/>
        <v>889-142-4-004 9455-8624 Québec inc. (Biomasse du lac Taureau)</v>
      </c>
      <c r="B2924" s="61" t="str">
        <f t="shared" si="69"/>
        <v>142-4-004 9455-8624 Québec inc. (Biomasse du lac Taureau)</v>
      </c>
      <c r="C2924" s="641">
        <v>889</v>
      </c>
      <c r="D2924" s="641" t="s">
        <v>1147</v>
      </c>
      <c r="E2924" s="642" t="s">
        <v>1236</v>
      </c>
      <c r="F2924" s="773">
        <v>460</v>
      </c>
      <c r="G2924" s="773">
        <v>8</v>
      </c>
      <c r="H2924" s="774">
        <v>460</v>
      </c>
    </row>
    <row r="2925" spans="1:8" s="406" customFormat="1" x14ac:dyDescent="0.25">
      <c r="A2925" s="524" t="str">
        <f t="shared" si="70"/>
        <v>889-011-0-003 Cascades Canada ULC (Cabano)</v>
      </c>
      <c r="B2925" s="61" t="str">
        <f t="shared" si="69"/>
        <v>011-0-003 Cascades Canada ULC (Cabano)</v>
      </c>
      <c r="C2925" s="641">
        <v>889</v>
      </c>
      <c r="D2925" s="641" t="s">
        <v>1007</v>
      </c>
      <c r="E2925" s="642" t="s">
        <v>1211</v>
      </c>
      <c r="F2925" s="773">
        <v>460</v>
      </c>
      <c r="G2925" s="773">
        <v>8</v>
      </c>
      <c r="H2925" s="774">
        <v>460</v>
      </c>
    </row>
    <row r="2926" spans="1:8" s="406" customFormat="1" x14ac:dyDescent="0.25">
      <c r="A2926" s="524" t="str">
        <f t="shared" si="70"/>
        <v>889-042-0-001 Compagnie WestRock du Canada Corp.</v>
      </c>
      <c r="B2926" s="61" t="str">
        <f t="shared" si="69"/>
        <v>042-0-001 Compagnie WestRock du Canada Corp.</v>
      </c>
      <c r="C2926" s="641">
        <v>889</v>
      </c>
      <c r="D2926" s="641" t="s">
        <v>1011</v>
      </c>
      <c r="E2926" s="642" t="s">
        <v>1237</v>
      </c>
      <c r="F2926" s="773">
        <v>460</v>
      </c>
      <c r="G2926" s="773">
        <v>8</v>
      </c>
      <c r="H2926" s="774">
        <v>460</v>
      </c>
    </row>
    <row r="2927" spans="1:8" s="406" customFormat="1" x14ac:dyDescent="0.25">
      <c r="A2927" s="524" t="str">
        <f t="shared" si="70"/>
        <v>889-051-0-003 Domtar inc. (Windsor - Pâtes et papiers)</v>
      </c>
      <c r="B2927" s="61" t="str">
        <f t="shared" si="69"/>
        <v>051-0-003 Domtar inc. (Windsor - Pâtes et papiers)</v>
      </c>
      <c r="C2927" s="641">
        <v>889</v>
      </c>
      <c r="D2927" s="641" t="s">
        <v>1012</v>
      </c>
      <c r="E2927" s="642" t="s">
        <v>1238</v>
      </c>
      <c r="F2927" s="773">
        <v>460</v>
      </c>
      <c r="G2927" s="773">
        <v>8</v>
      </c>
      <c r="H2927" s="774">
        <v>460</v>
      </c>
    </row>
    <row r="2928" spans="1:8" s="406" customFormat="1" x14ac:dyDescent="0.25">
      <c r="A2928" s="524" t="str">
        <f t="shared" si="70"/>
        <v>889-012-0-003 Entreprises Sappi Canada inc. (Matane)</v>
      </c>
      <c r="B2928" s="61" t="str">
        <f t="shared" si="69"/>
        <v>012-0-003 Entreprises Sappi Canada inc. (Matane)</v>
      </c>
      <c r="C2928" s="641">
        <v>889</v>
      </c>
      <c r="D2928" s="641" t="s">
        <v>1009</v>
      </c>
      <c r="E2928" s="642" t="s">
        <v>1239</v>
      </c>
      <c r="F2928" s="773">
        <v>460</v>
      </c>
      <c r="G2928" s="773">
        <v>8</v>
      </c>
      <c r="H2928" s="774">
        <v>460</v>
      </c>
    </row>
    <row r="2929" spans="1:8" s="406" customFormat="1" x14ac:dyDescent="0.25">
      <c r="A2929" s="524" t="str">
        <f t="shared" si="70"/>
        <v>889-086-0-002 Forex Amos inc. (OSB)</v>
      </c>
      <c r="B2929" s="61" t="str">
        <f t="shared" si="69"/>
        <v>086-0-002 Forex Amos inc. (OSB)</v>
      </c>
      <c r="C2929" s="641">
        <v>889</v>
      </c>
      <c r="D2929" s="641" t="s">
        <v>1240</v>
      </c>
      <c r="E2929" s="642" t="s">
        <v>1241</v>
      </c>
      <c r="F2929" s="773">
        <v>0</v>
      </c>
      <c r="G2929" s="773">
        <v>0</v>
      </c>
      <c r="H2929" s="774">
        <v>0</v>
      </c>
    </row>
    <row r="2930" spans="1:8" s="406" customFormat="1" x14ac:dyDescent="0.25">
      <c r="A2930" s="524" t="str">
        <f t="shared" si="70"/>
        <v xml:space="preserve">889-072-0-002 Fortress Cellulose Spécialisée (Thurso - Pâtes et Papiers) </v>
      </c>
      <c r="B2930" s="61" t="str">
        <f t="shared" si="69"/>
        <v xml:space="preserve">072-0-002 Fortress Cellulose Spécialisée (Thurso - Pâtes et Papiers) </v>
      </c>
      <c r="C2930" s="641">
        <v>889</v>
      </c>
      <c r="D2930" s="641" t="s">
        <v>1013</v>
      </c>
      <c r="E2930" s="642" t="s">
        <v>1014</v>
      </c>
      <c r="F2930" s="773">
        <v>460</v>
      </c>
      <c r="G2930" s="773">
        <v>8</v>
      </c>
      <c r="H2930" s="774">
        <v>460</v>
      </c>
    </row>
    <row r="2931" spans="1:8" s="406" customFormat="1" x14ac:dyDescent="0.25">
      <c r="A2931" s="524" t="str">
        <f t="shared" si="70"/>
        <v>889-073-0-001 Louisiana-Pacific Canada Ltd. (Bois-Franc)</v>
      </c>
      <c r="B2931" s="61" t="str">
        <f t="shared" si="69"/>
        <v>073-0-001 Louisiana-Pacific Canada Ltd. (Bois-Franc)</v>
      </c>
      <c r="C2931" s="641">
        <v>889</v>
      </c>
      <c r="D2931" s="641" t="s">
        <v>1015</v>
      </c>
      <c r="E2931" s="642" t="s">
        <v>1242</v>
      </c>
      <c r="F2931" s="773">
        <v>460</v>
      </c>
      <c r="G2931" s="773">
        <v>8</v>
      </c>
      <c r="H2931" s="774">
        <v>460</v>
      </c>
    </row>
    <row r="2932" spans="1:8" s="406" customFormat="1" x14ac:dyDescent="0.25">
      <c r="A2932" s="524" t="str">
        <f t="shared" si="70"/>
        <v>889-022-0-001 Norbord inc. (Chambord)</v>
      </c>
      <c r="B2932" s="61" t="str">
        <f t="shared" si="69"/>
        <v>022-0-001 Norbord inc. (Chambord)</v>
      </c>
      <c r="C2932" s="641">
        <v>889</v>
      </c>
      <c r="D2932" s="641" t="s">
        <v>1212</v>
      </c>
      <c r="E2932" s="642" t="s">
        <v>1213</v>
      </c>
      <c r="F2932" s="773">
        <v>460</v>
      </c>
      <c r="G2932" s="773">
        <v>8</v>
      </c>
      <c r="H2932" s="774">
        <v>460</v>
      </c>
    </row>
    <row r="2933" spans="1:8" s="406" customFormat="1" x14ac:dyDescent="0.25">
      <c r="A2933" s="524" t="str">
        <f t="shared" si="70"/>
        <v>889-085-0-001 Norbord inc. (La Sarre - Panneaux)</v>
      </c>
      <c r="B2933" s="61" t="str">
        <f t="shared" si="69"/>
        <v>085-0-001 Norbord inc. (La Sarre - Panneaux)</v>
      </c>
      <c r="C2933" s="641">
        <v>889</v>
      </c>
      <c r="D2933" s="641" t="s">
        <v>1016</v>
      </c>
      <c r="E2933" s="642" t="s">
        <v>1243</v>
      </c>
      <c r="F2933" s="773">
        <v>0</v>
      </c>
      <c r="G2933" s="773">
        <v>0</v>
      </c>
      <c r="H2933" s="774">
        <v>0</v>
      </c>
    </row>
    <row r="2934" spans="1:8" s="406" customFormat="1" x14ac:dyDescent="0.25">
      <c r="A2934" s="524" t="str">
        <f t="shared" si="70"/>
        <v>889-081-0-001 Rayonier A.M. Canada S.E.N.C. (Témiscaming - Pâtes et papiers)</v>
      </c>
      <c r="B2934" s="61" t="str">
        <f t="shared" si="69"/>
        <v>081-0-001 Rayonier A.M. Canada S.E.N.C. (Témiscaming - Pâtes et papiers)</v>
      </c>
      <c r="C2934" s="641">
        <v>889</v>
      </c>
      <c r="D2934" s="641" t="s">
        <v>1017</v>
      </c>
      <c r="E2934" s="642" t="s">
        <v>1244</v>
      </c>
      <c r="F2934" s="773">
        <v>440</v>
      </c>
      <c r="G2934" s="773">
        <v>8</v>
      </c>
      <c r="H2934" s="774">
        <v>460</v>
      </c>
    </row>
    <row r="2935" spans="1:8" s="406" customFormat="1" x14ac:dyDescent="0.25">
      <c r="A2935" s="524" t="str">
        <f t="shared" si="70"/>
        <v>889-171-4-003 Silicium Québec Société en commandite</v>
      </c>
      <c r="B2935" s="61" t="str">
        <f t="shared" si="69"/>
        <v>171-4-003 Silicium Québec Société en commandite</v>
      </c>
      <c r="C2935" s="641">
        <v>889</v>
      </c>
      <c r="D2935" s="641" t="s">
        <v>1010</v>
      </c>
      <c r="E2935" s="642" t="s">
        <v>1245</v>
      </c>
      <c r="F2935" s="773">
        <v>460</v>
      </c>
      <c r="G2935" s="773">
        <v>8</v>
      </c>
      <c r="H2935" s="774">
        <v>460</v>
      </c>
    </row>
    <row r="2936" spans="1:8" s="406" customFormat="1" x14ac:dyDescent="0.25">
      <c r="A2936" s="524" t="str">
        <f t="shared" si="70"/>
        <v>889-012-0-001 Uniboard Canada inc. (Sayabec)</v>
      </c>
      <c r="B2936" s="61" t="str">
        <f t="shared" si="69"/>
        <v>012-0-001 Uniboard Canada inc. (Sayabec)</v>
      </c>
      <c r="C2936" s="641">
        <v>889</v>
      </c>
      <c r="D2936" s="641" t="s">
        <v>1008</v>
      </c>
      <c r="E2936" s="642" t="s">
        <v>1246</v>
      </c>
      <c r="F2936" s="773">
        <v>460</v>
      </c>
      <c r="G2936" s="773">
        <v>8</v>
      </c>
      <c r="H2936" s="774">
        <v>460</v>
      </c>
    </row>
    <row r="2937" spans="1:8" s="406" customFormat="1" x14ac:dyDescent="0.25">
      <c r="A2937" s="524" t="str">
        <f t="shared" si="70"/>
        <v>889-041-2-039 Xylo-Carbone inc.</v>
      </c>
      <c r="B2937" s="61" t="str">
        <f t="shared" si="69"/>
        <v>041-2-039 Xylo-Carbone inc.</v>
      </c>
      <c r="C2937" s="641">
        <v>889</v>
      </c>
      <c r="D2937" s="641" t="s">
        <v>1214</v>
      </c>
      <c r="E2937" s="642" t="s">
        <v>1247</v>
      </c>
      <c r="F2937" s="773">
        <v>460</v>
      </c>
      <c r="G2937" s="773">
        <v>8</v>
      </c>
      <c r="H2937" s="774">
        <v>460</v>
      </c>
    </row>
    <row r="2938" spans="1:8" s="406" customFormat="1" x14ac:dyDescent="0.25">
      <c r="A2938" s="524" t="str">
        <f t="shared" si="70"/>
        <v>890-142-4-004 9455-8624 Québec inc. (Biomasse du lac Taureau)</v>
      </c>
      <c r="B2938" s="61" t="str">
        <f t="shared" si="69"/>
        <v>142-4-004 9455-8624 Québec inc. (Biomasse du lac Taureau)</v>
      </c>
      <c r="C2938" s="641">
        <v>890</v>
      </c>
      <c r="D2938" s="641" t="s">
        <v>1147</v>
      </c>
      <c r="E2938" s="642" t="s">
        <v>1236</v>
      </c>
      <c r="F2938" s="773">
        <v>460</v>
      </c>
      <c r="G2938" s="773">
        <v>8</v>
      </c>
      <c r="H2938" s="774">
        <v>460</v>
      </c>
    </row>
    <row r="2939" spans="1:8" s="406" customFormat="1" x14ac:dyDescent="0.25">
      <c r="A2939" s="524" t="str">
        <f t="shared" si="70"/>
        <v>890-011-0-003 Cascades Canada ULC (Cabano)</v>
      </c>
      <c r="B2939" s="61" t="str">
        <f t="shared" si="69"/>
        <v>011-0-003 Cascades Canada ULC (Cabano)</v>
      </c>
      <c r="C2939" s="641">
        <v>890</v>
      </c>
      <c r="D2939" s="641" t="s">
        <v>1007</v>
      </c>
      <c r="E2939" s="642" t="s">
        <v>1211</v>
      </c>
      <c r="F2939" s="773">
        <v>460</v>
      </c>
      <c r="G2939" s="773">
        <v>8</v>
      </c>
      <c r="H2939" s="774">
        <v>460</v>
      </c>
    </row>
    <row r="2940" spans="1:8" s="406" customFormat="1" x14ac:dyDescent="0.25">
      <c r="A2940" s="524" t="str">
        <f t="shared" si="70"/>
        <v>890-042-0-001 Compagnie WestRock du Canada Corp.</v>
      </c>
      <c r="B2940" s="61" t="str">
        <f t="shared" si="69"/>
        <v>042-0-001 Compagnie WestRock du Canada Corp.</v>
      </c>
      <c r="C2940" s="641">
        <v>890</v>
      </c>
      <c r="D2940" s="641" t="s">
        <v>1011</v>
      </c>
      <c r="E2940" s="642" t="s">
        <v>1237</v>
      </c>
      <c r="F2940" s="773">
        <v>460</v>
      </c>
      <c r="G2940" s="773">
        <v>8</v>
      </c>
      <c r="H2940" s="774">
        <v>460</v>
      </c>
    </row>
    <row r="2941" spans="1:8" s="406" customFormat="1" x14ac:dyDescent="0.25">
      <c r="A2941" s="524" t="str">
        <f t="shared" si="70"/>
        <v>890-051-0-003 Domtar inc. (Windsor - Pâtes et papiers)</v>
      </c>
      <c r="B2941" s="61" t="str">
        <f t="shared" si="69"/>
        <v>051-0-003 Domtar inc. (Windsor - Pâtes et papiers)</v>
      </c>
      <c r="C2941" s="641">
        <v>890</v>
      </c>
      <c r="D2941" s="641" t="s">
        <v>1012</v>
      </c>
      <c r="E2941" s="642" t="s">
        <v>1238</v>
      </c>
      <c r="F2941" s="773">
        <v>460</v>
      </c>
      <c r="G2941" s="773">
        <v>8</v>
      </c>
      <c r="H2941" s="774">
        <v>460</v>
      </c>
    </row>
    <row r="2942" spans="1:8" s="406" customFormat="1" x14ac:dyDescent="0.25">
      <c r="A2942" s="524" t="str">
        <f t="shared" si="70"/>
        <v>890-012-0-003 Entreprises Sappi Canada inc. (Matane)</v>
      </c>
      <c r="B2942" s="61" t="str">
        <f t="shared" si="69"/>
        <v>012-0-003 Entreprises Sappi Canada inc. (Matane)</v>
      </c>
      <c r="C2942" s="641">
        <v>890</v>
      </c>
      <c r="D2942" s="641" t="s">
        <v>1009</v>
      </c>
      <c r="E2942" s="642" t="s">
        <v>1239</v>
      </c>
      <c r="F2942" s="773">
        <v>460</v>
      </c>
      <c r="G2942" s="773">
        <v>8</v>
      </c>
      <c r="H2942" s="774">
        <v>460</v>
      </c>
    </row>
    <row r="2943" spans="1:8" s="406" customFormat="1" x14ac:dyDescent="0.25">
      <c r="A2943" s="524" t="str">
        <f t="shared" si="70"/>
        <v>890-086-0-002 Forex Amos inc. (OSB)</v>
      </c>
      <c r="B2943" s="61" t="str">
        <f t="shared" si="69"/>
        <v>086-0-002 Forex Amos inc. (OSB)</v>
      </c>
      <c r="C2943" s="641">
        <v>890</v>
      </c>
      <c r="D2943" s="641" t="s">
        <v>1240</v>
      </c>
      <c r="E2943" s="642" t="s">
        <v>1241</v>
      </c>
      <c r="F2943" s="773">
        <v>80</v>
      </c>
      <c r="G2943" s="773">
        <v>2</v>
      </c>
      <c r="H2943" s="774">
        <v>120</v>
      </c>
    </row>
    <row r="2944" spans="1:8" s="406" customFormat="1" x14ac:dyDescent="0.25">
      <c r="A2944" s="524" t="str">
        <f t="shared" si="70"/>
        <v xml:space="preserve">890-072-0-002 Fortress Cellulose Spécialisée (Thurso - Pâtes et Papiers) </v>
      </c>
      <c r="B2944" s="61" t="str">
        <f t="shared" si="69"/>
        <v xml:space="preserve">072-0-002 Fortress Cellulose Spécialisée (Thurso - Pâtes et Papiers) </v>
      </c>
      <c r="C2944" s="641">
        <v>890</v>
      </c>
      <c r="D2944" s="641" t="s">
        <v>1013</v>
      </c>
      <c r="E2944" s="642" t="s">
        <v>1014</v>
      </c>
      <c r="F2944" s="773">
        <v>460</v>
      </c>
      <c r="G2944" s="773">
        <v>8</v>
      </c>
      <c r="H2944" s="774">
        <v>460</v>
      </c>
    </row>
    <row r="2945" spans="1:8" s="406" customFormat="1" x14ac:dyDescent="0.25">
      <c r="A2945" s="524" t="str">
        <f t="shared" si="70"/>
        <v>890-073-0-001 Louisiana-Pacific Canada Ltd. (Bois-Franc)</v>
      </c>
      <c r="B2945" s="61" t="str">
        <f t="shared" si="69"/>
        <v>073-0-001 Louisiana-Pacific Canada Ltd. (Bois-Franc)</v>
      </c>
      <c r="C2945" s="641">
        <v>890</v>
      </c>
      <c r="D2945" s="641" t="s">
        <v>1015</v>
      </c>
      <c r="E2945" s="642" t="s">
        <v>1242</v>
      </c>
      <c r="F2945" s="773">
        <v>460</v>
      </c>
      <c r="G2945" s="773">
        <v>8</v>
      </c>
      <c r="H2945" s="774">
        <v>460</v>
      </c>
    </row>
    <row r="2946" spans="1:8" s="406" customFormat="1" x14ac:dyDescent="0.25">
      <c r="A2946" s="524" t="str">
        <f t="shared" si="70"/>
        <v>890-022-0-001 Norbord inc. (Chambord)</v>
      </c>
      <c r="B2946" s="61" t="str">
        <f t="shared" si="69"/>
        <v>022-0-001 Norbord inc. (Chambord)</v>
      </c>
      <c r="C2946" s="641">
        <v>890</v>
      </c>
      <c r="D2946" s="641" t="s">
        <v>1212</v>
      </c>
      <c r="E2946" s="642" t="s">
        <v>1213</v>
      </c>
      <c r="F2946" s="773">
        <v>460</v>
      </c>
      <c r="G2946" s="773">
        <v>8</v>
      </c>
      <c r="H2946" s="774">
        <v>460</v>
      </c>
    </row>
    <row r="2947" spans="1:8" s="406" customFormat="1" x14ac:dyDescent="0.25">
      <c r="A2947" s="524" t="str">
        <f t="shared" si="70"/>
        <v>890-085-0-001 Norbord inc. (La Sarre - Panneaux)</v>
      </c>
      <c r="B2947" s="61" t="str">
        <f t="shared" si="69"/>
        <v>085-0-001 Norbord inc. (La Sarre - Panneaux)</v>
      </c>
      <c r="C2947" s="641">
        <v>890</v>
      </c>
      <c r="D2947" s="641" t="s">
        <v>1016</v>
      </c>
      <c r="E2947" s="642" t="s">
        <v>1243</v>
      </c>
      <c r="F2947" s="773">
        <v>0</v>
      </c>
      <c r="G2947" s="773">
        <v>0</v>
      </c>
      <c r="H2947" s="774">
        <v>0</v>
      </c>
    </row>
    <row r="2948" spans="1:8" s="406" customFormat="1" x14ac:dyDescent="0.25">
      <c r="A2948" s="524" t="str">
        <f t="shared" si="70"/>
        <v>890-081-0-001 Rayonier A.M. Canada S.E.N.C. (Témiscaming - Pâtes et papiers)</v>
      </c>
      <c r="B2948" s="61" t="str">
        <f t="shared" si="69"/>
        <v>081-0-001 Rayonier A.M. Canada S.E.N.C. (Témiscaming - Pâtes et papiers)</v>
      </c>
      <c r="C2948" s="641">
        <v>890</v>
      </c>
      <c r="D2948" s="641" t="s">
        <v>1017</v>
      </c>
      <c r="E2948" s="642" t="s">
        <v>1244</v>
      </c>
      <c r="F2948" s="773">
        <v>460</v>
      </c>
      <c r="G2948" s="773">
        <v>8</v>
      </c>
      <c r="H2948" s="774">
        <v>460</v>
      </c>
    </row>
    <row r="2949" spans="1:8" s="406" customFormat="1" x14ac:dyDescent="0.25">
      <c r="A2949" s="524" t="str">
        <f t="shared" si="70"/>
        <v>890-171-4-003 Silicium Québec Société en commandite</v>
      </c>
      <c r="B2949" s="61" t="str">
        <f t="shared" si="69"/>
        <v>171-4-003 Silicium Québec Société en commandite</v>
      </c>
      <c r="C2949" s="641">
        <v>890</v>
      </c>
      <c r="D2949" s="641" t="s">
        <v>1010</v>
      </c>
      <c r="E2949" s="642" t="s">
        <v>1245</v>
      </c>
      <c r="F2949" s="773">
        <v>460</v>
      </c>
      <c r="G2949" s="773">
        <v>8</v>
      </c>
      <c r="H2949" s="774">
        <v>460</v>
      </c>
    </row>
    <row r="2950" spans="1:8" s="406" customFormat="1" x14ac:dyDescent="0.25">
      <c r="A2950" s="524" t="str">
        <f t="shared" si="70"/>
        <v>890-012-0-001 Uniboard Canada inc. (Sayabec)</v>
      </c>
      <c r="B2950" s="61" t="str">
        <f t="shared" si="69"/>
        <v>012-0-001 Uniboard Canada inc. (Sayabec)</v>
      </c>
      <c r="C2950" s="641">
        <v>890</v>
      </c>
      <c r="D2950" s="641" t="s">
        <v>1008</v>
      </c>
      <c r="E2950" s="642" t="s">
        <v>1246</v>
      </c>
      <c r="F2950" s="773">
        <v>460</v>
      </c>
      <c r="G2950" s="773">
        <v>8</v>
      </c>
      <c r="H2950" s="774">
        <v>460</v>
      </c>
    </row>
    <row r="2951" spans="1:8" s="406" customFormat="1" x14ac:dyDescent="0.25">
      <c r="A2951" s="524" t="str">
        <f t="shared" si="70"/>
        <v>890-041-2-039 Xylo-Carbone inc.</v>
      </c>
      <c r="B2951" s="61" t="str">
        <f t="shared" si="69"/>
        <v>041-2-039 Xylo-Carbone inc.</v>
      </c>
      <c r="C2951" s="641">
        <v>890</v>
      </c>
      <c r="D2951" s="641" t="s">
        <v>1214</v>
      </c>
      <c r="E2951" s="642" t="s">
        <v>1247</v>
      </c>
      <c r="F2951" s="773">
        <v>460</v>
      </c>
      <c r="G2951" s="773">
        <v>8</v>
      </c>
      <c r="H2951" s="774">
        <v>460</v>
      </c>
    </row>
    <row r="2952" spans="1:8" s="406" customFormat="1" x14ac:dyDescent="0.25">
      <c r="A2952" s="524" t="str">
        <f t="shared" si="70"/>
        <v>891-142-4-004 9455-8624 Québec inc. (Biomasse du lac Taureau)</v>
      </c>
      <c r="B2952" s="61" t="str">
        <f t="shared" ref="B2952:B3015" si="71">CONCATENATE(D2952," ",E2952)</f>
        <v>142-4-004 9455-8624 Québec inc. (Biomasse du lac Taureau)</v>
      </c>
      <c r="C2952" s="641">
        <v>891</v>
      </c>
      <c r="D2952" s="641" t="s">
        <v>1147</v>
      </c>
      <c r="E2952" s="642" t="s">
        <v>1236</v>
      </c>
      <c r="F2952" s="773">
        <v>460</v>
      </c>
      <c r="G2952" s="773">
        <v>8</v>
      </c>
      <c r="H2952" s="774">
        <v>460</v>
      </c>
    </row>
    <row r="2953" spans="1:8" s="406" customFormat="1" x14ac:dyDescent="0.25">
      <c r="A2953" s="524" t="str">
        <f t="shared" ref="A2953:A3016" si="72">CONCATENATE(C2953,"-",B2953)</f>
        <v>891-011-0-003 Cascades Canada ULC (Cabano)</v>
      </c>
      <c r="B2953" s="61" t="str">
        <f t="shared" si="71"/>
        <v>011-0-003 Cascades Canada ULC (Cabano)</v>
      </c>
      <c r="C2953" s="641">
        <v>891</v>
      </c>
      <c r="D2953" s="641" t="s">
        <v>1007</v>
      </c>
      <c r="E2953" s="642" t="s">
        <v>1211</v>
      </c>
      <c r="F2953" s="773">
        <v>460</v>
      </c>
      <c r="G2953" s="773">
        <v>8</v>
      </c>
      <c r="H2953" s="774">
        <v>460</v>
      </c>
    </row>
    <row r="2954" spans="1:8" s="406" customFormat="1" x14ac:dyDescent="0.25">
      <c r="A2954" s="524" t="str">
        <f t="shared" si="72"/>
        <v>891-042-0-001 Compagnie WestRock du Canada Corp.</v>
      </c>
      <c r="B2954" s="61" t="str">
        <f t="shared" si="71"/>
        <v>042-0-001 Compagnie WestRock du Canada Corp.</v>
      </c>
      <c r="C2954" s="641">
        <v>891</v>
      </c>
      <c r="D2954" s="641" t="s">
        <v>1011</v>
      </c>
      <c r="E2954" s="642" t="s">
        <v>1237</v>
      </c>
      <c r="F2954" s="773">
        <v>460</v>
      </c>
      <c r="G2954" s="773">
        <v>8</v>
      </c>
      <c r="H2954" s="774">
        <v>460</v>
      </c>
    </row>
    <row r="2955" spans="1:8" s="406" customFormat="1" x14ac:dyDescent="0.25">
      <c r="A2955" s="524" t="str">
        <f t="shared" si="72"/>
        <v>891-051-0-003 Domtar inc. (Windsor - Pâtes et papiers)</v>
      </c>
      <c r="B2955" s="61" t="str">
        <f t="shared" si="71"/>
        <v>051-0-003 Domtar inc. (Windsor - Pâtes et papiers)</v>
      </c>
      <c r="C2955" s="641">
        <v>891</v>
      </c>
      <c r="D2955" s="641" t="s">
        <v>1012</v>
      </c>
      <c r="E2955" s="642" t="s">
        <v>1238</v>
      </c>
      <c r="F2955" s="773">
        <v>460</v>
      </c>
      <c r="G2955" s="773">
        <v>8</v>
      </c>
      <c r="H2955" s="774">
        <v>460</v>
      </c>
    </row>
    <row r="2956" spans="1:8" s="406" customFormat="1" x14ac:dyDescent="0.25">
      <c r="A2956" s="524" t="str">
        <f t="shared" si="72"/>
        <v>891-012-0-003 Entreprises Sappi Canada inc. (Matane)</v>
      </c>
      <c r="B2956" s="61" t="str">
        <f t="shared" si="71"/>
        <v>012-0-003 Entreprises Sappi Canada inc. (Matane)</v>
      </c>
      <c r="C2956" s="641">
        <v>891</v>
      </c>
      <c r="D2956" s="641" t="s">
        <v>1009</v>
      </c>
      <c r="E2956" s="642" t="s">
        <v>1239</v>
      </c>
      <c r="F2956" s="773">
        <v>460</v>
      </c>
      <c r="G2956" s="773">
        <v>8</v>
      </c>
      <c r="H2956" s="774">
        <v>460</v>
      </c>
    </row>
    <row r="2957" spans="1:8" s="406" customFormat="1" x14ac:dyDescent="0.25">
      <c r="A2957" s="524" t="str">
        <f t="shared" si="72"/>
        <v>891-086-0-002 Forex Amos inc. (OSB)</v>
      </c>
      <c r="B2957" s="61" t="str">
        <f t="shared" si="71"/>
        <v>086-0-002 Forex Amos inc. (OSB)</v>
      </c>
      <c r="C2957" s="641">
        <v>891</v>
      </c>
      <c r="D2957" s="641" t="s">
        <v>1240</v>
      </c>
      <c r="E2957" s="642" t="s">
        <v>1241</v>
      </c>
      <c r="F2957" s="773">
        <v>160</v>
      </c>
      <c r="G2957" s="773">
        <v>3</v>
      </c>
      <c r="H2957" s="774">
        <v>180</v>
      </c>
    </row>
    <row r="2958" spans="1:8" s="406" customFormat="1" x14ac:dyDescent="0.25">
      <c r="A2958" s="524" t="str">
        <f t="shared" si="72"/>
        <v xml:space="preserve">891-072-0-002 Fortress Cellulose Spécialisée (Thurso - Pâtes et Papiers) </v>
      </c>
      <c r="B2958" s="61" t="str">
        <f t="shared" si="71"/>
        <v xml:space="preserve">072-0-002 Fortress Cellulose Spécialisée (Thurso - Pâtes et Papiers) </v>
      </c>
      <c r="C2958" s="641">
        <v>891</v>
      </c>
      <c r="D2958" s="641" t="s">
        <v>1013</v>
      </c>
      <c r="E2958" s="642" t="s">
        <v>1014</v>
      </c>
      <c r="F2958" s="773">
        <v>460</v>
      </c>
      <c r="G2958" s="773">
        <v>8</v>
      </c>
      <c r="H2958" s="774">
        <v>460</v>
      </c>
    </row>
    <row r="2959" spans="1:8" s="406" customFormat="1" x14ac:dyDescent="0.25">
      <c r="A2959" s="524" t="str">
        <f t="shared" si="72"/>
        <v>891-073-0-001 Louisiana-Pacific Canada Ltd. (Bois-Franc)</v>
      </c>
      <c r="B2959" s="61" t="str">
        <f t="shared" si="71"/>
        <v>073-0-001 Louisiana-Pacific Canada Ltd. (Bois-Franc)</v>
      </c>
      <c r="C2959" s="641">
        <v>891</v>
      </c>
      <c r="D2959" s="641" t="s">
        <v>1015</v>
      </c>
      <c r="E2959" s="642" t="s">
        <v>1242</v>
      </c>
      <c r="F2959" s="773">
        <v>460</v>
      </c>
      <c r="G2959" s="773">
        <v>8</v>
      </c>
      <c r="H2959" s="774">
        <v>460</v>
      </c>
    </row>
    <row r="2960" spans="1:8" s="406" customFormat="1" x14ac:dyDescent="0.25">
      <c r="A2960" s="524" t="str">
        <f t="shared" si="72"/>
        <v>891-022-0-001 Norbord inc. (Chambord)</v>
      </c>
      <c r="B2960" s="61" t="str">
        <f t="shared" si="71"/>
        <v>022-0-001 Norbord inc. (Chambord)</v>
      </c>
      <c r="C2960" s="641">
        <v>891</v>
      </c>
      <c r="D2960" s="641" t="s">
        <v>1212</v>
      </c>
      <c r="E2960" s="642" t="s">
        <v>1213</v>
      </c>
      <c r="F2960" s="773">
        <v>460</v>
      </c>
      <c r="G2960" s="773">
        <v>8</v>
      </c>
      <c r="H2960" s="774">
        <v>460</v>
      </c>
    </row>
    <row r="2961" spans="1:8" s="406" customFormat="1" x14ac:dyDescent="0.25">
      <c r="A2961" s="524" t="str">
        <f t="shared" si="72"/>
        <v>891-085-0-001 Norbord inc. (La Sarre - Panneaux)</v>
      </c>
      <c r="B2961" s="61" t="str">
        <f t="shared" si="71"/>
        <v>085-0-001 Norbord inc. (La Sarre - Panneaux)</v>
      </c>
      <c r="C2961" s="641">
        <v>891</v>
      </c>
      <c r="D2961" s="641" t="s">
        <v>1016</v>
      </c>
      <c r="E2961" s="642" t="s">
        <v>1243</v>
      </c>
      <c r="F2961" s="773">
        <v>40</v>
      </c>
      <c r="G2961" s="773">
        <v>1</v>
      </c>
      <c r="H2961" s="774">
        <v>60</v>
      </c>
    </row>
    <row r="2962" spans="1:8" s="406" customFormat="1" x14ac:dyDescent="0.25">
      <c r="A2962" s="524" t="str">
        <f t="shared" si="72"/>
        <v>891-081-0-001 Rayonier A.M. Canada S.E.N.C. (Témiscaming - Pâtes et papiers)</v>
      </c>
      <c r="B2962" s="61" t="str">
        <f t="shared" si="71"/>
        <v>081-0-001 Rayonier A.M. Canada S.E.N.C. (Témiscaming - Pâtes et papiers)</v>
      </c>
      <c r="C2962" s="641">
        <v>891</v>
      </c>
      <c r="D2962" s="641" t="s">
        <v>1017</v>
      </c>
      <c r="E2962" s="642" t="s">
        <v>1244</v>
      </c>
      <c r="F2962" s="773">
        <v>460</v>
      </c>
      <c r="G2962" s="773">
        <v>8</v>
      </c>
      <c r="H2962" s="774">
        <v>460</v>
      </c>
    </row>
    <row r="2963" spans="1:8" s="406" customFormat="1" x14ac:dyDescent="0.25">
      <c r="A2963" s="524" t="str">
        <f t="shared" si="72"/>
        <v>891-171-4-003 Silicium Québec Société en commandite</v>
      </c>
      <c r="B2963" s="61" t="str">
        <f t="shared" si="71"/>
        <v>171-4-003 Silicium Québec Société en commandite</v>
      </c>
      <c r="C2963" s="641">
        <v>891</v>
      </c>
      <c r="D2963" s="641" t="s">
        <v>1010</v>
      </c>
      <c r="E2963" s="642" t="s">
        <v>1245</v>
      </c>
      <c r="F2963" s="773">
        <v>460</v>
      </c>
      <c r="G2963" s="773">
        <v>8</v>
      </c>
      <c r="H2963" s="774">
        <v>460</v>
      </c>
    </row>
    <row r="2964" spans="1:8" s="406" customFormat="1" x14ac:dyDescent="0.25">
      <c r="A2964" s="524" t="str">
        <f t="shared" si="72"/>
        <v>891-012-0-001 Uniboard Canada inc. (Sayabec)</v>
      </c>
      <c r="B2964" s="61" t="str">
        <f t="shared" si="71"/>
        <v>012-0-001 Uniboard Canada inc. (Sayabec)</v>
      </c>
      <c r="C2964" s="641">
        <v>891</v>
      </c>
      <c r="D2964" s="641" t="s">
        <v>1008</v>
      </c>
      <c r="E2964" s="642" t="s">
        <v>1246</v>
      </c>
      <c r="F2964" s="773">
        <v>460</v>
      </c>
      <c r="G2964" s="773">
        <v>8</v>
      </c>
      <c r="H2964" s="774">
        <v>460</v>
      </c>
    </row>
    <row r="2965" spans="1:8" s="406" customFormat="1" x14ac:dyDescent="0.25">
      <c r="A2965" s="524" t="str">
        <f t="shared" si="72"/>
        <v>891-041-2-039 Xylo-Carbone inc.</v>
      </c>
      <c r="B2965" s="61" t="str">
        <f t="shared" si="71"/>
        <v>041-2-039 Xylo-Carbone inc.</v>
      </c>
      <c r="C2965" s="641">
        <v>891</v>
      </c>
      <c r="D2965" s="641" t="s">
        <v>1214</v>
      </c>
      <c r="E2965" s="642" t="s">
        <v>1247</v>
      </c>
      <c r="F2965" s="773">
        <v>460</v>
      </c>
      <c r="G2965" s="773">
        <v>8</v>
      </c>
      <c r="H2965" s="774">
        <v>460</v>
      </c>
    </row>
    <row r="2966" spans="1:8" s="406" customFormat="1" x14ac:dyDescent="0.25">
      <c r="A2966" s="524" t="str">
        <f t="shared" si="72"/>
        <v>892-142-4-004 9455-8624 Québec inc. (Biomasse du lac Taureau)</v>
      </c>
      <c r="B2966" s="61" t="str">
        <f t="shared" si="71"/>
        <v>142-4-004 9455-8624 Québec inc. (Biomasse du lac Taureau)</v>
      </c>
      <c r="C2966" s="641">
        <v>892</v>
      </c>
      <c r="D2966" s="641" t="s">
        <v>1147</v>
      </c>
      <c r="E2966" s="642" t="s">
        <v>1236</v>
      </c>
      <c r="F2966" s="773">
        <v>460</v>
      </c>
      <c r="G2966" s="773">
        <v>8</v>
      </c>
      <c r="H2966" s="774">
        <v>460</v>
      </c>
    </row>
    <row r="2967" spans="1:8" s="406" customFormat="1" x14ac:dyDescent="0.25">
      <c r="A2967" s="524" t="str">
        <f t="shared" si="72"/>
        <v>892-011-0-003 Cascades Canada ULC (Cabano)</v>
      </c>
      <c r="B2967" s="61" t="str">
        <f t="shared" si="71"/>
        <v>011-0-003 Cascades Canada ULC (Cabano)</v>
      </c>
      <c r="C2967" s="641">
        <v>892</v>
      </c>
      <c r="D2967" s="641" t="s">
        <v>1007</v>
      </c>
      <c r="E2967" s="642" t="s">
        <v>1211</v>
      </c>
      <c r="F2967" s="773">
        <v>460</v>
      </c>
      <c r="G2967" s="773">
        <v>8</v>
      </c>
      <c r="H2967" s="774">
        <v>460</v>
      </c>
    </row>
    <row r="2968" spans="1:8" s="406" customFormat="1" x14ac:dyDescent="0.25">
      <c r="A2968" s="524" t="str">
        <f t="shared" si="72"/>
        <v>892-042-0-001 Compagnie WestRock du Canada Corp.</v>
      </c>
      <c r="B2968" s="61" t="str">
        <f t="shared" si="71"/>
        <v>042-0-001 Compagnie WestRock du Canada Corp.</v>
      </c>
      <c r="C2968" s="641">
        <v>892</v>
      </c>
      <c r="D2968" s="641" t="s">
        <v>1011</v>
      </c>
      <c r="E2968" s="642" t="s">
        <v>1237</v>
      </c>
      <c r="F2968" s="773">
        <v>460</v>
      </c>
      <c r="G2968" s="773">
        <v>8</v>
      </c>
      <c r="H2968" s="774">
        <v>460</v>
      </c>
    </row>
    <row r="2969" spans="1:8" s="406" customFormat="1" x14ac:dyDescent="0.25">
      <c r="A2969" s="524" t="str">
        <f t="shared" si="72"/>
        <v>892-051-0-003 Domtar inc. (Windsor - Pâtes et papiers)</v>
      </c>
      <c r="B2969" s="61" t="str">
        <f t="shared" si="71"/>
        <v>051-0-003 Domtar inc. (Windsor - Pâtes et papiers)</v>
      </c>
      <c r="C2969" s="641">
        <v>892</v>
      </c>
      <c r="D2969" s="641" t="s">
        <v>1012</v>
      </c>
      <c r="E2969" s="642" t="s">
        <v>1238</v>
      </c>
      <c r="F2969" s="773">
        <v>460</v>
      </c>
      <c r="G2969" s="773">
        <v>8</v>
      </c>
      <c r="H2969" s="774">
        <v>460</v>
      </c>
    </row>
    <row r="2970" spans="1:8" s="406" customFormat="1" x14ac:dyDescent="0.25">
      <c r="A2970" s="524" t="str">
        <f t="shared" si="72"/>
        <v>892-012-0-003 Entreprises Sappi Canada inc. (Matane)</v>
      </c>
      <c r="B2970" s="61" t="str">
        <f t="shared" si="71"/>
        <v>012-0-003 Entreprises Sappi Canada inc. (Matane)</v>
      </c>
      <c r="C2970" s="641">
        <v>892</v>
      </c>
      <c r="D2970" s="641" t="s">
        <v>1009</v>
      </c>
      <c r="E2970" s="642" t="s">
        <v>1239</v>
      </c>
      <c r="F2970" s="773">
        <v>460</v>
      </c>
      <c r="G2970" s="773">
        <v>8</v>
      </c>
      <c r="H2970" s="774">
        <v>460</v>
      </c>
    </row>
    <row r="2971" spans="1:8" s="406" customFormat="1" x14ac:dyDescent="0.25">
      <c r="A2971" s="524" t="str">
        <f t="shared" si="72"/>
        <v>892-086-0-002 Forex Amos inc. (OSB)</v>
      </c>
      <c r="B2971" s="61" t="str">
        <f t="shared" si="71"/>
        <v>086-0-002 Forex Amos inc. (OSB)</v>
      </c>
      <c r="C2971" s="641">
        <v>892</v>
      </c>
      <c r="D2971" s="641" t="s">
        <v>1240</v>
      </c>
      <c r="E2971" s="642" t="s">
        <v>1241</v>
      </c>
      <c r="F2971" s="773">
        <v>420</v>
      </c>
      <c r="G2971" s="773">
        <v>7</v>
      </c>
      <c r="H2971" s="774">
        <v>420</v>
      </c>
    </row>
    <row r="2972" spans="1:8" s="406" customFormat="1" x14ac:dyDescent="0.25">
      <c r="A2972" s="524" t="str">
        <f t="shared" si="72"/>
        <v xml:space="preserve">892-072-0-002 Fortress Cellulose Spécialisée (Thurso - Pâtes et Papiers) </v>
      </c>
      <c r="B2972" s="61" t="str">
        <f t="shared" si="71"/>
        <v xml:space="preserve">072-0-002 Fortress Cellulose Spécialisée (Thurso - Pâtes et Papiers) </v>
      </c>
      <c r="C2972" s="641">
        <v>892</v>
      </c>
      <c r="D2972" s="641" t="s">
        <v>1013</v>
      </c>
      <c r="E2972" s="642" t="s">
        <v>1014</v>
      </c>
      <c r="F2972" s="773">
        <v>460</v>
      </c>
      <c r="G2972" s="773">
        <v>8</v>
      </c>
      <c r="H2972" s="774">
        <v>460</v>
      </c>
    </row>
    <row r="2973" spans="1:8" s="406" customFormat="1" x14ac:dyDescent="0.25">
      <c r="A2973" s="524" t="str">
        <f t="shared" si="72"/>
        <v>892-073-0-001 Louisiana-Pacific Canada Ltd. (Bois-Franc)</v>
      </c>
      <c r="B2973" s="61" t="str">
        <f t="shared" si="71"/>
        <v>073-0-001 Louisiana-Pacific Canada Ltd. (Bois-Franc)</v>
      </c>
      <c r="C2973" s="641">
        <v>892</v>
      </c>
      <c r="D2973" s="641" t="s">
        <v>1015</v>
      </c>
      <c r="E2973" s="642" t="s">
        <v>1242</v>
      </c>
      <c r="F2973" s="773">
        <v>460</v>
      </c>
      <c r="G2973" s="773">
        <v>8</v>
      </c>
      <c r="H2973" s="774">
        <v>460</v>
      </c>
    </row>
    <row r="2974" spans="1:8" s="406" customFormat="1" x14ac:dyDescent="0.25">
      <c r="A2974" s="524" t="str">
        <f t="shared" si="72"/>
        <v>892-022-0-001 Norbord inc. (Chambord)</v>
      </c>
      <c r="B2974" s="61" t="str">
        <f t="shared" si="71"/>
        <v>022-0-001 Norbord inc. (Chambord)</v>
      </c>
      <c r="C2974" s="641">
        <v>892</v>
      </c>
      <c r="D2974" s="641" t="s">
        <v>1212</v>
      </c>
      <c r="E2974" s="642" t="s">
        <v>1213</v>
      </c>
      <c r="F2974" s="773">
        <v>460</v>
      </c>
      <c r="G2974" s="773">
        <v>8</v>
      </c>
      <c r="H2974" s="774">
        <v>460</v>
      </c>
    </row>
    <row r="2975" spans="1:8" s="406" customFormat="1" x14ac:dyDescent="0.25">
      <c r="A2975" s="524" t="str">
        <f t="shared" si="72"/>
        <v>892-085-0-001 Norbord inc. (La Sarre - Panneaux)</v>
      </c>
      <c r="B2975" s="61" t="str">
        <f t="shared" si="71"/>
        <v>085-0-001 Norbord inc. (La Sarre - Panneaux)</v>
      </c>
      <c r="C2975" s="641">
        <v>892</v>
      </c>
      <c r="D2975" s="641" t="s">
        <v>1016</v>
      </c>
      <c r="E2975" s="642" t="s">
        <v>1243</v>
      </c>
      <c r="F2975" s="773">
        <v>260</v>
      </c>
      <c r="G2975" s="773">
        <v>5</v>
      </c>
      <c r="H2975" s="774">
        <v>300</v>
      </c>
    </row>
    <row r="2976" spans="1:8" s="406" customFormat="1" x14ac:dyDescent="0.25">
      <c r="A2976" s="524" t="str">
        <f t="shared" si="72"/>
        <v>892-081-0-001 Rayonier A.M. Canada S.E.N.C. (Témiscaming - Pâtes et papiers)</v>
      </c>
      <c r="B2976" s="61" t="str">
        <f t="shared" si="71"/>
        <v>081-0-001 Rayonier A.M. Canada S.E.N.C. (Témiscaming - Pâtes et papiers)</v>
      </c>
      <c r="C2976" s="641">
        <v>892</v>
      </c>
      <c r="D2976" s="641" t="s">
        <v>1017</v>
      </c>
      <c r="E2976" s="642" t="s">
        <v>1244</v>
      </c>
      <c r="F2976" s="773">
        <v>460</v>
      </c>
      <c r="G2976" s="773">
        <v>8</v>
      </c>
      <c r="H2976" s="774">
        <v>460</v>
      </c>
    </row>
    <row r="2977" spans="1:8" s="406" customFormat="1" x14ac:dyDescent="0.25">
      <c r="A2977" s="524" t="str">
        <f t="shared" si="72"/>
        <v>892-171-4-003 Silicium Québec Société en commandite</v>
      </c>
      <c r="B2977" s="61" t="str">
        <f t="shared" si="71"/>
        <v>171-4-003 Silicium Québec Société en commandite</v>
      </c>
      <c r="C2977" s="641">
        <v>892</v>
      </c>
      <c r="D2977" s="641" t="s">
        <v>1010</v>
      </c>
      <c r="E2977" s="642" t="s">
        <v>1245</v>
      </c>
      <c r="F2977" s="773">
        <v>460</v>
      </c>
      <c r="G2977" s="773">
        <v>8</v>
      </c>
      <c r="H2977" s="774">
        <v>460</v>
      </c>
    </row>
    <row r="2978" spans="1:8" s="406" customFormat="1" x14ac:dyDescent="0.25">
      <c r="A2978" s="524" t="str">
        <f t="shared" si="72"/>
        <v>892-012-0-001 Uniboard Canada inc. (Sayabec)</v>
      </c>
      <c r="B2978" s="61" t="str">
        <f t="shared" si="71"/>
        <v>012-0-001 Uniboard Canada inc. (Sayabec)</v>
      </c>
      <c r="C2978" s="641">
        <v>892</v>
      </c>
      <c r="D2978" s="641" t="s">
        <v>1008</v>
      </c>
      <c r="E2978" s="642" t="s">
        <v>1246</v>
      </c>
      <c r="F2978" s="773">
        <v>460</v>
      </c>
      <c r="G2978" s="773">
        <v>8</v>
      </c>
      <c r="H2978" s="774">
        <v>460</v>
      </c>
    </row>
    <row r="2979" spans="1:8" s="406" customFormat="1" x14ac:dyDescent="0.25">
      <c r="A2979" s="524" t="str">
        <f t="shared" si="72"/>
        <v>892-041-2-039 Xylo-Carbone inc.</v>
      </c>
      <c r="B2979" s="61" t="str">
        <f t="shared" si="71"/>
        <v>041-2-039 Xylo-Carbone inc.</v>
      </c>
      <c r="C2979" s="641">
        <v>892</v>
      </c>
      <c r="D2979" s="641" t="s">
        <v>1214</v>
      </c>
      <c r="E2979" s="642" t="s">
        <v>1247</v>
      </c>
      <c r="F2979" s="773">
        <v>460</v>
      </c>
      <c r="G2979" s="773">
        <v>8</v>
      </c>
      <c r="H2979" s="774">
        <v>460</v>
      </c>
    </row>
    <row r="2980" spans="1:8" s="406" customFormat="1" x14ac:dyDescent="0.25">
      <c r="A2980" s="524" t="str">
        <f t="shared" si="72"/>
        <v>931-142-4-004 9455-8624 Québec inc. (Biomasse du lac Taureau)</v>
      </c>
      <c r="B2980" s="61" t="str">
        <f t="shared" si="71"/>
        <v>142-4-004 9455-8624 Québec inc. (Biomasse du lac Taureau)</v>
      </c>
      <c r="C2980" s="641">
        <v>931</v>
      </c>
      <c r="D2980" s="641" t="s">
        <v>1147</v>
      </c>
      <c r="E2980" s="642" t="s">
        <v>1236</v>
      </c>
      <c r="F2980" s="773">
        <v>460</v>
      </c>
      <c r="G2980" s="773">
        <v>8</v>
      </c>
      <c r="H2980" s="774">
        <v>460</v>
      </c>
    </row>
    <row r="2981" spans="1:8" s="406" customFormat="1" x14ac:dyDescent="0.25">
      <c r="A2981" s="524" t="str">
        <f t="shared" si="72"/>
        <v>931-011-0-003 Cascades Canada ULC (Cabano)</v>
      </c>
      <c r="B2981" s="61" t="str">
        <f t="shared" si="71"/>
        <v>011-0-003 Cascades Canada ULC (Cabano)</v>
      </c>
      <c r="C2981" s="641">
        <v>931</v>
      </c>
      <c r="D2981" s="641" t="s">
        <v>1007</v>
      </c>
      <c r="E2981" s="642" t="s">
        <v>1211</v>
      </c>
      <c r="F2981" s="773">
        <v>460</v>
      </c>
      <c r="G2981" s="773">
        <v>8</v>
      </c>
      <c r="H2981" s="774">
        <v>460</v>
      </c>
    </row>
    <row r="2982" spans="1:8" s="406" customFormat="1" x14ac:dyDescent="0.25">
      <c r="A2982" s="524" t="str">
        <f t="shared" si="72"/>
        <v>931-042-0-001 Compagnie WestRock du Canada Corp.</v>
      </c>
      <c r="B2982" s="61" t="str">
        <f t="shared" si="71"/>
        <v>042-0-001 Compagnie WestRock du Canada Corp.</v>
      </c>
      <c r="C2982" s="641">
        <v>931</v>
      </c>
      <c r="D2982" s="641" t="s">
        <v>1011</v>
      </c>
      <c r="E2982" s="642" t="s">
        <v>1237</v>
      </c>
      <c r="F2982" s="773">
        <v>460</v>
      </c>
      <c r="G2982" s="773">
        <v>8</v>
      </c>
      <c r="H2982" s="774">
        <v>460</v>
      </c>
    </row>
    <row r="2983" spans="1:8" s="406" customFormat="1" x14ac:dyDescent="0.25">
      <c r="A2983" s="524" t="str">
        <f t="shared" si="72"/>
        <v>931-051-0-003 Domtar inc. (Windsor - Pâtes et papiers)</v>
      </c>
      <c r="B2983" s="61" t="str">
        <f t="shared" si="71"/>
        <v>051-0-003 Domtar inc. (Windsor - Pâtes et papiers)</v>
      </c>
      <c r="C2983" s="641">
        <v>931</v>
      </c>
      <c r="D2983" s="641" t="s">
        <v>1012</v>
      </c>
      <c r="E2983" s="642" t="s">
        <v>1238</v>
      </c>
      <c r="F2983" s="773">
        <v>460</v>
      </c>
      <c r="G2983" s="773">
        <v>8</v>
      </c>
      <c r="H2983" s="774">
        <v>460</v>
      </c>
    </row>
    <row r="2984" spans="1:8" s="406" customFormat="1" x14ac:dyDescent="0.25">
      <c r="A2984" s="524" t="str">
        <f t="shared" si="72"/>
        <v>931-012-0-003 Entreprises Sappi Canada inc. (Matane)</v>
      </c>
      <c r="B2984" s="61" t="str">
        <f t="shared" si="71"/>
        <v>012-0-003 Entreprises Sappi Canada inc. (Matane)</v>
      </c>
      <c r="C2984" s="641">
        <v>931</v>
      </c>
      <c r="D2984" s="641" t="s">
        <v>1009</v>
      </c>
      <c r="E2984" s="642" t="s">
        <v>1239</v>
      </c>
      <c r="F2984" s="773">
        <v>460</v>
      </c>
      <c r="G2984" s="773">
        <v>8</v>
      </c>
      <c r="H2984" s="774">
        <v>460</v>
      </c>
    </row>
    <row r="2985" spans="1:8" s="406" customFormat="1" x14ac:dyDescent="0.25">
      <c r="A2985" s="524" t="str">
        <f t="shared" si="72"/>
        <v>931-086-0-002 Forex Amos inc. (OSB)</v>
      </c>
      <c r="B2985" s="61" t="str">
        <f t="shared" si="71"/>
        <v>086-0-002 Forex Amos inc. (OSB)</v>
      </c>
      <c r="C2985" s="641">
        <v>931</v>
      </c>
      <c r="D2985" s="641" t="s">
        <v>1240</v>
      </c>
      <c r="E2985" s="642" t="s">
        <v>1241</v>
      </c>
      <c r="F2985" s="773">
        <v>460</v>
      </c>
      <c r="G2985" s="773">
        <v>8</v>
      </c>
      <c r="H2985" s="774">
        <v>460</v>
      </c>
    </row>
    <row r="2986" spans="1:8" s="406" customFormat="1" x14ac:dyDescent="0.25">
      <c r="A2986" s="524" t="str">
        <f t="shared" si="72"/>
        <v xml:space="preserve">931-072-0-002 Fortress Cellulose Spécialisée (Thurso - Pâtes et Papiers) </v>
      </c>
      <c r="B2986" s="61" t="str">
        <f t="shared" si="71"/>
        <v xml:space="preserve">072-0-002 Fortress Cellulose Spécialisée (Thurso - Pâtes et Papiers) </v>
      </c>
      <c r="C2986" s="641">
        <v>931</v>
      </c>
      <c r="D2986" s="641" t="s">
        <v>1013</v>
      </c>
      <c r="E2986" s="642" t="s">
        <v>1014</v>
      </c>
      <c r="F2986" s="773">
        <v>460</v>
      </c>
      <c r="G2986" s="773">
        <v>8</v>
      </c>
      <c r="H2986" s="774">
        <v>460</v>
      </c>
    </row>
    <row r="2987" spans="1:8" s="406" customFormat="1" x14ac:dyDescent="0.25">
      <c r="A2987" s="524" t="str">
        <f t="shared" si="72"/>
        <v>931-073-0-001 Louisiana-Pacific Canada Ltd. (Bois-Franc)</v>
      </c>
      <c r="B2987" s="61" t="str">
        <f t="shared" si="71"/>
        <v>073-0-001 Louisiana-Pacific Canada Ltd. (Bois-Franc)</v>
      </c>
      <c r="C2987" s="641">
        <v>931</v>
      </c>
      <c r="D2987" s="641" t="s">
        <v>1015</v>
      </c>
      <c r="E2987" s="642" t="s">
        <v>1242</v>
      </c>
      <c r="F2987" s="773">
        <v>460</v>
      </c>
      <c r="G2987" s="773">
        <v>8</v>
      </c>
      <c r="H2987" s="774">
        <v>460</v>
      </c>
    </row>
    <row r="2988" spans="1:8" s="406" customFormat="1" x14ac:dyDescent="0.25">
      <c r="A2988" s="524" t="str">
        <f t="shared" si="72"/>
        <v>931-022-0-001 Norbord inc. (Chambord)</v>
      </c>
      <c r="B2988" s="61" t="str">
        <f t="shared" si="71"/>
        <v>022-0-001 Norbord inc. (Chambord)</v>
      </c>
      <c r="C2988" s="641">
        <v>931</v>
      </c>
      <c r="D2988" s="641" t="s">
        <v>1212</v>
      </c>
      <c r="E2988" s="642" t="s">
        <v>1213</v>
      </c>
      <c r="F2988" s="773">
        <v>460</v>
      </c>
      <c r="G2988" s="773">
        <v>8</v>
      </c>
      <c r="H2988" s="774">
        <v>460</v>
      </c>
    </row>
    <row r="2989" spans="1:8" s="406" customFormat="1" x14ac:dyDescent="0.25">
      <c r="A2989" s="524" t="str">
        <f t="shared" si="72"/>
        <v>931-085-0-001 Norbord inc. (La Sarre - Panneaux)</v>
      </c>
      <c r="B2989" s="61" t="str">
        <f t="shared" si="71"/>
        <v>085-0-001 Norbord inc. (La Sarre - Panneaux)</v>
      </c>
      <c r="C2989" s="641">
        <v>931</v>
      </c>
      <c r="D2989" s="641" t="s">
        <v>1016</v>
      </c>
      <c r="E2989" s="642" t="s">
        <v>1243</v>
      </c>
      <c r="F2989" s="773">
        <v>460</v>
      </c>
      <c r="G2989" s="773">
        <v>8</v>
      </c>
      <c r="H2989" s="774">
        <v>460</v>
      </c>
    </row>
    <row r="2990" spans="1:8" s="406" customFormat="1" x14ac:dyDescent="0.25">
      <c r="A2990" s="524" t="str">
        <f t="shared" si="72"/>
        <v>931-081-0-001 Rayonier A.M. Canada S.E.N.C. (Témiscaming - Pâtes et papiers)</v>
      </c>
      <c r="B2990" s="61" t="str">
        <f t="shared" si="71"/>
        <v>081-0-001 Rayonier A.M. Canada S.E.N.C. (Témiscaming - Pâtes et papiers)</v>
      </c>
      <c r="C2990" s="641">
        <v>931</v>
      </c>
      <c r="D2990" s="641" t="s">
        <v>1017</v>
      </c>
      <c r="E2990" s="642" t="s">
        <v>1244</v>
      </c>
      <c r="F2990" s="773">
        <v>460</v>
      </c>
      <c r="G2990" s="773">
        <v>8</v>
      </c>
      <c r="H2990" s="774">
        <v>460</v>
      </c>
    </row>
    <row r="2991" spans="1:8" s="406" customFormat="1" x14ac:dyDescent="0.25">
      <c r="A2991" s="524" t="str">
        <f t="shared" si="72"/>
        <v>931-171-4-003 Silicium Québec Société en commandite</v>
      </c>
      <c r="B2991" s="61" t="str">
        <f t="shared" si="71"/>
        <v>171-4-003 Silicium Québec Société en commandite</v>
      </c>
      <c r="C2991" s="641">
        <v>931</v>
      </c>
      <c r="D2991" s="641" t="s">
        <v>1010</v>
      </c>
      <c r="E2991" s="642" t="s">
        <v>1245</v>
      </c>
      <c r="F2991" s="773">
        <v>460</v>
      </c>
      <c r="G2991" s="773">
        <v>8</v>
      </c>
      <c r="H2991" s="774">
        <v>460</v>
      </c>
    </row>
    <row r="2992" spans="1:8" s="406" customFormat="1" x14ac:dyDescent="0.25">
      <c r="A2992" s="524" t="str">
        <f t="shared" si="72"/>
        <v>931-012-0-001 Uniboard Canada inc. (Sayabec)</v>
      </c>
      <c r="B2992" s="61" t="str">
        <f t="shared" si="71"/>
        <v>012-0-001 Uniboard Canada inc. (Sayabec)</v>
      </c>
      <c r="C2992" s="641">
        <v>931</v>
      </c>
      <c r="D2992" s="641" t="s">
        <v>1008</v>
      </c>
      <c r="E2992" s="642" t="s">
        <v>1246</v>
      </c>
      <c r="F2992" s="773">
        <v>460</v>
      </c>
      <c r="G2992" s="773">
        <v>8</v>
      </c>
      <c r="H2992" s="774">
        <v>460</v>
      </c>
    </row>
    <row r="2993" spans="1:8" s="406" customFormat="1" x14ac:dyDescent="0.25">
      <c r="A2993" s="524" t="str">
        <f t="shared" si="72"/>
        <v>931-041-2-039 Xylo-Carbone inc.</v>
      </c>
      <c r="B2993" s="61" t="str">
        <f t="shared" si="71"/>
        <v>041-2-039 Xylo-Carbone inc.</v>
      </c>
      <c r="C2993" s="641">
        <v>931</v>
      </c>
      <c r="D2993" s="641" t="s">
        <v>1214</v>
      </c>
      <c r="E2993" s="642" t="s">
        <v>1247</v>
      </c>
      <c r="F2993" s="773">
        <v>460</v>
      </c>
      <c r="G2993" s="773">
        <v>8</v>
      </c>
      <c r="H2993" s="774">
        <v>460</v>
      </c>
    </row>
    <row r="2994" spans="1:8" s="406" customFormat="1" x14ac:dyDescent="0.25">
      <c r="A2994" s="524" t="str">
        <f t="shared" si="72"/>
        <v>932-142-4-004 9455-8624 Québec inc. (Biomasse du lac Taureau)</v>
      </c>
      <c r="B2994" s="61" t="str">
        <f t="shared" si="71"/>
        <v>142-4-004 9455-8624 Québec inc. (Biomasse du lac Taureau)</v>
      </c>
      <c r="C2994" s="641">
        <v>932</v>
      </c>
      <c r="D2994" s="641" t="s">
        <v>1147</v>
      </c>
      <c r="E2994" s="642" t="s">
        <v>1236</v>
      </c>
      <c r="F2994" s="773">
        <v>460</v>
      </c>
      <c r="G2994" s="773">
        <v>8</v>
      </c>
      <c r="H2994" s="774">
        <v>460</v>
      </c>
    </row>
    <row r="2995" spans="1:8" s="406" customFormat="1" x14ac:dyDescent="0.25">
      <c r="A2995" s="524" t="str">
        <f t="shared" si="72"/>
        <v>932-011-0-003 Cascades Canada ULC (Cabano)</v>
      </c>
      <c r="B2995" s="61" t="str">
        <f t="shared" si="71"/>
        <v>011-0-003 Cascades Canada ULC (Cabano)</v>
      </c>
      <c r="C2995" s="641">
        <v>932</v>
      </c>
      <c r="D2995" s="641" t="s">
        <v>1007</v>
      </c>
      <c r="E2995" s="642" t="s">
        <v>1211</v>
      </c>
      <c r="F2995" s="773">
        <v>460</v>
      </c>
      <c r="G2995" s="773">
        <v>8</v>
      </c>
      <c r="H2995" s="774">
        <v>460</v>
      </c>
    </row>
    <row r="2996" spans="1:8" s="406" customFormat="1" x14ac:dyDescent="0.25">
      <c r="A2996" s="524" t="str">
        <f t="shared" si="72"/>
        <v>932-042-0-001 Compagnie WestRock du Canada Corp.</v>
      </c>
      <c r="B2996" s="61" t="str">
        <f t="shared" si="71"/>
        <v>042-0-001 Compagnie WestRock du Canada Corp.</v>
      </c>
      <c r="C2996" s="641">
        <v>932</v>
      </c>
      <c r="D2996" s="641" t="s">
        <v>1011</v>
      </c>
      <c r="E2996" s="642" t="s">
        <v>1237</v>
      </c>
      <c r="F2996" s="773">
        <v>460</v>
      </c>
      <c r="G2996" s="773">
        <v>8</v>
      </c>
      <c r="H2996" s="774">
        <v>460</v>
      </c>
    </row>
    <row r="2997" spans="1:8" s="406" customFormat="1" x14ac:dyDescent="0.25">
      <c r="A2997" s="524" t="str">
        <f t="shared" si="72"/>
        <v>932-051-0-003 Domtar inc. (Windsor - Pâtes et papiers)</v>
      </c>
      <c r="B2997" s="61" t="str">
        <f t="shared" si="71"/>
        <v>051-0-003 Domtar inc. (Windsor - Pâtes et papiers)</v>
      </c>
      <c r="C2997" s="641">
        <v>932</v>
      </c>
      <c r="D2997" s="641" t="s">
        <v>1012</v>
      </c>
      <c r="E2997" s="642" t="s">
        <v>1238</v>
      </c>
      <c r="F2997" s="773">
        <v>460</v>
      </c>
      <c r="G2997" s="773">
        <v>8</v>
      </c>
      <c r="H2997" s="774">
        <v>460</v>
      </c>
    </row>
    <row r="2998" spans="1:8" s="406" customFormat="1" x14ac:dyDescent="0.25">
      <c r="A2998" s="524" t="str">
        <f t="shared" si="72"/>
        <v>932-012-0-003 Entreprises Sappi Canada inc. (Matane)</v>
      </c>
      <c r="B2998" s="61" t="str">
        <f t="shared" si="71"/>
        <v>012-0-003 Entreprises Sappi Canada inc. (Matane)</v>
      </c>
      <c r="C2998" s="641">
        <v>932</v>
      </c>
      <c r="D2998" s="641" t="s">
        <v>1009</v>
      </c>
      <c r="E2998" s="642" t="s">
        <v>1239</v>
      </c>
      <c r="F2998" s="773">
        <v>460</v>
      </c>
      <c r="G2998" s="773">
        <v>8</v>
      </c>
      <c r="H2998" s="774">
        <v>460</v>
      </c>
    </row>
    <row r="2999" spans="1:8" s="406" customFormat="1" x14ac:dyDescent="0.25">
      <c r="A2999" s="524" t="str">
        <f t="shared" si="72"/>
        <v>932-086-0-002 Forex Amos inc. (OSB)</v>
      </c>
      <c r="B2999" s="61" t="str">
        <f t="shared" si="71"/>
        <v>086-0-002 Forex Amos inc. (OSB)</v>
      </c>
      <c r="C2999" s="641">
        <v>932</v>
      </c>
      <c r="D2999" s="641" t="s">
        <v>1240</v>
      </c>
      <c r="E2999" s="642" t="s">
        <v>1241</v>
      </c>
      <c r="F2999" s="773">
        <v>460</v>
      </c>
      <c r="G2999" s="773">
        <v>8</v>
      </c>
      <c r="H2999" s="774">
        <v>460</v>
      </c>
    </row>
    <row r="3000" spans="1:8" s="406" customFormat="1" x14ac:dyDescent="0.25">
      <c r="A3000" s="524" t="str">
        <f t="shared" si="72"/>
        <v xml:space="preserve">932-072-0-002 Fortress Cellulose Spécialisée (Thurso - Pâtes et Papiers) </v>
      </c>
      <c r="B3000" s="61" t="str">
        <f t="shared" si="71"/>
        <v xml:space="preserve">072-0-002 Fortress Cellulose Spécialisée (Thurso - Pâtes et Papiers) </v>
      </c>
      <c r="C3000" s="641">
        <v>932</v>
      </c>
      <c r="D3000" s="641" t="s">
        <v>1013</v>
      </c>
      <c r="E3000" s="642" t="s">
        <v>1014</v>
      </c>
      <c r="F3000" s="773">
        <v>460</v>
      </c>
      <c r="G3000" s="773">
        <v>8</v>
      </c>
      <c r="H3000" s="774">
        <v>460</v>
      </c>
    </row>
    <row r="3001" spans="1:8" s="406" customFormat="1" x14ac:dyDescent="0.25">
      <c r="A3001" s="524" t="str">
        <f t="shared" si="72"/>
        <v>932-073-0-001 Louisiana-Pacific Canada Ltd. (Bois-Franc)</v>
      </c>
      <c r="B3001" s="61" t="str">
        <f t="shared" si="71"/>
        <v>073-0-001 Louisiana-Pacific Canada Ltd. (Bois-Franc)</v>
      </c>
      <c r="C3001" s="641">
        <v>932</v>
      </c>
      <c r="D3001" s="641" t="s">
        <v>1015</v>
      </c>
      <c r="E3001" s="642" t="s">
        <v>1242</v>
      </c>
      <c r="F3001" s="773">
        <v>460</v>
      </c>
      <c r="G3001" s="773">
        <v>8</v>
      </c>
      <c r="H3001" s="774">
        <v>460</v>
      </c>
    </row>
    <row r="3002" spans="1:8" s="406" customFormat="1" x14ac:dyDescent="0.25">
      <c r="A3002" s="524" t="str">
        <f t="shared" si="72"/>
        <v>932-022-0-001 Norbord inc. (Chambord)</v>
      </c>
      <c r="B3002" s="61" t="str">
        <f t="shared" si="71"/>
        <v>022-0-001 Norbord inc. (Chambord)</v>
      </c>
      <c r="C3002" s="641">
        <v>932</v>
      </c>
      <c r="D3002" s="641" t="s">
        <v>1212</v>
      </c>
      <c r="E3002" s="642" t="s">
        <v>1213</v>
      </c>
      <c r="F3002" s="773">
        <v>460</v>
      </c>
      <c r="G3002" s="773">
        <v>8</v>
      </c>
      <c r="H3002" s="774">
        <v>460</v>
      </c>
    </row>
    <row r="3003" spans="1:8" s="406" customFormat="1" x14ac:dyDescent="0.25">
      <c r="A3003" s="524" t="str">
        <f t="shared" si="72"/>
        <v>932-085-0-001 Norbord inc. (La Sarre - Panneaux)</v>
      </c>
      <c r="B3003" s="61" t="str">
        <f t="shared" si="71"/>
        <v>085-0-001 Norbord inc. (La Sarre - Panneaux)</v>
      </c>
      <c r="C3003" s="641">
        <v>932</v>
      </c>
      <c r="D3003" s="641" t="s">
        <v>1016</v>
      </c>
      <c r="E3003" s="642" t="s">
        <v>1243</v>
      </c>
      <c r="F3003" s="773">
        <v>460</v>
      </c>
      <c r="G3003" s="773">
        <v>8</v>
      </c>
      <c r="H3003" s="774">
        <v>460</v>
      </c>
    </row>
    <row r="3004" spans="1:8" s="406" customFormat="1" x14ac:dyDescent="0.25">
      <c r="A3004" s="524" t="str">
        <f t="shared" si="72"/>
        <v>932-081-0-001 Rayonier A.M. Canada S.E.N.C. (Témiscaming - Pâtes et papiers)</v>
      </c>
      <c r="B3004" s="61" t="str">
        <f t="shared" si="71"/>
        <v>081-0-001 Rayonier A.M. Canada S.E.N.C. (Témiscaming - Pâtes et papiers)</v>
      </c>
      <c r="C3004" s="641">
        <v>932</v>
      </c>
      <c r="D3004" s="641" t="s">
        <v>1017</v>
      </c>
      <c r="E3004" s="642" t="s">
        <v>1244</v>
      </c>
      <c r="F3004" s="773">
        <v>460</v>
      </c>
      <c r="G3004" s="773">
        <v>8</v>
      </c>
      <c r="H3004" s="774">
        <v>460</v>
      </c>
    </row>
    <row r="3005" spans="1:8" s="406" customFormat="1" x14ac:dyDescent="0.25">
      <c r="A3005" s="524" t="str">
        <f t="shared" si="72"/>
        <v>932-171-4-003 Silicium Québec Société en commandite</v>
      </c>
      <c r="B3005" s="61" t="str">
        <f t="shared" si="71"/>
        <v>171-4-003 Silicium Québec Société en commandite</v>
      </c>
      <c r="C3005" s="641">
        <v>932</v>
      </c>
      <c r="D3005" s="641" t="s">
        <v>1010</v>
      </c>
      <c r="E3005" s="642" t="s">
        <v>1245</v>
      </c>
      <c r="F3005" s="773">
        <v>460</v>
      </c>
      <c r="G3005" s="773">
        <v>8</v>
      </c>
      <c r="H3005" s="774">
        <v>460</v>
      </c>
    </row>
    <row r="3006" spans="1:8" s="406" customFormat="1" x14ac:dyDescent="0.25">
      <c r="A3006" s="524" t="str">
        <f t="shared" si="72"/>
        <v>932-012-0-001 Uniboard Canada inc. (Sayabec)</v>
      </c>
      <c r="B3006" s="61" t="str">
        <f t="shared" si="71"/>
        <v>012-0-001 Uniboard Canada inc. (Sayabec)</v>
      </c>
      <c r="C3006" s="641">
        <v>932</v>
      </c>
      <c r="D3006" s="641" t="s">
        <v>1008</v>
      </c>
      <c r="E3006" s="642" t="s">
        <v>1246</v>
      </c>
      <c r="F3006" s="773">
        <v>460</v>
      </c>
      <c r="G3006" s="773">
        <v>8</v>
      </c>
      <c r="H3006" s="774">
        <v>460</v>
      </c>
    </row>
    <row r="3007" spans="1:8" s="406" customFormat="1" x14ac:dyDescent="0.25">
      <c r="A3007" s="524" t="str">
        <f t="shared" si="72"/>
        <v>932-041-2-039 Xylo-Carbone inc.</v>
      </c>
      <c r="B3007" s="61" t="str">
        <f t="shared" si="71"/>
        <v>041-2-039 Xylo-Carbone inc.</v>
      </c>
      <c r="C3007" s="641">
        <v>932</v>
      </c>
      <c r="D3007" s="641" t="s">
        <v>1214</v>
      </c>
      <c r="E3007" s="642" t="s">
        <v>1247</v>
      </c>
      <c r="F3007" s="773">
        <v>460</v>
      </c>
      <c r="G3007" s="773">
        <v>8</v>
      </c>
      <c r="H3007" s="774">
        <v>460</v>
      </c>
    </row>
    <row r="3008" spans="1:8" s="406" customFormat="1" x14ac:dyDescent="0.25">
      <c r="A3008" s="524" t="str">
        <f t="shared" si="72"/>
        <v>933-142-4-004 9455-8624 Québec inc. (Biomasse du lac Taureau)</v>
      </c>
      <c r="B3008" s="61" t="str">
        <f t="shared" si="71"/>
        <v>142-4-004 9455-8624 Québec inc. (Biomasse du lac Taureau)</v>
      </c>
      <c r="C3008" s="641">
        <v>933</v>
      </c>
      <c r="D3008" s="641" t="s">
        <v>1147</v>
      </c>
      <c r="E3008" s="642" t="s">
        <v>1236</v>
      </c>
      <c r="F3008" s="773">
        <v>460</v>
      </c>
      <c r="G3008" s="773">
        <v>8</v>
      </c>
      <c r="H3008" s="774">
        <v>460</v>
      </c>
    </row>
    <row r="3009" spans="1:8" s="406" customFormat="1" x14ac:dyDescent="0.25">
      <c r="A3009" s="524" t="str">
        <f t="shared" si="72"/>
        <v>933-011-0-003 Cascades Canada ULC (Cabano)</v>
      </c>
      <c r="B3009" s="61" t="str">
        <f t="shared" si="71"/>
        <v>011-0-003 Cascades Canada ULC (Cabano)</v>
      </c>
      <c r="C3009" s="641">
        <v>933</v>
      </c>
      <c r="D3009" s="641" t="s">
        <v>1007</v>
      </c>
      <c r="E3009" s="642" t="s">
        <v>1211</v>
      </c>
      <c r="F3009" s="773">
        <v>460</v>
      </c>
      <c r="G3009" s="773">
        <v>8</v>
      </c>
      <c r="H3009" s="774">
        <v>460</v>
      </c>
    </row>
    <row r="3010" spans="1:8" s="406" customFormat="1" x14ac:dyDescent="0.25">
      <c r="A3010" s="524" t="str">
        <f t="shared" si="72"/>
        <v>933-042-0-001 Compagnie WestRock du Canada Corp.</v>
      </c>
      <c r="B3010" s="61" t="str">
        <f t="shared" si="71"/>
        <v>042-0-001 Compagnie WestRock du Canada Corp.</v>
      </c>
      <c r="C3010" s="641">
        <v>933</v>
      </c>
      <c r="D3010" s="641" t="s">
        <v>1011</v>
      </c>
      <c r="E3010" s="642" t="s">
        <v>1237</v>
      </c>
      <c r="F3010" s="773">
        <v>460</v>
      </c>
      <c r="G3010" s="773">
        <v>8</v>
      </c>
      <c r="H3010" s="774">
        <v>460</v>
      </c>
    </row>
    <row r="3011" spans="1:8" s="406" customFormat="1" x14ac:dyDescent="0.25">
      <c r="A3011" s="524" t="str">
        <f t="shared" si="72"/>
        <v>933-051-0-003 Domtar inc. (Windsor - Pâtes et papiers)</v>
      </c>
      <c r="B3011" s="61" t="str">
        <f t="shared" si="71"/>
        <v>051-0-003 Domtar inc. (Windsor - Pâtes et papiers)</v>
      </c>
      <c r="C3011" s="641">
        <v>933</v>
      </c>
      <c r="D3011" s="641" t="s">
        <v>1012</v>
      </c>
      <c r="E3011" s="642" t="s">
        <v>1238</v>
      </c>
      <c r="F3011" s="773">
        <v>460</v>
      </c>
      <c r="G3011" s="773">
        <v>8</v>
      </c>
      <c r="H3011" s="774">
        <v>460</v>
      </c>
    </row>
    <row r="3012" spans="1:8" s="406" customFormat="1" x14ac:dyDescent="0.25">
      <c r="A3012" s="524" t="str">
        <f t="shared" si="72"/>
        <v>933-012-0-003 Entreprises Sappi Canada inc. (Matane)</v>
      </c>
      <c r="B3012" s="61" t="str">
        <f t="shared" si="71"/>
        <v>012-0-003 Entreprises Sappi Canada inc. (Matane)</v>
      </c>
      <c r="C3012" s="641">
        <v>933</v>
      </c>
      <c r="D3012" s="641" t="s">
        <v>1009</v>
      </c>
      <c r="E3012" s="642" t="s">
        <v>1239</v>
      </c>
      <c r="F3012" s="773">
        <v>460</v>
      </c>
      <c r="G3012" s="773">
        <v>8</v>
      </c>
      <c r="H3012" s="774">
        <v>460</v>
      </c>
    </row>
    <row r="3013" spans="1:8" s="406" customFormat="1" x14ac:dyDescent="0.25">
      <c r="A3013" s="524" t="str">
        <f t="shared" si="72"/>
        <v>933-086-0-002 Forex Amos inc. (OSB)</v>
      </c>
      <c r="B3013" s="61" t="str">
        <f t="shared" si="71"/>
        <v>086-0-002 Forex Amos inc. (OSB)</v>
      </c>
      <c r="C3013" s="641">
        <v>933</v>
      </c>
      <c r="D3013" s="641" t="s">
        <v>1240</v>
      </c>
      <c r="E3013" s="642" t="s">
        <v>1241</v>
      </c>
      <c r="F3013" s="773">
        <v>460</v>
      </c>
      <c r="G3013" s="773">
        <v>8</v>
      </c>
      <c r="H3013" s="774">
        <v>460</v>
      </c>
    </row>
    <row r="3014" spans="1:8" s="406" customFormat="1" x14ac:dyDescent="0.25">
      <c r="A3014" s="524" t="str">
        <f t="shared" si="72"/>
        <v xml:space="preserve">933-072-0-002 Fortress Cellulose Spécialisée (Thurso - Pâtes et Papiers) </v>
      </c>
      <c r="B3014" s="61" t="str">
        <f t="shared" si="71"/>
        <v xml:space="preserve">072-0-002 Fortress Cellulose Spécialisée (Thurso - Pâtes et Papiers) </v>
      </c>
      <c r="C3014" s="641">
        <v>933</v>
      </c>
      <c r="D3014" s="641" t="s">
        <v>1013</v>
      </c>
      <c r="E3014" s="642" t="s">
        <v>1014</v>
      </c>
      <c r="F3014" s="773">
        <v>460</v>
      </c>
      <c r="G3014" s="773">
        <v>8</v>
      </c>
      <c r="H3014" s="774">
        <v>460</v>
      </c>
    </row>
    <row r="3015" spans="1:8" s="406" customFormat="1" x14ac:dyDescent="0.25">
      <c r="A3015" s="524" t="str">
        <f t="shared" si="72"/>
        <v>933-073-0-001 Louisiana-Pacific Canada Ltd. (Bois-Franc)</v>
      </c>
      <c r="B3015" s="61" t="str">
        <f t="shared" si="71"/>
        <v>073-0-001 Louisiana-Pacific Canada Ltd. (Bois-Franc)</v>
      </c>
      <c r="C3015" s="641">
        <v>933</v>
      </c>
      <c r="D3015" s="641" t="s">
        <v>1015</v>
      </c>
      <c r="E3015" s="642" t="s">
        <v>1242</v>
      </c>
      <c r="F3015" s="773">
        <v>460</v>
      </c>
      <c r="G3015" s="773">
        <v>8</v>
      </c>
      <c r="H3015" s="774">
        <v>460</v>
      </c>
    </row>
    <row r="3016" spans="1:8" s="406" customFormat="1" x14ac:dyDescent="0.25">
      <c r="A3016" s="524" t="str">
        <f t="shared" si="72"/>
        <v>933-022-0-001 Norbord inc. (Chambord)</v>
      </c>
      <c r="B3016" s="61" t="str">
        <f t="shared" ref="B3016:B3079" si="73">CONCATENATE(D3016," ",E3016)</f>
        <v>022-0-001 Norbord inc. (Chambord)</v>
      </c>
      <c r="C3016" s="641">
        <v>933</v>
      </c>
      <c r="D3016" s="641" t="s">
        <v>1212</v>
      </c>
      <c r="E3016" s="642" t="s">
        <v>1213</v>
      </c>
      <c r="F3016" s="773">
        <v>460</v>
      </c>
      <c r="G3016" s="773">
        <v>8</v>
      </c>
      <c r="H3016" s="774">
        <v>460</v>
      </c>
    </row>
    <row r="3017" spans="1:8" s="406" customFormat="1" x14ac:dyDescent="0.25">
      <c r="A3017" s="524" t="str">
        <f t="shared" ref="A3017:A3080" si="74">CONCATENATE(C3017,"-",B3017)</f>
        <v>933-085-0-001 Norbord inc. (La Sarre - Panneaux)</v>
      </c>
      <c r="B3017" s="61" t="str">
        <f t="shared" si="73"/>
        <v>085-0-001 Norbord inc. (La Sarre - Panneaux)</v>
      </c>
      <c r="C3017" s="641">
        <v>933</v>
      </c>
      <c r="D3017" s="641" t="s">
        <v>1016</v>
      </c>
      <c r="E3017" s="642" t="s">
        <v>1243</v>
      </c>
      <c r="F3017" s="773">
        <v>460</v>
      </c>
      <c r="G3017" s="773">
        <v>8</v>
      </c>
      <c r="H3017" s="774">
        <v>460</v>
      </c>
    </row>
    <row r="3018" spans="1:8" s="406" customFormat="1" x14ac:dyDescent="0.25">
      <c r="A3018" s="524" t="str">
        <f t="shared" si="74"/>
        <v>933-081-0-001 Rayonier A.M. Canada S.E.N.C. (Témiscaming - Pâtes et papiers)</v>
      </c>
      <c r="B3018" s="61" t="str">
        <f t="shared" si="73"/>
        <v>081-0-001 Rayonier A.M. Canada S.E.N.C. (Témiscaming - Pâtes et papiers)</v>
      </c>
      <c r="C3018" s="641">
        <v>933</v>
      </c>
      <c r="D3018" s="641" t="s">
        <v>1017</v>
      </c>
      <c r="E3018" s="642" t="s">
        <v>1244</v>
      </c>
      <c r="F3018" s="773">
        <v>460</v>
      </c>
      <c r="G3018" s="773">
        <v>8</v>
      </c>
      <c r="H3018" s="774">
        <v>460</v>
      </c>
    </row>
    <row r="3019" spans="1:8" s="406" customFormat="1" x14ac:dyDescent="0.25">
      <c r="A3019" s="524" t="str">
        <f t="shared" si="74"/>
        <v>933-171-4-003 Silicium Québec Société en commandite</v>
      </c>
      <c r="B3019" s="61" t="str">
        <f t="shared" si="73"/>
        <v>171-4-003 Silicium Québec Société en commandite</v>
      </c>
      <c r="C3019" s="641">
        <v>933</v>
      </c>
      <c r="D3019" s="641" t="s">
        <v>1010</v>
      </c>
      <c r="E3019" s="642" t="s">
        <v>1245</v>
      </c>
      <c r="F3019" s="773">
        <v>460</v>
      </c>
      <c r="G3019" s="773">
        <v>8</v>
      </c>
      <c r="H3019" s="774">
        <v>460</v>
      </c>
    </row>
    <row r="3020" spans="1:8" s="406" customFormat="1" x14ac:dyDescent="0.25">
      <c r="A3020" s="524" t="str">
        <f t="shared" si="74"/>
        <v>933-012-0-001 Uniboard Canada inc. (Sayabec)</v>
      </c>
      <c r="B3020" s="61" t="str">
        <f t="shared" si="73"/>
        <v>012-0-001 Uniboard Canada inc. (Sayabec)</v>
      </c>
      <c r="C3020" s="641">
        <v>933</v>
      </c>
      <c r="D3020" s="641" t="s">
        <v>1008</v>
      </c>
      <c r="E3020" s="642" t="s">
        <v>1246</v>
      </c>
      <c r="F3020" s="773">
        <v>460</v>
      </c>
      <c r="G3020" s="773">
        <v>8</v>
      </c>
      <c r="H3020" s="774">
        <v>460</v>
      </c>
    </row>
    <row r="3021" spans="1:8" s="406" customFormat="1" x14ac:dyDescent="0.25">
      <c r="A3021" s="524" t="str">
        <f t="shared" si="74"/>
        <v>933-041-2-039 Xylo-Carbone inc.</v>
      </c>
      <c r="B3021" s="61" t="str">
        <f t="shared" si="73"/>
        <v>041-2-039 Xylo-Carbone inc.</v>
      </c>
      <c r="C3021" s="641">
        <v>933</v>
      </c>
      <c r="D3021" s="641" t="s">
        <v>1214</v>
      </c>
      <c r="E3021" s="642" t="s">
        <v>1247</v>
      </c>
      <c r="F3021" s="773">
        <v>460</v>
      </c>
      <c r="G3021" s="773">
        <v>8</v>
      </c>
      <c r="H3021" s="774">
        <v>460</v>
      </c>
    </row>
    <row r="3022" spans="1:8" s="406" customFormat="1" x14ac:dyDescent="0.25">
      <c r="A3022" s="524" t="str">
        <f t="shared" si="74"/>
        <v>934-142-4-004 9455-8624 Québec inc. (Biomasse du lac Taureau)</v>
      </c>
      <c r="B3022" s="61" t="str">
        <f t="shared" si="73"/>
        <v>142-4-004 9455-8624 Québec inc. (Biomasse du lac Taureau)</v>
      </c>
      <c r="C3022" s="641">
        <v>934</v>
      </c>
      <c r="D3022" s="641" t="s">
        <v>1147</v>
      </c>
      <c r="E3022" s="642" t="s">
        <v>1236</v>
      </c>
      <c r="F3022" s="773">
        <v>460</v>
      </c>
      <c r="G3022" s="773">
        <v>8</v>
      </c>
      <c r="H3022" s="774">
        <v>460</v>
      </c>
    </row>
    <row r="3023" spans="1:8" s="406" customFormat="1" x14ac:dyDescent="0.25">
      <c r="A3023" s="524" t="str">
        <f t="shared" si="74"/>
        <v>934-011-0-003 Cascades Canada ULC (Cabano)</v>
      </c>
      <c r="B3023" s="61" t="str">
        <f t="shared" si="73"/>
        <v>011-0-003 Cascades Canada ULC (Cabano)</v>
      </c>
      <c r="C3023" s="641">
        <v>934</v>
      </c>
      <c r="D3023" s="641" t="s">
        <v>1007</v>
      </c>
      <c r="E3023" s="642" t="s">
        <v>1211</v>
      </c>
      <c r="F3023" s="773">
        <v>460</v>
      </c>
      <c r="G3023" s="773">
        <v>8</v>
      </c>
      <c r="H3023" s="774">
        <v>460</v>
      </c>
    </row>
    <row r="3024" spans="1:8" s="406" customFormat="1" x14ac:dyDescent="0.25">
      <c r="A3024" s="524" t="str">
        <f t="shared" si="74"/>
        <v>934-042-0-001 Compagnie WestRock du Canada Corp.</v>
      </c>
      <c r="B3024" s="61" t="str">
        <f t="shared" si="73"/>
        <v>042-0-001 Compagnie WestRock du Canada Corp.</v>
      </c>
      <c r="C3024" s="641">
        <v>934</v>
      </c>
      <c r="D3024" s="641" t="s">
        <v>1011</v>
      </c>
      <c r="E3024" s="642" t="s">
        <v>1237</v>
      </c>
      <c r="F3024" s="773">
        <v>460</v>
      </c>
      <c r="G3024" s="773">
        <v>8</v>
      </c>
      <c r="H3024" s="774">
        <v>460</v>
      </c>
    </row>
    <row r="3025" spans="1:8" s="406" customFormat="1" x14ac:dyDescent="0.25">
      <c r="A3025" s="524" t="str">
        <f t="shared" si="74"/>
        <v>934-051-0-003 Domtar inc. (Windsor - Pâtes et papiers)</v>
      </c>
      <c r="B3025" s="61" t="str">
        <f t="shared" si="73"/>
        <v>051-0-003 Domtar inc. (Windsor - Pâtes et papiers)</v>
      </c>
      <c r="C3025" s="641">
        <v>934</v>
      </c>
      <c r="D3025" s="641" t="s">
        <v>1012</v>
      </c>
      <c r="E3025" s="642" t="s">
        <v>1238</v>
      </c>
      <c r="F3025" s="773">
        <v>460</v>
      </c>
      <c r="G3025" s="773">
        <v>8</v>
      </c>
      <c r="H3025" s="774">
        <v>460</v>
      </c>
    </row>
    <row r="3026" spans="1:8" s="406" customFormat="1" x14ac:dyDescent="0.25">
      <c r="A3026" s="524" t="str">
        <f t="shared" si="74"/>
        <v>934-012-0-003 Entreprises Sappi Canada inc. (Matane)</v>
      </c>
      <c r="B3026" s="61" t="str">
        <f t="shared" si="73"/>
        <v>012-0-003 Entreprises Sappi Canada inc. (Matane)</v>
      </c>
      <c r="C3026" s="641">
        <v>934</v>
      </c>
      <c r="D3026" s="641" t="s">
        <v>1009</v>
      </c>
      <c r="E3026" s="642" t="s">
        <v>1239</v>
      </c>
      <c r="F3026" s="773">
        <v>460</v>
      </c>
      <c r="G3026" s="773">
        <v>8</v>
      </c>
      <c r="H3026" s="774">
        <v>460</v>
      </c>
    </row>
    <row r="3027" spans="1:8" s="406" customFormat="1" x14ac:dyDescent="0.25">
      <c r="A3027" s="524" t="str">
        <f t="shared" si="74"/>
        <v>934-086-0-002 Forex Amos inc. (OSB)</v>
      </c>
      <c r="B3027" s="61" t="str">
        <f t="shared" si="73"/>
        <v>086-0-002 Forex Amos inc. (OSB)</v>
      </c>
      <c r="C3027" s="641">
        <v>934</v>
      </c>
      <c r="D3027" s="641" t="s">
        <v>1240</v>
      </c>
      <c r="E3027" s="642" t="s">
        <v>1241</v>
      </c>
      <c r="F3027" s="773">
        <v>460</v>
      </c>
      <c r="G3027" s="773">
        <v>8</v>
      </c>
      <c r="H3027" s="774">
        <v>460</v>
      </c>
    </row>
    <row r="3028" spans="1:8" s="406" customFormat="1" x14ac:dyDescent="0.25">
      <c r="A3028" s="524" t="str">
        <f t="shared" si="74"/>
        <v xml:space="preserve">934-072-0-002 Fortress Cellulose Spécialisée (Thurso - Pâtes et Papiers) </v>
      </c>
      <c r="B3028" s="61" t="str">
        <f t="shared" si="73"/>
        <v xml:space="preserve">072-0-002 Fortress Cellulose Spécialisée (Thurso - Pâtes et Papiers) </v>
      </c>
      <c r="C3028" s="641">
        <v>934</v>
      </c>
      <c r="D3028" s="641" t="s">
        <v>1013</v>
      </c>
      <c r="E3028" s="642" t="s">
        <v>1014</v>
      </c>
      <c r="F3028" s="773">
        <v>460</v>
      </c>
      <c r="G3028" s="773">
        <v>8</v>
      </c>
      <c r="H3028" s="774">
        <v>460</v>
      </c>
    </row>
    <row r="3029" spans="1:8" s="406" customFormat="1" x14ac:dyDescent="0.25">
      <c r="A3029" s="524" t="str">
        <f t="shared" si="74"/>
        <v>934-073-0-001 Louisiana-Pacific Canada Ltd. (Bois-Franc)</v>
      </c>
      <c r="B3029" s="61" t="str">
        <f t="shared" si="73"/>
        <v>073-0-001 Louisiana-Pacific Canada Ltd. (Bois-Franc)</v>
      </c>
      <c r="C3029" s="641">
        <v>934</v>
      </c>
      <c r="D3029" s="641" t="s">
        <v>1015</v>
      </c>
      <c r="E3029" s="642" t="s">
        <v>1242</v>
      </c>
      <c r="F3029" s="773">
        <v>460</v>
      </c>
      <c r="G3029" s="773">
        <v>8</v>
      </c>
      <c r="H3029" s="774">
        <v>460</v>
      </c>
    </row>
    <row r="3030" spans="1:8" s="406" customFormat="1" x14ac:dyDescent="0.25">
      <c r="A3030" s="524" t="str">
        <f t="shared" si="74"/>
        <v>934-022-0-001 Norbord inc. (Chambord)</v>
      </c>
      <c r="B3030" s="61" t="str">
        <f t="shared" si="73"/>
        <v>022-0-001 Norbord inc. (Chambord)</v>
      </c>
      <c r="C3030" s="641">
        <v>934</v>
      </c>
      <c r="D3030" s="641" t="s">
        <v>1212</v>
      </c>
      <c r="E3030" s="642" t="s">
        <v>1213</v>
      </c>
      <c r="F3030" s="773">
        <v>420</v>
      </c>
      <c r="G3030" s="773">
        <v>7</v>
      </c>
      <c r="H3030" s="774">
        <v>420</v>
      </c>
    </row>
    <row r="3031" spans="1:8" s="406" customFormat="1" x14ac:dyDescent="0.25">
      <c r="A3031" s="524" t="str">
        <f t="shared" si="74"/>
        <v>934-085-0-001 Norbord inc. (La Sarre - Panneaux)</v>
      </c>
      <c r="B3031" s="61" t="str">
        <f t="shared" si="73"/>
        <v>085-0-001 Norbord inc. (La Sarre - Panneaux)</v>
      </c>
      <c r="C3031" s="641">
        <v>934</v>
      </c>
      <c r="D3031" s="641" t="s">
        <v>1016</v>
      </c>
      <c r="E3031" s="642" t="s">
        <v>1243</v>
      </c>
      <c r="F3031" s="773">
        <v>460</v>
      </c>
      <c r="G3031" s="773">
        <v>8</v>
      </c>
      <c r="H3031" s="774">
        <v>460</v>
      </c>
    </row>
    <row r="3032" spans="1:8" s="406" customFormat="1" x14ac:dyDescent="0.25">
      <c r="A3032" s="524" t="str">
        <f t="shared" si="74"/>
        <v>934-081-0-001 Rayonier A.M. Canada S.E.N.C. (Témiscaming - Pâtes et papiers)</v>
      </c>
      <c r="B3032" s="61" t="str">
        <f t="shared" si="73"/>
        <v>081-0-001 Rayonier A.M. Canada S.E.N.C. (Témiscaming - Pâtes et papiers)</v>
      </c>
      <c r="C3032" s="641">
        <v>934</v>
      </c>
      <c r="D3032" s="641" t="s">
        <v>1017</v>
      </c>
      <c r="E3032" s="642" t="s">
        <v>1244</v>
      </c>
      <c r="F3032" s="773">
        <v>460</v>
      </c>
      <c r="G3032" s="773">
        <v>8</v>
      </c>
      <c r="H3032" s="774">
        <v>460</v>
      </c>
    </row>
    <row r="3033" spans="1:8" s="406" customFormat="1" x14ac:dyDescent="0.25">
      <c r="A3033" s="524" t="str">
        <f t="shared" si="74"/>
        <v>934-171-4-003 Silicium Québec Société en commandite</v>
      </c>
      <c r="B3033" s="61" t="str">
        <f t="shared" si="73"/>
        <v>171-4-003 Silicium Québec Société en commandite</v>
      </c>
      <c r="C3033" s="641">
        <v>934</v>
      </c>
      <c r="D3033" s="641" t="s">
        <v>1010</v>
      </c>
      <c r="E3033" s="642" t="s">
        <v>1245</v>
      </c>
      <c r="F3033" s="773">
        <v>460</v>
      </c>
      <c r="G3033" s="773">
        <v>8</v>
      </c>
      <c r="H3033" s="774">
        <v>460</v>
      </c>
    </row>
    <row r="3034" spans="1:8" s="406" customFormat="1" x14ac:dyDescent="0.25">
      <c r="A3034" s="524" t="str">
        <f t="shared" si="74"/>
        <v>934-012-0-001 Uniboard Canada inc. (Sayabec)</v>
      </c>
      <c r="B3034" s="61" t="str">
        <f t="shared" si="73"/>
        <v>012-0-001 Uniboard Canada inc. (Sayabec)</v>
      </c>
      <c r="C3034" s="641">
        <v>934</v>
      </c>
      <c r="D3034" s="641" t="s">
        <v>1008</v>
      </c>
      <c r="E3034" s="642" t="s">
        <v>1246</v>
      </c>
      <c r="F3034" s="773">
        <v>460</v>
      </c>
      <c r="G3034" s="773">
        <v>8</v>
      </c>
      <c r="H3034" s="774">
        <v>460</v>
      </c>
    </row>
    <row r="3035" spans="1:8" s="406" customFormat="1" x14ac:dyDescent="0.25">
      <c r="A3035" s="524" t="str">
        <f t="shared" si="74"/>
        <v>934-041-2-039 Xylo-Carbone inc.</v>
      </c>
      <c r="B3035" s="61" t="str">
        <f t="shared" si="73"/>
        <v>041-2-039 Xylo-Carbone inc.</v>
      </c>
      <c r="C3035" s="641">
        <v>934</v>
      </c>
      <c r="D3035" s="641" t="s">
        <v>1214</v>
      </c>
      <c r="E3035" s="642" t="s">
        <v>1247</v>
      </c>
      <c r="F3035" s="773">
        <v>460</v>
      </c>
      <c r="G3035" s="773">
        <v>8</v>
      </c>
      <c r="H3035" s="774">
        <v>460</v>
      </c>
    </row>
    <row r="3036" spans="1:8" s="406" customFormat="1" x14ac:dyDescent="0.25">
      <c r="A3036" s="524" t="str">
        <f t="shared" si="74"/>
        <v>935-142-4-004 9455-8624 Québec inc. (Biomasse du lac Taureau)</v>
      </c>
      <c r="B3036" s="61" t="str">
        <f t="shared" si="73"/>
        <v>142-4-004 9455-8624 Québec inc. (Biomasse du lac Taureau)</v>
      </c>
      <c r="C3036" s="641">
        <v>935</v>
      </c>
      <c r="D3036" s="641" t="s">
        <v>1147</v>
      </c>
      <c r="E3036" s="642" t="s">
        <v>1236</v>
      </c>
      <c r="F3036" s="773">
        <v>460</v>
      </c>
      <c r="G3036" s="773">
        <v>8</v>
      </c>
      <c r="H3036" s="774">
        <v>460</v>
      </c>
    </row>
    <row r="3037" spans="1:8" s="406" customFormat="1" x14ac:dyDescent="0.25">
      <c r="A3037" s="524" t="str">
        <f t="shared" si="74"/>
        <v>935-011-0-003 Cascades Canada ULC (Cabano)</v>
      </c>
      <c r="B3037" s="61" t="str">
        <f t="shared" si="73"/>
        <v>011-0-003 Cascades Canada ULC (Cabano)</v>
      </c>
      <c r="C3037" s="641">
        <v>935</v>
      </c>
      <c r="D3037" s="641" t="s">
        <v>1007</v>
      </c>
      <c r="E3037" s="642" t="s">
        <v>1211</v>
      </c>
      <c r="F3037" s="773">
        <v>460</v>
      </c>
      <c r="G3037" s="773">
        <v>8</v>
      </c>
      <c r="H3037" s="774">
        <v>460</v>
      </c>
    </row>
    <row r="3038" spans="1:8" s="406" customFormat="1" x14ac:dyDescent="0.25">
      <c r="A3038" s="524" t="str">
        <f t="shared" si="74"/>
        <v>935-042-0-001 Compagnie WestRock du Canada Corp.</v>
      </c>
      <c r="B3038" s="61" t="str">
        <f t="shared" si="73"/>
        <v>042-0-001 Compagnie WestRock du Canada Corp.</v>
      </c>
      <c r="C3038" s="641">
        <v>935</v>
      </c>
      <c r="D3038" s="641" t="s">
        <v>1011</v>
      </c>
      <c r="E3038" s="642" t="s">
        <v>1237</v>
      </c>
      <c r="F3038" s="773">
        <v>440</v>
      </c>
      <c r="G3038" s="773">
        <v>8</v>
      </c>
      <c r="H3038" s="774">
        <v>460</v>
      </c>
    </row>
    <row r="3039" spans="1:8" s="406" customFormat="1" x14ac:dyDescent="0.25">
      <c r="A3039" s="524" t="str">
        <f t="shared" si="74"/>
        <v>935-051-0-003 Domtar inc. (Windsor - Pâtes et papiers)</v>
      </c>
      <c r="B3039" s="61" t="str">
        <f t="shared" si="73"/>
        <v>051-0-003 Domtar inc. (Windsor - Pâtes et papiers)</v>
      </c>
      <c r="C3039" s="641">
        <v>935</v>
      </c>
      <c r="D3039" s="641" t="s">
        <v>1012</v>
      </c>
      <c r="E3039" s="642" t="s">
        <v>1238</v>
      </c>
      <c r="F3039" s="773">
        <v>460</v>
      </c>
      <c r="G3039" s="773">
        <v>8</v>
      </c>
      <c r="H3039" s="774">
        <v>460</v>
      </c>
    </row>
    <row r="3040" spans="1:8" s="406" customFormat="1" x14ac:dyDescent="0.25">
      <c r="A3040" s="524" t="str">
        <f t="shared" si="74"/>
        <v>935-012-0-003 Entreprises Sappi Canada inc. (Matane)</v>
      </c>
      <c r="B3040" s="61" t="str">
        <f t="shared" si="73"/>
        <v>012-0-003 Entreprises Sappi Canada inc. (Matane)</v>
      </c>
      <c r="C3040" s="641">
        <v>935</v>
      </c>
      <c r="D3040" s="641" t="s">
        <v>1009</v>
      </c>
      <c r="E3040" s="642" t="s">
        <v>1239</v>
      </c>
      <c r="F3040" s="773">
        <v>460</v>
      </c>
      <c r="G3040" s="773">
        <v>8</v>
      </c>
      <c r="H3040" s="774">
        <v>460</v>
      </c>
    </row>
    <row r="3041" spans="1:8" s="406" customFormat="1" x14ac:dyDescent="0.25">
      <c r="A3041" s="524" t="str">
        <f t="shared" si="74"/>
        <v>935-086-0-002 Forex Amos inc. (OSB)</v>
      </c>
      <c r="B3041" s="61" t="str">
        <f t="shared" si="73"/>
        <v>086-0-002 Forex Amos inc. (OSB)</v>
      </c>
      <c r="C3041" s="641">
        <v>935</v>
      </c>
      <c r="D3041" s="641" t="s">
        <v>1240</v>
      </c>
      <c r="E3041" s="642" t="s">
        <v>1241</v>
      </c>
      <c r="F3041" s="773">
        <v>460</v>
      </c>
      <c r="G3041" s="773">
        <v>8</v>
      </c>
      <c r="H3041" s="774">
        <v>460</v>
      </c>
    </row>
    <row r="3042" spans="1:8" s="406" customFormat="1" x14ac:dyDescent="0.25">
      <c r="A3042" s="524" t="str">
        <f t="shared" si="74"/>
        <v xml:space="preserve">935-072-0-002 Fortress Cellulose Spécialisée (Thurso - Pâtes et Papiers) </v>
      </c>
      <c r="B3042" s="61" t="str">
        <f t="shared" si="73"/>
        <v xml:space="preserve">072-0-002 Fortress Cellulose Spécialisée (Thurso - Pâtes et Papiers) </v>
      </c>
      <c r="C3042" s="641">
        <v>935</v>
      </c>
      <c r="D3042" s="641" t="s">
        <v>1013</v>
      </c>
      <c r="E3042" s="642" t="s">
        <v>1014</v>
      </c>
      <c r="F3042" s="773">
        <v>460</v>
      </c>
      <c r="G3042" s="773">
        <v>8</v>
      </c>
      <c r="H3042" s="774">
        <v>460</v>
      </c>
    </row>
    <row r="3043" spans="1:8" s="406" customFormat="1" x14ac:dyDescent="0.25">
      <c r="A3043" s="524" t="str">
        <f t="shared" si="74"/>
        <v>935-073-0-001 Louisiana-Pacific Canada Ltd. (Bois-Franc)</v>
      </c>
      <c r="B3043" s="61" t="str">
        <f t="shared" si="73"/>
        <v>073-0-001 Louisiana-Pacific Canada Ltd. (Bois-Franc)</v>
      </c>
      <c r="C3043" s="641">
        <v>935</v>
      </c>
      <c r="D3043" s="641" t="s">
        <v>1015</v>
      </c>
      <c r="E3043" s="642" t="s">
        <v>1242</v>
      </c>
      <c r="F3043" s="773">
        <v>460</v>
      </c>
      <c r="G3043" s="773">
        <v>8</v>
      </c>
      <c r="H3043" s="774">
        <v>460</v>
      </c>
    </row>
    <row r="3044" spans="1:8" s="406" customFormat="1" x14ac:dyDescent="0.25">
      <c r="A3044" s="524" t="str">
        <f t="shared" si="74"/>
        <v>935-022-0-001 Norbord inc. (Chambord)</v>
      </c>
      <c r="B3044" s="61" t="str">
        <f t="shared" si="73"/>
        <v>022-0-001 Norbord inc. (Chambord)</v>
      </c>
      <c r="C3044" s="641">
        <v>935</v>
      </c>
      <c r="D3044" s="641" t="s">
        <v>1212</v>
      </c>
      <c r="E3044" s="642" t="s">
        <v>1213</v>
      </c>
      <c r="F3044" s="773">
        <v>220</v>
      </c>
      <c r="G3044" s="773">
        <v>4</v>
      </c>
      <c r="H3044" s="774">
        <v>240</v>
      </c>
    </row>
    <row r="3045" spans="1:8" s="406" customFormat="1" x14ac:dyDescent="0.25">
      <c r="A3045" s="524" t="str">
        <f t="shared" si="74"/>
        <v>935-085-0-001 Norbord inc. (La Sarre - Panneaux)</v>
      </c>
      <c r="B3045" s="61" t="str">
        <f t="shared" si="73"/>
        <v>085-0-001 Norbord inc. (La Sarre - Panneaux)</v>
      </c>
      <c r="C3045" s="641">
        <v>935</v>
      </c>
      <c r="D3045" s="641" t="s">
        <v>1016</v>
      </c>
      <c r="E3045" s="642" t="s">
        <v>1243</v>
      </c>
      <c r="F3045" s="773">
        <v>460</v>
      </c>
      <c r="G3045" s="773">
        <v>8</v>
      </c>
      <c r="H3045" s="774">
        <v>460</v>
      </c>
    </row>
    <row r="3046" spans="1:8" s="406" customFormat="1" x14ac:dyDescent="0.25">
      <c r="A3046" s="524" t="str">
        <f t="shared" si="74"/>
        <v>935-081-0-001 Rayonier A.M. Canada S.E.N.C. (Témiscaming - Pâtes et papiers)</v>
      </c>
      <c r="B3046" s="61" t="str">
        <f t="shared" si="73"/>
        <v>081-0-001 Rayonier A.M. Canada S.E.N.C. (Témiscaming - Pâtes et papiers)</v>
      </c>
      <c r="C3046" s="641">
        <v>935</v>
      </c>
      <c r="D3046" s="641" t="s">
        <v>1017</v>
      </c>
      <c r="E3046" s="642" t="s">
        <v>1244</v>
      </c>
      <c r="F3046" s="773">
        <v>460</v>
      </c>
      <c r="G3046" s="773">
        <v>8</v>
      </c>
      <c r="H3046" s="774">
        <v>460</v>
      </c>
    </row>
    <row r="3047" spans="1:8" s="406" customFormat="1" x14ac:dyDescent="0.25">
      <c r="A3047" s="524" t="str">
        <f t="shared" si="74"/>
        <v>935-171-4-003 Silicium Québec Société en commandite</v>
      </c>
      <c r="B3047" s="61" t="str">
        <f t="shared" si="73"/>
        <v>171-4-003 Silicium Québec Société en commandite</v>
      </c>
      <c r="C3047" s="641">
        <v>935</v>
      </c>
      <c r="D3047" s="641" t="s">
        <v>1010</v>
      </c>
      <c r="E3047" s="642" t="s">
        <v>1245</v>
      </c>
      <c r="F3047" s="773">
        <v>460</v>
      </c>
      <c r="G3047" s="773">
        <v>8</v>
      </c>
      <c r="H3047" s="774">
        <v>460</v>
      </c>
    </row>
    <row r="3048" spans="1:8" s="406" customFormat="1" x14ac:dyDescent="0.25">
      <c r="A3048" s="524" t="str">
        <f t="shared" si="74"/>
        <v>935-012-0-001 Uniboard Canada inc. (Sayabec)</v>
      </c>
      <c r="B3048" s="61" t="str">
        <f t="shared" si="73"/>
        <v>012-0-001 Uniboard Canada inc. (Sayabec)</v>
      </c>
      <c r="C3048" s="641">
        <v>935</v>
      </c>
      <c r="D3048" s="641" t="s">
        <v>1008</v>
      </c>
      <c r="E3048" s="642" t="s">
        <v>1246</v>
      </c>
      <c r="F3048" s="773">
        <v>460</v>
      </c>
      <c r="G3048" s="773">
        <v>8</v>
      </c>
      <c r="H3048" s="774">
        <v>460</v>
      </c>
    </row>
    <row r="3049" spans="1:8" s="406" customFormat="1" x14ac:dyDescent="0.25">
      <c r="A3049" s="524" t="str">
        <f t="shared" si="74"/>
        <v>935-041-2-039 Xylo-Carbone inc.</v>
      </c>
      <c r="B3049" s="61" t="str">
        <f t="shared" si="73"/>
        <v>041-2-039 Xylo-Carbone inc.</v>
      </c>
      <c r="C3049" s="641">
        <v>935</v>
      </c>
      <c r="D3049" s="641" t="s">
        <v>1214</v>
      </c>
      <c r="E3049" s="642" t="s">
        <v>1247</v>
      </c>
      <c r="F3049" s="773">
        <v>460</v>
      </c>
      <c r="G3049" s="773">
        <v>8</v>
      </c>
      <c r="H3049" s="774">
        <v>460</v>
      </c>
    </row>
    <row r="3050" spans="1:8" s="406" customFormat="1" x14ac:dyDescent="0.25">
      <c r="A3050" s="524" t="str">
        <f t="shared" si="74"/>
        <v>951-142-4-004 9455-8624 Québec inc. (Biomasse du lac Taureau)</v>
      </c>
      <c r="B3050" s="61" t="str">
        <f t="shared" si="73"/>
        <v>142-4-004 9455-8624 Québec inc. (Biomasse du lac Taureau)</v>
      </c>
      <c r="C3050" s="641">
        <v>951</v>
      </c>
      <c r="D3050" s="641" t="s">
        <v>1147</v>
      </c>
      <c r="E3050" s="642" t="s">
        <v>1236</v>
      </c>
      <c r="F3050" s="773">
        <v>460</v>
      </c>
      <c r="G3050" s="773">
        <v>8</v>
      </c>
      <c r="H3050" s="774">
        <v>460</v>
      </c>
    </row>
    <row r="3051" spans="1:8" s="406" customFormat="1" x14ac:dyDescent="0.25">
      <c r="A3051" s="524" t="str">
        <f t="shared" si="74"/>
        <v>951-011-0-003 Cascades Canada ULC (Cabano)</v>
      </c>
      <c r="B3051" s="61" t="str">
        <f t="shared" si="73"/>
        <v>011-0-003 Cascades Canada ULC (Cabano)</v>
      </c>
      <c r="C3051" s="641">
        <v>951</v>
      </c>
      <c r="D3051" s="641" t="s">
        <v>1007</v>
      </c>
      <c r="E3051" s="642" t="s">
        <v>1211</v>
      </c>
      <c r="F3051" s="773">
        <v>460</v>
      </c>
      <c r="G3051" s="773">
        <v>8</v>
      </c>
      <c r="H3051" s="774">
        <v>460</v>
      </c>
    </row>
    <row r="3052" spans="1:8" s="406" customFormat="1" x14ac:dyDescent="0.25">
      <c r="A3052" s="524" t="str">
        <f t="shared" si="74"/>
        <v>951-042-0-001 Compagnie WestRock du Canada Corp.</v>
      </c>
      <c r="B3052" s="61" t="str">
        <f t="shared" si="73"/>
        <v>042-0-001 Compagnie WestRock du Canada Corp.</v>
      </c>
      <c r="C3052" s="641">
        <v>951</v>
      </c>
      <c r="D3052" s="641" t="s">
        <v>1011</v>
      </c>
      <c r="E3052" s="642" t="s">
        <v>1237</v>
      </c>
      <c r="F3052" s="773">
        <v>460</v>
      </c>
      <c r="G3052" s="773">
        <v>8</v>
      </c>
      <c r="H3052" s="774">
        <v>460</v>
      </c>
    </row>
    <row r="3053" spans="1:8" s="406" customFormat="1" x14ac:dyDescent="0.25">
      <c r="A3053" s="524" t="str">
        <f t="shared" si="74"/>
        <v>951-051-0-003 Domtar inc. (Windsor - Pâtes et papiers)</v>
      </c>
      <c r="B3053" s="61" t="str">
        <f t="shared" si="73"/>
        <v>051-0-003 Domtar inc. (Windsor - Pâtes et papiers)</v>
      </c>
      <c r="C3053" s="641">
        <v>951</v>
      </c>
      <c r="D3053" s="641" t="s">
        <v>1012</v>
      </c>
      <c r="E3053" s="642" t="s">
        <v>1238</v>
      </c>
      <c r="F3053" s="773">
        <v>460</v>
      </c>
      <c r="G3053" s="773">
        <v>8</v>
      </c>
      <c r="H3053" s="774">
        <v>460</v>
      </c>
    </row>
    <row r="3054" spans="1:8" s="406" customFormat="1" x14ac:dyDescent="0.25">
      <c r="A3054" s="524" t="str">
        <f t="shared" si="74"/>
        <v>951-012-0-003 Entreprises Sappi Canada inc. (Matane)</v>
      </c>
      <c r="B3054" s="61" t="str">
        <f t="shared" si="73"/>
        <v>012-0-003 Entreprises Sappi Canada inc. (Matane)</v>
      </c>
      <c r="C3054" s="641">
        <v>951</v>
      </c>
      <c r="D3054" s="641" t="s">
        <v>1009</v>
      </c>
      <c r="E3054" s="642" t="s">
        <v>1239</v>
      </c>
      <c r="F3054" s="773">
        <v>460</v>
      </c>
      <c r="G3054" s="773">
        <v>8</v>
      </c>
      <c r="H3054" s="774">
        <v>460</v>
      </c>
    </row>
    <row r="3055" spans="1:8" s="406" customFormat="1" x14ac:dyDescent="0.25">
      <c r="A3055" s="524" t="str">
        <f t="shared" si="74"/>
        <v>951-086-0-002 Forex Amos inc. (OSB)</v>
      </c>
      <c r="B3055" s="61" t="str">
        <f t="shared" si="73"/>
        <v>086-0-002 Forex Amos inc. (OSB)</v>
      </c>
      <c r="C3055" s="641">
        <v>951</v>
      </c>
      <c r="D3055" s="641" t="s">
        <v>1240</v>
      </c>
      <c r="E3055" s="642" t="s">
        <v>1241</v>
      </c>
      <c r="F3055" s="773">
        <v>460</v>
      </c>
      <c r="G3055" s="773">
        <v>8</v>
      </c>
      <c r="H3055" s="774">
        <v>460</v>
      </c>
    </row>
    <row r="3056" spans="1:8" s="406" customFormat="1" x14ac:dyDescent="0.25">
      <c r="A3056" s="524" t="str">
        <f t="shared" si="74"/>
        <v xml:space="preserve">951-072-0-002 Fortress Cellulose Spécialisée (Thurso - Pâtes et Papiers) </v>
      </c>
      <c r="B3056" s="61" t="str">
        <f t="shared" si="73"/>
        <v xml:space="preserve">072-0-002 Fortress Cellulose Spécialisée (Thurso - Pâtes et Papiers) </v>
      </c>
      <c r="C3056" s="641">
        <v>951</v>
      </c>
      <c r="D3056" s="641" t="s">
        <v>1013</v>
      </c>
      <c r="E3056" s="642" t="s">
        <v>1014</v>
      </c>
      <c r="F3056" s="773">
        <v>460</v>
      </c>
      <c r="G3056" s="773">
        <v>8</v>
      </c>
      <c r="H3056" s="774">
        <v>460</v>
      </c>
    </row>
    <row r="3057" spans="1:8" s="406" customFormat="1" x14ac:dyDescent="0.25">
      <c r="A3057" s="524" t="str">
        <f t="shared" si="74"/>
        <v>951-073-0-001 Louisiana-Pacific Canada Ltd. (Bois-Franc)</v>
      </c>
      <c r="B3057" s="61" t="str">
        <f t="shared" si="73"/>
        <v>073-0-001 Louisiana-Pacific Canada Ltd. (Bois-Franc)</v>
      </c>
      <c r="C3057" s="641">
        <v>951</v>
      </c>
      <c r="D3057" s="641" t="s">
        <v>1015</v>
      </c>
      <c r="E3057" s="642" t="s">
        <v>1242</v>
      </c>
      <c r="F3057" s="773">
        <v>460</v>
      </c>
      <c r="G3057" s="773">
        <v>8</v>
      </c>
      <c r="H3057" s="774">
        <v>460</v>
      </c>
    </row>
    <row r="3058" spans="1:8" s="406" customFormat="1" x14ac:dyDescent="0.25">
      <c r="A3058" s="524" t="str">
        <f t="shared" si="74"/>
        <v>951-022-0-001 Norbord inc. (Chambord)</v>
      </c>
      <c r="B3058" s="61" t="str">
        <f t="shared" si="73"/>
        <v>022-0-001 Norbord inc. (Chambord)</v>
      </c>
      <c r="C3058" s="641">
        <v>951</v>
      </c>
      <c r="D3058" s="641" t="s">
        <v>1212</v>
      </c>
      <c r="E3058" s="642" t="s">
        <v>1213</v>
      </c>
      <c r="F3058" s="773">
        <v>340</v>
      </c>
      <c r="G3058" s="773">
        <v>6</v>
      </c>
      <c r="H3058" s="774">
        <v>360</v>
      </c>
    </row>
    <row r="3059" spans="1:8" s="406" customFormat="1" x14ac:dyDescent="0.25">
      <c r="A3059" s="524" t="str">
        <f t="shared" si="74"/>
        <v>951-085-0-001 Norbord inc. (La Sarre - Panneaux)</v>
      </c>
      <c r="B3059" s="61" t="str">
        <f t="shared" si="73"/>
        <v>085-0-001 Norbord inc. (La Sarre - Panneaux)</v>
      </c>
      <c r="C3059" s="641">
        <v>951</v>
      </c>
      <c r="D3059" s="641" t="s">
        <v>1016</v>
      </c>
      <c r="E3059" s="642" t="s">
        <v>1243</v>
      </c>
      <c r="F3059" s="773">
        <v>460</v>
      </c>
      <c r="G3059" s="773">
        <v>8</v>
      </c>
      <c r="H3059" s="774">
        <v>460</v>
      </c>
    </row>
    <row r="3060" spans="1:8" s="406" customFormat="1" x14ac:dyDescent="0.25">
      <c r="A3060" s="524" t="str">
        <f t="shared" si="74"/>
        <v>951-081-0-001 Rayonier A.M. Canada S.E.N.C. (Témiscaming - Pâtes et papiers)</v>
      </c>
      <c r="B3060" s="61" t="str">
        <f t="shared" si="73"/>
        <v>081-0-001 Rayonier A.M. Canada S.E.N.C. (Témiscaming - Pâtes et papiers)</v>
      </c>
      <c r="C3060" s="641">
        <v>951</v>
      </c>
      <c r="D3060" s="641" t="s">
        <v>1017</v>
      </c>
      <c r="E3060" s="642" t="s">
        <v>1244</v>
      </c>
      <c r="F3060" s="773">
        <v>460</v>
      </c>
      <c r="G3060" s="773">
        <v>8</v>
      </c>
      <c r="H3060" s="774">
        <v>460</v>
      </c>
    </row>
    <row r="3061" spans="1:8" s="406" customFormat="1" x14ac:dyDescent="0.25">
      <c r="A3061" s="524" t="str">
        <f t="shared" si="74"/>
        <v>951-171-4-003 Silicium Québec Société en commandite</v>
      </c>
      <c r="B3061" s="61" t="str">
        <f t="shared" si="73"/>
        <v>171-4-003 Silicium Québec Société en commandite</v>
      </c>
      <c r="C3061" s="641">
        <v>951</v>
      </c>
      <c r="D3061" s="641" t="s">
        <v>1010</v>
      </c>
      <c r="E3061" s="642" t="s">
        <v>1245</v>
      </c>
      <c r="F3061" s="773">
        <v>460</v>
      </c>
      <c r="G3061" s="773">
        <v>8</v>
      </c>
      <c r="H3061" s="774">
        <v>460</v>
      </c>
    </row>
    <row r="3062" spans="1:8" s="406" customFormat="1" x14ac:dyDescent="0.25">
      <c r="A3062" s="524" t="str">
        <f t="shared" si="74"/>
        <v>951-012-0-001 Uniboard Canada inc. (Sayabec)</v>
      </c>
      <c r="B3062" s="61" t="str">
        <f t="shared" si="73"/>
        <v>012-0-001 Uniboard Canada inc. (Sayabec)</v>
      </c>
      <c r="C3062" s="641">
        <v>951</v>
      </c>
      <c r="D3062" s="641" t="s">
        <v>1008</v>
      </c>
      <c r="E3062" s="642" t="s">
        <v>1246</v>
      </c>
      <c r="F3062" s="773">
        <v>460</v>
      </c>
      <c r="G3062" s="773">
        <v>8</v>
      </c>
      <c r="H3062" s="774">
        <v>460</v>
      </c>
    </row>
    <row r="3063" spans="1:8" s="406" customFormat="1" x14ac:dyDescent="0.25">
      <c r="A3063" s="524" t="str">
        <f t="shared" si="74"/>
        <v>951-041-2-039 Xylo-Carbone inc.</v>
      </c>
      <c r="B3063" s="61" t="str">
        <f t="shared" si="73"/>
        <v>041-2-039 Xylo-Carbone inc.</v>
      </c>
      <c r="C3063" s="641">
        <v>951</v>
      </c>
      <c r="D3063" s="641" t="s">
        <v>1214</v>
      </c>
      <c r="E3063" s="642" t="s">
        <v>1247</v>
      </c>
      <c r="F3063" s="773">
        <v>460</v>
      </c>
      <c r="G3063" s="773">
        <v>8</v>
      </c>
      <c r="H3063" s="774">
        <v>460</v>
      </c>
    </row>
    <row r="3064" spans="1:8" s="406" customFormat="1" x14ac:dyDescent="0.25">
      <c r="A3064" s="524" t="str">
        <f t="shared" si="74"/>
        <v>952-142-4-004 9455-8624 Québec inc. (Biomasse du lac Taureau)</v>
      </c>
      <c r="B3064" s="61" t="str">
        <f t="shared" si="73"/>
        <v>142-4-004 9455-8624 Québec inc. (Biomasse du lac Taureau)</v>
      </c>
      <c r="C3064" s="641">
        <v>952</v>
      </c>
      <c r="D3064" s="641" t="s">
        <v>1147</v>
      </c>
      <c r="E3064" s="642" t="s">
        <v>1236</v>
      </c>
      <c r="F3064" s="773">
        <v>460</v>
      </c>
      <c r="G3064" s="773">
        <v>8</v>
      </c>
      <c r="H3064" s="774">
        <v>460</v>
      </c>
    </row>
    <row r="3065" spans="1:8" s="406" customFormat="1" x14ac:dyDescent="0.25">
      <c r="A3065" s="524" t="str">
        <f t="shared" si="74"/>
        <v>952-011-0-003 Cascades Canada ULC (Cabano)</v>
      </c>
      <c r="B3065" s="61" t="str">
        <f t="shared" si="73"/>
        <v>011-0-003 Cascades Canada ULC (Cabano)</v>
      </c>
      <c r="C3065" s="641">
        <v>952</v>
      </c>
      <c r="D3065" s="641" t="s">
        <v>1007</v>
      </c>
      <c r="E3065" s="642" t="s">
        <v>1211</v>
      </c>
      <c r="F3065" s="773">
        <v>460</v>
      </c>
      <c r="G3065" s="773">
        <v>8</v>
      </c>
      <c r="H3065" s="774">
        <v>460</v>
      </c>
    </row>
    <row r="3066" spans="1:8" s="406" customFormat="1" x14ac:dyDescent="0.25">
      <c r="A3066" s="524" t="str">
        <f t="shared" si="74"/>
        <v>952-042-0-001 Compagnie WestRock du Canada Corp.</v>
      </c>
      <c r="B3066" s="61" t="str">
        <f t="shared" si="73"/>
        <v>042-0-001 Compagnie WestRock du Canada Corp.</v>
      </c>
      <c r="C3066" s="641">
        <v>952</v>
      </c>
      <c r="D3066" s="641" t="s">
        <v>1011</v>
      </c>
      <c r="E3066" s="642" t="s">
        <v>1237</v>
      </c>
      <c r="F3066" s="773">
        <v>460</v>
      </c>
      <c r="G3066" s="773">
        <v>8</v>
      </c>
      <c r="H3066" s="774">
        <v>460</v>
      </c>
    </row>
    <row r="3067" spans="1:8" s="406" customFormat="1" x14ac:dyDescent="0.25">
      <c r="A3067" s="524" t="str">
        <f t="shared" si="74"/>
        <v>952-051-0-003 Domtar inc. (Windsor - Pâtes et papiers)</v>
      </c>
      <c r="B3067" s="61" t="str">
        <f t="shared" si="73"/>
        <v>051-0-003 Domtar inc. (Windsor - Pâtes et papiers)</v>
      </c>
      <c r="C3067" s="641">
        <v>952</v>
      </c>
      <c r="D3067" s="641" t="s">
        <v>1012</v>
      </c>
      <c r="E3067" s="642" t="s">
        <v>1238</v>
      </c>
      <c r="F3067" s="773">
        <v>460</v>
      </c>
      <c r="G3067" s="773">
        <v>8</v>
      </c>
      <c r="H3067" s="774">
        <v>460</v>
      </c>
    </row>
    <row r="3068" spans="1:8" s="406" customFormat="1" x14ac:dyDescent="0.25">
      <c r="A3068" s="524" t="str">
        <f t="shared" si="74"/>
        <v>952-012-0-003 Entreprises Sappi Canada inc. (Matane)</v>
      </c>
      <c r="B3068" s="61" t="str">
        <f t="shared" si="73"/>
        <v>012-0-003 Entreprises Sappi Canada inc. (Matane)</v>
      </c>
      <c r="C3068" s="641">
        <v>952</v>
      </c>
      <c r="D3068" s="641" t="s">
        <v>1009</v>
      </c>
      <c r="E3068" s="642" t="s">
        <v>1239</v>
      </c>
      <c r="F3068" s="773">
        <v>460</v>
      </c>
      <c r="G3068" s="773">
        <v>8</v>
      </c>
      <c r="H3068" s="774">
        <v>460</v>
      </c>
    </row>
    <row r="3069" spans="1:8" s="406" customFormat="1" x14ac:dyDescent="0.25">
      <c r="A3069" s="524" t="str">
        <f t="shared" si="74"/>
        <v>952-086-0-002 Forex Amos inc. (OSB)</v>
      </c>
      <c r="B3069" s="61" t="str">
        <f t="shared" si="73"/>
        <v>086-0-002 Forex Amos inc. (OSB)</v>
      </c>
      <c r="C3069" s="641">
        <v>952</v>
      </c>
      <c r="D3069" s="641" t="s">
        <v>1240</v>
      </c>
      <c r="E3069" s="642" t="s">
        <v>1241</v>
      </c>
      <c r="F3069" s="773">
        <v>460</v>
      </c>
      <c r="G3069" s="773">
        <v>8</v>
      </c>
      <c r="H3069" s="774">
        <v>460</v>
      </c>
    </row>
    <row r="3070" spans="1:8" s="406" customFormat="1" x14ac:dyDescent="0.25">
      <c r="A3070" s="524" t="str">
        <f t="shared" si="74"/>
        <v xml:space="preserve">952-072-0-002 Fortress Cellulose Spécialisée (Thurso - Pâtes et Papiers) </v>
      </c>
      <c r="B3070" s="61" t="str">
        <f t="shared" si="73"/>
        <v xml:space="preserve">072-0-002 Fortress Cellulose Spécialisée (Thurso - Pâtes et Papiers) </v>
      </c>
      <c r="C3070" s="641">
        <v>952</v>
      </c>
      <c r="D3070" s="641" t="s">
        <v>1013</v>
      </c>
      <c r="E3070" s="642" t="s">
        <v>1014</v>
      </c>
      <c r="F3070" s="773">
        <v>460</v>
      </c>
      <c r="G3070" s="773">
        <v>8</v>
      </c>
      <c r="H3070" s="774">
        <v>460</v>
      </c>
    </row>
    <row r="3071" spans="1:8" s="406" customFormat="1" x14ac:dyDescent="0.25">
      <c r="A3071" s="524" t="str">
        <f t="shared" si="74"/>
        <v>952-073-0-001 Louisiana-Pacific Canada Ltd. (Bois-Franc)</v>
      </c>
      <c r="B3071" s="61" t="str">
        <f t="shared" si="73"/>
        <v>073-0-001 Louisiana-Pacific Canada Ltd. (Bois-Franc)</v>
      </c>
      <c r="C3071" s="641">
        <v>952</v>
      </c>
      <c r="D3071" s="641" t="s">
        <v>1015</v>
      </c>
      <c r="E3071" s="642" t="s">
        <v>1242</v>
      </c>
      <c r="F3071" s="773">
        <v>460</v>
      </c>
      <c r="G3071" s="773">
        <v>8</v>
      </c>
      <c r="H3071" s="774">
        <v>460</v>
      </c>
    </row>
    <row r="3072" spans="1:8" s="406" customFormat="1" x14ac:dyDescent="0.25">
      <c r="A3072" s="524" t="str">
        <f t="shared" si="74"/>
        <v>952-022-0-001 Norbord inc. (Chambord)</v>
      </c>
      <c r="B3072" s="61" t="str">
        <f t="shared" si="73"/>
        <v>022-0-001 Norbord inc. (Chambord)</v>
      </c>
      <c r="C3072" s="641">
        <v>952</v>
      </c>
      <c r="D3072" s="641" t="s">
        <v>1212</v>
      </c>
      <c r="E3072" s="642" t="s">
        <v>1213</v>
      </c>
      <c r="F3072" s="773">
        <v>460</v>
      </c>
      <c r="G3072" s="773">
        <v>8</v>
      </c>
      <c r="H3072" s="774">
        <v>460</v>
      </c>
    </row>
    <row r="3073" spans="1:8" s="406" customFormat="1" x14ac:dyDescent="0.25">
      <c r="A3073" s="524" t="str">
        <f t="shared" si="74"/>
        <v>952-085-0-001 Norbord inc. (La Sarre - Panneaux)</v>
      </c>
      <c r="B3073" s="61" t="str">
        <f t="shared" si="73"/>
        <v>085-0-001 Norbord inc. (La Sarre - Panneaux)</v>
      </c>
      <c r="C3073" s="641">
        <v>952</v>
      </c>
      <c r="D3073" s="641" t="s">
        <v>1016</v>
      </c>
      <c r="E3073" s="642" t="s">
        <v>1243</v>
      </c>
      <c r="F3073" s="773">
        <v>460</v>
      </c>
      <c r="G3073" s="773">
        <v>8</v>
      </c>
      <c r="H3073" s="774">
        <v>460</v>
      </c>
    </row>
    <row r="3074" spans="1:8" s="406" customFormat="1" x14ac:dyDescent="0.25">
      <c r="A3074" s="524" t="str">
        <f t="shared" si="74"/>
        <v>952-081-0-001 Rayonier A.M. Canada S.E.N.C. (Témiscaming - Pâtes et papiers)</v>
      </c>
      <c r="B3074" s="61" t="str">
        <f t="shared" si="73"/>
        <v>081-0-001 Rayonier A.M. Canada S.E.N.C. (Témiscaming - Pâtes et papiers)</v>
      </c>
      <c r="C3074" s="641">
        <v>952</v>
      </c>
      <c r="D3074" s="641" t="s">
        <v>1017</v>
      </c>
      <c r="E3074" s="642" t="s">
        <v>1244</v>
      </c>
      <c r="F3074" s="773">
        <v>460</v>
      </c>
      <c r="G3074" s="773">
        <v>8</v>
      </c>
      <c r="H3074" s="774">
        <v>460</v>
      </c>
    </row>
    <row r="3075" spans="1:8" s="406" customFormat="1" x14ac:dyDescent="0.25">
      <c r="A3075" s="524" t="str">
        <f t="shared" si="74"/>
        <v>952-171-4-003 Silicium Québec Société en commandite</v>
      </c>
      <c r="B3075" s="61" t="str">
        <f t="shared" si="73"/>
        <v>171-4-003 Silicium Québec Société en commandite</v>
      </c>
      <c r="C3075" s="641">
        <v>952</v>
      </c>
      <c r="D3075" s="641" t="s">
        <v>1010</v>
      </c>
      <c r="E3075" s="642" t="s">
        <v>1245</v>
      </c>
      <c r="F3075" s="773">
        <v>460</v>
      </c>
      <c r="G3075" s="773">
        <v>8</v>
      </c>
      <c r="H3075" s="774">
        <v>460</v>
      </c>
    </row>
    <row r="3076" spans="1:8" s="406" customFormat="1" x14ac:dyDescent="0.25">
      <c r="A3076" s="524" t="str">
        <f t="shared" si="74"/>
        <v>952-012-0-001 Uniboard Canada inc. (Sayabec)</v>
      </c>
      <c r="B3076" s="61" t="str">
        <f t="shared" si="73"/>
        <v>012-0-001 Uniboard Canada inc. (Sayabec)</v>
      </c>
      <c r="C3076" s="641">
        <v>952</v>
      </c>
      <c r="D3076" s="641" t="s">
        <v>1008</v>
      </c>
      <c r="E3076" s="642" t="s">
        <v>1246</v>
      </c>
      <c r="F3076" s="773">
        <v>460</v>
      </c>
      <c r="G3076" s="773">
        <v>8</v>
      </c>
      <c r="H3076" s="774">
        <v>460</v>
      </c>
    </row>
    <row r="3077" spans="1:8" s="406" customFormat="1" x14ac:dyDescent="0.25">
      <c r="A3077" s="524" t="str">
        <f t="shared" si="74"/>
        <v>952-041-2-039 Xylo-Carbone inc.</v>
      </c>
      <c r="B3077" s="61" t="str">
        <f t="shared" si="73"/>
        <v>041-2-039 Xylo-Carbone inc.</v>
      </c>
      <c r="C3077" s="641">
        <v>952</v>
      </c>
      <c r="D3077" s="641" t="s">
        <v>1214</v>
      </c>
      <c r="E3077" s="642" t="s">
        <v>1247</v>
      </c>
      <c r="F3077" s="773">
        <v>460</v>
      </c>
      <c r="G3077" s="773">
        <v>8</v>
      </c>
      <c r="H3077" s="774">
        <v>460</v>
      </c>
    </row>
    <row r="3078" spans="1:8" s="406" customFormat="1" x14ac:dyDescent="0.25">
      <c r="A3078" s="524" t="str">
        <f t="shared" si="74"/>
        <v>953-142-4-004 9455-8624 Québec inc. (Biomasse du lac Taureau)</v>
      </c>
      <c r="B3078" s="61" t="str">
        <f t="shared" si="73"/>
        <v>142-4-004 9455-8624 Québec inc. (Biomasse du lac Taureau)</v>
      </c>
      <c r="C3078" s="641">
        <v>953</v>
      </c>
      <c r="D3078" s="641" t="s">
        <v>1147</v>
      </c>
      <c r="E3078" s="642" t="s">
        <v>1236</v>
      </c>
      <c r="F3078" s="773">
        <v>460</v>
      </c>
      <c r="G3078" s="773">
        <v>8</v>
      </c>
      <c r="H3078" s="774">
        <v>460</v>
      </c>
    </row>
    <row r="3079" spans="1:8" s="406" customFormat="1" x14ac:dyDescent="0.25">
      <c r="A3079" s="524" t="str">
        <f t="shared" si="74"/>
        <v>953-011-0-003 Cascades Canada ULC (Cabano)</v>
      </c>
      <c r="B3079" s="61" t="str">
        <f t="shared" si="73"/>
        <v>011-0-003 Cascades Canada ULC (Cabano)</v>
      </c>
      <c r="C3079" s="641">
        <v>953</v>
      </c>
      <c r="D3079" s="641" t="s">
        <v>1007</v>
      </c>
      <c r="E3079" s="642" t="s">
        <v>1211</v>
      </c>
      <c r="F3079" s="773">
        <v>460</v>
      </c>
      <c r="G3079" s="773">
        <v>8</v>
      </c>
      <c r="H3079" s="774">
        <v>460</v>
      </c>
    </row>
    <row r="3080" spans="1:8" s="406" customFormat="1" x14ac:dyDescent="0.25">
      <c r="A3080" s="524" t="str">
        <f t="shared" si="74"/>
        <v>953-042-0-001 Compagnie WestRock du Canada Corp.</v>
      </c>
      <c r="B3080" s="61" t="str">
        <f t="shared" ref="B3080:B3143" si="75">CONCATENATE(D3080," ",E3080)</f>
        <v>042-0-001 Compagnie WestRock du Canada Corp.</v>
      </c>
      <c r="C3080" s="641">
        <v>953</v>
      </c>
      <c r="D3080" s="641" t="s">
        <v>1011</v>
      </c>
      <c r="E3080" s="642" t="s">
        <v>1237</v>
      </c>
      <c r="F3080" s="773">
        <v>460</v>
      </c>
      <c r="G3080" s="773">
        <v>8</v>
      </c>
      <c r="H3080" s="774">
        <v>460</v>
      </c>
    </row>
    <row r="3081" spans="1:8" s="406" customFormat="1" x14ac:dyDescent="0.25">
      <c r="A3081" s="524" t="str">
        <f t="shared" ref="A3081:A3144" si="76">CONCATENATE(C3081,"-",B3081)</f>
        <v>953-051-0-003 Domtar inc. (Windsor - Pâtes et papiers)</v>
      </c>
      <c r="B3081" s="61" t="str">
        <f t="shared" si="75"/>
        <v>051-0-003 Domtar inc. (Windsor - Pâtes et papiers)</v>
      </c>
      <c r="C3081" s="641">
        <v>953</v>
      </c>
      <c r="D3081" s="641" t="s">
        <v>1012</v>
      </c>
      <c r="E3081" s="642" t="s">
        <v>1238</v>
      </c>
      <c r="F3081" s="773">
        <v>460</v>
      </c>
      <c r="G3081" s="773">
        <v>8</v>
      </c>
      <c r="H3081" s="774">
        <v>460</v>
      </c>
    </row>
    <row r="3082" spans="1:8" s="406" customFormat="1" x14ac:dyDescent="0.25">
      <c r="A3082" s="524" t="str">
        <f t="shared" si="76"/>
        <v>953-012-0-003 Entreprises Sappi Canada inc. (Matane)</v>
      </c>
      <c r="B3082" s="61" t="str">
        <f t="shared" si="75"/>
        <v>012-0-003 Entreprises Sappi Canada inc. (Matane)</v>
      </c>
      <c r="C3082" s="641">
        <v>953</v>
      </c>
      <c r="D3082" s="641" t="s">
        <v>1009</v>
      </c>
      <c r="E3082" s="642" t="s">
        <v>1239</v>
      </c>
      <c r="F3082" s="773">
        <v>460</v>
      </c>
      <c r="G3082" s="773">
        <v>8</v>
      </c>
      <c r="H3082" s="774">
        <v>460</v>
      </c>
    </row>
    <row r="3083" spans="1:8" s="406" customFormat="1" x14ac:dyDescent="0.25">
      <c r="A3083" s="524" t="str">
        <f t="shared" si="76"/>
        <v>953-086-0-002 Forex Amos inc. (OSB)</v>
      </c>
      <c r="B3083" s="61" t="str">
        <f t="shared" si="75"/>
        <v>086-0-002 Forex Amos inc. (OSB)</v>
      </c>
      <c r="C3083" s="641">
        <v>953</v>
      </c>
      <c r="D3083" s="641" t="s">
        <v>1240</v>
      </c>
      <c r="E3083" s="642" t="s">
        <v>1241</v>
      </c>
      <c r="F3083" s="773">
        <v>460</v>
      </c>
      <c r="G3083" s="773">
        <v>8</v>
      </c>
      <c r="H3083" s="774">
        <v>460</v>
      </c>
    </row>
    <row r="3084" spans="1:8" s="406" customFormat="1" x14ac:dyDescent="0.25">
      <c r="A3084" s="524" t="str">
        <f t="shared" si="76"/>
        <v xml:space="preserve">953-072-0-002 Fortress Cellulose Spécialisée (Thurso - Pâtes et Papiers) </v>
      </c>
      <c r="B3084" s="61" t="str">
        <f t="shared" si="75"/>
        <v xml:space="preserve">072-0-002 Fortress Cellulose Spécialisée (Thurso - Pâtes et Papiers) </v>
      </c>
      <c r="C3084" s="641">
        <v>953</v>
      </c>
      <c r="D3084" s="641" t="s">
        <v>1013</v>
      </c>
      <c r="E3084" s="642" t="s">
        <v>1014</v>
      </c>
      <c r="F3084" s="773">
        <v>460</v>
      </c>
      <c r="G3084" s="773">
        <v>8</v>
      </c>
      <c r="H3084" s="774">
        <v>460</v>
      </c>
    </row>
    <row r="3085" spans="1:8" s="406" customFormat="1" x14ac:dyDescent="0.25">
      <c r="A3085" s="524" t="str">
        <f t="shared" si="76"/>
        <v>953-073-0-001 Louisiana-Pacific Canada Ltd. (Bois-Franc)</v>
      </c>
      <c r="B3085" s="61" t="str">
        <f t="shared" si="75"/>
        <v>073-0-001 Louisiana-Pacific Canada Ltd. (Bois-Franc)</v>
      </c>
      <c r="C3085" s="641">
        <v>953</v>
      </c>
      <c r="D3085" s="641" t="s">
        <v>1015</v>
      </c>
      <c r="E3085" s="642" t="s">
        <v>1242</v>
      </c>
      <c r="F3085" s="773">
        <v>460</v>
      </c>
      <c r="G3085" s="773">
        <v>8</v>
      </c>
      <c r="H3085" s="774">
        <v>460</v>
      </c>
    </row>
    <row r="3086" spans="1:8" s="406" customFormat="1" x14ac:dyDescent="0.25">
      <c r="A3086" s="524" t="str">
        <f t="shared" si="76"/>
        <v>953-022-0-001 Norbord inc. (Chambord)</v>
      </c>
      <c r="B3086" s="61" t="str">
        <f t="shared" si="75"/>
        <v>022-0-001 Norbord inc. (Chambord)</v>
      </c>
      <c r="C3086" s="641">
        <v>953</v>
      </c>
      <c r="D3086" s="641" t="s">
        <v>1212</v>
      </c>
      <c r="E3086" s="642" t="s">
        <v>1213</v>
      </c>
      <c r="F3086" s="773">
        <v>460</v>
      </c>
      <c r="G3086" s="773">
        <v>8</v>
      </c>
      <c r="H3086" s="774">
        <v>460</v>
      </c>
    </row>
    <row r="3087" spans="1:8" s="406" customFormat="1" x14ac:dyDescent="0.25">
      <c r="A3087" s="524" t="str">
        <f t="shared" si="76"/>
        <v>953-085-0-001 Norbord inc. (La Sarre - Panneaux)</v>
      </c>
      <c r="B3087" s="61" t="str">
        <f t="shared" si="75"/>
        <v>085-0-001 Norbord inc. (La Sarre - Panneaux)</v>
      </c>
      <c r="C3087" s="641">
        <v>953</v>
      </c>
      <c r="D3087" s="641" t="s">
        <v>1016</v>
      </c>
      <c r="E3087" s="642" t="s">
        <v>1243</v>
      </c>
      <c r="F3087" s="773">
        <v>460</v>
      </c>
      <c r="G3087" s="773">
        <v>8</v>
      </c>
      <c r="H3087" s="774">
        <v>460</v>
      </c>
    </row>
    <row r="3088" spans="1:8" s="406" customFormat="1" x14ac:dyDescent="0.25">
      <c r="A3088" s="524" t="str">
        <f t="shared" si="76"/>
        <v>953-081-0-001 Rayonier A.M. Canada S.E.N.C. (Témiscaming - Pâtes et papiers)</v>
      </c>
      <c r="B3088" s="61" t="str">
        <f t="shared" si="75"/>
        <v>081-0-001 Rayonier A.M. Canada S.E.N.C. (Témiscaming - Pâtes et papiers)</v>
      </c>
      <c r="C3088" s="641">
        <v>953</v>
      </c>
      <c r="D3088" s="641" t="s">
        <v>1017</v>
      </c>
      <c r="E3088" s="642" t="s">
        <v>1244</v>
      </c>
      <c r="F3088" s="773">
        <v>460</v>
      </c>
      <c r="G3088" s="773">
        <v>8</v>
      </c>
      <c r="H3088" s="774">
        <v>460</v>
      </c>
    </row>
    <row r="3089" spans="1:8" s="406" customFormat="1" x14ac:dyDescent="0.25">
      <c r="A3089" s="524" t="str">
        <f t="shared" si="76"/>
        <v>953-171-4-003 Silicium Québec Société en commandite</v>
      </c>
      <c r="B3089" s="61" t="str">
        <f t="shared" si="75"/>
        <v>171-4-003 Silicium Québec Société en commandite</v>
      </c>
      <c r="C3089" s="641">
        <v>953</v>
      </c>
      <c r="D3089" s="641" t="s">
        <v>1010</v>
      </c>
      <c r="E3089" s="642" t="s">
        <v>1245</v>
      </c>
      <c r="F3089" s="773">
        <v>460</v>
      </c>
      <c r="G3089" s="773">
        <v>8</v>
      </c>
      <c r="H3089" s="774">
        <v>460</v>
      </c>
    </row>
    <row r="3090" spans="1:8" s="406" customFormat="1" x14ac:dyDescent="0.25">
      <c r="A3090" s="524" t="str">
        <f t="shared" si="76"/>
        <v>953-012-0-001 Uniboard Canada inc. (Sayabec)</v>
      </c>
      <c r="B3090" s="61" t="str">
        <f t="shared" si="75"/>
        <v>012-0-001 Uniboard Canada inc. (Sayabec)</v>
      </c>
      <c r="C3090" s="641">
        <v>953</v>
      </c>
      <c r="D3090" s="641" t="s">
        <v>1008</v>
      </c>
      <c r="E3090" s="642" t="s">
        <v>1246</v>
      </c>
      <c r="F3090" s="773">
        <v>460</v>
      </c>
      <c r="G3090" s="773">
        <v>8</v>
      </c>
      <c r="H3090" s="774">
        <v>460</v>
      </c>
    </row>
    <row r="3091" spans="1:8" s="406" customFormat="1" x14ac:dyDescent="0.25">
      <c r="A3091" s="524" t="str">
        <f t="shared" si="76"/>
        <v>953-041-2-039 Xylo-Carbone inc.</v>
      </c>
      <c r="B3091" s="61" t="str">
        <f t="shared" si="75"/>
        <v>041-2-039 Xylo-Carbone inc.</v>
      </c>
      <c r="C3091" s="641">
        <v>953</v>
      </c>
      <c r="D3091" s="641" t="s">
        <v>1214</v>
      </c>
      <c r="E3091" s="642" t="s">
        <v>1247</v>
      </c>
      <c r="F3091" s="773">
        <v>460</v>
      </c>
      <c r="G3091" s="773">
        <v>8</v>
      </c>
      <c r="H3091" s="774">
        <v>460</v>
      </c>
    </row>
    <row r="3092" spans="1:8" s="406" customFormat="1" x14ac:dyDescent="0.25">
      <c r="A3092" s="524" t="str">
        <f t="shared" si="76"/>
        <v>954-142-4-004 9455-8624 Québec inc. (Biomasse du lac Taureau)</v>
      </c>
      <c r="B3092" s="61" t="str">
        <f t="shared" si="75"/>
        <v>142-4-004 9455-8624 Québec inc. (Biomasse du lac Taureau)</v>
      </c>
      <c r="C3092" s="641">
        <v>954</v>
      </c>
      <c r="D3092" s="641" t="s">
        <v>1147</v>
      </c>
      <c r="E3092" s="642" t="s">
        <v>1236</v>
      </c>
      <c r="F3092" s="773">
        <v>460</v>
      </c>
      <c r="G3092" s="773">
        <v>8</v>
      </c>
      <c r="H3092" s="774">
        <v>460</v>
      </c>
    </row>
    <row r="3093" spans="1:8" s="406" customFormat="1" x14ac:dyDescent="0.25">
      <c r="A3093" s="524" t="str">
        <f t="shared" si="76"/>
        <v>954-011-0-003 Cascades Canada ULC (Cabano)</v>
      </c>
      <c r="B3093" s="61" t="str">
        <f t="shared" si="75"/>
        <v>011-0-003 Cascades Canada ULC (Cabano)</v>
      </c>
      <c r="C3093" s="641">
        <v>954</v>
      </c>
      <c r="D3093" s="641" t="s">
        <v>1007</v>
      </c>
      <c r="E3093" s="642" t="s">
        <v>1211</v>
      </c>
      <c r="F3093" s="773">
        <v>460</v>
      </c>
      <c r="G3093" s="773">
        <v>8</v>
      </c>
      <c r="H3093" s="774">
        <v>460</v>
      </c>
    </row>
    <row r="3094" spans="1:8" s="406" customFormat="1" x14ac:dyDescent="0.25">
      <c r="A3094" s="524" t="str">
        <f t="shared" si="76"/>
        <v>954-042-0-001 Compagnie WestRock du Canada Corp.</v>
      </c>
      <c r="B3094" s="61" t="str">
        <f t="shared" si="75"/>
        <v>042-0-001 Compagnie WestRock du Canada Corp.</v>
      </c>
      <c r="C3094" s="641">
        <v>954</v>
      </c>
      <c r="D3094" s="641" t="s">
        <v>1011</v>
      </c>
      <c r="E3094" s="642" t="s">
        <v>1237</v>
      </c>
      <c r="F3094" s="773">
        <v>460</v>
      </c>
      <c r="G3094" s="773">
        <v>8</v>
      </c>
      <c r="H3094" s="774">
        <v>460</v>
      </c>
    </row>
    <row r="3095" spans="1:8" s="406" customFormat="1" x14ac:dyDescent="0.25">
      <c r="A3095" s="524" t="str">
        <f t="shared" si="76"/>
        <v>954-051-0-003 Domtar inc. (Windsor - Pâtes et papiers)</v>
      </c>
      <c r="B3095" s="61" t="str">
        <f t="shared" si="75"/>
        <v>051-0-003 Domtar inc. (Windsor - Pâtes et papiers)</v>
      </c>
      <c r="C3095" s="641">
        <v>954</v>
      </c>
      <c r="D3095" s="641" t="s">
        <v>1012</v>
      </c>
      <c r="E3095" s="642" t="s">
        <v>1238</v>
      </c>
      <c r="F3095" s="773">
        <v>460</v>
      </c>
      <c r="G3095" s="773">
        <v>8</v>
      </c>
      <c r="H3095" s="774">
        <v>460</v>
      </c>
    </row>
    <row r="3096" spans="1:8" s="406" customFormat="1" x14ac:dyDescent="0.25">
      <c r="A3096" s="524" t="str">
        <f t="shared" si="76"/>
        <v>954-012-0-003 Entreprises Sappi Canada inc. (Matane)</v>
      </c>
      <c r="B3096" s="61" t="str">
        <f t="shared" si="75"/>
        <v>012-0-003 Entreprises Sappi Canada inc. (Matane)</v>
      </c>
      <c r="C3096" s="641">
        <v>954</v>
      </c>
      <c r="D3096" s="641" t="s">
        <v>1009</v>
      </c>
      <c r="E3096" s="642" t="s">
        <v>1239</v>
      </c>
      <c r="F3096" s="773">
        <v>460</v>
      </c>
      <c r="G3096" s="773">
        <v>8</v>
      </c>
      <c r="H3096" s="774">
        <v>460</v>
      </c>
    </row>
    <row r="3097" spans="1:8" s="406" customFormat="1" x14ac:dyDescent="0.25">
      <c r="A3097" s="524" t="str">
        <f t="shared" si="76"/>
        <v>954-086-0-002 Forex Amos inc. (OSB)</v>
      </c>
      <c r="B3097" s="61" t="str">
        <f t="shared" si="75"/>
        <v>086-0-002 Forex Amos inc. (OSB)</v>
      </c>
      <c r="C3097" s="641">
        <v>954</v>
      </c>
      <c r="D3097" s="641" t="s">
        <v>1240</v>
      </c>
      <c r="E3097" s="642" t="s">
        <v>1241</v>
      </c>
      <c r="F3097" s="773">
        <v>460</v>
      </c>
      <c r="G3097" s="773">
        <v>8</v>
      </c>
      <c r="H3097" s="774">
        <v>460</v>
      </c>
    </row>
    <row r="3098" spans="1:8" s="406" customFormat="1" x14ac:dyDescent="0.25">
      <c r="A3098" s="524" t="str">
        <f t="shared" si="76"/>
        <v xml:space="preserve">954-072-0-002 Fortress Cellulose Spécialisée (Thurso - Pâtes et Papiers) </v>
      </c>
      <c r="B3098" s="61" t="str">
        <f t="shared" si="75"/>
        <v xml:space="preserve">072-0-002 Fortress Cellulose Spécialisée (Thurso - Pâtes et Papiers) </v>
      </c>
      <c r="C3098" s="641">
        <v>954</v>
      </c>
      <c r="D3098" s="641" t="s">
        <v>1013</v>
      </c>
      <c r="E3098" s="642" t="s">
        <v>1014</v>
      </c>
      <c r="F3098" s="773">
        <v>460</v>
      </c>
      <c r="G3098" s="773">
        <v>8</v>
      </c>
      <c r="H3098" s="774">
        <v>460</v>
      </c>
    </row>
    <row r="3099" spans="1:8" s="406" customFormat="1" x14ac:dyDescent="0.25">
      <c r="A3099" s="524" t="str">
        <f t="shared" si="76"/>
        <v>954-073-0-001 Louisiana-Pacific Canada Ltd. (Bois-Franc)</v>
      </c>
      <c r="B3099" s="61" t="str">
        <f t="shared" si="75"/>
        <v>073-0-001 Louisiana-Pacific Canada Ltd. (Bois-Franc)</v>
      </c>
      <c r="C3099" s="641">
        <v>954</v>
      </c>
      <c r="D3099" s="641" t="s">
        <v>1015</v>
      </c>
      <c r="E3099" s="642" t="s">
        <v>1242</v>
      </c>
      <c r="F3099" s="773">
        <v>460</v>
      </c>
      <c r="G3099" s="773">
        <v>8</v>
      </c>
      <c r="H3099" s="774">
        <v>460</v>
      </c>
    </row>
    <row r="3100" spans="1:8" s="406" customFormat="1" x14ac:dyDescent="0.25">
      <c r="A3100" s="524" t="str">
        <f t="shared" si="76"/>
        <v>954-022-0-001 Norbord inc. (Chambord)</v>
      </c>
      <c r="B3100" s="61" t="str">
        <f t="shared" si="75"/>
        <v>022-0-001 Norbord inc. (Chambord)</v>
      </c>
      <c r="C3100" s="641">
        <v>954</v>
      </c>
      <c r="D3100" s="641" t="s">
        <v>1212</v>
      </c>
      <c r="E3100" s="642" t="s">
        <v>1213</v>
      </c>
      <c r="F3100" s="773">
        <v>460</v>
      </c>
      <c r="G3100" s="773">
        <v>8</v>
      </c>
      <c r="H3100" s="774">
        <v>460</v>
      </c>
    </row>
    <row r="3101" spans="1:8" s="406" customFormat="1" x14ac:dyDescent="0.25">
      <c r="A3101" s="524" t="str">
        <f t="shared" si="76"/>
        <v>954-085-0-001 Norbord inc. (La Sarre - Panneaux)</v>
      </c>
      <c r="B3101" s="61" t="str">
        <f t="shared" si="75"/>
        <v>085-0-001 Norbord inc. (La Sarre - Panneaux)</v>
      </c>
      <c r="C3101" s="641">
        <v>954</v>
      </c>
      <c r="D3101" s="641" t="s">
        <v>1016</v>
      </c>
      <c r="E3101" s="642" t="s">
        <v>1243</v>
      </c>
      <c r="F3101" s="773">
        <v>460</v>
      </c>
      <c r="G3101" s="773">
        <v>8</v>
      </c>
      <c r="H3101" s="774">
        <v>460</v>
      </c>
    </row>
    <row r="3102" spans="1:8" s="406" customFormat="1" x14ac:dyDescent="0.25">
      <c r="A3102" s="524" t="str">
        <f t="shared" si="76"/>
        <v>954-081-0-001 Rayonier A.M. Canada S.E.N.C. (Témiscaming - Pâtes et papiers)</v>
      </c>
      <c r="B3102" s="61" t="str">
        <f t="shared" si="75"/>
        <v>081-0-001 Rayonier A.M. Canada S.E.N.C. (Témiscaming - Pâtes et papiers)</v>
      </c>
      <c r="C3102" s="641">
        <v>954</v>
      </c>
      <c r="D3102" s="641" t="s">
        <v>1017</v>
      </c>
      <c r="E3102" s="642" t="s">
        <v>1244</v>
      </c>
      <c r="F3102" s="773">
        <v>460</v>
      </c>
      <c r="G3102" s="773">
        <v>8</v>
      </c>
      <c r="H3102" s="774">
        <v>460</v>
      </c>
    </row>
    <row r="3103" spans="1:8" s="406" customFormat="1" x14ac:dyDescent="0.25">
      <c r="A3103" s="524" t="str">
        <f t="shared" si="76"/>
        <v>954-171-4-003 Silicium Québec Société en commandite</v>
      </c>
      <c r="B3103" s="61" t="str">
        <f t="shared" si="75"/>
        <v>171-4-003 Silicium Québec Société en commandite</v>
      </c>
      <c r="C3103" s="641">
        <v>954</v>
      </c>
      <c r="D3103" s="641" t="s">
        <v>1010</v>
      </c>
      <c r="E3103" s="642" t="s">
        <v>1245</v>
      </c>
      <c r="F3103" s="773">
        <v>460</v>
      </c>
      <c r="G3103" s="773">
        <v>8</v>
      </c>
      <c r="H3103" s="774">
        <v>460</v>
      </c>
    </row>
    <row r="3104" spans="1:8" s="406" customFormat="1" x14ac:dyDescent="0.25">
      <c r="A3104" s="524" t="str">
        <f t="shared" si="76"/>
        <v>954-012-0-001 Uniboard Canada inc. (Sayabec)</v>
      </c>
      <c r="B3104" s="61" t="str">
        <f t="shared" si="75"/>
        <v>012-0-001 Uniboard Canada inc. (Sayabec)</v>
      </c>
      <c r="C3104" s="641">
        <v>954</v>
      </c>
      <c r="D3104" s="641" t="s">
        <v>1008</v>
      </c>
      <c r="E3104" s="642" t="s">
        <v>1246</v>
      </c>
      <c r="F3104" s="773">
        <v>460</v>
      </c>
      <c r="G3104" s="773">
        <v>8</v>
      </c>
      <c r="H3104" s="774">
        <v>460</v>
      </c>
    </row>
    <row r="3105" spans="1:8" s="406" customFormat="1" x14ac:dyDescent="0.25">
      <c r="A3105" s="524" t="str">
        <f t="shared" si="76"/>
        <v>954-041-2-039 Xylo-Carbone inc.</v>
      </c>
      <c r="B3105" s="61" t="str">
        <f t="shared" si="75"/>
        <v>041-2-039 Xylo-Carbone inc.</v>
      </c>
      <c r="C3105" s="641">
        <v>954</v>
      </c>
      <c r="D3105" s="641" t="s">
        <v>1214</v>
      </c>
      <c r="E3105" s="642" t="s">
        <v>1247</v>
      </c>
      <c r="F3105" s="773">
        <v>460</v>
      </c>
      <c r="G3105" s="773">
        <v>8</v>
      </c>
      <c r="H3105" s="774">
        <v>460</v>
      </c>
    </row>
    <row r="3106" spans="1:8" s="406" customFormat="1" x14ac:dyDescent="0.25">
      <c r="A3106" s="524" t="str">
        <f t="shared" si="76"/>
        <v>955-142-4-004 9455-8624 Québec inc. (Biomasse du lac Taureau)</v>
      </c>
      <c r="B3106" s="61" t="str">
        <f t="shared" si="75"/>
        <v>142-4-004 9455-8624 Québec inc. (Biomasse du lac Taureau)</v>
      </c>
      <c r="C3106" s="641">
        <v>955</v>
      </c>
      <c r="D3106" s="641" t="s">
        <v>1147</v>
      </c>
      <c r="E3106" s="642" t="s">
        <v>1236</v>
      </c>
      <c r="F3106" s="773">
        <v>460</v>
      </c>
      <c r="G3106" s="773">
        <v>8</v>
      </c>
      <c r="H3106" s="774">
        <v>460</v>
      </c>
    </row>
    <row r="3107" spans="1:8" s="406" customFormat="1" x14ac:dyDescent="0.25">
      <c r="A3107" s="524" t="str">
        <f t="shared" si="76"/>
        <v>955-011-0-003 Cascades Canada ULC (Cabano)</v>
      </c>
      <c r="B3107" s="61" t="str">
        <f t="shared" si="75"/>
        <v>011-0-003 Cascades Canada ULC (Cabano)</v>
      </c>
      <c r="C3107" s="641">
        <v>955</v>
      </c>
      <c r="D3107" s="641" t="s">
        <v>1007</v>
      </c>
      <c r="E3107" s="642" t="s">
        <v>1211</v>
      </c>
      <c r="F3107" s="773">
        <v>460</v>
      </c>
      <c r="G3107" s="773">
        <v>8</v>
      </c>
      <c r="H3107" s="774">
        <v>460</v>
      </c>
    </row>
    <row r="3108" spans="1:8" s="406" customFormat="1" x14ac:dyDescent="0.25">
      <c r="A3108" s="524" t="str">
        <f t="shared" si="76"/>
        <v>955-042-0-001 Compagnie WestRock du Canada Corp.</v>
      </c>
      <c r="B3108" s="61" t="str">
        <f t="shared" si="75"/>
        <v>042-0-001 Compagnie WestRock du Canada Corp.</v>
      </c>
      <c r="C3108" s="641">
        <v>955</v>
      </c>
      <c r="D3108" s="641" t="s">
        <v>1011</v>
      </c>
      <c r="E3108" s="642" t="s">
        <v>1237</v>
      </c>
      <c r="F3108" s="773">
        <v>460</v>
      </c>
      <c r="G3108" s="773">
        <v>8</v>
      </c>
      <c r="H3108" s="774">
        <v>460</v>
      </c>
    </row>
    <row r="3109" spans="1:8" s="406" customFormat="1" x14ac:dyDescent="0.25">
      <c r="A3109" s="524" t="str">
        <f t="shared" si="76"/>
        <v>955-051-0-003 Domtar inc. (Windsor - Pâtes et papiers)</v>
      </c>
      <c r="B3109" s="61" t="str">
        <f t="shared" si="75"/>
        <v>051-0-003 Domtar inc. (Windsor - Pâtes et papiers)</v>
      </c>
      <c r="C3109" s="641">
        <v>955</v>
      </c>
      <c r="D3109" s="641" t="s">
        <v>1012</v>
      </c>
      <c r="E3109" s="642" t="s">
        <v>1238</v>
      </c>
      <c r="F3109" s="773">
        <v>460</v>
      </c>
      <c r="G3109" s="773">
        <v>8</v>
      </c>
      <c r="H3109" s="774">
        <v>460</v>
      </c>
    </row>
    <row r="3110" spans="1:8" s="406" customFormat="1" x14ac:dyDescent="0.25">
      <c r="A3110" s="524" t="str">
        <f t="shared" si="76"/>
        <v>955-012-0-003 Entreprises Sappi Canada inc. (Matane)</v>
      </c>
      <c r="B3110" s="61" t="str">
        <f t="shared" si="75"/>
        <v>012-0-003 Entreprises Sappi Canada inc. (Matane)</v>
      </c>
      <c r="C3110" s="641">
        <v>955</v>
      </c>
      <c r="D3110" s="641" t="s">
        <v>1009</v>
      </c>
      <c r="E3110" s="642" t="s">
        <v>1239</v>
      </c>
      <c r="F3110" s="773">
        <v>460</v>
      </c>
      <c r="G3110" s="773">
        <v>8</v>
      </c>
      <c r="H3110" s="774">
        <v>460</v>
      </c>
    </row>
    <row r="3111" spans="1:8" s="406" customFormat="1" x14ac:dyDescent="0.25">
      <c r="A3111" s="524" t="str">
        <f t="shared" si="76"/>
        <v>955-086-0-002 Forex Amos inc. (OSB)</v>
      </c>
      <c r="B3111" s="61" t="str">
        <f t="shared" si="75"/>
        <v>086-0-002 Forex Amos inc. (OSB)</v>
      </c>
      <c r="C3111" s="641">
        <v>955</v>
      </c>
      <c r="D3111" s="641" t="s">
        <v>1240</v>
      </c>
      <c r="E3111" s="642" t="s">
        <v>1241</v>
      </c>
      <c r="F3111" s="773">
        <v>460</v>
      </c>
      <c r="G3111" s="773">
        <v>8</v>
      </c>
      <c r="H3111" s="774">
        <v>460</v>
      </c>
    </row>
    <row r="3112" spans="1:8" s="406" customFormat="1" x14ac:dyDescent="0.25">
      <c r="A3112" s="524" t="str">
        <f t="shared" si="76"/>
        <v xml:space="preserve">955-072-0-002 Fortress Cellulose Spécialisée (Thurso - Pâtes et Papiers) </v>
      </c>
      <c r="B3112" s="61" t="str">
        <f t="shared" si="75"/>
        <v xml:space="preserve">072-0-002 Fortress Cellulose Spécialisée (Thurso - Pâtes et Papiers) </v>
      </c>
      <c r="C3112" s="641">
        <v>955</v>
      </c>
      <c r="D3112" s="641" t="s">
        <v>1013</v>
      </c>
      <c r="E3112" s="642" t="s">
        <v>1014</v>
      </c>
      <c r="F3112" s="773">
        <v>460</v>
      </c>
      <c r="G3112" s="773">
        <v>8</v>
      </c>
      <c r="H3112" s="774">
        <v>460</v>
      </c>
    </row>
    <row r="3113" spans="1:8" s="406" customFormat="1" x14ac:dyDescent="0.25">
      <c r="A3113" s="524" t="str">
        <f t="shared" si="76"/>
        <v>955-073-0-001 Louisiana-Pacific Canada Ltd. (Bois-Franc)</v>
      </c>
      <c r="B3113" s="61" t="str">
        <f t="shared" si="75"/>
        <v>073-0-001 Louisiana-Pacific Canada Ltd. (Bois-Franc)</v>
      </c>
      <c r="C3113" s="641">
        <v>955</v>
      </c>
      <c r="D3113" s="641" t="s">
        <v>1015</v>
      </c>
      <c r="E3113" s="642" t="s">
        <v>1242</v>
      </c>
      <c r="F3113" s="773">
        <v>460</v>
      </c>
      <c r="G3113" s="773">
        <v>8</v>
      </c>
      <c r="H3113" s="774">
        <v>460</v>
      </c>
    </row>
    <row r="3114" spans="1:8" s="406" customFormat="1" x14ac:dyDescent="0.25">
      <c r="A3114" s="524" t="str">
        <f t="shared" si="76"/>
        <v>955-022-0-001 Norbord inc. (Chambord)</v>
      </c>
      <c r="B3114" s="61" t="str">
        <f t="shared" si="75"/>
        <v>022-0-001 Norbord inc. (Chambord)</v>
      </c>
      <c r="C3114" s="641">
        <v>955</v>
      </c>
      <c r="D3114" s="641" t="s">
        <v>1212</v>
      </c>
      <c r="E3114" s="642" t="s">
        <v>1213</v>
      </c>
      <c r="F3114" s="773">
        <v>460</v>
      </c>
      <c r="G3114" s="773">
        <v>8</v>
      </c>
      <c r="H3114" s="774">
        <v>460</v>
      </c>
    </row>
    <row r="3115" spans="1:8" s="406" customFormat="1" x14ac:dyDescent="0.25">
      <c r="A3115" s="524" t="str">
        <f t="shared" si="76"/>
        <v>955-085-0-001 Norbord inc. (La Sarre - Panneaux)</v>
      </c>
      <c r="B3115" s="61" t="str">
        <f t="shared" si="75"/>
        <v>085-0-001 Norbord inc. (La Sarre - Panneaux)</v>
      </c>
      <c r="C3115" s="641">
        <v>955</v>
      </c>
      <c r="D3115" s="641" t="s">
        <v>1016</v>
      </c>
      <c r="E3115" s="642" t="s">
        <v>1243</v>
      </c>
      <c r="F3115" s="773">
        <v>460</v>
      </c>
      <c r="G3115" s="773">
        <v>8</v>
      </c>
      <c r="H3115" s="774">
        <v>460</v>
      </c>
    </row>
    <row r="3116" spans="1:8" s="406" customFormat="1" x14ac:dyDescent="0.25">
      <c r="A3116" s="524" t="str">
        <f t="shared" si="76"/>
        <v>955-081-0-001 Rayonier A.M. Canada S.E.N.C. (Témiscaming - Pâtes et papiers)</v>
      </c>
      <c r="B3116" s="61" t="str">
        <f t="shared" si="75"/>
        <v>081-0-001 Rayonier A.M. Canada S.E.N.C. (Témiscaming - Pâtes et papiers)</v>
      </c>
      <c r="C3116" s="641">
        <v>955</v>
      </c>
      <c r="D3116" s="641" t="s">
        <v>1017</v>
      </c>
      <c r="E3116" s="642" t="s">
        <v>1244</v>
      </c>
      <c r="F3116" s="773">
        <v>460</v>
      </c>
      <c r="G3116" s="773">
        <v>8</v>
      </c>
      <c r="H3116" s="774">
        <v>460</v>
      </c>
    </row>
    <row r="3117" spans="1:8" s="406" customFormat="1" x14ac:dyDescent="0.25">
      <c r="A3117" s="524" t="str">
        <f t="shared" si="76"/>
        <v>955-171-4-003 Silicium Québec Société en commandite</v>
      </c>
      <c r="B3117" s="61" t="str">
        <f t="shared" si="75"/>
        <v>171-4-003 Silicium Québec Société en commandite</v>
      </c>
      <c r="C3117" s="641">
        <v>955</v>
      </c>
      <c r="D3117" s="641" t="s">
        <v>1010</v>
      </c>
      <c r="E3117" s="642" t="s">
        <v>1245</v>
      </c>
      <c r="F3117" s="773">
        <v>460</v>
      </c>
      <c r="G3117" s="773">
        <v>8</v>
      </c>
      <c r="H3117" s="774">
        <v>460</v>
      </c>
    </row>
    <row r="3118" spans="1:8" s="406" customFormat="1" x14ac:dyDescent="0.25">
      <c r="A3118" s="524" t="str">
        <f t="shared" si="76"/>
        <v>955-012-0-001 Uniboard Canada inc. (Sayabec)</v>
      </c>
      <c r="B3118" s="61" t="str">
        <f t="shared" si="75"/>
        <v>012-0-001 Uniboard Canada inc. (Sayabec)</v>
      </c>
      <c r="C3118" s="641">
        <v>955</v>
      </c>
      <c r="D3118" s="641" t="s">
        <v>1008</v>
      </c>
      <c r="E3118" s="642" t="s">
        <v>1246</v>
      </c>
      <c r="F3118" s="773">
        <v>460</v>
      </c>
      <c r="G3118" s="773">
        <v>8</v>
      </c>
      <c r="H3118" s="774">
        <v>460</v>
      </c>
    </row>
    <row r="3119" spans="1:8" s="406" customFormat="1" x14ac:dyDescent="0.25">
      <c r="A3119" s="524" t="str">
        <f t="shared" si="76"/>
        <v>955-041-2-039 Xylo-Carbone inc.</v>
      </c>
      <c r="B3119" s="61" t="str">
        <f t="shared" si="75"/>
        <v>041-2-039 Xylo-Carbone inc.</v>
      </c>
      <c r="C3119" s="641">
        <v>955</v>
      </c>
      <c r="D3119" s="641" t="s">
        <v>1214</v>
      </c>
      <c r="E3119" s="642" t="s">
        <v>1247</v>
      </c>
      <c r="F3119" s="773">
        <v>460</v>
      </c>
      <c r="G3119" s="773">
        <v>8</v>
      </c>
      <c r="H3119" s="774">
        <v>460</v>
      </c>
    </row>
    <row r="3120" spans="1:8" s="406" customFormat="1" x14ac:dyDescent="0.25">
      <c r="A3120" s="524" t="str">
        <f t="shared" si="76"/>
        <v>956-142-4-004 9455-8624 Québec inc. (Biomasse du lac Taureau)</v>
      </c>
      <c r="B3120" s="61" t="str">
        <f t="shared" si="75"/>
        <v>142-4-004 9455-8624 Québec inc. (Biomasse du lac Taureau)</v>
      </c>
      <c r="C3120" s="641">
        <v>956</v>
      </c>
      <c r="D3120" s="641" t="s">
        <v>1147</v>
      </c>
      <c r="E3120" s="642" t="s">
        <v>1236</v>
      </c>
      <c r="F3120" s="773">
        <v>460</v>
      </c>
      <c r="G3120" s="773">
        <v>8</v>
      </c>
      <c r="H3120" s="774">
        <v>460</v>
      </c>
    </row>
    <row r="3121" spans="1:8" s="406" customFormat="1" x14ac:dyDescent="0.25">
      <c r="A3121" s="524" t="str">
        <f t="shared" si="76"/>
        <v>956-011-0-003 Cascades Canada ULC (Cabano)</v>
      </c>
      <c r="B3121" s="61" t="str">
        <f t="shared" si="75"/>
        <v>011-0-003 Cascades Canada ULC (Cabano)</v>
      </c>
      <c r="C3121" s="641">
        <v>956</v>
      </c>
      <c r="D3121" s="641" t="s">
        <v>1007</v>
      </c>
      <c r="E3121" s="642" t="s">
        <v>1211</v>
      </c>
      <c r="F3121" s="773">
        <v>460</v>
      </c>
      <c r="G3121" s="773">
        <v>8</v>
      </c>
      <c r="H3121" s="774">
        <v>460</v>
      </c>
    </row>
    <row r="3122" spans="1:8" s="406" customFormat="1" x14ac:dyDescent="0.25">
      <c r="A3122" s="524" t="str">
        <f t="shared" si="76"/>
        <v>956-042-0-001 Compagnie WestRock du Canada Corp.</v>
      </c>
      <c r="B3122" s="61" t="str">
        <f t="shared" si="75"/>
        <v>042-0-001 Compagnie WestRock du Canada Corp.</v>
      </c>
      <c r="C3122" s="641">
        <v>956</v>
      </c>
      <c r="D3122" s="641" t="s">
        <v>1011</v>
      </c>
      <c r="E3122" s="642" t="s">
        <v>1237</v>
      </c>
      <c r="F3122" s="773">
        <v>460</v>
      </c>
      <c r="G3122" s="773">
        <v>8</v>
      </c>
      <c r="H3122" s="774">
        <v>460</v>
      </c>
    </row>
    <row r="3123" spans="1:8" s="406" customFormat="1" x14ac:dyDescent="0.25">
      <c r="A3123" s="524" t="str">
        <f t="shared" si="76"/>
        <v>956-051-0-003 Domtar inc. (Windsor - Pâtes et papiers)</v>
      </c>
      <c r="B3123" s="61" t="str">
        <f t="shared" si="75"/>
        <v>051-0-003 Domtar inc. (Windsor - Pâtes et papiers)</v>
      </c>
      <c r="C3123" s="641">
        <v>956</v>
      </c>
      <c r="D3123" s="641" t="s">
        <v>1012</v>
      </c>
      <c r="E3123" s="642" t="s">
        <v>1238</v>
      </c>
      <c r="F3123" s="773">
        <v>460</v>
      </c>
      <c r="G3123" s="773">
        <v>8</v>
      </c>
      <c r="H3123" s="774">
        <v>460</v>
      </c>
    </row>
    <row r="3124" spans="1:8" s="406" customFormat="1" x14ac:dyDescent="0.25">
      <c r="A3124" s="524" t="str">
        <f t="shared" si="76"/>
        <v>956-012-0-003 Entreprises Sappi Canada inc. (Matane)</v>
      </c>
      <c r="B3124" s="61" t="str">
        <f t="shared" si="75"/>
        <v>012-0-003 Entreprises Sappi Canada inc. (Matane)</v>
      </c>
      <c r="C3124" s="641">
        <v>956</v>
      </c>
      <c r="D3124" s="641" t="s">
        <v>1009</v>
      </c>
      <c r="E3124" s="642" t="s">
        <v>1239</v>
      </c>
      <c r="F3124" s="773">
        <v>460</v>
      </c>
      <c r="G3124" s="773">
        <v>8</v>
      </c>
      <c r="H3124" s="774">
        <v>460</v>
      </c>
    </row>
    <row r="3125" spans="1:8" s="406" customFormat="1" x14ac:dyDescent="0.25">
      <c r="A3125" s="524" t="str">
        <f t="shared" si="76"/>
        <v>956-086-0-002 Forex Amos inc. (OSB)</v>
      </c>
      <c r="B3125" s="61" t="str">
        <f t="shared" si="75"/>
        <v>086-0-002 Forex Amos inc. (OSB)</v>
      </c>
      <c r="C3125" s="641">
        <v>956</v>
      </c>
      <c r="D3125" s="641" t="s">
        <v>1240</v>
      </c>
      <c r="E3125" s="642" t="s">
        <v>1241</v>
      </c>
      <c r="F3125" s="773">
        <v>460</v>
      </c>
      <c r="G3125" s="773">
        <v>8</v>
      </c>
      <c r="H3125" s="774">
        <v>460</v>
      </c>
    </row>
    <row r="3126" spans="1:8" s="406" customFormat="1" x14ac:dyDescent="0.25">
      <c r="A3126" s="524" t="str">
        <f t="shared" si="76"/>
        <v xml:space="preserve">956-072-0-002 Fortress Cellulose Spécialisée (Thurso - Pâtes et Papiers) </v>
      </c>
      <c r="B3126" s="61" t="str">
        <f t="shared" si="75"/>
        <v xml:space="preserve">072-0-002 Fortress Cellulose Spécialisée (Thurso - Pâtes et Papiers) </v>
      </c>
      <c r="C3126" s="641">
        <v>956</v>
      </c>
      <c r="D3126" s="641" t="s">
        <v>1013</v>
      </c>
      <c r="E3126" s="642" t="s">
        <v>1014</v>
      </c>
      <c r="F3126" s="773">
        <v>460</v>
      </c>
      <c r="G3126" s="773">
        <v>8</v>
      </c>
      <c r="H3126" s="774">
        <v>460</v>
      </c>
    </row>
    <row r="3127" spans="1:8" s="406" customFormat="1" x14ac:dyDescent="0.25">
      <c r="A3127" s="524" t="str">
        <f t="shared" si="76"/>
        <v>956-073-0-001 Louisiana-Pacific Canada Ltd. (Bois-Franc)</v>
      </c>
      <c r="B3127" s="61" t="str">
        <f t="shared" si="75"/>
        <v>073-0-001 Louisiana-Pacific Canada Ltd. (Bois-Franc)</v>
      </c>
      <c r="C3127" s="641">
        <v>956</v>
      </c>
      <c r="D3127" s="641" t="s">
        <v>1015</v>
      </c>
      <c r="E3127" s="642" t="s">
        <v>1242</v>
      </c>
      <c r="F3127" s="773">
        <v>460</v>
      </c>
      <c r="G3127" s="773">
        <v>8</v>
      </c>
      <c r="H3127" s="774">
        <v>460</v>
      </c>
    </row>
    <row r="3128" spans="1:8" s="406" customFormat="1" x14ac:dyDescent="0.25">
      <c r="A3128" s="524" t="str">
        <f t="shared" si="76"/>
        <v>956-022-0-001 Norbord inc. (Chambord)</v>
      </c>
      <c r="B3128" s="61" t="str">
        <f t="shared" si="75"/>
        <v>022-0-001 Norbord inc. (Chambord)</v>
      </c>
      <c r="C3128" s="641">
        <v>956</v>
      </c>
      <c r="D3128" s="641" t="s">
        <v>1212</v>
      </c>
      <c r="E3128" s="642" t="s">
        <v>1213</v>
      </c>
      <c r="F3128" s="773">
        <v>460</v>
      </c>
      <c r="G3128" s="773">
        <v>8</v>
      </c>
      <c r="H3128" s="774">
        <v>460</v>
      </c>
    </row>
    <row r="3129" spans="1:8" s="406" customFormat="1" x14ac:dyDescent="0.25">
      <c r="A3129" s="524" t="str">
        <f t="shared" si="76"/>
        <v>956-085-0-001 Norbord inc. (La Sarre - Panneaux)</v>
      </c>
      <c r="B3129" s="61" t="str">
        <f t="shared" si="75"/>
        <v>085-0-001 Norbord inc. (La Sarre - Panneaux)</v>
      </c>
      <c r="C3129" s="641">
        <v>956</v>
      </c>
      <c r="D3129" s="641" t="s">
        <v>1016</v>
      </c>
      <c r="E3129" s="642" t="s">
        <v>1243</v>
      </c>
      <c r="F3129" s="773">
        <v>460</v>
      </c>
      <c r="G3129" s="773">
        <v>8</v>
      </c>
      <c r="H3129" s="774">
        <v>460</v>
      </c>
    </row>
    <row r="3130" spans="1:8" s="406" customFormat="1" x14ac:dyDescent="0.25">
      <c r="A3130" s="524" t="str">
        <f t="shared" si="76"/>
        <v>956-081-0-001 Rayonier A.M. Canada S.E.N.C. (Témiscaming - Pâtes et papiers)</v>
      </c>
      <c r="B3130" s="61" t="str">
        <f t="shared" si="75"/>
        <v>081-0-001 Rayonier A.M. Canada S.E.N.C. (Témiscaming - Pâtes et papiers)</v>
      </c>
      <c r="C3130" s="641">
        <v>956</v>
      </c>
      <c r="D3130" s="641" t="s">
        <v>1017</v>
      </c>
      <c r="E3130" s="642" t="s">
        <v>1244</v>
      </c>
      <c r="F3130" s="773">
        <v>460</v>
      </c>
      <c r="G3130" s="773">
        <v>8</v>
      </c>
      <c r="H3130" s="774">
        <v>460</v>
      </c>
    </row>
    <row r="3131" spans="1:8" s="406" customFormat="1" x14ac:dyDescent="0.25">
      <c r="A3131" s="524" t="str">
        <f t="shared" si="76"/>
        <v>956-171-4-003 Silicium Québec Société en commandite</v>
      </c>
      <c r="B3131" s="61" t="str">
        <f t="shared" si="75"/>
        <v>171-4-003 Silicium Québec Société en commandite</v>
      </c>
      <c r="C3131" s="641">
        <v>956</v>
      </c>
      <c r="D3131" s="641" t="s">
        <v>1010</v>
      </c>
      <c r="E3131" s="642" t="s">
        <v>1245</v>
      </c>
      <c r="F3131" s="773">
        <v>460</v>
      </c>
      <c r="G3131" s="773">
        <v>8</v>
      </c>
      <c r="H3131" s="774">
        <v>460</v>
      </c>
    </row>
    <row r="3132" spans="1:8" s="406" customFormat="1" x14ac:dyDescent="0.25">
      <c r="A3132" s="524" t="str">
        <f t="shared" si="76"/>
        <v>956-012-0-001 Uniboard Canada inc. (Sayabec)</v>
      </c>
      <c r="B3132" s="61" t="str">
        <f t="shared" si="75"/>
        <v>012-0-001 Uniboard Canada inc. (Sayabec)</v>
      </c>
      <c r="C3132" s="641">
        <v>956</v>
      </c>
      <c r="D3132" s="641" t="s">
        <v>1008</v>
      </c>
      <c r="E3132" s="642" t="s">
        <v>1246</v>
      </c>
      <c r="F3132" s="773">
        <v>460</v>
      </c>
      <c r="G3132" s="773">
        <v>8</v>
      </c>
      <c r="H3132" s="774">
        <v>460</v>
      </c>
    </row>
    <row r="3133" spans="1:8" s="406" customFormat="1" x14ac:dyDescent="0.25">
      <c r="A3133" s="524" t="str">
        <f t="shared" si="76"/>
        <v>956-041-2-039 Xylo-Carbone inc.</v>
      </c>
      <c r="B3133" s="61" t="str">
        <f t="shared" si="75"/>
        <v>041-2-039 Xylo-Carbone inc.</v>
      </c>
      <c r="C3133" s="641">
        <v>956</v>
      </c>
      <c r="D3133" s="641" t="s">
        <v>1214</v>
      </c>
      <c r="E3133" s="642" t="s">
        <v>1247</v>
      </c>
      <c r="F3133" s="773">
        <v>460</v>
      </c>
      <c r="G3133" s="773">
        <v>8</v>
      </c>
      <c r="H3133" s="774">
        <v>460</v>
      </c>
    </row>
    <row r="3134" spans="1:8" s="406" customFormat="1" x14ac:dyDescent="0.25">
      <c r="A3134" s="524" t="str">
        <f t="shared" si="76"/>
        <v>957-142-4-004 9455-8624 Québec inc. (Biomasse du lac Taureau)</v>
      </c>
      <c r="B3134" s="61" t="str">
        <f t="shared" si="75"/>
        <v>142-4-004 9455-8624 Québec inc. (Biomasse du lac Taureau)</v>
      </c>
      <c r="C3134" s="641">
        <v>957</v>
      </c>
      <c r="D3134" s="641" t="s">
        <v>1147</v>
      </c>
      <c r="E3134" s="642" t="s">
        <v>1236</v>
      </c>
      <c r="F3134" s="773">
        <v>460</v>
      </c>
      <c r="G3134" s="773">
        <v>8</v>
      </c>
      <c r="H3134" s="774">
        <v>460</v>
      </c>
    </row>
    <row r="3135" spans="1:8" s="406" customFormat="1" x14ac:dyDescent="0.25">
      <c r="A3135" s="524" t="str">
        <f t="shared" si="76"/>
        <v>957-011-0-003 Cascades Canada ULC (Cabano)</v>
      </c>
      <c r="B3135" s="61" t="str">
        <f t="shared" si="75"/>
        <v>011-0-003 Cascades Canada ULC (Cabano)</v>
      </c>
      <c r="C3135" s="641">
        <v>957</v>
      </c>
      <c r="D3135" s="641" t="s">
        <v>1007</v>
      </c>
      <c r="E3135" s="642" t="s">
        <v>1211</v>
      </c>
      <c r="F3135" s="773">
        <v>460</v>
      </c>
      <c r="G3135" s="773">
        <v>8</v>
      </c>
      <c r="H3135" s="774">
        <v>460</v>
      </c>
    </row>
    <row r="3136" spans="1:8" s="406" customFormat="1" x14ac:dyDescent="0.25">
      <c r="A3136" s="524" t="str">
        <f t="shared" si="76"/>
        <v>957-042-0-001 Compagnie WestRock du Canada Corp.</v>
      </c>
      <c r="B3136" s="61" t="str">
        <f t="shared" si="75"/>
        <v>042-0-001 Compagnie WestRock du Canada Corp.</v>
      </c>
      <c r="C3136" s="641">
        <v>957</v>
      </c>
      <c r="D3136" s="641" t="s">
        <v>1011</v>
      </c>
      <c r="E3136" s="642" t="s">
        <v>1237</v>
      </c>
      <c r="F3136" s="773">
        <v>460</v>
      </c>
      <c r="G3136" s="773">
        <v>8</v>
      </c>
      <c r="H3136" s="774">
        <v>460</v>
      </c>
    </row>
    <row r="3137" spans="1:8" s="406" customFormat="1" x14ac:dyDescent="0.25">
      <c r="A3137" s="524" t="str">
        <f t="shared" si="76"/>
        <v>957-051-0-003 Domtar inc. (Windsor - Pâtes et papiers)</v>
      </c>
      <c r="B3137" s="61" t="str">
        <f t="shared" si="75"/>
        <v>051-0-003 Domtar inc. (Windsor - Pâtes et papiers)</v>
      </c>
      <c r="C3137" s="641">
        <v>957</v>
      </c>
      <c r="D3137" s="641" t="s">
        <v>1012</v>
      </c>
      <c r="E3137" s="642" t="s">
        <v>1238</v>
      </c>
      <c r="F3137" s="773">
        <v>460</v>
      </c>
      <c r="G3137" s="773">
        <v>8</v>
      </c>
      <c r="H3137" s="774">
        <v>460</v>
      </c>
    </row>
    <row r="3138" spans="1:8" s="406" customFormat="1" x14ac:dyDescent="0.25">
      <c r="A3138" s="524" t="str">
        <f t="shared" si="76"/>
        <v>957-012-0-003 Entreprises Sappi Canada inc. (Matane)</v>
      </c>
      <c r="B3138" s="61" t="str">
        <f t="shared" si="75"/>
        <v>012-0-003 Entreprises Sappi Canada inc. (Matane)</v>
      </c>
      <c r="C3138" s="641">
        <v>957</v>
      </c>
      <c r="D3138" s="641" t="s">
        <v>1009</v>
      </c>
      <c r="E3138" s="642" t="s">
        <v>1239</v>
      </c>
      <c r="F3138" s="773">
        <v>460</v>
      </c>
      <c r="G3138" s="773">
        <v>8</v>
      </c>
      <c r="H3138" s="774">
        <v>460</v>
      </c>
    </row>
    <row r="3139" spans="1:8" s="406" customFormat="1" x14ac:dyDescent="0.25">
      <c r="A3139" s="524" t="str">
        <f t="shared" si="76"/>
        <v>957-086-0-002 Forex Amos inc. (OSB)</v>
      </c>
      <c r="B3139" s="61" t="str">
        <f t="shared" si="75"/>
        <v>086-0-002 Forex Amos inc. (OSB)</v>
      </c>
      <c r="C3139" s="641">
        <v>957</v>
      </c>
      <c r="D3139" s="641" t="s">
        <v>1240</v>
      </c>
      <c r="E3139" s="642" t="s">
        <v>1241</v>
      </c>
      <c r="F3139" s="773">
        <v>460</v>
      </c>
      <c r="G3139" s="773">
        <v>8</v>
      </c>
      <c r="H3139" s="774">
        <v>460</v>
      </c>
    </row>
    <row r="3140" spans="1:8" s="406" customFormat="1" x14ac:dyDescent="0.25">
      <c r="A3140" s="524" t="str">
        <f t="shared" si="76"/>
        <v xml:space="preserve">957-072-0-002 Fortress Cellulose Spécialisée (Thurso - Pâtes et Papiers) </v>
      </c>
      <c r="B3140" s="61" t="str">
        <f t="shared" si="75"/>
        <v xml:space="preserve">072-0-002 Fortress Cellulose Spécialisée (Thurso - Pâtes et Papiers) </v>
      </c>
      <c r="C3140" s="641">
        <v>957</v>
      </c>
      <c r="D3140" s="641" t="s">
        <v>1013</v>
      </c>
      <c r="E3140" s="642" t="s">
        <v>1014</v>
      </c>
      <c r="F3140" s="773">
        <v>460</v>
      </c>
      <c r="G3140" s="773">
        <v>8</v>
      </c>
      <c r="H3140" s="774">
        <v>460</v>
      </c>
    </row>
    <row r="3141" spans="1:8" s="406" customFormat="1" x14ac:dyDescent="0.25">
      <c r="A3141" s="524" t="str">
        <f t="shared" si="76"/>
        <v>957-073-0-001 Louisiana-Pacific Canada Ltd. (Bois-Franc)</v>
      </c>
      <c r="B3141" s="61" t="str">
        <f t="shared" si="75"/>
        <v>073-0-001 Louisiana-Pacific Canada Ltd. (Bois-Franc)</v>
      </c>
      <c r="C3141" s="641">
        <v>957</v>
      </c>
      <c r="D3141" s="641" t="s">
        <v>1015</v>
      </c>
      <c r="E3141" s="642" t="s">
        <v>1242</v>
      </c>
      <c r="F3141" s="773">
        <v>460</v>
      </c>
      <c r="G3141" s="773">
        <v>8</v>
      </c>
      <c r="H3141" s="774">
        <v>460</v>
      </c>
    </row>
    <row r="3142" spans="1:8" s="406" customFormat="1" x14ac:dyDescent="0.25">
      <c r="A3142" s="524" t="str">
        <f t="shared" si="76"/>
        <v>957-022-0-001 Norbord inc. (Chambord)</v>
      </c>
      <c r="B3142" s="61" t="str">
        <f t="shared" si="75"/>
        <v>022-0-001 Norbord inc. (Chambord)</v>
      </c>
      <c r="C3142" s="641">
        <v>957</v>
      </c>
      <c r="D3142" s="641" t="s">
        <v>1212</v>
      </c>
      <c r="E3142" s="642" t="s">
        <v>1213</v>
      </c>
      <c r="F3142" s="773">
        <v>460</v>
      </c>
      <c r="G3142" s="773">
        <v>8</v>
      </c>
      <c r="H3142" s="774">
        <v>460</v>
      </c>
    </row>
    <row r="3143" spans="1:8" s="406" customFormat="1" x14ac:dyDescent="0.25">
      <c r="A3143" s="524" t="str">
        <f t="shared" si="76"/>
        <v>957-085-0-001 Norbord inc. (La Sarre - Panneaux)</v>
      </c>
      <c r="B3143" s="61" t="str">
        <f t="shared" si="75"/>
        <v>085-0-001 Norbord inc. (La Sarre - Panneaux)</v>
      </c>
      <c r="C3143" s="641">
        <v>957</v>
      </c>
      <c r="D3143" s="641" t="s">
        <v>1016</v>
      </c>
      <c r="E3143" s="642" t="s">
        <v>1243</v>
      </c>
      <c r="F3143" s="773">
        <v>460</v>
      </c>
      <c r="G3143" s="773">
        <v>8</v>
      </c>
      <c r="H3143" s="774">
        <v>460</v>
      </c>
    </row>
    <row r="3144" spans="1:8" s="406" customFormat="1" x14ac:dyDescent="0.25">
      <c r="A3144" s="524" t="str">
        <f t="shared" si="76"/>
        <v>957-081-0-001 Rayonier A.M. Canada S.E.N.C. (Témiscaming - Pâtes et papiers)</v>
      </c>
      <c r="B3144" s="61" t="str">
        <f t="shared" ref="B3144:B3166" si="77">CONCATENATE(D3144," ",E3144)</f>
        <v>081-0-001 Rayonier A.M. Canada S.E.N.C. (Témiscaming - Pâtes et papiers)</v>
      </c>
      <c r="C3144" s="641">
        <v>957</v>
      </c>
      <c r="D3144" s="641" t="s">
        <v>1017</v>
      </c>
      <c r="E3144" s="642" t="s">
        <v>1244</v>
      </c>
      <c r="F3144" s="773">
        <v>460</v>
      </c>
      <c r="G3144" s="773">
        <v>8</v>
      </c>
      <c r="H3144" s="774">
        <v>460</v>
      </c>
    </row>
    <row r="3145" spans="1:8" s="406" customFormat="1" x14ac:dyDescent="0.25">
      <c r="A3145" s="524" t="str">
        <f t="shared" ref="A3145:A3166" si="78">CONCATENATE(C3145,"-",B3145)</f>
        <v>957-171-4-003 Silicium Québec Société en commandite</v>
      </c>
      <c r="B3145" s="61" t="str">
        <f t="shared" si="77"/>
        <v>171-4-003 Silicium Québec Société en commandite</v>
      </c>
      <c r="C3145" s="641">
        <v>957</v>
      </c>
      <c r="D3145" s="641" t="s">
        <v>1010</v>
      </c>
      <c r="E3145" s="642" t="s">
        <v>1245</v>
      </c>
      <c r="F3145" s="773">
        <v>460</v>
      </c>
      <c r="G3145" s="773">
        <v>8</v>
      </c>
      <c r="H3145" s="774">
        <v>460</v>
      </c>
    </row>
    <row r="3146" spans="1:8" s="406" customFormat="1" x14ac:dyDescent="0.25">
      <c r="A3146" s="524" t="str">
        <f t="shared" si="78"/>
        <v>957-012-0-001 Uniboard Canada inc. (Sayabec)</v>
      </c>
      <c r="B3146" s="61" t="str">
        <f t="shared" si="77"/>
        <v>012-0-001 Uniboard Canada inc. (Sayabec)</v>
      </c>
      <c r="C3146" s="641">
        <v>957</v>
      </c>
      <c r="D3146" s="641" t="s">
        <v>1008</v>
      </c>
      <c r="E3146" s="642" t="s">
        <v>1246</v>
      </c>
      <c r="F3146" s="773">
        <v>460</v>
      </c>
      <c r="G3146" s="773">
        <v>8</v>
      </c>
      <c r="H3146" s="774">
        <v>460</v>
      </c>
    </row>
    <row r="3147" spans="1:8" s="406" customFormat="1" x14ac:dyDescent="0.25">
      <c r="A3147" s="524" t="str">
        <f t="shared" si="78"/>
        <v>957-041-2-039 Xylo-Carbone inc.</v>
      </c>
      <c r="B3147" s="61" t="str">
        <f t="shared" si="77"/>
        <v>041-2-039 Xylo-Carbone inc.</v>
      </c>
      <c r="C3147" s="641">
        <v>957</v>
      </c>
      <c r="D3147" s="641" t="s">
        <v>1214</v>
      </c>
      <c r="E3147" s="642" t="s">
        <v>1247</v>
      </c>
      <c r="F3147" s="773">
        <v>460</v>
      </c>
      <c r="G3147" s="773">
        <v>8</v>
      </c>
      <c r="H3147" s="774">
        <v>460</v>
      </c>
    </row>
    <row r="3148" spans="1:8" s="406" customFormat="1" x14ac:dyDescent="0.25">
      <c r="A3148" s="524" t="str">
        <f t="shared" si="78"/>
        <v>960-142-4-004 9455-8624 Québec inc. (Biomasse du lac Taureau)</v>
      </c>
      <c r="B3148" s="61" t="str">
        <f t="shared" si="77"/>
        <v>142-4-004 9455-8624 Québec inc. (Biomasse du lac Taureau)</v>
      </c>
      <c r="C3148" s="641">
        <v>960</v>
      </c>
      <c r="D3148" s="641" t="s">
        <v>1147</v>
      </c>
      <c r="E3148" s="642" t="s">
        <v>1236</v>
      </c>
      <c r="F3148" s="773">
        <v>460</v>
      </c>
      <c r="G3148" s="773">
        <v>8</v>
      </c>
      <c r="H3148" s="774">
        <v>460</v>
      </c>
    </row>
    <row r="3149" spans="1:8" s="406" customFormat="1" x14ac:dyDescent="0.25">
      <c r="A3149" s="524" t="str">
        <f t="shared" si="78"/>
        <v>960-011-0-003 Cascades Canada ULC (Cabano)</v>
      </c>
      <c r="B3149" s="61" t="str">
        <f t="shared" si="77"/>
        <v>011-0-003 Cascades Canada ULC (Cabano)</v>
      </c>
      <c r="C3149" s="641">
        <v>960</v>
      </c>
      <c r="D3149" s="641" t="s">
        <v>1007</v>
      </c>
      <c r="E3149" s="642" t="s">
        <v>1211</v>
      </c>
      <c r="F3149" s="773">
        <v>460</v>
      </c>
      <c r="G3149" s="773">
        <v>8</v>
      </c>
      <c r="H3149" s="774">
        <v>460</v>
      </c>
    </row>
    <row r="3150" spans="1:8" s="406" customFormat="1" x14ac:dyDescent="0.25">
      <c r="A3150" s="524" t="str">
        <f t="shared" si="78"/>
        <v>960-042-0-001 Compagnie WestRock du Canada Corp.</v>
      </c>
      <c r="B3150" s="61" t="str">
        <f t="shared" si="77"/>
        <v>042-0-001 Compagnie WestRock du Canada Corp.</v>
      </c>
      <c r="C3150" s="641">
        <v>960</v>
      </c>
      <c r="D3150" s="641" t="s">
        <v>1011</v>
      </c>
      <c r="E3150" s="642" t="s">
        <v>1237</v>
      </c>
      <c r="F3150" s="773">
        <v>460</v>
      </c>
      <c r="G3150" s="773">
        <v>8</v>
      </c>
      <c r="H3150" s="774">
        <v>460</v>
      </c>
    </row>
    <row r="3151" spans="1:8" s="406" customFormat="1" x14ac:dyDescent="0.25">
      <c r="A3151" s="524" t="str">
        <f t="shared" si="78"/>
        <v>960-051-0-003 Domtar inc. (Windsor - Pâtes et papiers)</v>
      </c>
      <c r="B3151" s="61" t="str">
        <f t="shared" si="77"/>
        <v>051-0-003 Domtar inc. (Windsor - Pâtes et papiers)</v>
      </c>
      <c r="C3151" s="641">
        <v>960</v>
      </c>
      <c r="D3151" s="641" t="s">
        <v>1012</v>
      </c>
      <c r="E3151" s="642" t="s">
        <v>1238</v>
      </c>
      <c r="F3151" s="773">
        <v>460</v>
      </c>
      <c r="G3151" s="773">
        <v>8</v>
      </c>
      <c r="H3151" s="774">
        <v>460</v>
      </c>
    </row>
    <row r="3152" spans="1:8" s="406" customFormat="1" x14ac:dyDescent="0.25">
      <c r="A3152" s="524" t="str">
        <f t="shared" si="78"/>
        <v>960-012-0-003 Entreprises Sappi Canada inc. (Matane)</v>
      </c>
      <c r="B3152" s="61" t="str">
        <f t="shared" si="77"/>
        <v>012-0-003 Entreprises Sappi Canada inc. (Matane)</v>
      </c>
      <c r="C3152" s="641">
        <v>960</v>
      </c>
      <c r="D3152" s="641" t="s">
        <v>1009</v>
      </c>
      <c r="E3152" s="642" t="s">
        <v>1239</v>
      </c>
      <c r="F3152" s="773">
        <v>460</v>
      </c>
      <c r="G3152" s="773">
        <v>8</v>
      </c>
      <c r="H3152" s="774">
        <v>460</v>
      </c>
    </row>
    <row r="3153" spans="1:8" s="406" customFormat="1" x14ac:dyDescent="0.25">
      <c r="A3153" s="524" t="str">
        <f t="shared" si="78"/>
        <v>960-086-0-002 Forex Amos inc. (OSB)</v>
      </c>
      <c r="B3153" s="61" t="str">
        <f t="shared" si="77"/>
        <v>086-0-002 Forex Amos inc. (OSB)</v>
      </c>
      <c r="C3153" s="641">
        <v>960</v>
      </c>
      <c r="D3153" s="641" t="s">
        <v>1240</v>
      </c>
      <c r="E3153" s="642" t="s">
        <v>1241</v>
      </c>
      <c r="F3153" s="773">
        <v>460</v>
      </c>
      <c r="G3153" s="773">
        <v>8</v>
      </c>
      <c r="H3153" s="774">
        <v>460</v>
      </c>
    </row>
    <row r="3154" spans="1:8" s="406" customFormat="1" x14ac:dyDescent="0.25">
      <c r="A3154" s="524" t="str">
        <f t="shared" si="78"/>
        <v xml:space="preserve">960-072-0-002 Fortress Cellulose Spécialisée (Thurso - Pâtes et Papiers) </v>
      </c>
      <c r="B3154" s="61" t="str">
        <f t="shared" si="77"/>
        <v xml:space="preserve">072-0-002 Fortress Cellulose Spécialisée (Thurso - Pâtes et Papiers) </v>
      </c>
      <c r="C3154" s="641">
        <v>960</v>
      </c>
      <c r="D3154" s="641" t="s">
        <v>1013</v>
      </c>
      <c r="E3154" s="642" t="s">
        <v>1014</v>
      </c>
      <c r="F3154" s="773">
        <v>460</v>
      </c>
      <c r="G3154" s="773">
        <v>8</v>
      </c>
      <c r="H3154" s="774">
        <v>460</v>
      </c>
    </row>
    <row r="3155" spans="1:8" s="406" customFormat="1" x14ac:dyDescent="0.25">
      <c r="A3155" s="524" t="str">
        <f t="shared" si="78"/>
        <v>960-073-0-001 Louisiana-Pacific Canada Ltd. (Bois-Franc)</v>
      </c>
      <c r="B3155" s="61" t="str">
        <f t="shared" si="77"/>
        <v>073-0-001 Louisiana-Pacific Canada Ltd. (Bois-Franc)</v>
      </c>
      <c r="C3155" s="641">
        <v>960</v>
      </c>
      <c r="D3155" s="641" t="s">
        <v>1015</v>
      </c>
      <c r="E3155" s="642" t="s">
        <v>1242</v>
      </c>
      <c r="F3155" s="773">
        <v>460</v>
      </c>
      <c r="G3155" s="773">
        <v>8</v>
      </c>
      <c r="H3155" s="774">
        <v>460</v>
      </c>
    </row>
    <row r="3156" spans="1:8" s="406" customFormat="1" x14ac:dyDescent="0.25">
      <c r="A3156" s="524" t="str">
        <f t="shared" si="78"/>
        <v>960-022-0-001 Norbord inc. (Chambord)</v>
      </c>
      <c r="B3156" s="61" t="str">
        <f t="shared" si="77"/>
        <v>022-0-001 Norbord inc. (Chambord)</v>
      </c>
      <c r="C3156" s="641">
        <v>960</v>
      </c>
      <c r="D3156" s="641" t="s">
        <v>1212</v>
      </c>
      <c r="E3156" s="642" t="s">
        <v>1213</v>
      </c>
      <c r="F3156" s="773">
        <v>460</v>
      </c>
      <c r="G3156" s="773">
        <v>8</v>
      </c>
      <c r="H3156" s="774">
        <v>460</v>
      </c>
    </row>
    <row r="3157" spans="1:8" s="406" customFormat="1" x14ac:dyDescent="0.25">
      <c r="A3157" s="524" t="str">
        <f t="shared" si="78"/>
        <v>960-085-0-001 Norbord inc. (La Sarre - Panneaux)</v>
      </c>
      <c r="B3157" s="61" t="str">
        <f t="shared" si="77"/>
        <v>085-0-001 Norbord inc. (La Sarre - Panneaux)</v>
      </c>
      <c r="C3157" s="641">
        <v>960</v>
      </c>
      <c r="D3157" s="641" t="s">
        <v>1016</v>
      </c>
      <c r="E3157" s="642" t="s">
        <v>1243</v>
      </c>
      <c r="F3157" s="773">
        <v>460</v>
      </c>
      <c r="G3157" s="773">
        <v>8</v>
      </c>
      <c r="H3157" s="774">
        <v>460</v>
      </c>
    </row>
    <row r="3158" spans="1:8" s="406" customFormat="1" x14ac:dyDescent="0.25">
      <c r="A3158" s="524" t="str">
        <f t="shared" si="78"/>
        <v>960-081-0-001 Rayonier A.M. Canada S.E.N.C. (Témiscaming - Pâtes et papiers)</v>
      </c>
      <c r="B3158" s="61" t="str">
        <f t="shared" si="77"/>
        <v>081-0-001 Rayonier A.M. Canada S.E.N.C. (Témiscaming - Pâtes et papiers)</v>
      </c>
      <c r="C3158" s="641">
        <v>960</v>
      </c>
      <c r="D3158" s="641" t="s">
        <v>1017</v>
      </c>
      <c r="E3158" s="642" t="s">
        <v>1244</v>
      </c>
      <c r="F3158" s="773">
        <v>460</v>
      </c>
      <c r="G3158" s="773">
        <v>8</v>
      </c>
      <c r="H3158" s="774">
        <v>460</v>
      </c>
    </row>
    <row r="3159" spans="1:8" s="406" customFormat="1" x14ac:dyDescent="0.25">
      <c r="A3159" s="524" t="str">
        <f t="shared" si="78"/>
        <v>960-171-4-003 Silicium Québec Société en commandite</v>
      </c>
      <c r="B3159" s="61" t="str">
        <f t="shared" si="77"/>
        <v>171-4-003 Silicium Québec Société en commandite</v>
      </c>
      <c r="C3159" s="641">
        <v>960</v>
      </c>
      <c r="D3159" s="641" t="s">
        <v>1010</v>
      </c>
      <c r="E3159" s="642" t="s">
        <v>1245</v>
      </c>
      <c r="F3159" s="773">
        <v>460</v>
      </c>
      <c r="G3159" s="773">
        <v>8</v>
      </c>
      <c r="H3159" s="774">
        <v>460</v>
      </c>
    </row>
    <row r="3160" spans="1:8" s="406" customFormat="1" x14ac:dyDescent="0.25">
      <c r="A3160" s="524" t="str">
        <f t="shared" si="78"/>
        <v>960-012-0-001 Uniboard Canada inc. (Sayabec)</v>
      </c>
      <c r="B3160" s="61" t="str">
        <f t="shared" si="77"/>
        <v>012-0-001 Uniboard Canada inc. (Sayabec)</v>
      </c>
      <c r="C3160" s="641">
        <v>960</v>
      </c>
      <c r="D3160" s="641" t="s">
        <v>1008</v>
      </c>
      <c r="E3160" s="642" t="s">
        <v>1246</v>
      </c>
      <c r="F3160" s="773">
        <v>460</v>
      </c>
      <c r="G3160" s="773">
        <v>8</v>
      </c>
      <c r="H3160" s="774">
        <v>460</v>
      </c>
    </row>
    <row r="3161" spans="1:8" s="406" customFormat="1" x14ac:dyDescent="0.25">
      <c r="A3161" s="524" t="str">
        <f t="shared" si="78"/>
        <v>960-041-2-039 Xylo-Carbone inc.</v>
      </c>
      <c r="B3161" s="61" t="str">
        <f t="shared" si="77"/>
        <v>041-2-039 Xylo-Carbone inc.</v>
      </c>
      <c r="C3161" s="641">
        <v>960</v>
      </c>
      <c r="D3161" s="641" t="s">
        <v>1214</v>
      </c>
      <c r="E3161" s="642" t="s">
        <v>1247</v>
      </c>
      <c r="F3161" s="773">
        <v>460</v>
      </c>
      <c r="G3161" s="773">
        <v>8</v>
      </c>
      <c r="H3161" s="774">
        <v>460</v>
      </c>
    </row>
    <row r="3162" spans="1:8" s="406" customFormat="1" x14ac:dyDescent="0.25">
      <c r="A3162" s="524" t="str">
        <f t="shared" si="78"/>
        <v>961-142-4-004 9455-8624 Québec inc. (Biomasse du lac Taureau)</v>
      </c>
      <c r="B3162" s="61" t="str">
        <f t="shared" si="77"/>
        <v>142-4-004 9455-8624 Québec inc. (Biomasse du lac Taureau)</v>
      </c>
      <c r="C3162" s="641">
        <v>961</v>
      </c>
      <c r="D3162" s="641" t="s">
        <v>1147</v>
      </c>
      <c r="E3162" s="642" t="s">
        <v>1236</v>
      </c>
      <c r="F3162" s="773">
        <v>460</v>
      </c>
      <c r="G3162" s="773">
        <v>8</v>
      </c>
      <c r="H3162" s="774">
        <v>460</v>
      </c>
    </row>
    <row r="3163" spans="1:8" s="406" customFormat="1" x14ac:dyDescent="0.25">
      <c r="A3163" s="524" t="str">
        <f t="shared" si="78"/>
        <v>961-011-0-003 Cascades Canada ULC (Cabano)</v>
      </c>
      <c r="B3163" s="61" t="str">
        <f t="shared" si="77"/>
        <v>011-0-003 Cascades Canada ULC (Cabano)</v>
      </c>
      <c r="C3163" s="641">
        <v>961</v>
      </c>
      <c r="D3163" s="641" t="s">
        <v>1007</v>
      </c>
      <c r="E3163" s="642" t="s">
        <v>1211</v>
      </c>
      <c r="F3163" s="773">
        <v>460</v>
      </c>
      <c r="G3163" s="773">
        <v>8</v>
      </c>
      <c r="H3163" s="774">
        <v>460</v>
      </c>
    </row>
    <row r="3164" spans="1:8" s="406" customFormat="1" x14ac:dyDescent="0.25">
      <c r="A3164" s="524" t="str">
        <f t="shared" si="78"/>
        <v>961-042-0-001 Compagnie WestRock du Canada Corp.</v>
      </c>
      <c r="B3164" s="61" t="str">
        <f t="shared" si="77"/>
        <v>042-0-001 Compagnie WestRock du Canada Corp.</v>
      </c>
      <c r="C3164" s="641">
        <v>961</v>
      </c>
      <c r="D3164" s="641" t="s">
        <v>1011</v>
      </c>
      <c r="E3164" s="642" t="s">
        <v>1237</v>
      </c>
      <c r="F3164" s="773">
        <v>460</v>
      </c>
      <c r="G3164" s="773">
        <v>8</v>
      </c>
      <c r="H3164" s="774">
        <v>460</v>
      </c>
    </row>
    <row r="3165" spans="1:8" s="406" customFormat="1" x14ac:dyDescent="0.25">
      <c r="A3165" s="524" t="str">
        <f t="shared" si="78"/>
        <v>961-051-0-003 Domtar inc. (Windsor - Pâtes et papiers)</v>
      </c>
      <c r="B3165" s="61" t="str">
        <f t="shared" si="77"/>
        <v>051-0-003 Domtar inc. (Windsor - Pâtes et papiers)</v>
      </c>
      <c r="C3165" s="641">
        <v>961</v>
      </c>
      <c r="D3165" s="641" t="s">
        <v>1012</v>
      </c>
      <c r="E3165" s="642" t="s">
        <v>1238</v>
      </c>
      <c r="F3165" s="773">
        <v>460</v>
      </c>
      <c r="G3165" s="773">
        <v>8</v>
      </c>
      <c r="H3165" s="774">
        <v>460</v>
      </c>
    </row>
    <row r="3166" spans="1:8" s="406" customFormat="1" x14ac:dyDescent="0.25">
      <c r="A3166" s="524" t="str">
        <f t="shared" si="78"/>
        <v>961-012-0-003 Entreprises Sappi Canada inc. (Matane)</v>
      </c>
      <c r="B3166" s="61" t="str">
        <f t="shared" si="77"/>
        <v>012-0-003 Entreprises Sappi Canada inc. (Matane)</v>
      </c>
      <c r="C3166" s="641">
        <v>961</v>
      </c>
      <c r="D3166" s="641" t="s">
        <v>1009</v>
      </c>
      <c r="E3166" s="642" t="s">
        <v>1239</v>
      </c>
      <c r="F3166" s="773">
        <v>460</v>
      </c>
      <c r="G3166" s="773">
        <v>8</v>
      </c>
      <c r="H3166" s="774">
        <v>460</v>
      </c>
    </row>
    <row r="3167" spans="1:8" s="406" customFormat="1" x14ac:dyDescent="0.25">
      <c r="A3167" s="524" t="str">
        <f>CONCATENATE(C3167,"-",B3167)</f>
        <v>961-086-0-002 Forex Amos inc. (OSB)</v>
      </c>
      <c r="B3167" s="61" t="str">
        <f>CONCATENATE(D3167," ",E3167)</f>
        <v>086-0-002 Forex Amos inc. (OSB)</v>
      </c>
      <c r="C3167" s="641">
        <v>961</v>
      </c>
      <c r="D3167" s="641" t="s">
        <v>1240</v>
      </c>
      <c r="E3167" s="642" t="s">
        <v>1241</v>
      </c>
      <c r="F3167" s="773">
        <v>460</v>
      </c>
      <c r="G3167" s="773">
        <v>8</v>
      </c>
      <c r="H3167" s="774">
        <v>460</v>
      </c>
    </row>
    <row r="3168" spans="1:8" s="406" customFormat="1" x14ac:dyDescent="0.25">
      <c r="A3168" s="524" t="str">
        <f t="shared" ref="A3168:A3231" si="79">CONCATENATE(C3168,"-",B3168)</f>
        <v xml:space="preserve">961-072-0-002 Fortress Cellulose Spécialisée (Thurso - Pâtes et Papiers) </v>
      </c>
      <c r="B3168" s="61" t="str">
        <f t="shared" ref="B3168:B3231" si="80">CONCATENATE(D3168," ",E3168)</f>
        <v xml:space="preserve">072-0-002 Fortress Cellulose Spécialisée (Thurso - Pâtes et Papiers) </v>
      </c>
      <c r="C3168" s="641">
        <v>961</v>
      </c>
      <c r="D3168" s="641" t="s">
        <v>1013</v>
      </c>
      <c r="E3168" s="642" t="s">
        <v>1014</v>
      </c>
      <c r="F3168" s="773">
        <v>460</v>
      </c>
      <c r="G3168" s="773">
        <v>8</v>
      </c>
      <c r="H3168" s="774">
        <v>460</v>
      </c>
    </row>
    <row r="3169" spans="1:8" s="406" customFormat="1" x14ac:dyDescent="0.25">
      <c r="A3169" s="524" t="str">
        <f t="shared" si="79"/>
        <v>961-073-0-001 Louisiana-Pacific Canada Ltd. (Bois-Franc)</v>
      </c>
      <c r="B3169" s="61" t="str">
        <f t="shared" si="80"/>
        <v>073-0-001 Louisiana-Pacific Canada Ltd. (Bois-Franc)</v>
      </c>
      <c r="C3169" s="641">
        <v>961</v>
      </c>
      <c r="D3169" s="641" t="s">
        <v>1015</v>
      </c>
      <c r="E3169" s="642" t="s">
        <v>1242</v>
      </c>
      <c r="F3169" s="773">
        <v>460</v>
      </c>
      <c r="G3169" s="773">
        <v>8</v>
      </c>
      <c r="H3169" s="774">
        <v>460</v>
      </c>
    </row>
    <row r="3170" spans="1:8" s="406" customFormat="1" x14ac:dyDescent="0.25">
      <c r="A3170" s="524" t="str">
        <f t="shared" si="79"/>
        <v>961-022-0-001 Norbord inc. (Chambord)</v>
      </c>
      <c r="B3170" s="61" t="str">
        <f t="shared" si="80"/>
        <v>022-0-001 Norbord inc. (Chambord)</v>
      </c>
      <c r="C3170" s="641">
        <v>961</v>
      </c>
      <c r="D3170" s="641" t="s">
        <v>1212</v>
      </c>
      <c r="E3170" s="642" t="s">
        <v>1213</v>
      </c>
      <c r="F3170" s="773">
        <v>460</v>
      </c>
      <c r="G3170" s="773">
        <v>8</v>
      </c>
      <c r="H3170" s="774">
        <v>460</v>
      </c>
    </row>
    <row r="3171" spans="1:8" s="406" customFormat="1" x14ac:dyDescent="0.25">
      <c r="A3171" s="524" t="str">
        <f t="shared" si="79"/>
        <v>961-085-0-001 Norbord inc. (La Sarre - Panneaux)</v>
      </c>
      <c r="B3171" s="61" t="str">
        <f t="shared" si="80"/>
        <v>085-0-001 Norbord inc. (La Sarre - Panneaux)</v>
      </c>
      <c r="C3171" s="641">
        <v>961</v>
      </c>
      <c r="D3171" s="641" t="s">
        <v>1016</v>
      </c>
      <c r="E3171" s="642" t="s">
        <v>1243</v>
      </c>
      <c r="F3171" s="773">
        <v>460</v>
      </c>
      <c r="G3171" s="773">
        <v>8</v>
      </c>
      <c r="H3171" s="774">
        <v>460</v>
      </c>
    </row>
    <row r="3172" spans="1:8" s="406" customFormat="1" x14ac:dyDescent="0.25">
      <c r="A3172" s="524" t="str">
        <f t="shared" si="79"/>
        <v>961-081-0-001 Rayonier A.M. Canada S.E.N.C. (Témiscaming - Pâtes et papiers)</v>
      </c>
      <c r="B3172" s="61" t="str">
        <f t="shared" si="80"/>
        <v>081-0-001 Rayonier A.M. Canada S.E.N.C. (Témiscaming - Pâtes et papiers)</v>
      </c>
      <c r="C3172" s="641">
        <v>961</v>
      </c>
      <c r="D3172" s="641" t="s">
        <v>1017</v>
      </c>
      <c r="E3172" s="642" t="s">
        <v>1244</v>
      </c>
      <c r="F3172" s="773">
        <v>460</v>
      </c>
      <c r="G3172" s="773">
        <v>8</v>
      </c>
      <c r="H3172" s="774">
        <v>460</v>
      </c>
    </row>
    <row r="3173" spans="1:8" s="406" customFormat="1" x14ac:dyDescent="0.25">
      <c r="A3173" s="524" t="str">
        <f t="shared" si="79"/>
        <v>961-171-4-003 Silicium Québec Société en commandite</v>
      </c>
      <c r="B3173" s="61" t="str">
        <f t="shared" si="80"/>
        <v>171-4-003 Silicium Québec Société en commandite</v>
      </c>
      <c r="C3173" s="641">
        <v>961</v>
      </c>
      <c r="D3173" s="641" t="s">
        <v>1010</v>
      </c>
      <c r="E3173" s="642" t="s">
        <v>1245</v>
      </c>
      <c r="F3173" s="773">
        <v>460</v>
      </c>
      <c r="G3173" s="773">
        <v>8</v>
      </c>
      <c r="H3173" s="774">
        <v>460</v>
      </c>
    </row>
    <row r="3174" spans="1:8" s="406" customFormat="1" x14ac:dyDescent="0.25">
      <c r="A3174" s="524" t="str">
        <f t="shared" si="79"/>
        <v>961-012-0-001 Uniboard Canada inc. (Sayabec)</v>
      </c>
      <c r="B3174" s="61" t="str">
        <f t="shared" si="80"/>
        <v>012-0-001 Uniboard Canada inc. (Sayabec)</v>
      </c>
      <c r="C3174" s="641">
        <v>961</v>
      </c>
      <c r="D3174" s="641" t="s">
        <v>1008</v>
      </c>
      <c r="E3174" s="642" t="s">
        <v>1246</v>
      </c>
      <c r="F3174" s="773">
        <v>460</v>
      </c>
      <c r="G3174" s="773">
        <v>8</v>
      </c>
      <c r="H3174" s="774">
        <v>460</v>
      </c>
    </row>
    <row r="3175" spans="1:8" s="406" customFormat="1" x14ac:dyDescent="0.25">
      <c r="A3175" s="524" t="str">
        <f t="shared" si="79"/>
        <v>961-041-2-039 Xylo-Carbone inc.</v>
      </c>
      <c r="B3175" s="61" t="str">
        <f t="shared" si="80"/>
        <v>041-2-039 Xylo-Carbone inc.</v>
      </c>
      <c r="C3175" s="641">
        <v>961</v>
      </c>
      <c r="D3175" s="641" t="s">
        <v>1214</v>
      </c>
      <c r="E3175" s="642" t="s">
        <v>1247</v>
      </c>
      <c r="F3175" s="773">
        <v>460</v>
      </c>
      <c r="G3175" s="773">
        <v>8</v>
      </c>
      <c r="H3175" s="774">
        <v>460</v>
      </c>
    </row>
    <row r="3176" spans="1:8" s="406" customFormat="1" x14ac:dyDescent="0.25">
      <c r="A3176" s="524" t="str">
        <f t="shared" si="79"/>
        <v>962-142-4-004 9455-8624 Québec inc. (Biomasse du lac Taureau)</v>
      </c>
      <c r="B3176" s="61" t="str">
        <f t="shared" si="80"/>
        <v>142-4-004 9455-8624 Québec inc. (Biomasse du lac Taureau)</v>
      </c>
      <c r="C3176" s="641">
        <v>962</v>
      </c>
      <c r="D3176" s="641" t="s">
        <v>1147</v>
      </c>
      <c r="E3176" s="642" t="s">
        <v>1236</v>
      </c>
      <c r="F3176" s="773">
        <v>460</v>
      </c>
      <c r="G3176" s="773">
        <v>8</v>
      </c>
      <c r="H3176" s="774">
        <v>460</v>
      </c>
    </row>
    <row r="3177" spans="1:8" s="406" customFormat="1" x14ac:dyDescent="0.25">
      <c r="A3177" s="524" t="str">
        <f t="shared" si="79"/>
        <v>962-011-0-003 Cascades Canada ULC (Cabano)</v>
      </c>
      <c r="B3177" s="61" t="str">
        <f t="shared" si="80"/>
        <v>011-0-003 Cascades Canada ULC (Cabano)</v>
      </c>
      <c r="C3177" s="641">
        <v>962</v>
      </c>
      <c r="D3177" s="641" t="s">
        <v>1007</v>
      </c>
      <c r="E3177" s="642" t="s">
        <v>1211</v>
      </c>
      <c r="F3177" s="773">
        <v>460</v>
      </c>
      <c r="G3177" s="773">
        <v>8</v>
      </c>
      <c r="H3177" s="774">
        <v>460</v>
      </c>
    </row>
    <row r="3178" spans="1:8" s="406" customFormat="1" x14ac:dyDescent="0.25">
      <c r="A3178" s="524" t="str">
        <f t="shared" si="79"/>
        <v>962-042-0-001 Compagnie WestRock du Canada Corp.</v>
      </c>
      <c r="B3178" s="61" t="str">
        <f t="shared" si="80"/>
        <v>042-0-001 Compagnie WestRock du Canada Corp.</v>
      </c>
      <c r="C3178" s="641">
        <v>962</v>
      </c>
      <c r="D3178" s="641" t="s">
        <v>1011</v>
      </c>
      <c r="E3178" s="642" t="s">
        <v>1237</v>
      </c>
      <c r="F3178" s="773">
        <v>460</v>
      </c>
      <c r="G3178" s="773">
        <v>8</v>
      </c>
      <c r="H3178" s="774">
        <v>460</v>
      </c>
    </row>
    <row r="3179" spans="1:8" s="406" customFormat="1" x14ac:dyDescent="0.25">
      <c r="A3179" s="524" t="str">
        <f t="shared" si="79"/>
        <v>962-051-0-003 Domtar inc. (Windsor - Pâtes et papiers)</v>
      </c>
      <c r="B3179" s="61" t="str">
        <f t="shared" si="80"/>
        <v>051-0-003 Domtar inc. (Windsor - Pâtes et papiers)</v>
      </c>
      <c r="C3179" s="641">
        <v>962</v>
      </c>
      <c r="D3179" s="641" t="s">
        <v>1012</v>
      </c>
      <c r="E3179" s="642" t="s">
        <v>1238</v>
      </c>
      <c r="F3179" s="773">
        <v>460</v>
      </c>
      <c r="G3179" s="773">
        <v>8</v>
      </c>
      <c r="H3179" s="774">
        <v>460</v>
      </c>
    </row>
    <row r="3180" spans="1:8" s="406" customFormat="1" x14ac:dyDescent="0.25">
      <c r="A3180" s="524" t="str">
        <f t="shared" si="79"/>
        <v>962-012-0-003 Entreprises Sappi Canada inc. (Matane)</v>
      </c>
      <c r="B3180" s="61" t="str">
        <f t="shared" si="80"/>
        <v>012-0-003 Entreprises Sappi Canada inc. (Matane)</v>
      </c>
      <c r="C3180" s="641">
        <v>962</v>
      </c>
      <c r="D3180" s="641" t="s">
        <v>1009</v>
      </c>
      <c r="E3180" s="642" t="s">
        <v>1239</v>
      </c>
      <c r="F3180" s="773">
        <v>460</v>
      </c>
      <c r="G3180" s="773">
        <v>8</v>
      </c>
      <c r="H3180" s="774">
        <v>460</v>
      </c>
    </row>
    <row r="3181" spans="1:8" s="406" customFormat="1" x14ac:dyDescent="0.25">
      <c r="A3181" s="524" t="str">
        <f t="shared" si="79"/>
        <v>962-086-0-002 Forex Amos inc. (OSB)</v>
      </c>
      <c r="B3181" s="61" t="str">
        <f t="shared" si="80"/>
        <v>086-0-002 Forex Amos inc. (OSB)</v>
      </c>
      <c r="C3181" s="641">
        <v>962</v>
      </c>
      <c r="D3181" s="641" t="s">
        <v>1240</v>
      </c>
      <c r="E3181" s="642" t="s">
        <v>1241</v>
      </c>
      <c r="F3181" s="773">
        <v>460</v>
      </c>
      <c r="G3181" s="773">
        <v>8</v>
      </c>
      <c r="H3181" s="774">
        <v>460</v>
      </c>
    </row>
    <row r="3182" spans="1:8" s="406" customFormat="1" x14ac:dyDescent="0.25">
      <c r="A3182" s="524" t="str">
        <f t="shared" si="79"/>
        <v xml:space="preserve">962-072-0-002 Fortress Cellulose Spécialisée (Thurso - Pâtes et Papiers) </v>
      </c>
      <c r="B3182" s="61" t="str">
        <f t="shared" si="80"/>
        <v xml:space="preserve">072-0-002 Fortress Cellulose Spécialisée (Thurso - Pâtes et Papiers) </v>
      </c>
      <c r="C3182" s="641">
        <v>962</v>
      </c>
      <c r="D3182" s="641" t="s">
        <v>1013</v>
      </c>
      <c r="E3182" s="642" t="s">
        <v>1014</v>
      </c>
      <c r="F3182" s="773">
        <v>460</v>
      </c>
      <c r="G3182" s="773">
        <v>8</v>
      </c>
      <c r="H3182" s="774">
        <v>460</v>
      </c>
    </row>
    <row r="3183" spans="1:8" s="406" customFormat="1" x14ac:dyDescent="0.25">
      <c r="A3183" s="524" t="str">
        <f t="shared" si="79"/>
        <v>962-073-0-001 Louisiana-Pacific Canada Ltd. (Bois-Franc)</v>
      </c>
      <c r="B3183" s="61" t="str">
        <f t="shared" si="80"/>
        <v>073-0-001 Louisiana-Pacific Canada Ltd. (Bois-Franc)</v>
      </c>
      <c r="C3183" s="641">
        <v>962</v>
      </c>
      <c r="D3183" s="641" t="s">
        <v>1015</v>
      </c>
      <c r="E3183" s="642" t="s">
        <v>1242</v>
      </c>
      <c r="F3183" s="773">
        <v>460</v>
      </c>
      <c r="G3183" s="773">
        <v>8</v>
      </c>
      <c r="H3183" s="774">
        <v>460</v>
      </c>
    </row>
    <row r="3184" spans="1:8" s="406" customFormat="1" x14ac:dyDescent="0.25">
      <c r="A3184" s="524" t="str">
        <f t="shared" si="79"/>
        <v>962-022-0-001 Norbord inc. (Chambord)</v>
      </c>
      <c r="B3184" s="61" t="str">
        <f t="shared" si="80"/>
        <v>022-0-001 Norbord inc. (Chambord)</v>
      </c>
      <c r="C3184" s="641">
        <v>962</v>
      </c>
      <c r="D3184" s="641" t="s">
        <v>1212</v>
      </c>
      <c r="E3184" s="642" t="s">
        <v>1213</v>
      </c>
      <c r="F3184" s="773">
        <v>460</v>
      </c>
      <c r="G3184" s="773">
        <v>8</v>
      </c>
      <c r="H3184" s="774">
        <v>460</v>
      </c>
    </row>
    <row r="3185" spans="1:8" s="406" customFormat="1" x14ac:dyDescent="0.25">
      <c r="A3185" s="524" t="str">
        <f t="shared" si="79"/>
        <v>962-085-0-001 Norbord inc. (La Sarre - Panneaux)</v>
      </c>
      <c r="B3185" s="61" t="str">
        <f t="shared" si="80"/>
        <v>085-0-001 Norbord inc. (La Sarre - Panneaux)</v>
      </c>
      <c r="C3185" s="641">
        <v>962</v>
      </c>
      <c r="D3185" s="641" t="s">
        <v>1016</v>
      </c>
      <c r="E3185" s="642" t="s">
        <v>1243</v>
      </c>
      <c r="F3185" s="773">
        <v>460</v>
      </c>
      <c r="G3185" s="773">
        <v>8</v>
      </c>
      <c r="H3185" s="774">
        <v>460</v>
      </c>
    </row>
    <row r="3186" spans="1:8" s="406" customFormat="1" x14ac:dyDescent="0.25">
      <c r="A3186" s="524" t="str">
        <f t="shared" si="79"/>
        <v>962-081-0-001 Rayonier A.M. Canada S.E.N.C. (Témiscaming - Pâtes et papiers)</v>
      </c>
      <c r="B3186" s="61" t="str">
        <f t="shared" si="80"/>
        <v>081-0-001 Rayonier A.M. Canada S.E.N.C. (Témiscaming - Pâtes et papiers)</v>
      </c>
      <c r="C3186" s="641">
        <v>962</v>
      </c>
      <c r="D3186" s="641" t="s">
        <v>1017</v>
      </c>
      <c r="E3186" s="642" t="s">
        <v>1244</v>
      </c>
      <c r="F3186" s="773">
        <v>460</v>
      </c>
      <c r="G3186" s="773">
        <v>8</v>
      </c>
      <c r="H3186" s="774">
        <v>460</v>
      </c>
    </row>
    <row r="3187" spans="1:8" s="406" customFormat="1" x14ac:dyDescent="0.25">
      <c r="A3187" s="524" t="str">
        <f t="shared" si="79"/>
        <v>962-171-4-003 Silicium Québec Société en commandite</v>
      </c>
      <c r="B3187" s="61" t="str">
        <f t="shared" si="80"/>
        <v>171-4-003 Silicium Québec Société en commandite</v>
      </c>
      <c r="C3187" s="641">
        <v>962</v>
      </c>
      <c r="D3187" s="641" t="s">
        <v>1010</v>
      </c>
      <c r="E3187" s="642" t="s">
        <v>1245</v>
      </c>
      <c r="F3187" s="773">
        <v>460</v>
      </c>
      <c r="G3187" s="773">
        <v>8</v>
      </c>
      <c r="H3187" s="774">
        <v>460</v>
      </c>
    </row>
    <row r="3188" spans="1:8" s="406" customFormat="1" x14ac:dyDescent="0.25">
      <c r="A3188" s="524" t="str">
        <f t="shared" si="79"/>
        <v>962-012-0-001 Uniboard Canada inc. (Sayabec)</v>
      </c>
      <c r="B3188" s="61" t="str">
        <f t="shared" si="80"/>
        <v>012-0-001 Uniboard Canada inc. (Sayabec)</v>
      </c>
      <c r="C3188" s="641">
        <v>962</v>
      </c>
      <c r="D3188" s="641" t="s">
        <v>1008</v>
      </c>
      <c r="E3188" s="642" t="s">
        <v>1246</v>
      </c>
      <c r="F3188" s="773">
        <v>460</v>
      </c>
      <c r="G3188" s="773">
        <v>8</v>
      </c>
      <c r="H3188" s="774">
        <v>460</v>
      </c>
    </row>
    <row r="3189" spans="1:8" s="406" customFormat="1" x14ac:dyDescent="0.25">
      <c r="A3189" s="524" t="str">
        <f t="shared" si="79"/>
        <v>962-041-2-039 Xylo-Carbone inc.</v>
      </c>
      <c r="B3189" s="61" t="str">
        <f t="shared" si="80"/>
        <v>041-2-039 Xylo-Carbone inc.</v>
      </c>
      <c r="C3189" s="641">
        <v>962</v>
      </c>
      <c r="D3189" s="641" t="s">
        <v>1214</v>
      </c>
      <c r="E3189" s="642" t="s">
        <v>1247</v>
      </c>
      <c r="F3189" s="773">
        <v>460</v>
      </c>
      <c r="G3189" s="773">
        <v>8</v>
      </c>
      <c r="H3189" s="774">
        <v>460</v>
      </c>
    </row>
    <row r="3190" spans="1:8" s="406" customFormat="1" x14ac:dyDescent="0.25">
      <c r="A3190" s="524" t="str">
        <f t="shared" si="79"/>
        <v>963-142-4-004 9455-8624 Québec inc. (Biomasse du lac Taureau)</v>
      </c>
      <c r="B3190" s="61" t="str">
        <f t="shared" si="80"/>
        <v>142-4-004 9455-8624 Québec inc. (Biomasse du lac Taureau)</v>
      </c>
      <c r="C3190" s="641">
        <v>963</v>
      </c>
      <c r="D3190" s="641" t="s">
        <v>1147</v>
      </c>
      <c r="E3190" s="642" t="s">
        <v>1236</v>
      </c>
      <c r="F3190" s="773">
        <v>460</v>
      </c>
      <c r="G3190" s="773">
        <v>8</v>
      </c>
      <c r="H3190" s="774">
        <v>460</v>
      </c>
    </row>
    <row r="3191" spans="1:8" s="406" customFormat="1" x14ac:dyDescent="0.25">
      <c r="A3191" s="524" t="str">
        <f t="shared" si="79"/>
        <v>963-011-0-003 Cascades Canada ULC (Cabano)</v>
      </c>
      <c r="B3191" s="61" t="str">
        <f t="shared" si="80"/>
        <v>011-0-003 Cascades Canada ULC (Cabano)</v>
      </c>
      <c r="C3191" s="641">
        <v>963</v>
      </c>
      <c r="D3191" s="641" t="s">
        <v>1007</v>
      </c>
      <c r="E3191" s="642" t="s">
        <v>1211</v>
      </c>
      <c r="F3191" s="773">
        <v>460</v>
      </c>
      <c r="G3191" s="773">
        <v>8</v>
      </c>
      <c r="H3191" s="774">
        <v>460</v>
      </c>
    </row>
    <row r="3192" spans="1:8" s="406" customFormat="1" x14ac:dyDescent="0.25">
      <c r="A3192" s="524" t="str">
        <f t="shared" si="79"/>
        <v>963-042-0-001 Compagnie WestRock du Canada Corp.</v>
      </c>
      <c r="B3192" s="61" t="str">
        <f t="shared" si="80"/>
        <v>042-0-001 Compagnie WestRock du Canada Corp.</v>
      </c>
      <c r="C3192" s="641">
        <v>963</v>
      </c>
      <c r="D3192" s="641" t="s">
        <v>1011</v>
      </c>
      <c r="E3192" s="642" t="s">
        <v>1237</v>
      </c>
      <c r="F3192" s="773">
        <v>460</v>
      </c>
      <c r="G3192" s="773">
        <v>8</v>
      </c>
      <c r="H3192" s="774">
        <v>460</v>
      </c>
    </row>
    <row r="3193" spans="1:8" s="406" customFormat="1" x14ac:dyDescent="0.25">
      <c r="A3193" s="524" t="str">
        <f t="shared" si="79"/>
        <v>963-051-0-003 Domtar inc. (Windsor - Pâtes et papiers)</v>
      </c>
      <c r="B3193" s="61" t="str">
        <f t="shared" si="80"/>
        <v>051-0-003 Domtar inc. (Windsor - Pâtes et papiers)</v>
      </c>
      <c r="C3193" s="641">
        <v>963</v>
      </c>
      <c r="D3193" s="641" t="s">
        <v>1012</v>
      </c>
      <c r="E3193" s="642" t="s">
        <v>1238</v>
      </c>
      <c r="F3193" s="773">
        <v>460</v>
      </c>
      <c r="G3193" s="773">
        <v>8</v>
      </c>
      <c r="H3193" s="774">
        <v>460</v>
      </c>
    </row>
    <row r="3194" spans="1:8" s="406" customFormat="1" x14ac:dyDescent="0.25">
      <c r="A3194" s="524" t="str">
        <f t="shared" si="79"/>
        <v>963-012-0-003 Entreprises Sappi Canada inc. (Matane)</v>
      </c>
      <c r="B3194" s="61" t="str">
        <f t="shared" si="80"/>
        <v>012-0-003 Entreprises Sappi Canada inc. (Matane)</v>
      </c>
      <c r="C3194" s="641">
        <v>963</v>
      </c>
      <c r="D3194" s="641" t="s">
        <v>1009</v>
      </c>
      <c r="E3194" s="642" t="s">
        <v>1239</v>
      </c>
      <c r="F3194" s="773">
        <v>460</v>
      </c>
      <c r="G3194" s="773">
        <v>8</v>
      </c>
      <c r="H3194" s="774">
        <v>460</v>
      </c>
    </row>
    <row r="3195" spans="1:8" s="406" customFormat="1" x14ac:dyDescent="0.25">
      <c r="A3195" s="524" t="str">
        <f t="shared" si="79"/>
        <v>963-086-0-002 Forex Amos inc. (OSB)</v>
      </c>
      <c r="B3195" s="61" t="str">
        <f t="shared" si="80"/>
        <v>086-0-002 Forex Amos inc. (OSB)</v>
      </c>
      <c r="C3195" s="641">
        <v>963</v>
      </c>
      <c r="D3195" s="641" t="s">
        <v>1240</v>
      </c>
      <c r="E3195" s="642" t="s">
        <v>1241</v>
      </c>
      <c r="F3195" s="773">
        <v>460</v>
      </c>
      <c r="G3195" s="773">
        <v>8</v>
      </c>
      <c r="H3195" s="774">
        <v>460</v>
      </c>
    </row>
    <row r="3196" spans="1:8" s="406" customFormat="1" x14ac:dyDescent="0.25">
      <c r="A3196" s="524" t="str">
        <f t="shared" si="79"/>
        <v xml:space="preserve">963-072-0-002 Fortress Cellulose Spécialisée (Thurso - Pâtes et Papiers) </v>
      </c>
      <c r="B3196" s="61" t="str">
        <f t="shared" si="80"/>
        <v xml:space="preserve">072-0-002 Fortress Cellulose Spécialisée (Thurso - Pâtes et Papiers) </v>
      </c>
      <c r="C3196" s="641">
        <v>963</v>
      </c>
      <c r="D3196" s="641" t="s">
        <v>1013</v>
      </c>
      <c r="E3196" s="642" t="s">
        <v>1014</v>
      </c>
      <c r="F3196" s="773">
        <v>460</v>
      </c>
      <c r="G3196" s="773">
        <v>8</v>
      </c>
      <c r="H3196" s="774">
        <v>460</v>
      </c>
    </row>
    <row r="3197" spans="1:8" s="406" customFormat="1" x14ac:dyDescent="0.25">
      <c r="A3197" s="524" t="str">
        <f t="shared" si="79"/>
        <v>963-073-0-001 Louisiana-Pacific Canada Ltd. (Bois-Franc)</v>
      </c>
      <c r="B3197" s="61" t="str">
        <f t="shared" si="80"/>
        <v>073-0-001 Louisiana-Pacific Canada Ltd. (Bois-Franc)</v>
      </c>
      <c r="C3197" s="641">
        <v>963</v>
      </c>
      <c r="D3197" s="641" t="s">
        <v>1015</v>
      </c>
      <c r="E3197" s="642" t="s">
        <v>1242</v>
      </c>
      <c r="F3197" s="773">
        <v>460</v>
      </c>
      <c r="G3197" s="773">
        <v>8</v>
      </c>
      <c r="H3197" s="774">
        <v>460</v>
      </c>
    </row>
    <row r="3198" spans="1:8" s="406" customFormat="1" x14ac:dyDescent="0.25">
      <c r="A3198" s="524" t="str">
        <f t="shared" si="79"/>
        <v>963-022-0-001 Norbord inc. (Chambord)</v>
      </c>
      <c r="B3198" s="61" t="str">
        <f t="shared" si="80"/>
        <v>022-0-001 Norbord inc. (Chambord)</v>
      </c>
      <c r="C3198" s="641">
        <v>963</v>
      </c>
      <c r="D3198" s="641" t="s">
        <v>1212</v>
      </c>
      <c r="E3198" s="642" t="s">
        <v>1213</v>
      </c>
      <c r="F3198" s="773">
        <v>460</v>
      </c>
      <c r="G3198" s="773">
        <v>8</v>
      </c>
      <c r="H3198" s="774">
        <v>460</v>
      </c>
    </row>
    <row r="3199" spans="1:8" s="406" customFormat="1" x14ac:dyDescent="0.25">
      <c r="A3199" s="524" t="str">
        <f t="shared" si="79"/>
        <v>963-085-0-001 Norbord inc. (La Sarre - Panneaux)</v>
      </c>
      <c r="B3199" s="61" t="str">
        <f t="shared" si="80"/>
        <v>085-0-001 Norbord inc. (La Sarre - Panneaux)</v>
      </c>
      <c r="C3199" s="641">
        <v>963</v>
      </c>
      <c r="D3199" s="641" t="s">
        <v>1016</v>
      </c>
      <c r="E3199" s="642" t="s">
        <v>1243</v>
      </c>
      <c r="F3199" s="773">
        <v>460</v>
      </c>
      <c r="G3199" s="773">
        <v>8</v>
      </c>
      <c r="H3199" s="774">
        <v>460</v>
      </c>
    </row>
    <row r="3200" spans="1:8" s="406" customFormat="1" x14ac:dyDescent="0.25">
      <c r="A3200" s="524" t="str">
        <f t="shared" si="79"/>
        <v>963-081-0-001 Rayonier A.M. Canada S.E.N.C. (Témiscaming - Pâtes et papiers)</v>
      </c>
      <c r="B3200" s="61" t="str">
        <f t="shared" si="80"/>
        <v>081-0-001 Rayonier A.M. Canada S.E.N.C. (Témiscaming - Pâtes et papiers)</v>
      </c>
      <c r="C3200" s="641">
        <v>963</v>
      </c>
      <c r="D3200" s="641" t="s">
        <v>1017</v>
      </c>
      <c r="E3200" s="642" t="s">
        <v>1244</v>
      </c>
      <c r="F3200" s="773">
        <v>460</v>
      </c>
      <c r="G3200" s="773">
        <v>8</v>
      </c>
      <c r="H3200" s="774">
        <v>460</v>
      </c>
    </row>
    <row r="3201" spans="1:8" s="406" customFormat="1" x14ac:dyDescent="0.25">
      <c r="A3201" s="524" t="str">
        <f t="shared" si="79"/>
        <v>963-171-4-003 Silicium Québec Société en commandite</v>
      </c>
      <c r="B3201" s="61" t="str">
        <f t="shared" si="80"/>
        <v>171-4-003 Silicium Québec Société en commandite</v>
      </c>
      <c r="C3201" s="641">
        <v>963</v>
      </c>
      <c r="D3201" s="641" t="s">
        <v>1010</v>
      </c>
      <c r="E3201" s="642" t="s">
        <v>1245</v>
      </c>
      <c r="F3201" s="773">
        <v>460</v>
      </c>
      <c r="G3201" s="773">
        <v>8</v>
      </c>
      <c r="H3201" s="774">
        <v>460</v>
      </c>
    </row>
    <row r="3202" spans="1:8" s="406" customFormat="1" x14ac:dyDescent="0.25">
      <c r="A3202" s="524" t="str">
        <f t="shared" si="79"/>
        <v>963-012-0-001 Uniboard Canada inc. (Sayabec)</v>
      </c>
      <c r="B3202" s="61" t="str">
        <f t="shared" si="80"/>
        <v>012-0-001 Uniboard Canada inc. (Sayabec)</v>
      </c>
      <c r="C3202" s="641">
        <v>963</v>
      </c>
      <c r="D3202" s="641" t="s">
        <v>1008</v>
      </c>
      <c r="E3202" s="642" t="s">
        <v>1246</v>
      </c>
      <c r="F3202" s="773">
        <v>460</v>
      </c>
      <c r="G3202" s="773">
        <v>8</v>
      </c>
      <c r="H3202" s="774">
        <v>460</v>
      </c>
    </row>
    <row r="3203" spans="1:8" s="406" customFormat="1" x14ac:dyDescent="0.25">
      <c r="A3203" s="524" t="str">
        <f t="shared" si="79"/>
        <v>963-041-2-039 Xylo-Carbone inc.</v>
      </c>
      <c r="B3203" s="61" t="str">
        <f t="shared" si="80"/>
        <v>041-2-039 Xylo-Carbone inc.</v>
      </c>
      <c r="C3203" s="641">
        <v>963</v>
      </c>
      <c r="D3203" s="641" t="s">
        <v>1214</v>
      </c>
      <c r="E3203" s="642" t="s">
        <v>1247</v>
      </c>
      <c r="F3203" s="773">
        <v>460</v>
      </c>
      <c r="G3203" s="773">
        <v>8</v>
      </c>
      <c r="H3203" s="774">
        <v>460</v>
      </c>
    </row>
    <row r="3204" spans="1:8" s="406" customFormat="1" x14ac:dyDescent="0.25">
      <c r="A3204" s="524" t="str">
        <f t="shared" si="79"/>
        <v>964-142-4-004 9455-8624 Québec inc. (Biomasse du lac Taureau)</v>
      </c>
      <c r="B3204" s="61" t="str">
        <f t="shared" si="80"/>
        <v>142-4-004 9455-8624 Québec inc. (Biomasse du lac Taureau)</v>
      </c>
      <c r="C3204" s="641">
        <v>964</v>
      </c>
      <c r="D3204" s="641" t="s">
        <v>1147</v>
      </c>
      <c r="E3204" s="642" t="s">
        <v>1236</v>
      </c>
      <c r="F3204" s="773">
        <v>460</v>
      </c>
      <c r="G3204" s="773">
        <v>8</v>
      </c>
      <c r="H3204" s="774">
        <v>460</v>
      </c>
    </row>
    <row r="3205" spans="1:8" s="406" customFormat="1" x14ac:dyDescent="0.25">
      <c r="A3205" s="524" t="str">
        <f t="shared" si="79"/>
        <v>964-011-0-003 Cascades Canada ULC (Cabano)</v>
      </c>
      <c r="B3205" s="61" t="str">
        <f t="shared" si="80"/>
        <v>011-0-003 Cascades Canada ULC (Cabano)</v>
      </c>
      <c r="C3205" s="641">
        <v>964</v>
      </c>
      <c r="D3205" s="641" t="s">
        <v>1007</v>
      </c>
      <c r="E3205" s="642" t="s">
        <v>1211</v>
      </c>
      <c r="F3205" s="773">
        <v>460</v>
      </c>
      <c r="G3205" s="773">
        <v>8</v>
      </c>
      <c r="H3205" s="774">
        <v>460</v>
      </c>
    </row>
    <row r="3206" spans="1:8" s="406" customFormat="1" x14ac:dyDescent="0.25">
      <c r="A3206" s="524" t="str">
        <f t="shared" si="79"/>
        <v>964-042-0-001 Compagnie WestRock du Canada Corp.</v>
      </c>
      <c r="B3206" s="61" t="str">
        <f t="shared" si="80"/>
        <v>042-0-001 Compagnie WestRock du Canada Corp.</v>
      </c>
      <c r="C3206" s="641">
        <v>964</v>
      </c>
      <c r="D3206" s="641" t="s">
        <v>1011</v>
      </c>
      <c r="E3206" s="642" t="s">
        <v>1237</v>
      </c>
      <c r="F3206" s="773">
        <v>460</v>
      </c>
      <c r="G3206" s="773">
        <v>8</v>
      </c>
      <c r="H3206" s="774">
        <v>460</v>
      </c>
    </row>
    <row r="3207" spans="1:8" s="406" customFormat="1" x14ac:dyDescent="0.25">
      <c r="A3207" s="524" t="str">
        <f t="shared" si="79"/>
        <v>964-051-0-003 Domtar inc. (Windsor - Pâtes et papiers)</v>
      </c>
      <c r="B3207" s="61" t="str">
        <f t="shared" si="80"/>
        <v>051-0-003 Domtar inc. (Windsor - Pâtes et papiers)</v>
      </c>
      <c r="C3207" s="641">
        <v>964</v>
      </c>
      <c r="D3207" s="641" t="s">
        <v>1012</v>
      </c>
      <c r="E3207" s="642" t="s">
        <v>1238</v>
      </c>
      <c r="F3207" s="773">
        <v>460</v>
      </c>
      <c r="G3207" s="773">
        <v>8</v>
      </c>
      <c r="H3207" s="774">
        <v>460</v>
      </c>
    </row>
    <row r="3208" spans="1:8" s="406" customFormat="1" x14ac:dyDescent="0.25">
      <c r="A3208" s="524" t="str">
        <f t="shared" si="79"/>
        <v>964-012-0-003 Entreprises Sappi Canada inc. (Matane)</v>
      </c>
      <c r="B3208" s="61" t="str">
        <f t="shared" si="80"/>
        <v>012-0-003 Entreprises Sappi Canada inc. (Matane)</v>
      </c>
      <c r="C3208" s="641">
        <v>964</v>
      </c>
      <c r="D3208" s="641" t="s">
        <v>1009</v>
      </c>
      <c r="E3208" s="642" t="s">
        <v>1239</v>
      </c>
      <c r="F3208" s="773">
        <v>460</v>
      </c>
      <c r="G3208" s="773">
        <v>8</v>
      </c>
      <c r="H3208" s="774">
        <v>460</v>
      </c>
    </row>
    <row r="3209" spans="1:8" s="406" customFormat="1" x14ac:dyDescent="0.25">
      <c r="A3209" s="524" t="str">
        <f t="shared" si="79"/>
        <v>964-086-0-002 Forex Amos inc. (OSB)</v>
      </c>
      <c r="B3209" s="61" t="str">
        <f t="shared" si="80"/>
        <v>086-0-002 Forex Amos inc. (OSB)</v>
      </c>
      <c r="C3209" s="641">
        <v>964</v>
      </c>
      <c r="D3209" s="641" t="s">
        <v>1240</v>
      </c>
      <c r="E3209" s="642" t="s">
        <v>1241</v>
      </c>
      <c r="F3209" s="773">
        <v>460</v>
      </c>
      <c r="G3209" s="773">
        <v>8</v>
      </c>
      <c r="H3209" s="774">
        <v>460</v>
      </c>
    </row>
    <row r="3210" spans="1:8" s="406" customFormat="1" x14ac:dyDescent="0.25">
      <c r="A3210" s="524" t="str">
        <f t="shared" si="79"/>
        <v xml:space="preserve">964-072-0-002 Fortress Cellulose Spécialisée (Thurso - Pâtes et Papiers) </v>
      </c>
      <c r="B3210" s="61" t="str">
        <f t="shared" si="80"/>
        <v xml:space="preserve">072-0-002 Fortress Cellulose Spécialisée (Thurso - Pâtes et Papiers) </v>
      </c>
      <c r="C3210" s="641">
        <v>964</v>
      </c>
      <c r="D3210" s="641" t="s">
        <v>1013</v>
      </c>
      <c r="E3210" s="642" t="s">
        <v>1014</v>
      </c>
      <c r="F3210" s="773">
        <v>460</v>
      </c>
      <c r="G3210" s="773">
        <v>8</v>
      </c>
      <c r="H3210" s="774">
        <v>460</v>
      </c>
    </row>
    <row r="3211" spans="1:8" s="406" customFormat="1" x14ac:dyDescent="0.25">
      <c r="A3211" s="524" t="str">
        <f t="shared" si="79"/>
        <v>964-073-0-001 Louisiana-Pacific Canada Ltd. (Bois-Franc)</v>
      </c>
      <c r="B3211" s="61" t="str">
        <f t="shared" si="80"/>
        <v>073-0-001 Louisiana-Pacific Canada Ltd. (Bois-Franc)</v>
      </c>
      <c r="C3211" s="641">
        <v>964</v>
      </c>
      <c r="D3211" s="641" t="s">
        <v>1015</v>
      </c>
      <c r="E3211" s="642" t="s">
        <v>1242</v>
      </c>
      <c r="F3211" s="773">
        <v>460</v>
      </c>
      <c r="G3211" s="773">
        <v>8</v>
      </c>
      <c r="H3211" s="774">
        <v>460</v>
      </c>
    </row>
    <row r="3212" spans="1:8" s="406" customFormat="1" x14ac:dyDescent="0.25">
      <c r="A3212" s="524" t="str">
        <f t="shared" si="79"/>
        <v>964-022-0-001 Norbord inc. (Chambord)</v>
      </c>
      <c r="B3212" s="61" t="str">
        <f t="shared" si="80"/>
        <v>022-0-001 Norbord inc. (Chambord)</v>
      </c>
      <c r="C3212" s="641">
        <v>964</v>
      </c>
      <c r="D3212" s="641" t="s">
        <v>1212</v>
      </c>
      <c r="E3212" s="642" t="s">
        <v>1213</v>
      </c>
      <c r="F3212" s="773">
        <v>460</v>
      </c>
      <c r="G3212" s="773">
        <v>8</v>
      </c>
      <c r="H3212" s="774">
        <v>460</v>
      </c>
    </row>
    <row r="3213" spans="1:8" s="406" customFormat="1" x14ac:dyDescent="0.25">
      <c r="A3213" s="524" t="str">
        <f t="shared" si="79"/>
        <v>964-085-0-001 Norbord inc. (La Sarre - Panneaux)</v>
      </c>
      <c r="B3213" s="61" t="str">
        <f t="shared" si="80"/>
        <v>085-0-001 Norbord inc. (La Sarre - Panneaux)</v>
      </c>
      <c r="C3213" s="641">
        <v>964</v>
      </c>
      <c r="D3213" s="641" t="s">
        <v>1016</v>
      </c>
      <c r="E3213" s="642" t="s">
        <v>1243</v>
      </c>
      <c r="F3213" s="773">
        <v>460</v>
      </c>
      <c r="G3213" s="773">
        <v>8</v>
      </c>
      <c r="H3213" s="774">
        <v>460</v>
      </c>
    </row>
    <row r="3214" spans="1:8" s="406" customFormat="1" x14ac:dyDescent="0.25">
      <c r="A3214" s="524" t="str">
        <f t="shared" si="79"/>
        <v>964-081-0-001 Rayonier A.M. Canada S.E.N.C. (Témiscaming - Pâtes et papiers)</v>
      </c>
      <c r="B3214" s="61" t="str">
        <f t="shared" si="80"/>
        <v>081-0-001 Rayonier A.M. Canada S.E.N.C. (Témiscaming - Pâtes et papiers)</v>
      </c>
      <c r="C3214" s="641">
        <v>964</v>
      </c>
      <c r="D3214" s="641" t="s">
        <v>1017</v>
      </c>
      <c r="E3214" s="642" t="s">
        <v>1244</v>
      </c>
      <c r="F3214" s="773">
        <v>460</v>
      </c>
      <c r="G3214" s="773">
        <v>8</v>
      </c>
      <c r="H3214" s="774">
        <v>460</v>
      </c>
    </row>
    <row r="3215" spans="1:8" s="406" customFormat="1" x14ac:dyDescent="0.25">
      <c r="A3215" s="524" t="str">
        <f t="shared" si="79"/>
        <v>964-171-4-003 Silicium Québec Société en commandite</v>
      </c>
      <c r="B3215" s="61" t="str">
        <f t="shared" si="80"/>
        <v>171-4-003 Silicium Québec Société en commandite</v>
      </c>
      <c r="C3215" s="641">
        <v>964</v>
      </c>
      <c r="D3215" s="641" t="s">
        <v>1010</v>
      </c>
      <c r="E3215" s="642" t="s">
        <v>1245</v>
      </c>
      <c r="F3215" s="773">
        <v>460</v>
      </c>
      <c r="G3215" s="773">
        <v>8</v>
      </c>
      <c r="H3215" s="774">
        <v>460</v>
      </c>
    </row>
    <row r="3216" spans="1:8" s="406" customFormat="1" x14ac:dyDescent="0.25">
      <c r="A3216" s="524" t="str">
        <f t="shared" si="79"/>
        <v>964-012-0-001 Uniboard Canada inc. (Sayabec)</v>
      </c>
      <c r="B3216" s="61" t="str">
        <f t="shared" si="80"/>
        <v>012-0-001 Uniboard Canada inc. (Sayabec)</v>
      </c>
      <c r="C3216" s="641">
        <v>964</v>
      </c>
      <c r="D3216" s="641" t="s">
        <v>1008</v>
      </c>
      <c r="E3216" s="642" t="s">
        <v>1246</v>
      </c>
      <c r="F3216" s="773">
        <v>460</v>
      </c>
      <c r="G3216" s="773">
        <v>8</v>
      </c>
      <c r="H3216" s="774">
        <v>460</v>
      </c>
    </row>
    <row r="3217" spans="1:8" s="406" customFormat="1" x14ac:dyDescent="0.25">
      <c r="A3217" s="524" t="str">
        <f t="shared" si="79"/>
        <v>964-041-2-039 Xylo-Carbone inc.</v>
      </c>
      <c r="B3217" s="61" t="str">
        <f t="shared" si="80"/>
        <v>041-2-039 Xylo-Carbone inc.</v>
      </c>
      <c r="C3217" s="641">
        <v>964</v>
      </c>
      <c r="D3217" s="641" t="s">
        <v>1214</v>
      </c>
      <c r="E3217" s="642" t="s">
        <v>1247</v>
      </c>
      <c r="F3217" s="773">
        <v>460</v>
      </c>
      <c r="G3217" s="773">
        <v>8</v>
      </c>
      <c r="H3217" s="774">
        <v>460</v>
      </c>
    </row>
    <row r="3218" spans="1:8" s="406" customFormat="1" x14ac:dyDescent="0.25">
      <c r="A3218" s="524" t="str">
        <f t="shared" si="79"/>
        <v>965-142-4-004 9455-8624 Québec inc. (Biomasse du lac Taureau)</v>
      </c>
      <c r="B3218" s="61" t="str">
        <f t="shared" si="80"/>
        <v>142-4-004 9455-8624 Québec inc. (Biomasse du lac Taureau)</v>
      </c>
      <c r="C3218" s="641">
        <v>965</v>
      </c>
      <c r="D3218" s="641" t="s">
        <v>1147</v>
      </c>
      <c r="E3218" s="642" t="s">
        <v>1236</v>
      </c>
      <c r="F3218" s="773">
        <v>460</v>
      </c>
      <c r="G3218" s="773">
        <v>8</v>
      </c>
      <c r="H3218" s="774">
        <v>460</v>
      </c>
    </row>
    <row r="3219" spans="1:8" s="406" customFormat="1" x14ac:dyDescent="0.25">
      <c r="A3219" s="524" t="str">
        <f t="shared" si="79"/>
        <v>965-011-0-003 Cascades Canada ULC (Cabano)</v>
      </c>
      <c r="B3219" s="61" t="str">
        <f t="shared" si="80"/>
        <v>011-0-003 Cascades Canada ULC (Cabano)</v>
      </c>
      <c r="C3219" s="641">
        <v>965</v>
      </c>
      <c r="D3219" s="641" t="s">
        <v>1007</v>
      </c>
      <c r="E3219" s="642" t="s">
        <v>1211</v>
      </c>
      <c r="F3219" s="773">
        <v>460</v>
      </c>
      <c r="G3219" s="773">
        <v>8</v>
      </c>
      <c r="H3219" s="774">
        <v>460</v>
      </c>
    </row>
    <row r="3220" spans="1:8" s="406" customFormat="1" x14ac:dyDescent="0.25">
      <c r="A3220" s="524" t="str">
        <f t="shared" si="79"/>
        <v>965-042-0-001 Compagnie WestRock du Canada Corp.</v>
      </c>
      <c r="B3220" s="61" t="str">
        <f t="shared" si="80"/>
        <v>042-0-001 Compagnie WestRock du Canada Corp.</v>
      </c>
      <c r="C3220" s="641">
        <v>965</v>
      </c>
      <c r="D3220" s="641" t="s">
        <v>1011</v>
      </c>
      <c r="E3220" s="642" t="s">
        <v>1237</v>
      </c>
      <c r="F3220" s="773">
        <v>460</v>
      </c>
      <c r="G3220" s="773">
        <v>8</v>
      </c>
      <c r="H3220" s="774">
        <v>460</v>
      </c>
    </row>
    <row r="3221" spans="1:8" s="406" customFormat="1" x14ac:dyDescent="0.25">
      <c r="A3221" s="524" t="str">
        <f t="shared" si="79"/>
        <v>965-051-0-003 Domtar inc. (Windsor - Pâtes et papiers)</v>
      </c>
      <c r="B3221" s="61" t="str">
        <f t="shared" si="80"/>
        <v>051-0-003 Domtar inc. (Windsor - Pâtes et papiers)</v>
      </c>
      <c r="C3221" s="641">
        <v>965</v>
      </c>
      <c r="D3221" s="641" t="s">
        <v>1012</v>
      </c>
      <c r="E3221" s="642" t="s">
        <v>1238</v>
      </c>
      <c r="F3221" s="773">
        <v>460</v>
      </c>
      <c r="G3221" s="773">
        <v>8</v>
      </c>
      <c r="H3221" s="774">
        <v>460</v>
      </c>
    </row>
    <row r="3222" spans="1:8" s="406" customFormat="1" x14ac:dyDescent="0.25">
      <c r="A3222" s="524" t="str">
        <f t="shared" si="79"/>
        <v>965-012-0-003 Entreprises Sappi Canada inc. (Matane)</v>
      </c>
      <c r="B3222" s="61" t="str">
        <f t="shared" si="80"/>
        <v>012-0-003 Entreprises Sappi Canada inc. (Matane)</v>
      </c>
      <c r="C3222" s="641">
        <v>965</v>
      </c>
      <c r="D3222" s="641" t="s">
        <v>1009</v>
      </c>
      <c r="E3222" s="642" t="s">
        <v>1239</v>
      </c>
      <c r="F3222" s="773">
        <v>460</v>
      </c>
      <c r="G3222" s="773">
        <v>8</v>
      </c>
      <c r="H3222" s="774">
        <v>460</v>
      </c>
    </row>
    <row r="3223" spans="1:8" s="406" customFormat="1" x14ac:dyDescent="0.25">
      <c r="A3223" s="524" t="str">
        <f t="shared" si="79"/>
        <v>965-086-0-002 Forex Amos inc. (OSB)</v>
      </c>
      <c r="B3223" s="61" t="str">
        <f t="shared" si="80"/>
        <v>086-0-002 Forex Amos inc. (OSB)</v>
      </c>
      <c r="C3223" s="641">
        <v>965</v>
      </c>
      <c r="D3223" s="641" t="s">
        <v>1240</v>
      </c>
      <c r="E3223" s="642" t="s">
        <v>1241</v>
      </c>
      <c r="F3223" s="773">
        <v>460</v>
      </c>
      <c r="G3223" s="773">
        <v>8</v>
      </c>
      <c r="H3223" s="774">
        <v>460</v>
      </c>
    </row>
    <row r="3224" spans="1:8" s="406" customFormat="1" x14ac:dyDescent="0.25">
      <c r="A3224" s="524" t="str">
        <f t="shared" si="79"/>
        <v xml:space="preserve">965-072-0-002 Fortress Cellulose Spécialisée (Thurso - Pâtes et Papiers) </v>
      </c>
      <c r="B3224" s="61" t="str">
        <f t="shared" si="80"/>
        <v xml:space="preserve">072-0-002 Fortress Cellulose Spécialisée (Thurso - Pâtes et Papiers) </v>
      </c>
      <c r="C3224" s="641">
        <v>965</v>
      </c>
      <c r="D3224" s="641" t="s">
        <v>1013</v>
      </c>
      <c r="E3224" s="642" t="s">
        <v>1014</v>
      </c>
      <c r="F3224" s="773">
        <v>460</v>
      </c>
      <c r="G3224" s="773">
        <v>8</v>
      </c>
      <c r="H3224" s="774">
        <v>460</v>
      </c>
    </row>
    <row r="3225" spans="1:8" s="406" customFormat="1" x14ac:dyDescent="0.25">
      <c r="A3225" s="524" t="str">
        <f t="shared" si="79"/>
        <v>965-073-0-001 Louisiana-Pacific Canada Ltd. (Bois-Franc)</v>
      </c>
      <c r="B3225" s="61" t="str">
        <f t="shared" si="80"/>
        <v>073-0-001 Louisiana-Pacific Canada Ltd. (Bois-Franc)</v>
      </c>
      <c r="C3225" s="641">
        <v>965</v>
      </c>
      <c r="D3225" s="641" t="s">
        <v>1015</v>
      </c>
      <c r="E3225" s="642" t="s">
        <v>1242</v>
      </c>
      <c r="F3225" s="773">
        <v>460</v>
      </c>
      <c r="G3225" s="773">
        <v>8</v>
      </c>
      <c r="H3225" s="774">
        <v>460</v>
      </c>
    </row>
    <row r="3226" spans="1:8" s="406" customFormat="1" x14ac:dyDescent="0.25">
      <c r="A3226" s="524" t="str">
        <f t="shared" si="79"/>
        <v>965-022-0-001 Norbord inc. (Chambord)</v>
      </c>
      <c r="B3226" s="61" t="str">
        <f t="shared" si="80"/>
        <v>022-0-001 Norbord inc. (Chambord)</v>
      </c>
      <c r="C3226" s="641">
        <v>965</v>
      </c>
      <c r="D3226" s="641" t="s">
        <v>1212</v>
      </c>
      <c r="E3226" s="642" t="s">
        <v>1213</v>
      </c>
      <c r="F3226" s="773">
        <v>460</v>
      </c>
      <c r="G3226" s="773">
        <v>8</v>
      </c>
      <c r="H3226" s="774">
        <v>460</v>
      </c>
    </row>
    <row r="3227" spans="1:8" s="406" customFormat="1" x14ac:dyDescent="0.25">
      <c r="A3227" s="524" t="str">
        <f t="shared" si="79"/>
        <v>965-085-0-001 Norbord inc. (La Sarre - Panneaux)</v>
      </c>
      <c r="B3227" s="61" t="str">
        <f t="shared" si="80"/>
        <v>085-0-001 Norbord inc. (La Sarre - Panneaux)</v>
      </c>
      <c r="C3227" s="641">
        <v>965</v>
      </c>
      <c r="D3227" s="641" t="s">
        <v>1016</v>
      </c>
      <c r="E3227" s="642" t="s">
        <v>1243</v>
      </c>
      <c r="F3227" s="773">
        <v>460</v>
      </c>
      <c r="G3227" s="773">
        <v>8</v>
      </c>
      <c r="H3227" s="774">
        <v>460</v>
      </c>
    </row>
    <row r="3228" spans="1:8" s="406" customFormat="1" x14ac:dyDescent="0.25">
      <c r="A3228" s="524" t="str">
        <f t="shared" si="79"/>
        <v>965-081-0-001 Rayonier A.M. Canada S.E.N.C. (Témiscaming - Pâtes et papiers)</v>
      </c>
      <c r="B3228" s="61" t="str">
        <f t="shared" si="80"/>
        <v>081-0-001 Rayonier A.M. Canada S.E.N.C. (Témiscaming - Pâtes et papiers)</v>
      </c>
      <c r="C3228" s="641">
        <v>965</v>
      </c>
      <c r="D3228" s="641" t="s">
        <v>1017</v>
      </c>
      <c r="E3228" s="642" t="s">
        <v>1244</v>
      </c>
      <c r="F3228" s="773">
        <v>460</v>
      </c>
      <c r="G3228" s="773">
        <v>8</v>
      </c>
      <c r="H3228" s="774">
        <v>460</v>
      </c>
    </row>
    <row r="3229" spans="1:8" s="406" customFormat="1" x14ac:dyDescent="0.25">
      <c r="A3229" s="524" t="str">
        <f t="shared" si="79"/>
        <v>965-171-4-003 Silicium Québec Société en commandite</v>
      </c>
      <c r="B3229" s="61" t="str">
        <f t="shared" si="80"/>
        <v>171-4-003 Silicium Québec Société en commandite</v>
      </c>
      <c r="C3229" s="641">
        <v>965</v>
      </c>
      <c r="D3229" s="641" t="s">
        <v>1010</v>
      </c>
      <c r="E3229" s="642" t="s">
        <v>1245</v>
      </c>
      <c r="F3229" s="773">
        <v>460</v>
      </c>
      <c r="G3229" s="773">
        <v>8</v>
      </c>
      <c r="H3229" s="774">
        <v>460</v>
      </c>
    </row>
    <row r="3230" spans="1:8" s="406" customFormat="1" x14ac:dyDescent="0.25">
      <c r="A3230" s="524" t="str">
        <f t="shared" si="79"/>
        <v>965-012-0-001 Uniboard Canada inc. (Sayabec)</v>
      </c>
      <c r="B3230" s="61" t="str">
        <f t="shared" si="80"/>
        <v>012-0-001 Uniboard Canada inc. (Sayabec)</v>
      </c>
      <c r="C3230" s="641">
        <v>965</v>
      </c>
      <c r="D3230" s="641" t="s">
        <v>1008</v>
      </c>
      <c r="E3230" s="642" t="s">
        <v>1246</v>
      </c>
      <c r="F3230" s="773">
        <v>460</v>
      </c>
      <c r="G3230" s="773">
        <v>8</v>
      </c>
      <c r="H3230" s="774">
        <v>460</v>
      </c>
    </row>
    <row r="3231" spans="1:8" s="406" customFormat="1" x14ac:dyDescent="0.25">
      <c r="A3231" s="524" t="str">
        <f t="shared" si="79"/>
        <v>965-041-2-039 Xylo-Carbone inc.</v>
      </c>
      <c r="B3231" s="61" t="str">
        <f t="shared" si="80"/>
        <v>041-2-039 Xylo-Carbone inc.</v>
      </c>
      <c r="C3231" s="641">
        <v>965</v>
      </c>
      <c r="D3231" s="641" t="s">
        <v>1214</v>
      </c>
      <c r="E3231" s="642" t="s">
        <v>1247</v>
      </c>
      <c r="F3231" s="773">
        <v>460</v>
      </c>
      <c r="G3231" s="773">
        <v>8</v>
      </c>
      <c r="H3231" s="774">
        <v>460</v>
      </c>
    </row>
    <row r="3232" spans="1:8" s="406" customFormat="1" x14ac:dyDescent="0.25">
      <c r="A3232" s="524" t="str">
        <f t="shared" ref="A3232:A3295" si="81">CONCATENATE(C3232,"-",B3232)</f>
        <v>966-142-4-004 9455-8624 Québec inc. (Biomasse du lac Taureau)</v>
      </c>
      <c r="B3232" s="61" t="str">
        <f t="shared" ref="B3232:B3295" si="82">CONCATENATE(D3232," ",E3232)</f>
        <v>142-4-004 9455-8624 Québec inc. (Biomasse du lac Taureau)</v>
      </c>
      <c r="C3232" s="641">
        <v>966</v>
      </c>
      <c r="D3232" s="641" t="s">
        <v>1147</v>
      </c>
      <c r="E3232" s="642" t="s">
        <v>1236</v>
      </c>
      <c r="F3232" s="773">
        <v>460</v>
      </c>
      <c r="G3232" s="773">
        <v>8</v>
      </c>
      <c r="H3232" s="774">
        <v>460</v>
      </c>
    </row>
    <row r="3233" spans="1:8" s="406" customFormat="1" x14ac:dyDescent="0.25">
      <c r="A3233" s="524" t="str">
        <f t="shared" si="81"/>
        <v>966-011-0-003 Cascades Canada ULC (Cabano)</v>
      </c>
      <c r="B3233" s="61" t="str">
        <f t="shared" si="82"/>
        <v>011-0-003 Cascades Canada ULC (Cabano)</v>
      </c>
      <c r="C3233" s="641">
        <v>966</v>
      </c>
      <c r="D3233" s="641" t="s">
        <v>1007</v>
      </c>
      <c r="E3233" s="642" t="s">
        <v>1211</v>
      </c>
      <c r="F3233" s="773">
        <v>460</v>
      </c>
      <c r="G3233" s="773">
        <v>8</v>
      </c>
      <c r="H3233" s="774">
        <v>460</v>
      </c>
    </row>
    <row r="3234" spans="1:8" s="406" customFormat="1" x14ac:dyDescent="0.25">
      <c r="A3234" s="524" t="str">
        <f t="shared" si="81"/>
        <v>966-042-0-001 Compagnie WestRock du Canada Corp.</v>
      </c>
      <c r="B3234" s="61" t="str">
        <f t="shared" si="82"/>
        <v>042-0-001 Compagnie WestRock du Canada Corp.</v>
      </c>
      <c r="C3234" s="641">
        <v>966</v>
      </c>
      <c r="D3234" s="641" t="s">
        <v>1011</v>
      </c>
      <c r="E3234" s="642" t="s">
        <v>1237</v>
      </c>
      <c r="F3234" s="773">
        <v>460</v>
      </c>
      <c r="G3234" s="773">
        <v>8</v>
      </c>
      <c r="H3234" s="774">
        <v>460</v>
      </c>
    </row>
    <row r="3235" spans="1:8" s="406" customFormat="1" x14ac:dyDescent="0.25">
      <c r="A3235" s="524" t="str">
        <f t="shared" si="81"/>
        <v>966-051-0-003 Domtar inc. (Windsor - Pâtes et papiers)</v>
      </c>
      <c r="B3235" s="61" t="str">
        <f t="shared" si="82"/>
        <v>051-0-003 Domtar inc. (Windsor - Pâtes et papiers)</v>
      </c>
      <c r="C3235" s="641">
        <v>966</v>
      </c>
      <c r="D3235" s="641" t="s">
        <v>1012</v>
      </c>
      <c r="E3235" s="642" t="s">
        <v>1238</v>
      </c>
      <c r="F3235" s="773">
        <v>460</v>
      </c>
      <c r="G3235" s="773">
        <v>8</v>
      </c>
      <c r="H3235" s="774">
        <v>460</v>
      </c>
    </row>
    <row r="3236" spans="1:8" s="406" customFormat="1" x14ac:dyDescent="0.25">
      <c r="A3236" s="524" t="str">
        <f t="shared" si="81"/>
        <v>966-012-0-003 Entreprises Sappi Canada inc. (Matane)</v>
      </c>
      <c r="B3236" s="61" t="str">
        <f t="shared" si="82"/>
        <v>012-0-003 Entreprises Sappi Canada inc. (Matane)</v>
      </c>
      <c r="C3236" s="641">
        <v>966</v>
      </c>
      <c r="D3236" s="641" t="s">
        <v>1009</v>
      </c>
      <c r="E3236" s="642" t="s">
        <v>1239</v>
      </c>
      <c r="F3236" s="773">
        <v>460</v>
      </c>
      <c r="G3236" s="773">
        <v>8</v>
      </c>
      <c r="H3236" s="774">
        <v>460</v>
      </c>
    </row>
    <row r="3237" spans="1:8" s="406" customFormat="1" x14ac:dyDescent="0.25">
      <c r="A3237" s="524" t="str">
        <f t="shared" si="81"/>
        <v>966-086-0-002 Forex Amos inc. (OSB)</v>
      </c>
      <c r="B3237" s="61" t="str">
        <f t="shared" si="82"/>
        <v>086-0-002 Forex Amos inc. (OSB)</v>
      </c>
      <c r="C3237" s="641">
        <v>966</v>
      </c>
      <c r="D3237" s="641" t="s">
        <v>1240</v>
      </c>
      <c r="E3237" s="642" t="s">
        <v>1241</v>
      </c>
      <c r="F3237" s="773">
        <v>460</v>
      </c>
      <c r="G3237" s="773">
        <v>8</v>
      </c>
      <c r="H3237" s="774">
        <v>460</v>
      </c>
    </row>
    <row r="3238" spans="1:8" s="406" customFormat="1" x14ac:dyDescent="0.25">
      <c r="A3238" s="524" t="str">
        <f t="shared" si="81"/>
        <v xml:space="preserve">966-072-0-002 Fortress Cellulose Spécialisée (Thurso - Pâtes et Papiers) </v>
      </c>
      <c r="B3238" s="61" t="str">
        <f t="shared" si="82"/>
        <v xml:space="preserve">072-0-002 Fortress Cellulose Spécialisée (Thurso - Pâtes et Papiers) </v>
      </c>
      <c r="C3238" s="641">
        <v>966</v>
      </c>
      <c r="D3238" s="641" t="s">
        <v>1013</v>
      </c>
      <c r="E3238" s="642" t="s">
        <v>1014</v>
      </c>
      <c r="F3238" s="773">
        <v>460</v>
      </c>
      <c r="G3238" s="773">
        <v>8</v>
      </c>
      <c r="H3238" s="774">
        <v>460</v>
      </c>
    </row>
    <row r="3239" spans="1:8" s="406" customFormat="1" x14ac:dyDescent="0.25">
      <c r="A3239" s="524" t="str">
        <f t="shared" si="81"/>
        <v>966-073-0-001 Louisiana-Pacific Canada Ltd. (Bois-Franc)</v>
      </c>
      <c r="B3239" s="61" t="str">
        <f t="shared" si="82"/>
        <v>073-0-001 Louisiana-Pacific Canada Ltd. (Bois-Franc)</v>
      </c>
      <c r="C3239" s="641">
        <v>966</v>
      </c>
      <c r="D3239" s="641" t="s">
        <v>1015</v>
      </c>
      <c r="E3239" s="642" t="s">
        <v>1242</v>
      </c>
      <c r="F3239" s="773">
        <v>460</v>
      </c>
      <c r="G3239" s="773">
        <v>8</v>
      </c>
      <c r="H3239" s="774">
        <v>460</v>
      </c>
    </row>
    <row r="3240" spans="1:8" s="406" customFormat="1" x14ac:dyDescent="0.25">
      <c r="A3240" s="524" t="str">
        <f t="shared" si="81"/>
        <v>966-022-0-001 Norbord inc. (Chambord)</v>
      </c>
      <c r="B3240" s="61" t="str">
        <f t="shared" si="82"/>
        <v>022-0-001 Norbord inc. (Chambord)</v>
      </c>
      <c r="C3240" s="641">
        <v>966</v>
      </c>
      <c r="D3240" s="641" t="s">
        <v>1212</v>
      </c>
      <c r="E3240" s="642" t="s">
        <v>1213</v>
      </c>
      <c r="F3240" s="773">
        <v>460</v>
      </c>
      <c r="G3240" s="773">
        <v>8</v>
      </c>
      <c r="H3240" s="774">
        <v>460</v>
      </c>
    </row>
    <row r="3241" spans="1:8" s="406" customFormat="1" x14ac:dyDescent="0.25">
      <c r="A3241" s="524" t="str">
        <f t="shared" si="81"/>
        <v>966-085-0-001 Norbord inc. (La Sarre - Panneaux)</v>
      </c>
      <c r="B3241" s="61" t="str">
        <f t="shared" si="82"/>
        <v>085-0-001 Norbord inc. (La Sarre - Panneaux)</v>
      </c>
      <c r="C3241" s="641">
        <v>966</v>
      </c>
      <c r="D3241" s="641" t="s">
        <v>1016</v>
      </c>
      <c r="E3241" s="642" t="s">
        <v>1243</v>
      </c>
      <c r="F3241" s="773">
        <v>460</v>
      </c>
      <c r="G3241" s="773">
        <v>8</v>
      </c>
      <c r="H3241" s="774">
        <v>460</v>
      </c>
    </row>
    <row r="3242" spans="1:8" s="406" customFormat="1" x14ac:dyDescent="0.25">
      <c r="A3242" s="524" t="str">
        <f t="shared" si="81"/>
        <v>966-081-0-001 Rayonier A.M. Canada S.E.N.C. (Témiscaming - Pâtes et papiers)</v>
      </c>
      <c r="B3242" s="61" t="str">
        <f t="shared" si="82"/>
        <v>081-0-001 Rayonier A.M. Canada S.E.N.C. (Témiscaming - Pâtes et papiers)</v>
      </c>
      <c r="C3242" s="641">
        <v>966</v>
      </c>
      <c r="D3242" s="641" t="s">
        <v>1017</v>
      </c>
      <c r="E3242" s="642" t="s">
        <v>1244</v>
      </c>
      <c r="F3242" s="773">
        <v>460</v>
      </c>
      <c r="G3242" s="773">
        <v>8</v>
      </c>
      <c r="H3242" s="774">
        <v>460</v>
      </c>
    </row>
    <row r="3243" spans="1:8" s="406" customFormat="1" x14ac:dyDescent="0.25">
      <c r="A3243" s="524" t="str">
        <f t="shared" si="81"/>
        <v>966-171-4-003 Silicium Québec Société en commandite</v>
      </c>
      <c r="B3243" s="61" t="str">
        <f t="shared" si="82"/>
        <v>171-4-003 Silicium Québec Société en commandite</v>
      </c>
      <c r="C3243" s="641">
        <v>966</v>
      </c>
      <c r="D3243" s="641" t="s">
        <v>1010</v>
      </c>
      <c r="E3243" s="642" t="s">
        <v>1245</v>
      </c>
      <c r="F3243" s="773">
        <v>460</v>
      </c>
      <c r="G3243" s="773">
        <v>8</v>
      </c>
      <c r="H3243" s="774">
        <v>460</v>
      </c>
    </row>
    <row r="3244" spans="1:8" s="406" customFormat="1" x14ac:dyDescent="0.25">
      <c r="A3244" s="524" t="str">
        <f t="shared" si="81"/>
        <v>966-012-0-001 Uniboard Canada inc. (Sayabec)</v>
      </c>
      <c r="B3244" s="61" t="str">
        <f t="shared" si="82"/>
        <v>012-0-001 Uniboard Canada inc. (Sayabec)</v>
      </c>
      <c r="C3244" s="641">
        <v>966</v>
      </c>
      <c r="D3244" s="641" t="s">
        <v>1008</v>
      </c>
      <c r="E3244" s="642" t="s">
        <v>1246</v>
      </c>
      <c r="F3244" s="773">
        <v>460</v>
      </c>
      <c r="G3244" s="773">
        <v>8</v>
      </c>
      <c r="H3244" s="774">
        <v>460</v>
      </c>
    </row>
    <row r="3245" spans="1:8" s="406" customFormat="1" x14ac:dyDescent="0.25">
      <c r="A3245" s="524" t="str">
        <f t="shared" si="81"/>
        <v>966-041-2-039 Xylo-Carbone inc.</v>
      </c>
      <c r="B3245" s="61" t="str">
        <f t="shared" si="82"/>
        <v>041-2-039 Xylo-Carbone inc.</v>
      </c>
      <c r="C3245" s="641">
        <v>966</v>
      </c>
      <c r="D3245" s="641" t="s">
        <v>1214</v>
      </c>
      <c r="E3245" s="642" t="s">
        <v>1247</v>
      </c>
      <c r="F3245" s="773">
        <v>460</v>
      </c>
      <c r="G3245" s="773">
        <v>8</v>
      </c>
      <c r="H3245" s="774">
        <v>460</v>
      </c>
    </row>
    <row r="3246" spans="1:8" s="406" customFormat="1" x14ac:dyDescent="0.25">
      <c r="A3246" s="524" t="str">
        <f t="shared" si="81"/>
        <v>967-142-4-004 9455-8624 Québec inc. (Biomasse du lac Taureau)</v>
      </c>
      <c r="B3246" s="61" t="str">
        <f t="shared" si="82"/>
        <v>142-4-004 9455-8624 Québec inc. (Biomasse du lac Taureau)</v>
      </c>
      <c r="C3246" s="641">
        <v>967</v>
      </c>
      <c r="D3246" s="641" t="s">
        <v>1147</v>
      </c>
      <c r="E3246" s="642" t="s">
        <v>1236</v>
      </c>
      <c r="F3246" s="773">
        <v>460</v>
      </c>
      <c r="G3246" s="773">
        <v>8</v>
      </c>
      <c r="H3246" s="774">
        <v>460</v>
      </c>
    </row>
    <row r="3247" spans="1:8" s="406" customFormat="1" x14ac:dyDescent="0.25">
      <c r="A3247" s="524" t="str">
        <f t="shared" si="81"/>
        <v>967-011-0-003 Cascades Canada ULC (Cabano)</v>
      </c>
      <c r="B3247" s="61" t="str">
        <f t="shared" si="82"/>
        <v>011-0-003 Cascades Canada ULC (Cabano)</v>
      </c>
      <c r="C3247" s="641">
        <v>967</v>
      </c>
      <c r="D3247" s="641" t="s">
        <v>1007</v>
      </c>
      <c r="E3247" s="642" t="s">
        <v>1211</v>
      </c>
      <c r="F3247" s="773">
        <v>460</v>
      </c>
      <c r="G3247" s="773">
        <v>8</v>
      </c>
      <c r="H3247" s="774">
        <v>460</v>
      </c>
    </row>
    <row r="3248" spans="1:8" s="406" customFormat="1" x14ac:dyDescent="0.25">
      <c r="A3248" s="524" t="str">
        <f t="shared" si="81"/>
        <v>967-042-0-001 Compagnie WestRock du Canada Corp.</v>
      </c>
      <c r="B3248" s="61" t="str">
        <f t="shared" si="82"/>
        <v>042-0-001 Compagnie WestRock du Canada Corp.</v>
      </c>
      <c r="C3248" s="641">
        <v>967</v>
      </c>
      <c r="D3248" s="641" t="s">
        <v>1011</v>
      </c>
      <c r="E3248" s="642" t="s">
        <v>1237</v>
      </c>
      <c r="F3248" s="773">
        <v>460</v>
      </c>
      <c r="G3248" s="773">
        <v>8</v>
      </c>
      <c r="H3248" s="774">
        <v>460</v>
      </c>
    </row>
    <row r="3249" spans="1:8" s="406" customFormat="1" x14ac:dyDescent="0.25">
      <c r="A3249" s="524" t="str">
        <f t="shared" si="81"/>
        <v>967-051-0-003 Domtar inc. (Windsor - Pâtes et papiers)</v>
      </c>
      <c r="B3249" s="61" t="str">
        <f t="shared" si="82"/>
        <v>051-0-003 Domtar inc. (Windsor - Pâtes et papiers)</v>
      </c>
      <c r="C3249" s="641">
        <v>967</v>
      </c>
      <c r="D3249" s="641" t="s">
        <v>1012</v>
      </c>
      <c r="E3249" s="642" t="s">
        <v>1238</v>
      </c>
      <c r="F3249" s="773">
        <v>460</v>
      </c>
      <c r="G3249" s="773">
        <v>8</v>
      </c>
      <c r="H3249" s="774">
        <v>460</v>
      </c>
    </row>
    <row r="3250" spans="1:8" s="406" customFormat="1" x14ac:dyDescent="0.25">
      <c r="A3250" s="524" t="str">
        <f t="shared" si="81"/>
        <v>967-012-0-003 Entreprises Sappi Canada inc. (Matane)</v>
      </c>
      <c r="B3250" s="61" t="str">
        <f t="shared" si="82"/>
        <v>012-0-003 Entreprises Sappi Canada inc. (Matane)</v>
      </c>
      <c r="C3250" s="641">
        <v>967</v>
      </c>
      <c r="D3250" s="641" t="s">
        <v>1009</v>
      </c>
      <c r="E3250" s="642" t="s">
        <v>1239</v>
      </c>
      <c r="F3250" s="773">
        <v>460</v>
      </c>
      <c r="G3250" s="773">
        <v>8</v>
      </c>
      <c r="H3250" s="774">
        <v>460</v>
      </c>
    </row>
    <row r="3251" spans="1:8" s="406" customFormat="1" x14ac:dyDescent="0.25">
      <c r="A3251" s="524" t="str">
        <f t="shared" si="81"/>
        <v>967-086-0-002 Forex Amos inc. (OSB)</v>
      </c>
      <c r="B3251" s="61" t="str">
        <f t="shared" si="82"/>
        <v>086-0-002 Forex Amos inc. (OSB)</v>
      </c>
      <c r="C3251" s="641">
        <v>967</v>
      </c>
      <c r="D3251" s="641" t="s">
        <v>1240</v>
      </c>
      <c r="E3251" s="642" t="s">
        <v>1241</v>
      </c>
      <c r="F3251" s="773">
        <v>460</v>
      </c>
      <c r="G3251" s="773">
        <v>8</v>
      </c>
      <c r="H3251" s="774">
        <v>460</v>
      </c>
    </row>
    <row r="3252" spans="1:8" s="406" customFormat="1" x14ac:dyDescent="0.25">
      <c r="A3252" s="524" t="str">
        <f t="shared" si="81"/>
        <v xml:space="preserve">967-072-0-002 Fortress Cellulose Spécialisée (Thurso - Pâtes et Papiers) </v>
      </c>
      <c r="B3252" s="61" t="str">
        <f t="shared" si="82"/>
        <v xml:space="preserve">072-0-002 Fortress Cellulose Spécialisée (Thurso - Pâtes et Papiers) </v>
      </c>
      <c r="C3252" s="641">
        <v>967</v>
      </c>
      <c r="D3252" s="641" t="s">
        <v>1013</v>
      </c>
      <c r="E3252" s="642" t="s">
        <v>1014</v>
      </c>
      <c r="F3252" s="773">
        <v>460</v>
      </c>
      <c r="G3252" s="773">
        <v>8</v>
      </c>
      <c r="H3252" s="774">
        <v>460</v>
      </c>
    </row>
    <row r="3253" spans="1:8" s="406" customFormat="1" x14ac:dyDescent="0.25">
      <c r="A3253" s="524" t="str">
        <f t="shared" si="81"/>
        <v>967-073-0-001 Louisiana-Pacific Canada Ltd. (Bois-Franc)</v>
      </c>
      <c r="B3253" s="61" t="str">
        <f t="shared" si="82"/>
        <v>073-0-001 Louisiana-Pacific Canada Ltd. (Bois-Franc)</v>
      </c>
      <c r="C3253" s="641">
        <v>967</v>
      </c>
      <c r="D3253" s="641" t="s">
        <v>1015</v>
      </c>
      <c r="E3253" s="642" t="s">
        <v>1242</v>
      </c>
      <c r="F3253" s="773">
        <v>460</v>
      </c>
      <c r="G3253" s="773">
        <v>8</v>
      </c>
      <c r="H3253" s="774">
        <v>460</v>
      </c>
    </row>
    <row r="3254" spans="1:8" s="406" customFormat="1" x14ac:dyDescent="0.25">
      <c r="A3254" s="524" t="str">
        <f t="shared" si="81"/>
        <v>967-022-0-001 Norbord inc. (Chambord)</v>
      </c>
      <c r="B3254" s="61" t="str">
        <f t="shared" si="82"/>
        <v>022-0-001 Norbord inc. (Chambord)</v>
      </c>
      <c r="C3254" s="641">
        <v>967</v>
      </c>
      <c r="D3254" s="641" t="s">
        <v>1212</v>
      </c>
      <c r="E3254" s="642" t="s">
        <v>1213</v>
      </c>
      <c r="F3254" s="773">
        <v>460</v>
      </c>
      <c r="G3254" s="773">
        <v>8</v>
      </c>
      <c r="H3254" s="774">
        <v>460</v>
      </c>
    </row>
    <row r="3255" spans="1:8" s="406" customFormat="1" x14ac:dyDescent="0.25">
      <c r="A3255" s="524" t="str">
        <f t="shared" si="81"/>
        <v>967-085-0-001 Norbord inc. (La Sarre - Panneaux)</v>
      </c>
      <c r="B3255" s="61" t="str">
        <f t="shared" si="82"/>
        <v>085-0-001 Norbord inc. (La Sarre - Panneaux)</v>
      </c>
      <c r="C3255" s="641">
        <v>967</v>
      </c>
      <c r="D3255" s="641" t="s">
        <v>1016</v>
      </c>
      <c r="E3255" s="642" t="s">
        <v>1243</v>
      </c>
      <c r="F3255" s="773">
        <v>460</v>
      </c>
      <c r="G3255" s="773">
        <v>8</v>
      </c>
      <c r="H3255" s="774">
        <v>460</v>
      </c>
    </row>
    <row r="3256" spans="1:8" s="406" customFormat="1" x14ac:dyDescent="0.25">
      <c r="A3256" s="524" t="str">
        <f t="shared" si="81"/>
        <v>967-081-0-001 Rayonier A.M. Canada S.E.N.C. (Témiscaming - Pâtes et papiers)</v>
      </c>
      <c r="B3256" s="61" t="str">
        <f t="shared" si="82"/>
        <v>081-0-001 Rayonier A.M. Canada S.E.N.C. (Témiscaming - Pâtes et papiers)</v>
      </c>
      <c r="C3256" s="641">
        <v>967</v>
      </c>
      <c r="D3256" s="641" t="s">
        <v>1017</v>
      </c>
      <c r="E3256" s="642" t="s">
        <v>1244</v>
      </c>
      <c r="F3256" s="773">
        <v>460</v>
      </c>
      <c r="G3256" s="773">
        <v>8</v>
      </c>
      <c r="H3256" s="774">
        <v>460</v>
      </c>
    </row>
    <row r="3257" spans="1:8" s="406" customFormat="1" x14ac:dyDescent="0.25">
      <c r="A3257" s="524" t="str">
        <f t="shared" si="81"/>
        <v>967-171-4-003 Silicium Québec Société en commandite</v>
      </c>
      <c r="B3257" s="61" t="str">
        <f t="shared" si="82"/>
        <v>171-4-003 Silicium Québec Société en commandite</v>
      </c>
      <c r="C3257" s="641">
        <v>967</v>
      </c>
      <c r="D3257" s="641" t="s">
        <v>1010</v>
      </c>
      <c r="E3257" s="642" t="s">
        <v>1245</v>
      </c>
      <c r="F3257" s="773">
        <v>460</v>
      </c>
      <c r="G3257" s="773">
        <v>8</v>
      </c>
      <c r="H3257" s="774">
        <v>460</v>
      </c>
    </row>
    <row r="3258" spans="1:8" s="406" customFormat="1" x14ac:dyDescent="0.25">
      <c r="A3258" s="524" t="str">
        <f t="shared" si="81"/>
        <v>967-012-0-001 Uniboard Canada inc. (Sayabec)</v>
      </c>
      <c r="B3258" s="61" t="str">
        <f t="shared" si="82"/>
        <v>012-0-001 Uniboard Canada inc. (Sayabec)</v>
      </c>
      <c r="C3258" s="641">
        <v>967</v>
      </c>
      <c r="D3258" s="641" t="s">
        <v>1008</v>
      </c>
      <c r="E3258" s="642" t="s">
        <v>1246</v>
      </c>
      <c r="F3258" s="773">
        <v>460</v>
      </c>
      <c r="G3258" s="773">
        <v>8</v>
      </c>
      <c r="H3258" s="774">
        <v>460</v>
      </c>
    </row>
    <row r="3259" spans="1:8" s="406" customFormat="1" x14ac:dyDescent="0.25">
      <c r="A3259" s="524" t="str">
        <f t="shared" si="81"/>
        <v>967-041-2-039 Xylo-Carbone inc.</v>
      </c>
      <c r="B3259" s="61" t="str">
        <f t="shared" si="82"/>
        <v>041-2-039 Xylo-Carbone inc.</v>
      </c>
      <c r="C3259" s="641">
        <v>967</v>
      </c>
      <c r="D3259" s="641" t="s">
        <v>1214</v>
      </c>
      <c r="E3259" s="642" t="s">
        <v>1247</v>
      </c>
      <c r="F3259" s="773">
        <v>460</v>
      </c>
      <c r="G3259" s="773">
        <v>8</v>
      </c>
      <c r="H3259" s="774">
        <v>460</v>
      </c>
    </row>
    <row r="3260" spans="1:8" s="406" customFormat="1" x14ac:dyDescent="0.25">
      <c r="A3260" s="524" t="str">
        <f t="shared" si="81"/>
        <v>970-142-4-004 9455-8624 Québec inc. (Biomasse du lac Taureau)</v>
      </c>
      <c r="B3260" s="61" t="str">
        <f t="shared" si="82"/>
        <v>142-4-004 9455-8624 Québec inc. (Biomasse du lac Taureau)</v>
      </c>
      <c r="C3260" s="641">
        <v>970</v>
      </c>
      <c r="D3260" s="641" t="s">
        <v>1147</v>
      </c>
      <c r="E3260" s="642" t="s">
        <v>1236</v>
      </c>
      <c r="F3260" s="773">
        <v>460</v>
      </c>
      <c r="G3260" s="773">
        <v>8</v>
      </c>
      <c r="H3260" s="774">
        <v>460</v>
      </c>
    </row>
    <row r="3261" spans="1:8" s="406" customFormat="1" x14ac:dyDescent="0.25">
      <c r="A3261" s="524" t="str">
        <f t="shared" si="81"/>
        <v>970-011-0-003 Cascades Canada ULC (Cabano)</v>
      </c>
      <c r="B3261" s="61" t="str">
        <f t="shared" si="82"/>
        <v>011-0-003 Cascades Canada ULC (Cabano)</v>
      </c>
      <c r="C3261" s="641">
        <v>970</v>
      </c>
      <c r="D3261" s="641" t="s">
        <v>1007</v>
      </c>
      <c r="E3261" s="642" t="s">
        <v>1211</v>
      </c>
      <c r="F3261" s="773">
        <v>460</v>
      </c>
      <c r="G3261" s="773">
        <v>8</v>
      </c>
      <c r="H3261" s="774">
        <v>460</v>
      </c>
    </row>
    <row r="3262" spans="1:8" s="406" customFormat="1" x14ac:dyDescent="0.25">
      <c r="A3262" s="524" t="str">
        <f t="shared" si="81"/>
        <v>970-042-0-001 Compagnie WestRock du Canada Corp.</v>
      </c>
      <c r="B3262" s="61" t="str">
        <f t="shared" si="82"/>
        <v>042-0-001 Compagnie WestRock du Canada Corp.</v>
      </c>
      <c r="C3262" s="641">
        <v>970</v>
      </c>
      <c r="D3262" s="641" t="s">
        <v>1011</v>
      </c>
      <c r="E3262" s="642" t="s">
        <v>1237</v>
      </c>
      <c r="F3262" s="773">
        <v>460</v>
      </c>
      <c r="G3262" s="773">
        <v>8</v>
      </c>
      <c r="H3262" s="774">
        <v>460</v>
      </c>
    </row>
    <row r="3263" spans="1:8" s="406" customFormat="1" x14ac:dyDescent="0.25">
      <c r="A3263" s="524" t="str">
        <f t="shared" si="81"/>
        <v>970-051-0-003 Domtar inc. (Windsor - Pâtes et papiers)</v>
      </c>
      <c r="B3263" s="61" t="str">
        <f t="shared" si="82"/>
        <v>051-0-003 Domtar inc. (Windsor - Pâtes et papiers)</v>
      </c>
      <c r="C3263" s="641">
        <v>970</v>
      </c>
      <c r="D3263" s="641" t="s">
        <v>1012</v>
      </c>
      <c r="E3263" s="642" t="s">
        <v>1238</v>
      </c>
      <c r="F3263" s="773">
        <v>460</v>
      </c>
      <c r="G3263" s="773">
        <v>8</v>
      </c>
      <c r="H3263" s="774">
        <v>460</v>
      </c>
    </row>
    <row r="3264" spans="1:8" s="406" customFormat="1" x14ac:dyDescent="0.25">
      <c r="A3264" s="524" t="str">
        <f t="shared" si="81"/>
        <v>970-012-0-003 Entreprises Sappi Canada inc. (Matane)</v>
      </c>
      <c r="B3264" s="61" t="str">
        <f t="shared" si="82"/>
        <v>012-0-003 Entreprises Sappi Canada inc. (Matane)</v>
      </c>
      <c r="C3264" s="641">
        <v>970</v>
      </c>
      <c r="D3264" s="641" t="s">
        <v>1009</v>
      </c>
      <c r="E3264" s="642" t="s">
        <v>1239</v>
      </c>
      <c r="F3264" s="773">
        <v>460</v>
      </c>
      <c r="G3264" s="773">
        <v>8</v>
      </c>
      <c r="H3264" s="774">
        <v>460</v>
      </c>
    </row>
    <row r="3265" spans="1:8" s="406" customFormat="1" x14ac:dyDescent="0.25">
      <c r="A3265" s="524" t="str">
        <f t="shared" si="81"/>
        <v>970-086-0-002 Forex Amos inc. (OSB)</v>
      </c>
      <c r="B3265" s="61" t="str">
        <f t="shared" si="82"/>
        <v>086-0-002 Forex Amos inc. (OSB)</v>
      </c>
      <c r="C3265" s="641">
        <v>970</v>
      </c>
      <c r="D3265" s="641" t="s">
        <v>1240</v>
      </c>
      <c r="E3265" s="642" t="s">
        <v>1241</v>
      </c>
      <c r="F3265" s="773">
        <v>460</v>
      </c>
      <c r="G3265" s="773">
        <v>8</v>
      </c>
      <c r="H3265" s="774">
        <v>460</v>
      </c>
    </row>
    <row r="3266" spans="1:8" s="406" customFormat="1" x14ac:dyDescent="0.25">
      <c r="A3266" s="524" t="str">
        <f t="shared" si="81"/>
        <v xml:space="preserve">970-072-0-002 Fortress Cellulose Spécialisée (Thurso - Pâtes et Papiers) </v>
      </c>
      <c r="B3266" s="61" t="str">
        <f t="shared" si="82"/>
        <v xml:space="preserve">072-0-002 Fortress Cellulose Spécialisée (Thurso - Pâtes et Papiers) </v>
      </c>
      <c r="C3266" s="641">
        <v>970</v>
      </c>
      <c r="D3266" s="641" t="s">
        <v>1013</v>
      </c>
      <c r="E3266" s="642" t="s">
        <v>1014</v>
      </c>
      <c r="F3266" s="773">
        <v>460</v>
      </c>
      <c r="G3266" s="773">
        <v>8</v>
      </c>
      <c r="H3266" s="774">
        <v>460</v>
      </c>
    </row>
    <row r="3267" spans="1:8" s="406" customFormat="1" x14ac:dyDescent="0.25">
      <c r="A3267" s="524" t="str">
        <f t="shared" si="81"/>
        <v>970-073-0-001 Louisiana-Pacific Canada Ltd. (Bois-Franc)</v>
      </c>
      <c r="B3267" s="61" t="str">
        <f t="shared" si="82"/>
        <v>073-0-001 Louisiana-Pacific Canada Ltd. (Bois-Franc)</v>
      </c>
      <c r="C3267" s="641">
        <v>970</v>
      </c>
      <c r="D3267" s="641" t="s">
        <v>1015</v>
      </c>
      <c r="E3267" s="642" t="s">
        <v>1242</v>
      </c>
      <c r="F3267" s="773">
        <v>460</v>
      </c>
      <c r="G3267" s="773">
        <v>8</v>
      </c>
      <c r="H3267" s="774">
        <v>460</v>
      </c>
    </row>
    <row r="3268" spans="1:8" s="406" customFormat="1" x14ac:dyDescent="0.25">
      <c r="A3268" s="524" t="str">
        <f t="shared" si="81"/>
        <v>970-022-0-001 Norbord inc. (Chambord)</v>
      </c>
      <c r="B3268" s="61" t="str">
        <f t="shared" si="82"/>
        <v>022-0-001 Norbord inc. (Chambord)</v>
      </c>
      <c r="C3268" s="641">
        <v>970</v>
      </c>
      <c r="D3268" s="641" t="s">
        <v>1212</v>
      </c>
      <c r="E3268" s="642" t="s">
        <v>1213</v>
      </c>
      <c r="F3268" s="773">
        <v>460</v>
      </c>
      <c r="G3268" s="773">
        <v>8</v>
      </c>
      <c r="H3268" s="774">
        <v>460</v>
      </c>
    </row>
    <row r="3269" spans="1:8" s="406" customFormat="1" x14ac:dyDescent="0.25">
      <c r="A3269" s="524" t="str">
        <f t="shared" si="81"/>
        <v>970-085-0-001 Norbord inc. (La Sarre - Panneaux)</v>
      </c>
      <c r="B3269" s="61" t="str">
        <f t="shared" si="82"/>
        <v>085-0-001 Norbord inc. (La Sarre - Panneaux)</v>
      </c>
      <c r="C3269" s="641">
        <v>970</v>
      </c>
      <c r="D3269" s="641" t="s">
        <v>1016</v>
      </c>
      <c r="E3269" s="642" t="s">
        <v>1243</v>
      </c>
      <c r="F3269" s="773">
        <v>460</v>
      </c>
      <c r="G3269" s="773">
        <v>8</v>
      </c>
      <c r="H3269" s="774">
        <v>460</v>
      </c>
    </row>
    <row r="3270" spans="1:8" s="406" customFormat="1" x14ac:dyDescent="0.25">
      <c r="A3270" s="524" t="str">
        <f t="shared" si="81"/>
        <v>970-081-0-001 Rayonier A.M. Canada S.E.N.C. (Témiscaming - Pâtes et papiers)</v>
      </c>
      <c r="B3270" s="61" t="str">
        <f t="shared" si="82"/>
        <v>081-0-001 Rayonier A.M. Canada S.E.N.C. (Témiscaming - Pâtes et papiers)</v>
      </c>
      <c r="C3270" s="641">
        <v>970</v>
      </c>
      <c r="D3270" s="641" t="s">
        <v>1017</v>
      </c>
      <c r="E3270" s="642" t="s">
        <v>1244</v>
      </c>
      <c r="F3270" s="773">
        <v>460</v>
      </c>
      <c r="G3270" s="773">
        <v>8</v>
      </c>
      <c r="H3270" s="774">
        <v>460</v>
      </c>
    </row>
    <row r="3271" spans="1:8" s="406" customFormat="1" x14ac:dyDescent="0.25">
      <c r="A3271" s="524" t="str">
        <f t="shared" si="81"/>
        <v>970-171-4-003 Silicium Québec Société en commandite</v>
      </c>
      <c r="B3271" s="61" t="str">
        <f t="shared" si="82"/>
        <v>171-4-003 Silicium Québec Société en commandite</v>
      </c>
      <c r="C3271" s="641">
        <v>970</v>
      </c>
      <c r="D3271" s="641" t="s">
        <v>1010</v>
      </c>
      <c r="E3271" s="642" t="s">
        <v>1245</v>
      </c>
      <c r="F3271" s="773">
        <v>460</v>
      </c>
      <c r="G3271" s="773">
        <v>8</v>
      </c>
      <c r="H3271" s="774">
        <v>460</v>
      </c>
    </row>
    <row r="3272" spans="1:8" s="406" customFormat="1" x14ac:dyDescent="0.25">
      <c r="A3272" s="524" t="str">
        <f t="shared" si="81"/>
        <v>970-012-0-001 Uniboard Canada inc. (Sayabec)</v>
      </c>
      <c r="B3272" s="61" t="str">
        <f t="shared" si="82"/>
        <v>012-0-001 Uniboard Canada inc. (Sayabec)</v>
      </c>
      <c r="C3272" s="641">
        <v>970</v>
      </c>
      <c r="D3272" s="641" t="s">
        <v>1008</v>
      </c>
      <c r="E3272" s="642" t="s">
        <v>1246</v>
      </c>
      <c r="F3272" s="773">
        <v>460</v>
      </c>
      <c r="G3272" s="773">
        <v>8</v>
      </c>
      <c r="H3272" s="774">
        <v>460</v>
      </c>
    </row>
    <row r="3273" spans="1:8" s="406" customFormat="1" x14ac:dyDescent="0.25">
      <c r="A3273" s="524" t="str">
        <f t="shared" si="81"/>
        <v>970-041-2-039 Xylo-Carbone inc.</v>
      </c>
      <c r="B3273" s="61" t="str">
        <f t="shared" si="82"/>
        <v>041-2-039 Xylo-Carbone inc.</v>
      </c>
      <c r="C3273" s="641">
        <v>970</v>
      </c>
      <c r="D3273" s="641" t="s">
        <v>1214</v>
      </c>
      <c r="E3273" s="642" t="s">
        <v>1247</v>
      </c>
      <c r="F3273" s="773">
        <v>460</v>
      </c>
      <c r="G3273" s="773">
        <v>8</v>
      </c>
      <c r="H3273" s="774">
        <v>460</v>
      </c>
    </row>
    <row r="3274" spans="1:8" s="406" customFormat="1" x14ac:dyDescent="0.25">
      <c r="A3274" s="524" t="str">
        <f t="shared" si="81"/>
        <v>980-142-4-004 9455-8624 Québec inc. (Biomasse du lac Taureau)</v>
      </c>
      <c r="B3274" s="61" t="str">
        <f t="shared" si="82"/>
        <v>142-4-004 9455-8624 Québec inc. (Biomasse du lac Taureau)</v>
      </c>
      <c r="C3274" s="641">
        <v>980</v>
      </c>
      <c r="D3274" s="641" t="s">
        <v>1147</v>
      </c>
      <c r="E3274" s="642" t="s">
        <v>1236</v>
      </c>
      <c r="F3274" s="773">
        <v>460</v>
      </c>
      <c r="G3274" s="773">
        <v>8</v>
      </c>
      <c r="H3274" s="774">
        <v>460</v>
      </c>
    </row>
    <row r="3275" spans="1:8" s="406" customFormat="1" x14ac:dyDescent="0.25">
      <c r="A3275" s="524" t="str">
        <f t="shared" si="81"/>
        <v>980-011-0-003 Cascades Canada ULC (Cabano)</v>
      </c>
      <c r="B3275" s="61" t="str">
        <f t="shared" si="82"/>
        <v>011-0-003 Cascades Canada ULC (Cabano)</v>
      </c>
      <c r="C3275" s="641">
        <v>980</v>
      </c>
      <c r="D3275" s="641" t="s">
        <v>1007</v>
      </c>
      <c r="E3275" s="642" t="s">
        <v>1211</v>
      </c>
      <c r="F3275" s="773">
        <v>460</v>
      </c>
      <c r="G3275" s="773">
        <v>8</v>
      </c>
      <c r="H3275" s="774">
        <v>460</v>
      </c>
    </row>
    <row r="3276" spans="1:8" s="406" customFormat="1" x14ac:dyDescent="0.25">
      <c r="A3276" s="524" t="str">
        <f t="shared" si="81"/>
        <v>980-042-0-001 Compagnie WestRock du Canada Corp.</v>
      </c>
      <c r="B3276" s="61" t="str">
        <f t="shared" si="82"/>
        <v>042-0-001 Compagnie WestRock du Canada Corp.</v>
      </c>
      <c r="C3276" s="641">
        <v>980</v>
      </c>
      <c r="D3276" s="641" t="s">
        <v>1011</v>
      </c>
      <c r="E3276" s="642" t="s">
        <v>1237</v>
      </c>
      <c r="F3276" s="773">
        <v>460</v>
      </c>
      <c r="G3276" s="773">
        <v>8</v>
      </c>
      <c r="H3276" s="774">
        <v>460</v>
      </c>
    </row>
    <row r="3277" spans="1:8" s="406" customFormat="1" x14ac:dyDescent="0.25">
      <c r="A3277" s="524" t="str">
        <f t="shared" si="81"/>
        <v>980-051-0-003 Domtar inc. (Windsor - Pâtes et papiers)</v>
      </c>
      <c r="B3277" s="61" t="str">
        <f t="shared" si="82"/>
        <v>051-0-003 Domtar inc. (Windsor - Pâtes et papiers)</v>
      </c>
      <c r="C3277" s="641">
        <v>980</v>
      </c>
      <c r="D3277" s="641" t="s">
        <v>1012</v>
      </c>
      <c r="E3277" s="642" t="s">
        <v>1238</v>
      </c>
      <c r="F3277" s="773">
        <v>460</v>
      </c>
      <c r="G3277" s="773">
        <v>8</v>
      </c>
      <c r="H3277" s="774">
        <v>460</v>
      </c>
    </row>
    <row r="3278" spans="1:8" s="406" customFormat="1" x14ac:dyDescent="0.25">
      <c r="A3278" s="524" t="str">
        <f t="shared" si="81"/>
        <v>980-012-0-003 Entreprises Sappi Canada inc. (Matane)</v>
      </c>
      <c r="B3278" s="61" t="str">
        <f t="shared" si="82"/>
        <v>012-0-003 Entreprises Sappi Canada inc. (Matane)</v>
      </c>
      <c r="C3278" s="641">
        <v>980</v>
      </c>
      <c r="D3278" s="641" t="s">
        <v>1009</v>
      </c>
      <c r="E3278" s="642" t="s">
        <v>1239</v>
      </c>
      <c r="F3278" s="773">
        <v>460</v>
      </c>
      <c r="G3278" s="773">
        <v>8</v>
      </c>
      <c r="H3278" s="774">
        <v>460</v>
      </c>
    </row>
    <row r="3279" spans="1:8" s="406" customFormat="1" x14ac:dyDescent="0.25">
      <c r="A3279" s="524" t="str">
        <f t="shared" si="81"/>
        <v>980-086-0-002 Forex Amos inc. (OSB)</v>
      </c>
      <c r="B3279" s="61" t="str">
        <f t="shared" si="82"/>
        <v>086-0-002 Forex Amos inc. (OSB)</v>
      </c>
      <c r="C3279" s="641">
        <v>980</v>
      </c>
      <c r="D3279" s="641" t="s">
        <v>1240</v>
      </c>
      <c r="E3279" s="642" t="s">
        <v>1241</v>
      </c>
      <c r="F3279" s="773">
        <v>460</v>
      </c>
      <c r="G3279" s="773">
        <v>8</v>
      </c>
      <c r="H3279" s="774">
        <v>460</v>
      </c>
    </row>
    <row r="3280" spans="1:8" s="406" customFormat="1" x14ac:dyDescent="0.25">
      <c r="A3280" s="524" t="str">
        <f t="shared" si="81"/>
        <v xml:space="preserve">980-072-0-002 Fortress Cellulose Spécialisée (Thurso - Pâtes et Papiers) </v>
      </c>
      <c r="B3280" s="61" t="str">
        <f t="shared" si="82"/>
        <v xml:space="preserve">072-0-002 Fortress Cellulose Spécialisée (Thurso - Pâtes et Papiers) </v>
      </c>
      <c r="C3280" s="641">
        <v>980</v>
      </c>
      <c r="D3280" s="641" t="s">
        <v>1013</v>
      </c>
      <c r="E3280" s="642" t="s">
        <v>1014</v>
      </c>
      <c r="F3280" s="773">
        <v>460</v>
      </c>
      <c r="G3280" s="773">
        <v>8</v>
      </c>
      <c r="H3280" s="774">
        <v>460</v>
      </c>
    </row>
    <row r="3281" spans="1:8" s="406" customFormat="1" x14ac:dyDescent="0.25">
      <c r="A3281" s="524" t="str">
        <f t="shared" si="81"/>
        <v>980-073-0-001 Louisiana-Pacific Canada Ltd. (Bois-Franc)</v>
      </c>
      <c r="B3281" s="61" t="str">
        <f t="shared" si="82"/>
        <v>073-0-001 Louisiana-Pacific Canada Ltd. (Bois-Franc)</v>
      </c>
      <c r="C3281" s="641">
        <v>980</v>
      </c>
      <c r="D3281" s="641" t="s">
        <v>1015</v>
      </c>
      <c r="E3281" s="642" t="s">
        <v>1242</v>
      </c>
      <c r="F3281" s="773">
        <v>460</v>
      </c>
      <c r="G3281" s="773">
        <v>8</v>
      </c>
      <c r="H3281" s="774">
        <v>460</v>
      </c>
    </row>
    <row r="3282" spans="1:8" s="406" customFormat="1" x14ac:dyDescent="0.25">
      <c r="A3282" s="524" t="str">
        <f t="shared" si="81"/>
        <v>980-022-0-001 Norbord inc. (Chambord)</v>
      </c>
      <c r="B3282" s="61" t="str">
        <f t="shared" si="82"/>
        <v>022-0-001 Norbord inc. (Chambord)</v>
      </c>
      <c r="C3282" s="641">
        <v>980</v>
      </c>
      <c r="D3282" s="641" t="s">
        <v>1212</v>
      </c>
      <c r="E3282" s="642" t="s">
        <v>1213</v>
      </c>
      <c r="F3282" s="773">
        <v>460</v>
      </c>
      <c r="G3282" s="773">
        <v>8</v>
      </c>
      <c r="H3282" s="774">
        <v>460</v>
      </c>
    </row>
    <row r="3283" spans="1:8" s="406" customFormat="1" x14ac:dyDescent="0.25">
      <c r="A3283" s="524" t="str">
        <f t="shared" si="81"/>
        <v>980-085-0-001 Norbord inc. (La Sarre - Panneaux)</v>
      </c>
      <c r="B3283" s="61" t="str">
        <f t="shared" si="82"/>
        <v>085-0-001 Norbord inc. (La Sarre - Panneaux)</v>
      </c>
      <c r="C3283" s="641">
        <v>980</v>
      </c>
      <c r="D3283" s="641" t="s">
        <v>1016</v>
      </c>
      <c r="E3283" s="642" t="s">
        <v>1243</v>
      </c>
      <c r="F3283" s="773">
        <v>460</v>
      </c>
      <c r="G3283" s="773">
        <v>8</v>
      </c>
      <c r="H3283" s="774">
        <v>460</v>
      </c>
    </row>
    <row r="3284" spans="1:8" s="406" customFormat="1" x14ac:dyDescent="0.25">
      <c r="A3284" s="524" t="str">
        <f t="shared" si="81"/>
        <v>980-081-0-001 Rayonier A.M. Canada S.E.N.C. (Témiscaming - Pâtes et papiers)</v>
      </c>
      <c r="B3284" s="61" t="str">
        <f t="shared" si="82"/>
        <v>081-0-001 Rayonier A.M. Canada S.E.N.C. (Témiscaming - Pâtes et papiers)</v>
      </c>
      <c r="C3284" s="641">
        <v>980</v>
      </c>
      <c r="D3284" s="641" t="s">
        <v>1017</v>
      </c>
      <c r="E3284" s="642" t="s">
        <v>1244</v>
      </c>
      <c r="F3284" s="773">
        <v>460</v>
      </c>
      <c r="G3284" s="773">
        <v>8</v>
      </c>
      <c r="H3284" s="774">
        <v>460</v>
      </c>
    </row>
    <row r="3285" spans="1:8" s="406" customFormat="1" x14ac:dyDescent="0.25">
      <c r="A3285" s="524" t="str">
        <f t="shared" si="81"/>
        <v>980-171-4-003 Silicium Québec Société en commandite</v>
      </c>
      <c r="B3285" s="61" t="str">
        <f t="shared" si="82"/>
        <v>171-4-003 Silicium Québec Société en commandite</v>
      </c>
      <c r="C3285" s="641">
        <v>980</v>
      </c>
      <c r="D3285" s="641" t="s">
        <v>1010</v>
      </c>
      <c r="E3285" s="642" t="s">
        <v>1245</v>
      </c>
      <c r="F3285" s="773">
        <v>460</v>
      </c>
      <c r="G3285" s="773">
        <v>8</v>
      </c>
      <c r="H3285" s="774">
        <v>460</v>
      </c>
    </row>
    <row r="3286" spans="1:8" s="406" customFormat="1" x14ac:dyDescent="0.25">
      <c r="A3286" s="524" t="str">
        <f t="shared" si="81"/>
        <v>980-012-0-001 Uniboard Canada inc. (Sayabec)</v>
      </c>
      <c r="B3286" s="61" t="str">
        <f t="shared" si="82"/>
        <v>012-0-001 Uniboard Canada inc. (Sayabec)</v>
      </c>
      <c r="C3286" s="641">
        <v>980</v>
      </c>
      <c r="D3286" s="641" t="s">
        <v>1008</v>
      </c>
      <c r="E3286" s="642" t="s">
        <v>1246</v>
      </c>
      <c r="F3286" s="773">
        <v>460</v>
      </c>
      <c r="G3286" s="773">
        <v>8</v>
      </c>
      <c r="H3286" s="774">
        <v>460</v>
      </c>
    </row>
    <row r="3287" spans="1:8" s="406" customFormat="1" x14ac:dyDescent="0.25">
      <c r="A3287" s="524" t="str">
        <f t="shared" si="81"/>
        <v>980-041-2-039 Xylo-Carbone inc.</v>
      </c>
      <c r="B3287" s="61" t="str">
        <f t="shared" si="82"/>
        <v>041-2-039 Xylo-Carbone inc.</v>
      </c>
      <c r="C3287" s="641">
        <v>980</v>
      </c>
      <c r="D3287" s="641" t="s">
        <v>1214</v>
      </c>
      <c r="E3287" s="642" t="s">
        <v>1247</v>
      </c>
      <c r="F3287" s="773">
        <v>460</v>
      </c>
      <c r="G3287" s="773">
        <v>8</v>
      </c>
      <c r="H3287" s="774">
        <v>460</v>
      </c>
    </row>
    <row r="3288" spans="1:8" s="406" customFormat="1" x14ac:dyDescent="0.25">
      <c r="A3288" s="524" t="str">
        <f t="shared" si="81"/>
        <v>984-142-4-004 9455-8624 Québec inc. (Biomasse du lac Taureau)</v>
      </c>
      <c r="B3288" s="61" t="str">
        <f t="shared" si="82"/>
        <v>142-4-004 9455-8624 Québec inc. (Biomasse du lac Taureau)</v>
      </c>
      <c r="C3288" s="641">
        <v>984</v>
      </c>
      <c r="D3288" s="641" t="s">
        <v>1147</v>
      </c>
      <c r="E3288" s="642" t="s">
        <v>1236</v>
      </c>
      <c r="F3288" s="773">
        <v>460</v>
      </c>
      <c r="G3288" s="773">
        <v>8</v>
      </c>
      <c r="H3288" s="774">
        <v>460</v>
      </c>
    </row>
    <row r="3289" spans="1:8" s="406" customFormat="1" x14ac:dyDescent="0.25">
      <c r="A3289" s="524" t="str">
        <f t="shared" si="81"/>
        <v>984-011-0-003 Cascades Canada ULC (Cabano)</v>
      </c>
      <c r="B3289" s="61" t="str">
        <f t="shared" si="82"/>
        <v>011-0-003 Cascades Canada ULC (Cabano)</v>
      </c>
      <c r="C3289" s="641">
        <v>984</v>
      </c>
      <c r="D3289" s="641" t="s">
        <v>1007</v>
      </c>
      <c r="E3289" s="642" t="s">
        <v>1211</v>
      </c>
      <c r="F3289" s="773">
        <v>460</v>
      </c>
      <c r="G3289" s="773">
        <v>8</v>
      </c>
      <c r="H3289" s="774">
        <v>460</v>
      </c>
    </row>
    <row r="3290" spans="1:8" s="406" customFormat="1" x14ac:dyDescent="0.25">
      <c r="A3290" s="524" t="str">
        <f t="shared" si="81"/>
        <v>984-042-0-001 Compagnie WestRock du Canada Corp.</v>
      </c>
      <c r="B3290" s="61" t="str">
        <f t="shared" si="82"/>
        <v>042-0-001 Compagnie WestRock du Canada Corp.</v>
      </c>
      <c r="C3290" s="641">
        <v>984</v>
      </c>
      <c r="D3290" s="641" t="s">
        <v>1011</v>
      </c>
      <c r="E3290" s="642" t="s">
        <v>1237</v>
      </c>
      <c r="F3290" s="773">
        <v>460</v>
      </c>
      <c r="G3290" s="773">
        <v>8</v>
      </c>
      <c r="H3290" s="774">
        <v>460</v>
      </c>
    </row>
    <row r="3291" spans="1:8" s="406" customFormat="1" x14ac:dyDescent="0.25">
      <c r="A3291" s="524" t="str">
        <f t="shared" si="81"/>
        <v>984-051-0-003 Domtar inc. (Windsor - Pâtes et papiers)</v>
      </c>
      <c r="B3291" s="61" t="str">
        <f t="shared" si="82"/>
        <v>051-0-003 Domtar inc. (Windsor - Pâtes et papiers)</v>
      </c>
      <c r="C3291" s="641">
        <v>984</v>
      </c>
      <c r="D3291" s="641" t="s">
        <v>1012</v>
      </c>
      <c r="E3291" s="642" t="s">
        <v>1238</v>
      </c>
      <c r="F3291" s="773">
        <v>460</v>
      </c>
      <c r="G3291" s="773">
        <v>8</v>
      </c>
      <c r="H3291" s="774">
        <v>460</v>
      </c>
    </row>
    <row r="3292" spans="1:8" s="406" customFormat="1" x14ac:dyDescent="0.25">
      <c r="A3292" s="524" t="str">
        <f t="shared" si="81"/>
        <v>984-012-0-003 Entreprises Sappi Canada inc. (Matane)</v>
      </c>
      <c r="B3292" s="61" t="str">
        <f t="shared" si="82"/>
        <v>012-0-003 Entreprises Sappi Canada inc. (Matane)</v>
      </c>
      <c r="C3292" s="641">
        <v>984</v>
      </c>
      <c r="D3292" s="641" t="s">
        <v>1009</v>
      </c>
      <c r="E3292" s="642" t="s">
        <v>1239</v>
      </c>
      <c r="F3292" s="773">
        <v>460</v>
      </c>
      <c r="G3292" s="773">
        <v>8</v>
      </c>
      <c r="H3292" s="774">
        <v>460</v>
      </c>
    </row>
    <row r="3293" spans="1:8" s="406" customFormat="1" x14ac:dyDescent="0.25">
      <c r="A3293" s="524" t="str">
        <f t="shared" si="81"/>
        <v>984-086-0-002 Forex Amos inc. (OSB)</v>
      </c>
      <c r="B3293" s="61" t="str">
        <f t="shared" si="82"/>
        <v>086-0-002 Forex Amos inc. (OSB)</v>
      </c>
      <c r="C3293" s="641">
        <v>984</v>
      </c>
      <c r="D3293" s="641" t="s">
        <v>1240</v>
      </c>
      <c r="E3293" s="642" t="s">
        <v>1241</v>
      </c>
      <c r="F3293" s="773">
        <v>460</v>
      </c>
      <c r="G3293" s="773">
        <v>8</v>
      </c>
      <c r="H3293" s="774">
        <v>460</v>
      </c>
    </row>
    <row r="3294" spans="1:8" s="406" customFormat="1" x14ac:dyDescent="0.25">
      <c r="A3294" s="524" t="str">
        <f t="shared" si="81"/>
        <v xml:space="preserve">984-072-0-002 Fortress Cellulose Spécialisée (Thurso - Pâtes et Papiers) </v>
      </c>
      <c r="B3294" s="61" t="str">
        <f t="shared" si="82"/>
        <v xml:space="preserve">072-0-002 Fortress Cellulose Spécialisée (Thurso - Pâtes et Papiers) </v>
      </c>
      <c r="C3294" s="641">
        <v>984</v>
      </c>
      <c r="D3294" s="641" t="s">
        <v>1013</v>
      </c>
      <c r="E3294" s="642" t="s">
        <v>1014</v>
      </c>
      <c r="F3294" s="773">
        <v>460</v>
      </c>
      <c r="G3294" s="773">
        <v>8</v>
      </c>
      <c r="H3294" s="774">
        <v>460</v>
      </c>
    </row>
    <row r="3295" spans="1:8" s="406" customFormat="1" x14ac:dyDescent="0.25">
      <c r="A3295" s="524" t="str">
        <f t="shared" si="81"/>
        <v>984-073-0-001 Louisiana-Pacific Canada Ltd. (Bois-Franc)</v>
      </c>
      <c r="B3295" s="61" t="str">
        <f t="shared" si="82"/>
        <v>073-0-001 Louisiana-Pacific Canada Ltd. (Bois-Franc)</v>
      </c>
      <c r="C3295" s="641">
        <v>984</v>
      </c>
      <c r="D3295" s="641" t="s">
        <v>1015</v>
      </c>
      <c r="E3295" s="642" t="s">
        <v>1242</v>
      </c>
      <c r="F3295" s="773">
        <v>460</v>
      </c>
      <c r="G3295" s="773">
        <v>8</v>
      </c>
      <c r="H3295" s="774">
        <v>460</v>
      </c>
    </row>
    <row r="3296" spans="1:8" s="406" customFormat="1" x14ac:dyDescent="0.25">
      <c r="A3296" s="524" t="str">
        <f t="shared" ref="A3296:A3357" si="83">CONCATENATE(C3296,"-",B3296)</f>
        <v>984-022-0-001 Norbord inc. (Chambord)</v>
      </c>
      <c r="B3296" s="61" t="str">
        <f t="shared" ref="B3296:B3357" si="84">CONCATENATE(D3296," ",E3296)</f>
        <v>022-0-001 Norbord inc. (Chambord)</v>
      </c>
      <c r="C3296" s="641">
        <v>984</v>
      </c>
      <c r="D3296" s="641" t="s">
        <v>1212</v>
      </c>
      <c r="E3296" s="642" t="s">
        <v>1213</v>
      </c>
      <c r="F3296" s="773">
        <v>460</v>
      </c>
      <c r="G3296" s="773">
        <v>8</v>
      </c>
      <c r="H3296" s="774">
        <v>460</v>
      </c>
    </row>
    <row r="3297" spans="1:8" s="406" customFormat="1" x14ac:dyDescent="0.25">
      <c r="A3297" s="524" t="str">
        <f t="shared" si="83"/>
        <v>984-085-0-001 Norbord inc. (La Sarre - Panneaux)</v>
      </c>
      <c r="B3297" s="61" t="str">
        <f t="shared" si="84"/>
        <v>085-0-001 Norbord inc. (La Sarre - Panneaux)</v>
      </c>
      <c r="C3297" s="641">
        <v>984</v>
      </c>
      <c r="D3297" s="641" t="s">
        <v>1016</v>
      </c>
      <c r="E3297" s="642" t="s">
        <v>1243</v>
      </c>
      <c r="F3297" s="773">
        <v>460</v>
      </c>
      <c r="G3297" s="773">
        <v>8</v>
      </c>
      <c r="H3297" s="774">
        <v>460</v>
      </c>
    </row>
    <row r="3298" spans="1:8" s="406" customFormat="1" x14ac:dyDescent="0.25">
      <c r="A3298" s="524" t="str">
        <f t="shared" si="83"/>
        <v>984-081-0-001 Rayonier A.M. Canada S.E.N.C. (Témiscaming - Pâtes et papiers)</v>
      </c>
      <c r="B3298" s="61" t="str">
        <f t="shared" si="84"/>
        <v>081-0-001 Rayonier A.M. Canada S.E.N.C. (Témiscaming - Pâtes et papiers)</v>
      </c>
      <c r="C3298" s="641">
        <v>984</v>
      </c>
      <c r="D3298" s="641" t="s">
        <v>1017</v>
      </c>
      <c r="E3298" s="642" t="s">
        <v>1244</v>
      </c>
      <c r="F3298" s="773">
        <v>460</v>
      </c>
      <c r="G3298" s="773">
        <v>8</v>
      </c>
      <c r="H3298" s="774">
        <v>460</v>
      </c>
    </row>
    <row r="3299" spans="1:8" s="406" customFormat="1" x14ac:dyDescent="0.25">
      <c r="A3299" s="524" t="str">
        <f t="shared" si="83"/>
        <v>984-171-4-003 Silicium Québec Société en commandite</v>
      </c>
      <c r="B3299" s="61" t="str">
        <f t="shared" si="84"/>
        <v>171-4-003 Silicium Québec Société en commandite</v>
      </c>
      <c r="C3299" s="641">
        <v>984</v>
      </c>
      <c r="D3299" s="641" t="s">
        <v>1010</v>
      </c>
      <c r="E3299" s="642" t="s">
        <v>1245</v>
      </c>
      <c r="F3299" s="773">
        <v>460</v>
      </c>
      <c r="G3299" s="773">
        <v>8</v>
      </c>
      <c r="H3299" s="774">
        <v>460</v>
      </c>
    </row>
    <row r="3300" spans="1:8" s="406" customFormat="1" x14ac:dyDescent="0.25">
      <c r="A3300" s="524" t="str">
        <f t="shared" si="83"/>
        <v>984-012-0-001 Uniboard Canada inc. (Sayabec)</v>
      </c>
      <c r="B3300" s="61" t="str">
        <f t="shared" si="84"/>
        <v>012-0-001 Uniboard Canada inc. (Sayabec)</v>
      </c>
      <c r="C3300" s="641">
        <v>984</v>
      </c>
      <c r="D3300" s="641" t="s">
        <v>1008</v>
      </c>
      <c r="E3300" s="642" t="s">
        <v>1246</v>
      </c>
      <c r="F3300" s="773">
        <v>460</v>
      </c>
      <c r="G3300" s="773">
        <v>8</v>
      </c>
      <c r="H3300" s="774">
        <v>460</v>
      </c>
    </row>
    <row r="3301" spans="1:8" s="406" customFormat="1" x14ac:dyDescent="0.25">
      <c r="A3301" s="524" t="str">
        <f t="shared" si="83"/>
        <v>984-041-2-039 Xylo-Carbone inc.</v>
      </c>
      <c r="B3301" s="61" t="str">
        <f t="shared" si="84"/>
        <v>041-2-039 Xylo-Carbone inc.</v>
      </c>
      <c r="C3301" s="641">
        <v>984</v>
      </c>
      <c r="D3301" s="641" t="s">
        <v>1214</v>
      </c>
      <c r="E3301" s="642" t="s">
        <v>1247</v>
      </c>
      <c r="F3301" s="773">
        <v>460</v>
      </c>
      <c r="G3301" s="773">
        <v>8</v>
      </c>
      <c r="H3301" s="774">
        <v>460</v>
      </c>
    </row>
    <row r="3302" spans="1:8" s="406" customFormat="1" x14ac:dyDescent="0.25">
      <c r="A3302" s="524" t="str">
        <f t="shared" si="83"/>
        <v>985-142-4-004 9455-8624 Québec inc. (Biomasse du lac Taureau)</v>
      </c>
      <c r="B3302" s="61" t="str">
        <f t="shared" si="84"/>
        <v>142-4-004 9455-8624 Québec inc. (Biomasse du lac Taureau)</v>
      </c>
      <c r="C3302" s="641">
        <v>985</v>
      </c>
      <c r="D3302" s="641" t="s">
        <v>1147</v>
      </c>
      <c r="E3302" s="642" t="s">
        <v>1236</v>
      </c>
      <c r="F3302" s="773">
        <v>460</v>
      </c>
      <c r="G3302" s="773">
        <v>8</v>
      </c>
      <c r="H3302" s="774">
        <v>460</v>
      </c>
    </row>
    <row r="3303" spans="1:8" s="406" customFormat="1" x14ac:dyDescent="0.25">
      <c r="A3303" s="524" t="str">
        <f t="shared" si="83"/>
        <v>985-011-0-003 Cascades Canada ULC (Cabano)</v>
      </c>
      <c r="B3303" s="61" t="str">
        <f t="shared" si="84"/>
        <v>011-0-003 Cascades Canada ULC (Cabano)</v>
      </c>
      <c r="C3303" s="641">
        <v>985</v>
      </c>
      <c r="D3303" s="641" t="s">
        <v>1007</v>
      </c>
      <c r="E3303" s="642" t="s">
        <v>1211</v>
      </c>
      <c r="F3303" s="773">
        <v>460</v>
      </c>
      <c r="G3303" s="773">
        <v>8</v>
      </c>
      <c r="H3303" s="774">
        <v>460</v>
      </c>
    </row>
    <row r="3304" spans="1:8" s="406" customFormat="1" x14ac:dyDescent="0.25">
      <c r="A3304" s="524" t="str">
        <f t="shared" si="83"/>
        <v>985-042-0-001 Compagnie WestRock du Canada Corp.</v>
      </c>
      <c r="B3304" s="61" t="str">
        <f t="shared" si="84"/>
        <v>042-0-001 Compagnie WestRock du Canada Corp.</v>
      </c>
      <c r="C3304" s="641">
        <v>985</v>
      </c>
      <c r="D3304" s="641" t="s">
        <v>1011</v>
      </c>
      <c r="E3304" s="642" t="s">
        <v>1237</v>
      </c>
      <c r="F3304" s="773">
        <v>460</v>
      </c>
      <c r="G3304" s="773">
        <v>8</v>
      </c>
      <c r="H3304" s="774">
        <v>460</v>
      </c>
    </row>
    <row r="3305" spans="1:8" s="406" customFormat="1" x14ac:dyDescent="0.25">
      <c r="A3305" s="524" t="str">
        <f t="shared" si="83"/>
        <v>985-051-0-003 Domtar inc. (Windsor - Pâtes et papiers)</v>
      </c>
      <c r="B3305" s="61" t="str">
        <f t="shared" si="84"/>
        <v>051-0-003 Domtar inc. (Windsor - Pâtes et papiers)</v>
      </c>
      <c r="C3305" s="641">
        <v>985</v>
      </c>
      <c r="D3305" s="641" t="s">
        <v>1012</v>
      </c>
      <c r="E3305" s="642" t="s">
        <v>1238</v>
      </c>
      <c r="F3305" s="773">
        <v>460</v>
      </c>
      <c r="G3305" s="773">
        <v>8</v>
      </c>
      <c r="H3305" s="774">
        <v>460</v>
      </c>
    </row>
    <row r="3306" spans="1:8" s="406" customFormat="1" x14ac:dyDescent="0.25">
      <c r="A3306" s="524" t="str">
        <f t="shared" si="83"/>
        <v>985-012-0-003 Entreprises Sappi Canada inc. (Matane)</v>
      </c>
      <c r="B3306" s="61" t="str">
        <f t="shared" si="84"/>
        <v>012-0-003 Entreprises Sappi Canada inc. (Matane)</v>
      </c>
      <c r="C3306" s="641">
        <v>985</v>
      </c>
      <c r="D3306" s="641" t="s">
        <v>1009</v>
      </c>
      <c r="E3306" s="642" t="s">
        <v>1239</v>
      </c>
      <c r="F3306" s="773">
        <v>460</v>
      </c>
      <c r="G3306" s="773">
        <v>8</v>
      </c>
      <c r="H3306" s="774">
        <v>460</v>
      </c>
    </row>
    <row r="3307" spans="1:8" s="406" customFormat="1" x14ac:dyDescent="0.25">
      <c r="A3307" s="524" t="str">
        <f t="shared" si="83"/>
        <v>985-086-0-002 Forex Amos inc. (OSB)</v>
      </c>
      <c r="B3307" s="61" t="str">
        <f t="shared" si="84"/>
        <v>086-0-002 Forex Amos inc. (OSB)</v>
      </c>
      <c r="C3307" s="641">
        <v>985</v>
      </c>
      <c r="D3307" s="641" t="s">
        <v>1240</v>
      </c>
      <c r="E3307" s="642" t="s">
        <v>1241</v>
      </c>
      <c r="F3307" s="773">
        <v>460</v>
      </c>
      <c r="G3307" s="773">
        <v>8</v>
      </c>
      <c r="H3307" s="774">
        <v>460</v>
      </c>
    </row>
    <row r="3308" spans="1:8" s="406" customFormat="1" x14ac:dyDescent="0.25">
      <c r="A3308" s="524" t="str">
        <f t="shared" si="83"/>
        <v xml:space="preserve">985-072-0-002 Fortress Cellulose Spécialisée (Thurso - Pâtes et Papiers) </v>
      </c>
      <c r="B3308" s="61" t="str">
        <f t="shared" si="84"/>
        <v xml:space="preserve">072-0-002 Fortress Cellulose Spécialisée (Thurso - Pâtes et Papiers) </v>
      </c>
      <c r="C3308" s="641">
        <v>985</v>
      </c>
      <c r="D3308" s="641" t="s">
        <v>1013</v>
      </c>
      <c r="E3308" s="642" t="s">
        <v>1014</v>
      </c>
      <c r="F3308" s="773">
        <v>460</v>
      </c>
      <c r="G3308" s="773">
        <v>8</v>
      </c>
      <c r="H3308" s="774">
        <v>460</v>
      </c>
    </row>
    <row r="3309" spans="1:8" s="406" customFormat="1" x14ac:dyDescent="0.25">
      <c r="A3309" s="524" t="str">
        <f t="shared" si="83"/>
        <v>985-073-0-001 Louisiana-Pacific Canada Ltd. (Bois-Franc)</v>
      </c>
      <c r="B3309" s="61" t="str">
        <f t="shared" si="84"/>
        <v>073-0-001 Louisiana-Pacific Canada Ltd. (Bois-Franc)</v>
      </c>
      <c r="C3309" s="641">
        <v>985</v>
      </c>
      <c r="D3309" s="641" t="s">
        <v>1015</v>
      </c>
      <c r="E3309" s="642" t="s">
        <v>1242</v>
      </c>
      <c r="F3309" s="773">
        <v>460</v>
      </c>
      <c r="G3309" s="773">
        <v>8</v>
      </c>
      <c r="H3309" s="774">
        <v>460</v>
      </c>
    </row>
    <row r="3310" spans="1:8" s="406" customFormat="1" x14ac:dyDescent="0.25">
      <c r="A3310" s="524" t="str">
        <f t="shared" si="83"/>
        <v>985-022-0-001 Norbord inc. (Chambord)</v>
      </c>
      <c r="B3310" s="61" t="str">
        <f t="shared" si="84"/>
        <v>022-0-001 Norbord inc. (Chambord)</v>
      </c>
      <c r="C3310" s="641">
        <v>985</v>
      </c>
      <c r="D3310" s="641" t="s">
        <v>1212</v>
      </c>
      <c r="E3310" s="642" t="s">
        <v>1213</v>
      </c>
      <c r="F3310" s="773">
        <v>460</v>
      </c>
      <c r="G3310" s="773">
        <v>8</v>
      </c>
      <c r="H3310" s="774">
        <v>460</v>
      </c>
    </row>
    <row r="3311" spans="1:8" s="406" customFormat="1" x14ac:dyDescent="0.25">
      <c r="A3311" s="524" t="str">
        <f t="shared" si="83"/>
        <v>985-085-0-001 Norbord inc. (La Sarre - Panneaux)</v>
      </c>
      <c r="B3311" s="61" t="str">
        <f t="shared" si="84"/>
        <v>085-0-001 Norbord inc. (La Sarre - Panneaux)</v>
      </c>
      <c r="C3311" s="641">
        <v>985</v>
      </c>
      <c r="D3311" s="641" t="s">
        <v>1016</v>
      </c>
      <c r="E3311" s="642" t="s">
        <v>1243</v>
      </c>
      <c r="F3311" s="773">
        <v>460</v>
      </c>
      <c r="G3311" s="773">
        <v>8</v>
      </c>
      <c r="H3311" s="774">
        <v>460</v>
      </c>
    </row>
    <row r="3312" spans="1:8" s="406" customFormat="1" x14ac:dyDescent="0.25">
      <c r="A3312" s="524" t="str">
        <f t="shared" si="83"/>
        <v>985-081-0-001 Rayonier A.M. Canada S.E.N.C. (Témiscaming - Pâtes et papiers)</v>
      </c>
      <c r="B3312" s="61" t="str">
        <f t="shared" si="84"/>
        <v>081-0-001 Rayonier A.M. Canada S.E.N.C. (Témiscaming - Pâtes et papiers)</v>
      </c>
      <c r="C3312" s="641">
        <v>985</v>
      </c>
      <c r="D3312" s="641" t="s">
        <v>1017</v>
      </c>
      <c r="E3312" s="642" t="s">
        <v>1244</v>
      </c>
      <c r="F3312" s="773">
        <v>460</v>
      </c>
      <c r="G3312" s="773">
        <v>8</v>
      </c>
      <c r="H3312" s="774">
        <v>460</v>
      </c>
    </row>
    <row r="3313" spans="1:8" s="406" customFormat="1" x14ac:dyDescent="0.25">
      <c r="A3313" s="524" t="str">
        <f t="shared" si="83"/>
        <v>985-171-4-003 Silicium Québec Société en commandite</v>
      </c>
      <c r="B3313" s="61" t="str">
        <f t="shared" si="84"/>
        <v>171-4-003 Silicium Québec Société en commandite</v>
      </c>
      <c r="C3313" s="641">
        <v>985</v>
      </c>
      <c r="D3313" s="641" t="s">
        <v>1010</v>
      </c>
      <c r="E3313" s="642" t="s">
        <v>1245</v>
      </c>
      <c r="F3313" s="773">
        <v>460</v>
      </c>
      <c r="G3313" s="773">
        <v>8</v>
      </c>
      <c r="H3313" s="774">
        <v>460</v>
      </c>
    </row>
    <row r="3314" spans="1:8" s="406" customFormat="1" x14ac:dyDescent="0.25">
      <c r="A3314" s="524" t="str">
        <f t="shared" si="83"/>
        <v>985-012-0-001 Uniboard Canada inc. (Sayabec)</v>
      </c>
      <c r="B3314" s="61" t="str">
        <f t="shared" si="84"/>
        <v>012-0-001 Uniboard Canada inc. (Sayabec)</v>
      </c>
      <c r="C3314" s="641">
        <v>985</v>
      </c>
      <c r="D3314" s="641" t="s">
        <v>1008</v>
      </c>
      <c r="E3314" s="642" t="s">
        <v>1246</v>
      </c>
      <c r="F3314" s="773">
        <v>460</v>
      </c>
      <c r="G3314" s="773">
        <v>8</v>
      </c>
      <c r="H3314" s="774">
        <v>460</v>
      </c>
    </row>
    <row r="3315" spans="1:8" s="406" customFormat="1" x14ac:dyDescent="0.25">
      <c r="A3315" s="524" t="str">
        <f t="shared" si="83"/>
        <v>985-041-2-039 Xylo-Carbone inc.</v>
      </c>
      <c r="B3315" s="61" t="str">
        <f t="shared" si="84"/>
        <v>041-2-039 Xylo-Carbone inc.</v>
      </c>
      <c r="C3315" s="641">
        <v>985</v>
      </c>
      <c r="D3315" s="641" t="s">
        <v>1214</v>
      </c>
      <c r="E3315" s="642" t="s">
        <v>1247</v>
      </c>
      <c r="F3315" s="773">
        <v>460</v>
      </c>
      <c r="G3315" s="773">
        <v>8</v>
      </c>
      <c r="H3315" s="774">
        <v>460</v>
      </c>
    </row>
    <row r="3316" spans="1:8" s="406" customFormat="1" x14ac:dyDescent="0.25">
      <c r="A3316" s="524" t="str">
        <f t="shared" si="83"/>
        <v>986-142-4-004 9455-8624 Québec inc. (Biomasse du lac Taureau)</v>
      </c>
      <c r="B3316" s="61" t="str">
        <f t="shared" si="84"/>
        <v>142-4-004 9455-8624 Québec inc. (Biomasse du lac Taureau)</v>
      </c>
      <c r="C3316" s="641">
        <v>986</v>
      </c>
      <c r="D3316" s="641" t="s">
        <v>1147</v>
      </c>
      <c r="E3316" s="642" t="s">
        <v>1236</v>
      </c>
      <c r="F3316" s="773">
        <v>460</v>
      </c>
      <c r="G3316" s="773">
        <v>8</v>
      </c>
      <c r="H3316" s="774">
        <v>460</v>
      </c>
    </row>
    <row r="3317" spans="1:8" s="406" customFormat="1" x14ac:dyDescent="0.25">
      <c r="A3317" s="524" t="str">
        <f t="shared" si="83"/>
        <v>986-011-0-003 Cascades Canada ULC (Cabano)</v>
      </c>
      <c r="B3317" s="61" t="str">
        <f t="shared" si="84"/>
        <v>011-0-003 Cascades Canada ULC (Cabano)</v>
      </c>
      <c r="C3317" s="641">
        <v>986</v>
      </c>
      <c r="D3317" s="641" t="s">
        <v>1007</v>
      </c>
      <c r="E3317" s="642" t="s">
        <v>1211</v>
      </c>
      <c r="F3317" s="773">
        <v>460</v>
      </c>
      <c r="G3317" s="773">
        <v>8</v>
      </c>
      <c r="H3317" s="774">
        <v>460</v>
      </c>
    </row>
    <row r="3318" spans="1:8" s="406" customFormat="1" x14ac:dyDescent="0.25">
      <c r="A3318" s="524" t="str">
        <f t="shared" si="83"/>
        <v>986-042-0-001 Compagnie WestRock du Canada Corp.</v>
      </c>
      <c r="B3318" s="61" t="str">
        <f t="shared" si="84"/>
        <v>042-0-001 Compagnie WestRock du Canada Corp.</v>
      </c>
      <c r="C3318" s="641">
        <v>986</v>
      </c>
      <c r="D3318" s="641" t="s">
        <v>1011</v>
      </c>
      <c r="E3318" s="642" t="s">
        <v>1237</v>
      </c>
      <c r="F3318" s="773">
        <v>460</v>
      </c>
      <c r="G3318" s="773">
        <v>8</v>
      </c>
      <c r="H3318" s="774">
        <v>460</v>
      </c>
    </row>
    <row r="3319" spans="1:8" s="406" customFormat="1" x14ac:dyDescent="0.25">
      <c r="A3319" s="524" t="str">
        <f t="shared" si="83"/>
        <v>986-051-0-003 Domtar inc. (Windsor - Pâtes et papiers)</v>
      </c>
      <c r="B3319" s="61" t="str">
        <f t="shared" si="84"/>
        <v>051-0-003 Domtar inc. (Windsor - Pâtes et papiers)</v>
      </c>
      <c r="C3319" s="641">
        <v>986</v>
      </c>
      <c r="D3319" s="641" t="s">
        <v>1012</v>
      </c>
      <c r="E3319" s="642" t="s">
        <v>1238</v>
      </c>
      <c r="F3319" s="773">
        <v>460</v>
      </c>
      <c r="G3319" s="773">
        <v>8</v>
      </c>
      <c r="H3319" s="774">
        <v>460</v>
      </c>
    </row>
    <row r="3320" spans="1:8" s="406" customFormat="1" x14ac:dyDescent="0.25">
      <c r="A3320" s="524" t="str">
        <f t="shared" si="83"/>
        <v>986-012-0-003 Entreprises Sappi Canada inc. (Matane)</v>
      </c>
      <c r="B3320" s="61" t="str">
        <f t="shared" si="84"/>
        <v>012-0-003 Entreprises Sappi Canada inc. (Matane)</v>
      </c>
      <c r="C3320" s="641">
        <v>986</v>
      </c>
      <c r="D3320" s="641" t="s">
        <v>1009</v>
      </c>
      <c r="E3320" s="642" t="s">
        <v>1239</v>
      </c>
      <c r="F3320" s="773">
        <v>460</v>
      </c>
      <c r="G3320" s="773">
        <v>8</v>
      </c>
      <c r="H3320" s="774">
        <v>460</v>
      </c>
    </row>
    <row r="3321" spans="1:8" s="406" customFormat="1" x14ac:dyDescent="0.25">
      <c r="A3321" s="524" t="str">
        <f t="shared" si="83"/>
        <v>986-086-0-002 Forex Amos inc. (OSB)</v>
      </c>
      <c r="B3321" s="61" t="str">
        <f t="shared" si="84"/>
        <v>086-0-002 Forex Amos inc. (OSB)</v>
      </c>
      <c r="C3321" s="641">
        <v>986</v>
      </c>
      <c r="D3321" s="641" t="s">
        <v>1240</v>
      </c>
      <c r="E3321" s="642" t="s">
        <v>1241</v>
      </c>
      <c r="F3321" s="773">
        <v>460</v>
      </c>
      <c r="G3321" s="773">
        <v>8</v>
      </c>
      <c r="H3321" s="774">
        <v>460</v>
      </c>
    </row>
    <row r="3322" spans="1:8" s="406" customFormat="1" x14ac:dyDescent="0.25">
      <c r="A3322" s="524" t="str">
        <f t="shared" si="83"/>
        <v xml:space="preserve">986-072-0-002 Fortress Cellulose Spécialisée (Thurso - Pâtes et Papiers) </v>
      </c>
      <c r="B3322" s="61" t="str">
        <f t="shared" si="84"/>
        <v xml:space="preserve">072-0-002 Fortress Cellulose Spécialisée (Thurso - Pâtes et Papiers) </v>
      </c>
      <c r="C3322" s="641">
        <v>986</v>
      </c>
      <c r="D3322" s="641" t="s">
        <v>1013</v>
      </c>
      <c r="E3322" s="642" t="s">
        <v>1014</v>
      </c>
      <c r="F3322" s="773">
        <v>460</v>
      </c>
      <c r="G3322" s="773">
        <v>8</v>
      </c>
      <c r="H3322" s="774">
        <v>460</v>
      </c>
    </row>
    <row r="3323" spans="1:8" s="406" customFormat="1" x14ac:dyDescent="0.25">
      <c r="A3323" s="524" t="str">
        <f t="shared" si="83"/>
        <v>986-073-0-001 Louisiana-Pacific Canada Ltd. (Bois-Franc)</v>
      </c>
      <c r="B3323" s="61" t="str">
        <f t="shared" si="84"/>
        <v>073-0-001 Louisiana-Pacific Canada Ltd. (Bois-Franc)</v>
      </c>
      <c r="C3323" s="641">
        <v>986</v>
      </c>
      <c r="D3323" s="641" t="s">
        <v>1015</v>
      </c>
      <c r="E3323" s="642" t="s">
        <v>1242</v>
      </c>
      <c r="F3323" s="773">
        <v>460</v>
      </c>
      <c r="G3323" s="773">
        <v>8</v>
      </c>
      <c r="H3323" s="774">
        <v>460</v>
      </c>
    </row>
    <row r="3324" spans="1:8" s="406" customFormat="1" x14ac:dyDescent="0.25">
      <c r="A3324" s="524" t="str">
        <f t="shared" si="83"/>
        <v>986-022-0-001 Norbord inc. (Chambord)</v>
      </c>
      <c r="B3324" s="61" t="str">
        <f t="shared" si="84"/>
        <v>022-0-001 Norbord inc. (Chambord)</v>
      </c>
      <c r="C3324" s="641">
        <v>986</v>
      </c>
      <c r="D3324" s="641" t="s">
        <v>1212</v>
      </c>
      <c r="E3324" s="642" t="s">
        <v>1213</v>
      </c>
      <c r="F3324" s="773">
        <v>460</v>
      </c>
      <c r="G3324" s="773">
        <v>8</v>
      </c>
      <c r="H3324" s="774">
        <v>460</v>
      </c>
    </row>
    <row r="3325" spans="1:8" s="406" customFormat="1" x14ac:dyDescent="0.25">
      <c r="A3325" s="524" t="str">
        <f t="shared" si="83"/>
        <v>986-085-0-001 Norbord inc. (La Sarre - Panneaux)</v>
      </c>
      <c r="B3325" s="61" t="str">
        <f t="shared" si="84"/>
        <v>085-0-001 Norbord inc. (La Sarre - Panneaux)</v>
      </c>
      <c r="C3325" s="641">
        <v>986</v>
      </c>
      <c r="D3325" s="641" t="s">
        <v>1016</v>
      </c>
      <c r="E3325" s="642" t="s">
        <v>1243</v>
      </c>
      <c r="F3325" s="773">
        <v>460</v>
      </c>
      <c r="G3325" s="773">
        <v>8</v>
      </c>
      <c r="H3325" s="774">
        <v>460</v>
      </c>
    </row>
    <row r="3326" spans="1:8" s="406" customFormat="1" x14ac:dyDescent="0.25">
      <c r="A3326" s="524" t="str">
        <f t="shared" si="83"/>
        <v>986-081-0-001 Rayonier A.M. Canada S.E.N.C. (Témiscaming - Pâtes et papiers)</v>
      </c>
      <c r="B3326" s="61" t="str">
        <f t="shared" si="84"/>
        <v>081-0-001 Rayonier A.M. Canada S.E.N.C. (Témiscaming - Pâtes et papiers)</v>
      </c>
      <c r="C3326" s="641">
        <v>986</v>
      </c>
      <c r="D3326" s="641" t="s">
        <v>1017</v>
      </c>
      <c r="E3326" s="642" t="s">
        <v>1244</v>
      </c>
      <c r="F3326" s="773">
        <v>460</v>
      </c>
      <c r="G3326" s="773">
        <v>8</v>
      </c>
      <c r="H3326" s="774">
        <v>460</v>
      </c>
    </row>
    <row r="3327" spans="1:8" s="406" customFormat="1" x14ac:dyDescent="0.25">
      <c r="A3327" s="524" t="str">
        <f t="shared" si="83"/>
        <v>986-171-4-003 Silicium Québec Société en commandite</v>
      </c>
      <c r="B3327" s="61" t="str">
        <f t="shared" si="84"/>
        <v>171-4-003 Silicium Québec Société en commandite</v>
      </c>
      <c r="C3327" s="641">
        <v>986</v>
      </c>
      <c r="D3327" s="641" t="s">
        <v>1010</v>
      </c>
      <c r="E3327" s="642" t="s">
        <v>1245</v>
      </c>
      <c r="F3327" s="773">
        <v>460</v>
      </c>
      <c r="G3327" s="773">
        <v>8</v>
      </c>
      <c r="H3327" s="774">
        <v>460</v>
      </c>
    </row>
    <row r="3328" spans="1:8" s="406" customFormat="1" x14ac:dyDescent="0.25">
      <c r="A3328" s="524" t="str">
        <f t="shared" si="83"/>
        <v>986-012-0-001 Uniboard Canada inc. (Sayabec)</v>
      </c>
      <c r="B3328" s="61" t="str">
        <f t="shared" si="84"/>
        <v>012-0-001 Uniboard Canada inc. (Sayabec)</v>
      </c>
      <c r="C3328" s="641">
        <v>986</v>
      </c>
      <c r="D3328" s="641" t="s">
        <v>1008</v>
      </c>
      <c r="E3328" s="642" t="s">
        <v>1246</v>
      </c>
      <c r="F3328" s="773">
        <v>460</v>
      </c>
      <c r="G3328" s="773">
        <v>8</v>
      </c>
      <c r="H3328" s="774">
        <v>460</v>
      </c>
    </row>
    <row r="3329" spans="1:8" s="406" customFormat="1" x14ac:dyDescent="0.25">
      <c r="A3329" s="524" t="str">
        <f t="shared" si="83"/>
        <v>986-041-2-039 Xylo-Carbone inc.</v>
      </c>
      <c r="B3329" s="61" t="str">
        <f t="shared" si="84"/>
        <v>041-2-039 Xylo-Carbone inc.</v>
      </c>
      <c r="C3329" s="641">
        <v>986</v>
      </c>
      <c r="D3329" s="641" t="s">
        <v>1214</v>
      </c>
      <c r="E3329" s="642" t="s">
        <v>1247</v>
      </c>
      <c r="F3329" s="773">
        <v>460</v>
      </c>
      <c r="G3329" s="773">
        <v>8</v>
      </c>
      <c r="H3329" s="774">
        <v>460</v>
      </c>
    </row>
    <row r="3330" spans="1:8" s="406" customFormat="1" x14ac:dyDescent="0.25">
      <c r="A3330" s="524" t="str">
        <f t="shared" si="83"/>
        <v>987-142-4-004 9455-8624 Québec inc. (Biomasse du lac Taureau)</v>
      </c>
      <c r="B3330" s="61" t="str">
        <f t="shared" si="84"/>
        <v>142-4-004 9455-8624 Québec inc. (Biomasse du lac Taureau)</v>
      </c>
      <c r="C3330" s="641">
        <v>987</v>
      </c>
      <c r="D3330" s="641" t="s">
        <v>1147</v>
      </c>
      <c r="E3330" s="642" t="s">
        <v>1236</v>
      </c>
      <c r="F3330" s="773">
        <v>460</v>
      </c>
      <c r="G3330" s="773">
        <v>8</v>
      </c>
      <c r="H3330" s="774">
        <v>460</v>
      </c>
    </row>
    <row r="3331" spans="1:8" s="406" customFormat="1" x14ac:dyDescent="0.25">
      <c r="A3331" s="524" t="str">
        <f t="shared" si="83"/>
        <v>987-011-0-003 Cascades Canada ULC (Cabano)</v>
      </c>
      <c r="B3331" s="61" t="str">
        <f t="shared" si="84"/>
        <v>011-0-003 Cascades Canada ULC (Cabano)</v>
      </c>
      <c r="C3331" s="641">
        <v>987</v>
      </c>
      <c r="D3331" s="641" t="s">
        <v>1007</v>
      </c>
      <c r="E3331" s="642" t="s">
        <v>1211</v>
      </c>
      <c r="F3331" s="773">
        <v>460</v>
      </c>
      <c r="G3331" s="773">
        <v>8</v>
      </c>
      <c r="H3331" s="774">
        <v>460</v>
      </c>
    </row>
    <row r="3332" spans="1:8" s="406" customFormat="1" x14ac:dyDescent="0.25">
      <c r="A3332" s="524" t="str">
        <f t="shared" si="83"/>
        <v>987-042-0-001 Compagnie WestRock du Canada Corp.</v>
      </c>
      <c r="B3332" s="61" t="str">
        <f t="shared" si="84"/>
        <v>042-0-001 Compagnie WestRock du Canada Corp.</v>
      </c>
      <c r="C3332" s="641">
        <v>987</v>
      </c>
      <c r="D3332" s="641" t="s">
        <v>1011</v>
      </c>
      <c r="E3332" s="642" t="s">
        <v>1237</v>
      </c>
      <c r="F3332" s="773">
        <v>460</v>
      </c>
      <c r="G3332" s="773">
        <v>8</v>
      </c>
      <c r="H3332" s="774">
        <v>460</v>
      </c>
    </row>
    <row r="3333" spans="1:8" s="406" customFormat="1" x14ac:dyDescent="0.25">
      <c r="A3333" s="524" t="str">
        <f t="shared" si="83"/>
        <v>987-051-0-003 Domtar inc. (Windsor - Pâtes et papiers)</v>
      </c>
      <c r="B3333" s="61" t="str">
        <f t="shared" si="84"/>
        <v>051-0-003 Domtar inc. (Windsor - Pâtes et papiers)</v>
      </c>
      <c r="C3333" s="641">
        <v>987</v>
      </c>
      <c r="D3333" s="641" t="s">
        <v>1012</v>
      </c>
      <c r="E3333" s="642" t="s">
        <v>1238</v>
      </c>
      <c r="F3333" s="773">
        <v>460</v>
      </c>
      <c r="G3333" s="773">
        <v>8</v>
      </c>
      <c r="H3333" s="774">
        <v>460</v>
      </c>
    </row>
    <row r="3334" spans="1:8" s="406" customFormat="1" x14ac:dyDescent="0.25">
      <c r="A3334" s="524" t="str">
        <f t="shared" si="83"/>
        <v>987-012-0-003 Entreprises Sappi Canada inc. (Matane)</v>
      </c>
      <c r="B3334" s="61" t="str">
        <f t="shared" si="84"/>
        <v>012-0-003 Entreprises Sappi Canada inc. (Matane)</v>
      </c>
      <c r="C3334" s="641">
        <v>987</v>
      </c>
      <c r="D3334" s="641" t="s">
        <v>1009</v>
      </c>
      <c r="E3334" s="642" t="s">
        <v>1239</v>
      </c>
      <c r="F3334" s="773">
        <v>460</v>
      </c>
      <c r="G3334" s="773">
        <v>8</v>
      </c>
      <c r="H3334" s="774">
        <v>460</v>
      </c>
    </row>
    <row r="3335" spans="1:8" s="406" customFormat="1" x14ac:dyDescent="0.25">
      <c r="A3335" s="524" t="str">
        <f t="shared" si="83"/>
        <v>987-086-0-002 Forex Amos inc. (OSB)</v>
      </c>
      <c r="B3335" s="61" t="str">
        <f t="shared" si="84"/>
        <v>086-0-002 Forex Amos inc. (OSB)</v>
      </c>
      <c r="C3335" s="641">
        <v>987</v>
      </c>
      <c r="D3335" s="641" t="s">
        <v>1240</v>
      </c>
      <c r="E3335" s="642" t="s">
        <v>1241</v>
      </c>
      <c r="F3335" s="773">
        <v>460</v>
      </c>
      <c r="G3335" s="773">
        <v>8</v>
      </c>
      <c r="H3335" s="774">
        <v>460</v>
      </c>
    </row>
    <row r="3336" spans="1:8" s="406" customFormat="1" x14ac:dyDescent="0.25">
      <c r="A3336" s="524" t="str">
        <f t="shared" si="83"/>
        <v xml:space="preserve">987-072-0-002 Fortress Cellulose Spécialisée (Thurso - Pâtes et Papiers) </v>
      </c>
      <c r="B3336" s="61" t="str">
        <f t="shared" si="84"/>
        <v xml:space="preserve">072-0-002 Fortress Cellulose Spécialisée (Thurso - Pâtes et Papiers) </v>
      </c>
      <c r="C3336" s="641">
        <v>987</v>
      </c>
      <c r="D3336" s="641" t="s">
        <v>1013</v>
      </c>
      <c r="E3336" s="642" t="s">
        <v>1014</v>
      </c>
      <c r="F3336" s="773">
        <v>460</v>
      </c>
      <c r="G3336" s="773">
        <v>8</v>
      </c>
      <c r="H3336" s="774">
        <v>460</v>
      </c>
    </row>
    <row r="3337" spans="1:8" s="406" customFormat="1" x14ac:dyDescent="0.25">
      <c r="A3337" s="524" t="str">
        <f t="shared" si="83"/>
        <v>987-073-0-001 Louisiana-Pacific Canada Ltd. (Bois-Franc)</v>
      </c>
      <c r="B3337" s="61" t="str">
        <f t="shared" si="84"/>
        <v>073-0-001 Louisiana-Pacific Canada Ltd. (Bois-Franc)</v>
      </c>
      <c r="C3337" s="641">
        <v>987</v>
      </c>
      <c r="D3337" s="641" t="s">
        <v>1015</v>
      </c>
      <c r="E3337" s="642" t="s">
        <v>1242</v>
      </c>
      <c r="F3337" s="773">
        <v>460</v>
      </c>
      <c r="G3337" s="773">
        <v>8</v>
      </c>
      <c r="H3337" s="774">
        <v>460</v>
      </c>
    </row>
    <row r="3338" spans="1:8" s="406" customFormat="1" x14ac:dyDescent="0.25">
      <c r="A3338" s="524" t="str">
        <f t="shared" si="83"/>
        <v>987-022-0-001 Norbord inc. (Chambord)</v>
      </c>
      <c r="B3338" s="61" t="str">
        <f t="shared" si="84"/>
        <v>022-0-001 Norbord inc. (Chambord)</v>
      </c>
      <c r="C3338" s="641">
        <v>987</v>
      </c>
      <c r="D3338" s="641" t="s">
        <v>1212</v>
      </c>
      <c r="E3338" s="642" t="s">
        <v>1213</v>
      </c>
      <c r="F3338" s="773">
        <v>460</v>
      </c>
      <c r="G3338" s="773">
        <v>8</v>
      </c>
      <c r="H3338" s="774">
        <v>460</v>
      </c>
    </row>
    <row r="3339" spans="1:8" s="406" customFormat="1" x14ac:dyDescent="0.25">
      <c r="A3339" s="524" t="str">
        <f t="shared" si="83"/>
        <v>987-085-0-001 Norbord inc. (La Sarre - Panneaux)</v>
      </c>
      <c r="B3339" s="61" t="str">
        <f t="shared" si="84"/>
        <v>085-0-001 Norbord inc. (La Sarre - Panneaux)</v>
      </c>
      <c r="C3339" s="641">
        <v>987</v>
      </c>
      <c r="D3339" s="641" t="s">
        <v>1016</v>
      </c>
      <c r="E3339" s="642" t="s">
        <v>1243</v>
      </c>
      <c r="F3339" s="773">
        <v>460</v>
      </c>
      <c r="G3339" s="773">
        <v>8</v>
      </c>
      <c r="H3339" s="774">
        <v>460</v>
      </c>
    </row>
    <row r="3340" spans="1:8" s="406" customFormat="1" x14ac:dyDescent="0.25">
      <c r="A3340" s="524" t="str">
        <f t="shared" si="83"/>
        <v>987-081-0-001 Rayonier A.M. Canada S.E.N.C. (Témiscaming - Pâtes et papiers)</v>
      </c>
      <c r="B3340" s="61" t="str">
        <f t="shared" si="84"/>
        <v>081-0-001 Rayonier A.M. Canada S.E.N.C. (Témiscaming - Pâtes et papiers)</v>
      </c>
      <c r="C3340" s="641">
        <v>987</v>
      </c>
      <c r="D3340" s="641" t="s">
        <v>1017</v>
      </c>
      <c r="E3340" s="642" t="s">
        <v>1244</v>
      </c>
      <c r="F3340" s="773">
        <v>460</v>
      </c>
      <c r="G3340" s="773">
        <v>8</v>
      </c>
      <c r="H3340" s="774">
        <v>460</v>
      </c>
    </row>
    <row r="3341" spans="1:8" s="406" customFormat="1" x14ac:dyDescent="0.25">
      <c r="A3341" s="524" t="str">
        <f t="shared" si="83"/>
        <v>987-171-4-003 Silicium Québec Société en commandite</v>
      </c>
      <c r="B3341" s="61" t="str">
        <f t="shared" si="84"/>
        <v>171-4-003 Silicium Québec Société en commandite</v>
      </c>
      <c r="C3341" s="641">
        <v>987</v>
      </c>
      <c r="D3341" s="641" t="s">
        <v>1010</v>
      </c>
      <c r="E3341" s="642" t="s">
        <v>1245</v>
      </c>
      <c r="F3341" s="773">
        <v>460</v>
      </c>
      <c r="G3341" s="773">
        <v>8</v>
      </c>
      <c r="H3341" s="774">
        <v>460</v>
      </c>
    </row>
    <row r="3342" spans="1:8" s="406" customFormat="1" x14ac:dyDescent="0.25">
      <c r="A3342" s="524" t="str">
        <f t="shared" si="83"/>
        <v>987-012-0-001 Uniboard Canada inc. (Sayabec)</v>
      </c>
      <c r="B3342" s="61" t="str">
        <f t="shared" si="84"/>
        <v>012-0-001 Uniboard Canada inc. (Sayabec)</v>
      </c>
      <c r="C3342" s="641">
        <v>987</v>
      </c>
      <c r="D3342" s="641" t="s">
        <v>1008</v>
      </c>
      <c r="E3342" s="642" t="s">
        <v>1246</v>
      </c>
      <c r="F3342" s="773">
        <v>460</v>
      </c>
      <c r="G3342" s="773">
        <v>8</v>
      </c>
      <c r="H3342" s="774">
        <v>460</v>
      </c>
    </row>
    <row r="3343" spans="1:8" s="406" customFormat="1" x14ac:dyDescent="0.25">
      <c r="A3343" s="524" t="str">
        <f t="shared" si="83"/>
        <v>987-041-2-039 Xylo-Carbone inc.</v>
      </c>
      <c r="B3343" s="61" t="str">
        <f t="shared" si="84"/>
        <v>041-2-039 Xylo-Carbone inc.</v>
      </c>
      <c r="C3343" s="641">
        <v>987</v>
      </c>
      <c r="D3343" s="641" t="s">
        <v>1214</v>
      </c>
      <c r="E3343" s="642" t="s">
        <v>1247</v>
      </c>
      <c r="F3343" s="773">
        <v>460</v>
      </c>
      <c r="G3343" s="773">
        <v>8</v>
      </c>
      <c r="H3343" s="774">
        <v>460</v>
      </c>
    </row>
    <row r="3344" spans="1:8" s="406" customFormat="1" x14ac:dyDescent="0.25">
      <c r="A3344" s="524" t="str">
        <f t="shared" si="83"/>
        <v>990-142-4-004 9455-8624 Québec inc. (Biomasse du lac Taureau)</v>
      </c>
      <c r="B3344" s="61" t="str">
        <f t="shared" si="84"/>
        <v>142-4-004 9455-8624 Québec inc. (Biomasse du lac Taureau)</v>
      </c>
      <c r="C3344" s="641">
        <v>990</v>
      </c>
      <c r="D3344" s="641" t="s">
        <v>1147</v>
      </c>
      <c r="E3344" s="642" t="s">
        <v>1236</v>
      </c>
      <c r="F3344" s="773">
        <v>460</v>
      </c>
      <c r="G3344" s="773">
        <v>8</v>
      </c>
      <c r="H3344" s="774">
        <v>460</v>
      </c>
    </row>
    <row r="3345" spans="1:8" s="406" customFormat="1" x14ac:dyDescent="0.25">
      <c r="A3345" s="524" t="str">
        <f t="shared" si="83"/>
        <v>990-011-0-003 Cascades Canada ULC (Cabano)</v>
      </c>
      <c r="B3345" s="61" t="str">
        <f t="shared" si="84"/>
        <v>011-0-003 Cascades Canada ULC (Cabano)</v>
      </c>
      <c r="C3345" s="641">
        <v>990</v>
      </c>
      <c r="D3345" s="641" t="s">
        <v>1007</v>
      </c>
      <c r="E3345" s="642" t="s">
        <v>1211</v>
      </c>
      <c r="F3345" s="773">
        <v>460</v>
      </c>
      <c r="G3345" s="773">
        <v>8</v>
      </c>
      <c r="H3345" s="774">
        <v>460</v>
      </c>
    </row>
    <row r="3346" spans="1:8" s="406" customFormat="1" x14ac:dyDescent="0.25">
      <c r="A3346" s="524" t="str">
        <f t="shared" si="83"/>
        <v>990-042-0-001 Compagnie WestRock du Canada Corp.</v>
      </c>
      <c r="B3346" s="61" t="str">
        <f t="shared" si="84"/>
        <v>042-0-001 Compagnie WestRock du Canada Corp.</v>
      </c>
      <c r="C3346" s="641">
        <v>990</v>
      </c>
      <c r="D3346" s="641" t="s">
        <v>1011</v>
      </c>
      <c r="E3346" s="642" t="s">
        <v>1237</v>
      </c>
      <c r="F3346" s="773">
        <v>460</v>
      </c>
      <c r="G3346" s="773">
        <v>8</v>
      </c>
      <c r="H3346" s="774">
        <v>460</v>
      </c>
    </row>
    <row r="3347" spans="1:8" s="406" customFormat="1" x14ac:dyDescent="0.25">
      <c r="A3347" s="524" t="str">
        <f t="shared" si="83"/>
        <v>990-051-0-003 Domtar inc. (Windsor - Pâtes et papiers)</v>
      </c>
      <c r="B3347" s="61" t="str">
        <f t="shared" si="84"/>
        <v>051-0-003 Domtar inc. (Windsor - Pâtes et papiers)</v>
      </c>
      <c r="C3347" s="641">
        <v>990</v>
      </c>
      <c r="D3347" s="641" t="s">
        <v>1012</v>
      </c>
      <c r="E3347" s="642" t="s">
        <v>1238</v>
      </c>
      <c r="F3347" s="773">
        <v>460</v>
      </c>
      <c r="G3347" s="773">
        <v>8</v>
      </c>
      <c r="H3347" s="774">
        <v>460</v>
      </c>
    </row>
    <row r="3348" spans="1:8" s="406" customFormat="1" x14ac:dyDescent="0.25">
      <c r="A3348" s="524" t="str">
        <f t="shared" si="83"/>
        <v>990-012-0-003 Entreprises Sappi Canada inc. (Matane)</v>
      </c>
      <c r="B3348" s="61" t="str">
        <f t="shared" si="84"/>
        <v>012-0-003 Entreprises Sappi Canada inc. (Matane)</v>
      </c>
      <c r="C3348" s="641">
        <v>990</v>
      </c>
      <c r="D3348" s="641" t="s">
        <v>1009</v>
      </c>
      <c r="E3348" s="642" t="s">
        <v>1239</v>
      </c>
      <c r="F3348" s="773">
        <v>460</v>
      </c>
      <c r="G3348" s="773">
        <v>8</v>
      </c>
      <c r="H3348" s="774">
        <v>460</v>
      </c>
    </row>
    <row r="3349" spans="1:8" s="406" customFormat="1" x14ac:dyDescent="0.25">
      <c r="A3349" s="524" t="str">
        <f t="shared" si="83"/>
        <v>990-086-0-002 Forex Amos inc. (OSB)</v>
      </c>
      <c r="B3349" s="61" t="str">
        <f t="shared" si="84"/>
        <v>086-0-002 Forex Amos inc. (OSB)</v>
      </c>
      <c r="C3349" s="641">
        <v>990</v>
      </c>
      <c r="D3349" s="641" t="s">
        <v>1240</v>
      </c>
      <c r="E3349" s="642" t="s">
        <v>1241</v>
      </c>
      <c r="F3349" s="773">
        <v>460</v>
      </c>
      <c r="G3349" s="773">
        <v>8</v>
      </c>
      <c r="H3349" s="774">
        <v>460</v>
      </c>
    </row>
    <row r="3350" spans="1:8" s="406" customFormat="1" x14ac:dyDescent="0.25">
      <c r="A3350" s="524" t="str">
        <f t="shared" si="83"/>
        <v xml:space="preserve">990-072-0-002 Fortress Cellulose Spécialisée (Thurso - Pâtes et Papiers) </v>
      </c>
      <c r="B3350" s="61" t="str">
        <f t="shared" si="84"/>
        <v xml:space="preserve">072-0-002 Fortress Cellulose Spécialisée (Thurso - Pâtes et Papiers) </v>
      </c>
      <c r="C3350" s="641">
        <v>990</v>
      </c>
      <c r="D3350" s="641" t="s">
        <v>1013</v>
      </c>
      <c r="E3350" s="642" t="s">
        <v>1014</v>
      </c>
      <c r="F3350" s="773">
        <v>460</v>
      </c>
      <c r="G3350" s="773">
        <v>8</v>
      </c>
      <c r="H3350" s="774">
        <v>460</v>
      </c>
    </row>
    <row r="3351" spans="1:8" s="406" customFormat="1" x14ac:dyDescent="0.25">
      <c r="A3351" s="524" t="str">
        <f t="shared" si="83"/>
        <v>990-073-0-001 Louisiana-Pacific Canada Ltd. (Bois-Franc)</v>
      </c>
      <c r="B3351" s="61" t="str">
        <f t="shared" si="84"/>
        <v>073-0-001 Louisiana-Pacific Canada Ltd. (Bois-Franc)</v>
      </c>
      <c r="C3351" s="641">
        <v>990</v>
      </c>
      <c r="D3351" s="641" t="s">
        <v>1015</v>
      </c>
      <c r="E3351" s="642" t="s">
        <v>1242</v>
      </c>
      <c r="F3351" s="773">
        <v>460</v>
      </c>
      <c r="G3351" s="773">
        <v>8</v>
      </c>
      <c r="H3351" s="774">
        <v>460</v>
      </c>
    </row>
    <row r="3352" spans="1:8" s="406" customFormat="1" x14ac:dyDescent="0.25">
      <c r="A3352" s="524" t="str">
        <f t="shared" si="83"/>
        <v>990-022-0-001 Norbord inc. (Chambord)</v>
      </c>
      <c r="B3352" s="61" t="str">
        <f t="shared" si="84"/>
        <v>022-0-001 Norbord inc. (Chambord)</v>
      </c>
      <c r="C3352" s="641">
        <v>990</v>
      </c>
      <c r="D3352" s="641" t="s">
        <v>1212</v>
      </c>
      <c r="E3352" s="642" t="s">
        <v>1213</v>
      </c>
      <c r="F3352" s="773">
        <v>460</v>
      </c>
      <c r="G3352" s="773">
        <v>8</v>
      </c>
      <c r="H3352" s="774">
        <v>460</v>
      </c>
    </row>
    <row r="3353" spans="1:8" s="406" customFormat="1" x14ac:dyDescent="0.25">
      <c r="A3353" s="524" t="str">
        <f t="shared" si="83"/>
        <v>990-085-0-001 Norbord inc. (La Sarre - Panneaux)</v>
      </c>
      <c r="B3353" s="61" t="str">
        <f t="shared" si="84"/>
        <v>085-0-001 Norbord inc. (La Sarre - Panneaux)</v>
      </c>
      <c r="C3353" s="641">
        <v>990</v>
      </c>
      <c r="D3353" s="641" t="s">
        <v>1016</v>
      </c>
      <c r="E3353" s="642" t="s">
        <v>1243</v>
      </c>
      <c r="F3353" s="773">
        <v>460</v>
      </c>
      <c r="G3353" s="773">
        <v>8</v>
      </c>
      <c r="H3353" s="774">
        <v>460</v>
      </c>
    </row>
    <row r="3354" spans="1:8" s="406" customFormat="1" x14ac:dyDescent="0.25">
      <c r="A3354" s="524" t="str">
        <f t="shared" si="83"/>
        <v>990-081-0-001 Rayonier A.M. Canada S.E.N.C. (Témiscaming - Pâtes et papiers)</v>
      </c>
      <c r="B3354" s="61" t="str">
        <f t="shared" si="84"/>
        <v>081-0-001 Rayonier A.M. Canada S.E.N.C. (Témiscaming - Pâtes et papiers)</v>
      </c>
      <c r="C3354" s="641">
        <v>990</v>
      </c>
      <c r="D3354" s="641" t="s">
        <v>1017</v>
      </c>
      <c r="E3354" s="642" t="s">
        <v>1244</v>
      </c>
      <c r="F3354" s="773">
        <v>460</v>
      </c>
      <c r="G3354" s="773">
        <v>8</v>
      </c>
      <c r="H3354" s="774">
        <v>460</v>
      </c>
    </row>
    <row r="3355" spans="1:8" s="406" customFormat="1" x14ac:dyDescent="0.25">
      <c r="A3355" s="524" t="str">
        <f t="shared" si="83"/>
        <v>990-171-4-003 Silicium Québec Société en commandite</v>
      </c>
      <c r="B3355" s="61" t="str">
        <f t="shared" si="84"/>
        <v>171-4-003 Silicium Québec Société en commandite</v>
      </c>
      <c r="C3355" s="641">
        <v>990</v>
      </c>
      <c r="D3355" s="641" t="s">
        <v>1010</v>
      </c>
      <c r="E3355" s="642" t="s">
        <v>1245</v>
      </c>
      <c r="F3355" s="773">
        <v>460</v>
      </c>
      <c r="G3355" s="773">
        <v>8</v>
      </c>
      <c r="H3355" s="774">
        <v>460</v>
      </c>
    </row>
    <row r="3356" spans="1:8" s="406" customFormat="1" x14ac:dyDescent="0.25">
      <c r="A3356" s="524" t="str">
        <f t="shared" si="83"/>
        <v>990-012-0-001 Uniboard Canada inc. (Sayabec)</v>
      </c>
      <c r="B3356" s="61" t="str">
        <f t="shared" si="84"/>
        <v>012-0-001 Uniboard Canada inc. (Sayabec)</v>
      </c>
      <c r="C3356" s="641">
        <v>990</v>
      </c>
      <c r="D3356" s="641" t="s">
        <v>1008</v>
      </c>
      <c r="E3356" s="642" t="s">
        <v>1246</v>
      </c>
      <c r="F3356" s="773">
        <v>460</v>
      </c>
      <c r="G3356" s="773">
        <v>8</v>
      </c>
      <c r="H3356" s="774">
        <v>460</v>
      </c>
    </row>
    <row r="3357" spans="1:8" s="406" customFormat="1" x14ac:dyDescent="0.25">
      <c r="A3357" s="524" t="str">
        <f t="shared" si="83"/>
        <v>990-041-2-039 Xylo-Carbone inc.</v>
      </c>
      <c r="B3357" s="61" t="str">
        <f t="shared" si="84"/>
        <v>041-2-039 Xylo-Carbone inc.</v>
      </c>
      <c r="C3357" s="641">
        <v>990</v>
      </c>
      <c r="D3357" s="641" t="s">
        <v>1214</v>
      </c>
      <c r="E3357" s="642" t="s">
        <v>1247</v>
      </c>
      <c r="F3357" s="773">
        <v>460</v>
      </c>
      <c r="G3357" s="773">
        <v>8</v>
      </c>
      <c r="H3357" s="774">
        <v>460</v>
      </c>
    </row>
    <row r="3358" spans="1:8" s="406" customFormat="1" ht="28.5" x14ac:dyDescent="0.45">
      <c r="A3358" s="763" t="s">
        <v>1320</v>
      </c>
      <c r="B3358" s="61"/>
      <c r="C3358" s="641"/>
      <c r="D3358" s="641"/>
      <c r="E3358" s="642"/>
      <c r="F3358" s="729"/>
      <c r="G3358" s="729"/>
      <c r="H3358" s="729"/>
    </row>
    <row r="3359" spans="1:8" s="2" customFormat="1" ht="15.75" thickBot="1" x14ac:dyDescent="0.3">
      <c r="A3359" s="525" t="str">
        <f t="shared" ref="A3359" si="85">CONCATENATE(C3359,"-",B3359)</f>
        <v>151-142-4-004 Biomasse du lac Taureau</v>
      </c>
      <c r="B3359" s="345" t="str">
        <f>CONCATENATE(D3359," ",E3359)</f>
        <v>142-4-004 Biomasse du lac Taureau</v>
      </c>
      <c r="C3359" s="406">
        <v>151</v>
      </c>
      <c r="D3359" s="406" t="s">
        <v>1147</v>
      </c>
      <c r="E3359" s="406" t="s">
        <v>1318</v>
      </c>
      <c r="F3359" s="760">
        <v>460</v>
      </c>
      <c r="G3359" s="761">
        <v>8</v>
      </c>
      <c r="H3359" s="762">
        <v>460</v>
      </c>
    </row>
    <row r="3360" spans="1:8" s="2" customFormat="1" ht="15.75" thickBot="1" x14ac:dyDescent="0.3">
      <c r="A3360" s="525" t="str">
        <f t="shared" ref="A3360:A3423" si="86">CONCATENATE(C3360,"-",B3360)</f>
        <v>151-011-0-003 Cascades Canada ULC (Cabano)</v>
      </c>
      <c r="B3360" s="345" t="str">
        <f t="shared" ref="B3360:B3423" si="87">CONCATENATE(D3360," ",E3360)</f>
        <v>011-0-003 Cascades Canada ULC (Cabano)</v>
      </c>
      <c r="C3360" s="406">
        <v>151</v>
      </c>
      <c r="D3360" s="406" t="s">
        <v>1007</v>
      </c>
      <c r="E3360" s="406" t="s">
        <v>1211</v>
      </c>
      <c r="F3360" s="760">
        <v>0</v>
      </c>
      <c r="G3360" s="761">
        <v>0</v>
      </c>
      <c r="H3360" s="762">
        <v>0</v>
      </c>
    </row>
    <row r="3361" spans="1:8" s="2" customFormat="1" ht="15.75" thickBot="1" x14ac:dyDescent="0.3">
      <c r="A3361" s="525" t="str">
        <f t="shared" si="86"/>
        <v>151-051-0-003 Domtar inc. (Windsor - Pâtes et papiers)</v>
      </c>
      <c r="B3361" s="345" t="str">
        <f t="shared" si="87"/>
        <v>051-0-003 Domtar inc. (Windsor - Pâtes et papiers)</v>
      </c>
      <c r="C3361" s="406">
        <v>151</v>
      </c>
      <c r="D3361" s="406" t="s">
        <v>1012</v>
      </c>
      <c r="E3361" s="406" t="s">
        <v>1238</v>
      </c>
      <c r="F3361" s="760">
        <v>400</v>
      </c>
      <c r="G3361" s="761">
        <v>7</v>
      </c>
      <c r="H3361" s="762">
        <v>420</v>
      </c>
    </row>
    <row r="3362" spans="1:8" s="2" customFormat="1" ht="15.75" thickBot="1" x14ac:dyDescent="0.3">
      <c r="A3362" s="525" t="str">
        <f t="shared" si="86"/>
        <v>151-021-2-036 Elkem Métal Canada inc.</v>
      </c>
      <c r="B3362" s="345" t="str">
        <f t="shared" si="87"/>
        <v>021-2-036 Elkem Métal Canada inc.</v>
      </c>
      <c r="C3362" s="406">
        <v>151</v>
      </c>
      <c r="D3362" s="406" t="s">
        <v>1308</v>
      </c>
      <c r="E3362" s="406" t="s">
        <v>1309</v>
      </c>
      <c r="F3362" s="760">
        <v>460</v>
      </c>
      <c r="G3362" s="761">
        <v>8</v>
      </c>
      <c r="H3362" s="762">
        <v>460</v>
      </c>
    </row>
    <row r="3363" spans="1:8" s="2" customFormat="1" ht="15.75" thickBot="1" x14ac:dyDescent="0.3">
      <c r="A3363" s="525" t="str">
        <f t="shared" si="86"/>
        <v>151-027-4-003 Énergie Milot</v>
      </c>
      <c r="B3363" s="345" t="str">
        <f t="shared" si="87"/>
        <v>027-4-003 Énergie Milot</v>
      </c>
      <c r="C3363" s="406">
        <v>151</v>
      </c>
      <c r="D3363" s="406" t="s">
        <v>1314</v>
      </c>
      <c r="E3363" s="406" t="s">
        <v>1315</v>
      </c>
      <c r="F3363" s="760">
        <v>460</v>
      </c>
      <c r="G3363" s="761">
        <v>8</v>
      </c>
      <c r="H3363" s="762">
        <v>460</v>
      </c>
    </row>
    <row r="3364" spans="1:8" s="2" customFormat="1" ht="15.75" thickBot="1" x14ac:dyDescent="0.3">
      <c r="A3364" s="525" t="str">
        <f t="shared" si="86"/>
        <v>151-012-0-003 Entreprises Sappi Canada inc. (Matane)</v>
      </c>
      <c r="B3364" s="345" t="str">
        <f t="shared" si="87"/>
        <v>012-0-003 Entreprises Sappi Canada inc. (Matane)</v>
      </c>
      <c r="C3364" s="406">
        <v>151</v>
      </c>
      <c r="D3364" s="406" t="s">
        <v>1009</v>
      </c>
      <c r="E3364" s="406" t="s">
        <v>1239</v>
      </c>
      <c r="F3364" s="760">
        <v>220</v>
      </c>
      <c r="G3364" s="761">
        <v>4</v>
      </c>
      <c r="H3364" s="762">
        <v>240</v>
      </c>
    </row>
    <row r="3365" spans="1:8" s="2" customFormat="1" ht="15.75" thickBot="1" x14ac:dyDescent="0.3">
      <c r="A3365" s="525" t="str">
        <f t="shared" si="86"/>
        <v>151-025-0-001 Fibrek S.E.N.C. (Pâtes et papiers)</v>
      </c>
      <c r="B3365" s="345" t="str">
        <f t="shared" si="87"/>
        <v>025-0-001 Fibrek S.E.N.C. (Pâtes et papiers)</v>
      </c>
      <c r="C3365" s="406">
        <v>151</v>
      </c>
      <c r="D3365" s="406" t="s">
        <v>1310</v>
      </c>
      <c r="E3365" s="406" t="s">
        <v>1311</v>
      </c>
      <c r="F3365" s="760">
        <v>460</v>
      </c>
      <c r="G3365" s="761">
        <v>8</v>
      </c>
      <c r="H3365" s="762">
        <v>460</v>
      </c>
    </row>
    <row r="3366" spans="1:8" s="2" customFormat="1" ht="15.75" thickBot="1" x14ac:dyDescent="0.3">
      <c r="A3366" s="525" t="str">
        <f t="shared" si="86"/>
        <v>151-081-0-001 Rayonier A.M. Canada S.E.N.C. (Témiscaming - Pâtes et papiers)</v>
      </c>
      <c r="B3366" s="345" t="str">
        <f t="shared" si="87"/>
        <v>081-0-001 Rayonier A.M. Canada S.E.N.C. (Témiscaming - Pâtes et papiers)</v>
      </c>
      <c r="C3366" s="406">
        <v>151</v>
      </c>
      <c r="D3366" s="406" t="s">
        <v>1017</v>
      </c>
      <c r="E3366" s="406" t="s">
        <v>1244</v>
      </c>
      <c r="F3366" s="760">
        <v>460</v>
      </c>
      <c r="G3366" s="761">
        <v>8</v>
      </c>
      <c r="H3366" s="762">
        <v>460</v>
      </c>
    </row>
    <row r="3367" spans="1:8" s="2" customFormat="1" ht="15.75" thickBot="1" x14ac:dyDescent="0.3">
      <c r="A3367" s="525" t="str">
        <f t="shared" si="86"/>
        <v>151-025-4-005 Société de cogénération de St-Félicien, S.E.C.</v>
      </c>
      <c r="B3367" s="345" t="str">
        <f t="shared" si="87"/>
        <v>025-4-005 Société de cogénération de St-Félicien, S.E.C.</v>
      </c>
      <c r="C3367" s="406">
        <v>151</v>
      </c>
      <c r="D3367" s="406" t="s">
        <v>1312</v>
      </c>
      <c r="E3367" s="406" t="s">
        <v>1313</v>
      </c>
      <c r="F3367" s="760">
        <v>460</v>
      </c>
      <c r="G3367" s="761">
        <v>8</v>
      </c>
      <c r="H3367" s="762">
        <v>460</v>
      </c>
    </row>
    <row r="3368" spans="1:8" s="2" customFormat="1" ht="15.75" thickBot="1" x14ac:dyDescent="0.3">
      <c r="A3368" s="525" t="str">
        <f t="shared" si="86"/>
        <v>151-042-2-013 Transfobec Mauricie</v>
      </c>
      <c r="B3368" s="345" t="str">
        <f t="shared" si="87"/>
        <v>042-2-013 Transfobec Mauricie</v>
      </c>
      <c r="C3368" s="406">
        <v>151</v>
      </c>
      <c r="D3368" s="406" t="s">
        <v>1316</v>
      </c>
      <c r="E3368" s="406" t="s">
        <v>1317</v>
      </c>
      <c r="F3368" s="760">
        <v>460</v>
      </c>
      <c r="G3368" s="761">
        <v>8</v>
      </c>
      <c r="H3368" s="762">
        <v>460</v>
      </c>
    </row>
    <row r="3369" spans="1:8" s="2" customFormat="1" ht="15.75" thickBot="1" x14ac:dyDescent="0.3">
      <c r="A3369" s="525" t="str">
        <f t="shared" si="86"/>
        <v>152-142-4-004 Biomasse du lac Taureau</v>
      </c>
      <c r="B3369" s="345" t="str">
        <f t="shared" si="87"/>
        <v>142-4-004 Biomasse du lac Taureau</v>
      </c>
      <c r="C3369" s="406">
        <v>152</v>
      </c>
      <c r="D3369" s="406" t="s">
        <v>1147</v>
      </c>
      <c r="E3369" s="406" t="s">
        <v>1318</v>
      </c>
      <c r="F3369" s="760">
        <v>460</v>
      </c>
      <c r="G3369" s="761">
        <v>8</v>
      </c>
      <c r="H3369" s="762">
        <v>460</v>
      </c>
    </row>
    <row r="3370" spans="1:8" s="2" customFormat="1" ht="15.75" thickBot="1" x14ac:dyDescent="0.3">
      <c r="A3370" s="525" t="str">
        <f t="shared" si="86"/>
        <v>152-011-0-003 Cascades Canada ULC (Cabano)</v>
      </c>
      <c r="B3370" s="345" t="str">
        <f t="shared" si="87"/>
        <v>011-0-003 Cascades Canada ULC (Cabano)</v>
      </c>
      <c r="C3370" s="406">
        <v>152</v>
      </c>
      <c r="D3370" s="406" t="s">
        <v>1007</v>
      </c>
      <c r="E3370" s="406" t="s">
        <v>1211</v>
      </c>
      <c r="F3370" s="760">
        <v>0</v>
      </c>
      <c r="G3370" s="761">
        <v>0</v>
      </c>
      <c r="H3370" s="762">
        <v>0</v>
      </c>
    </row>
    <row r="3371" spans="1:8" s="2" customFormat="1" ht="15.75" thickBot="1" x14ac:dyDescent="0.3">
      <c r="A3371" s="525" t="str">
        <f t="shared" si="86"/>
        <v>152-051-0-003 Domtar inc. (Windsor - Pâtes et papiers)</v>
      </c>
      <c r="B3371" s="345" t="str">
        <f t="shared" si="87"/>
        <v>051-0-003 Domtar inc. (Windsor - Pâtes et papiers)</v>
      </c>
      <c r="C3371" s="406">
        <v>152</v>
      </c>
      <c r="D3371" s="406" t="s">
        <v>1012</v>
      </c>
      <c r="E3371" s="406" t="s">
        <v>1238</v>
      </c>
      <c r="F3371" s="760">
        <v>460</v>
      </c>
      <c r="G3371" s="761">
        <v>8</v>
      </c>
      <c r="H3371" s="762">
        <v>460</v>
      </c>
    </row>
    <row r="3372" spans="1:8" s="2" customFormat="1" ht="15.75" thickBot="1" x14ac:dyDescent="0.3">
      <c r="A3372" s="525" t="str">
        <f t="shared" si="86"/>
        <v>152-021-2-036 Elkem Métal Canada inc.</v>
      </c>
      <c r="B3372" s="345" t="str">
        <f t="shared" si="87"/>
        <v>021-2-036 Elkem Métal Canada inc.</v>
      </c>
      <c r="C3372" s="406">
        <v>152</v>
      </c>
      <c r="D3372" s="406" t="s">
        <v>1308</v>
      </c>
      <c r="E3372" s="406" t="s">
        <v>1309</v>
      </c>
      <c r="F3372" s="760">
        <v>460</v>
      </c>
      <c r="G3372" s="761">
        <v>8</v>
      </c>
      <c r="H3372" s="762">
        <v>460</v>
      </c>
    </row>
    <row r="3373" spans="1:8" s="2" customFormat="1" ht="15.75" thickBot="1" x14ac:dyDescent="0.3">
      <c r="A3373" s="525" t="str">
        <f t="shared" si="86"/>
        <v>152-027-4-003 Énergie Milot</v>
      </c>
      <c r="B3373" s="345" t="str">
        <f t="shared" si="87"/>
        <v>027-4-003 Énergie Milot</v>
      </c>
      <c r="C3373" s="406">
        <v>152</v>
      </c>
      <c r="D3373" s="406" t="s">
        <v>1314</v>
      </c>
      <c r="E3373" s="406" t="s">
        <v>1315</v>
      </c>
      <c r="F3373" s="760">
        <v>460</v>
      </c>
      <c r="G3373" s="761">
        <v>8</v>
      </c>
      <c r="H3373" s="762">
        <v>460</v>
      </c>
    </row>
    <row r="3374" spans="1:8" s="2" customFormat="1" ht="15.75" thickBot="1" x14ac:dyDescent="0.3">
      <c r="A3374" s="525" t="str">
        <f t="shared" si="86"/>
        <v>152-012-0-003 Entreprises Sappi Canada inc. (Matane)</v>
      </c>
      <c r="B3374" s="345" t="str">
        <f t="shared" si="87"/>
        <v>012-0-003 Entreprises Sappi Canada inc. (Matane)</v>
      </c>
      <c r="C3374" s="406">
        <v>152</v>
      </c>
      <c r="D3374" s="406" t="s">
        <v>1009</v>
      </c>
      <c r="E3374" s="406" t="s">
        <v>1239</v>
      </c>
      <c r="F3374" s="760">
        <v>120</v>
      </c>
      <c r="G3374" s="761">
        <v>2</v>
      </c>
      <c r="H3374" s="762">
        <v>120</v>
      </c>
    </row>
    <row r="3375" spans="1:8" s="2" customFormat="1" ht="15.75" thickBot="1" x14ac:dyDescent="0.3">
      <c r="A3375" s="525" t="str">
        <f t="shared" si="86"/>
        <v>152-025-0-001 Fibrek S.E.N.C. (Pâtes et papiers)</v>
      </c>
      <c r="B3375" s="345" t="str">
        <f t="shared" si="87"/>
        <v>025-0-001 Fibrek S.E.N.C. (Pâtes et papiers)</v>
      </c>
      <c r="C3375" s="406">
        <v>152</v>
      </c>
      <c r="D3375" s="406" t="s">
        <v>1310</v>
      </c>
      <c r="E3375" s="406" t="s">
        <v>1311</v>
      </c>
      <c r="F3375" s="760">
        <v>460</v>
      </c>
      <c r="G3375" s="761">
        <v>8</v>
      </c>
      <c r="H3375" s="762">
        <v>460</v>
      </c>
    </row>
    <row r="3376" spans="1:8" s="2" customFormat="1" ht="15.75" thickBot="1" x14ac:dyDescent="0.3">
      <c r="A3376" s="525" t="str">
        <f t="shared" si="86"/>
        <v>152-081-0-001 Rayonier A.M. Canada S.E.N.C. (Témiscaming - Pâtes et papiers)</v>
      </c>
      <c r="B3376" s="345" t="str">
        <f t="shared" si="87"/>
        <v>081-0-001 Rayonier A.M. Canada S.E.N.C. (Témiscaming - Pâtes et papiers)</v>
      </c>
      <c r="C3376" s="406">
        <v>152</v>
      </c>
      <c r="D3376" s="406" t="s">
        <v>1017</v>
      </c>
      <c r="E3376" s="406" t="s">
        <v>1244</v>
      </c>
      <c r="F3376" s="760">
        <v>460</v>
      </c>
      <c r="G3376" s="761">
        <v>8</v>
      </c>
      <c r="H3376" s="762">
        <v>460</v>
      </c>
    </row>
    <row r="3377" spans="1:8" s="2" customFormat="1" ht="15.75" thickBot="1" x14ac:dyDescent="0.3">
      <c r="A3377" s="525" t="str">
        <f t="shared" si="86"/>
        <v>152-025-4-005 Société de cogénération de St-Félicien, S.E.C.</v>
      </c>
      <c r="B3377" s="345" t="str">
        <f t="shared" si="87"/>
        <v>025-4-005 Société de cogénération de St-Félicien, S.E.C.</v>
      </c>
      <c r="C3377" s="406">
        <v>152</v>
      </c>
      <c r="D3377" s="406" t="s">
        <v>1312</v>
      </c>
      <c r="E3377" s="406" t="s">
        <v>1313</v>
      </c>
      <c r="F3377" s="760">
        <v>460</v>
      </c>
      <c r="G3377" s="761">
        <v>8</v>
      </c>
      <c r="H3377" s="762">
        <v>460</v>
      </c>
    </row>
    <row r="3378" spans="1:8" s="2" customFormat="1" ht="15.75" thickBot="1" x14ac:dyDescent="0.3">
      <c r="A3378" s="525" t="str">
        <f t="shared" si="86"/>
        <v>152-042-2-013 Transfobec Mauricie</v>
      </c>
      <c r="B3378" s="345" t="str">
        <f t="shared" si="87"/>
        <v>042-2-013 Transfobec Mauricie</v>
      </c>
      <c r="C3378" s="406">
        <v>152</v>
      </c>
      <c r="D3378" s="406" t="s">
        <v>1316</v>
      </c>
      <c r="E3378" s="406" t="s">
        <v>1317</v>
      </c>
      <c r="F3378" s="760">
        <v>460</v>
      </c>
      <c r="G3378" s="761">
        <v>8</v>
      </c>
      <c r="H3378" s="762">
        <v>460</v>
      </c>
    </row>
    <row r="3379" spans="1:8" s="2" customFormat="1" ht="15.75" thickBot="1" x14ac:dyDescent="0.3">
      <c r="A3379" s="525" t="str">
        <f t="shared" si="86"/>
        <v>153-142-4-004 Biomasse du lac Taureau</v>
      </c>
      <c r="B3379" s="345" t="str">
        <f t="shared" si="87"/>
        <v>142-4-004 Biomasse du lac Taureau</v>
      </c>
      <c r="C3379" s="406">
        <v>153</v>
      </c>
      <c r="D3379" s="406" t="s">
        <v>1147</v>
      </c>
      <c r="E3379" s="406" t="s">
        <v>1318</v>
      </c>
      <c r="F3379" s="760">
        <v>460</v>
      </c>
      <c r="G3379" s="761">
        <v>8</v>
      </c>
      <c r="H3379" s="762">
        <v>460</v>
      </c>
    </row>
    <row r="3380" spans="1:8" s="2" customFormat="1" ht="15.75" thickBot="1" x14ac:dyDescent="0.3">
      <c r="A3380" s="525" t="str">
        <f t="shared" si="86"/>
        <v>153-011-0-003 Cascades Canada ULC (Cabano)</v>
      </c>
      <c r="B3380" s="345" t="str">
        <f t="shared" si="87"/>
        <v>011-0-003 Cascades Canada ULC (Cabano)</v>
      </c>
      <c r="C3380" s="406">
        <v>153</v>
      </c>
      <c r="D3380" s="406" t="s">
        <v>1007</v>
      </c>
      <c r="E3380" s="406" t="s">
        <v>1211</v>
      </c>
      <c r="F3380" s="760">
        <v>0</v>
      </c>
      <c r="G3380" s="761">
        <v>0</v>
      </c>
      <c r="H3380" s="762">
        <v>0</v>
      </c>
    </row>
    <row r="3381" spans="1:8" s="2" customFormat="1" ht="15.75" thickBot="1" x14ac:dyDescent="0.3">
      <c r="A3381" s="525" t="str">
        <f t="shared" si="86"/>
        <v>153-051-0-003 Domtar inc. (Windsor - Pâtes et papiers)</v>
      </c>
      <c r="B3381" s="345" t="str">
        <f t="shared" si="87"/>
        <v>051-0-003 Domtar inc. (Windsor - Pâtes et papiers)</v>
      </c>
      <c r="C3381" s="406">
        <v>153</v>
      </c>
      <c r="D3381" s="406" t="s">
        <v>1012</v>
      </c>
      <c r="E3381" s="406" t="s">
        <v>1238</v>
      </c>
      <c r="F3381" s="760">
        <v>460</v>
      </c>
      <c r="G3381" s="761">
        <v>8</v>
      </c>
      <c r="H3381" s="762">
        <v>460</v>
      </c>
    </row>
    <row r="3382" spans="1:8" s="2" customFormat="1" ht="15.75" thickBot="1" x14ac:dyDescent="0.3">
      <c r="A3382" s="525" t="str">
        <f t="shared" si="86"/>
        <v>153-021-2-036 Elkem Métal Canada inc.</v>
      </c>
      <c r="B3382" s="345" t="str">
        <f t="shared" si="87"/>
        <v>021-2-036 Elkem Métal Canada inc.</v>
      </c>
      <c r="C3382" s="406">
        <v>153</v>
      </c>
      <c r="D3382" s="406" t="s">
        <v>1308</v>
      </c>
      <c r="E3382" s="406" t="s">
        <v>1309</v>
      </c>
      <c r="F3382" s="760">
        <v>460</v>
      </c>
      <c r="G3382" s="761">
        <v>8</v>
      </c>
      <c r="H3382" s="762">
        <v>460</v>
      </c>
    </row>
    <row r="3383" spans="1:8" s="2" customFormat="1" ht="15.75" thickBot="1" x14ac:dyDescent="0.3">
      <c r="A3383" s="525" t="str">
        <f t="shared" si="86"/>
        <v>153-027-4-003 Énergie Milot</v>
      </c>
      <c r="B3383" s="345" t="str">
        <f t="shared" si="87"/>
        <v>027-4-003 Énergie Milot</v>
      </c>
      <c r="C3383" s="406">
        <v>153</v>
      </c>
      <c r="D3383" s="406" t="s">
        <v>1314</v>
      </c>
      <c r="E3383" s="406" t="s">
        <v>1315</v>
      </c>
      <c r="F3383" s="760">
        <v>460</v>
      </c>
      <c r="G3383" s="761">
        <v>8</v>
      </c>
      <c r="H3383" s="762">
        <v>460</v>
      </c>
    </row>
    <row r="3384" spans="1:8" s="2" customFormat="1" ht="15.75" thickBot="1" x14ac:dyDescent="0.3">
      <c r="A3384" s="525" t="str">
        <f t="shared" si="86"/>
        <v>153-012-0-003 Entreprises Sappi Canada inc. (Matane)</v>
      </c>
      <c r="B3384" s="345" t="str">
        <f t="shared" si="87"/>
        <v>012-0-003 Entreprises Sappi Canada inc. (Matane)</v>
      </c>
      <c r="C3384" s="406">
        <v>153</v>
      </c>
      <c r="D3384" s="406" t="s">
        <v>1009</v>
      </c>
      <c r="E3384" s="406" t="s">
        <v>1239</v>
      </c>
      <c r="F3384" s="760">
        <v>60</v>
      </c>
      <c r="G3384" s="761">
        <v>1</v>
      </c>
      <c r="H3384" s="762">
        <v>60</v>
      </c>
    </row>
    <row r="3385" spans="1:8" s="2" customFormat="1" ht="15.75" thickBot="1" x14ac:dyDescent="0.3">
      <c r="A3385" s="525" t="str">
        <f t="shared" si="86"/>
        <v>153-025-0-001 Fibrek S.E.N.C. (Pâtes et papiers)</v>
      </c>
      <c r="B3385" s="345" t="str">
        <f t="shared" si="87"/>
        <v>025-0-001 Fibrek S.E.N.C. (Pâtes et papiers)</v>
      </c>
      <c r="C3385" s="406">
        <v>153</v>
      </c>
      <c r="D3385" s="406" t="s">
        <v>1310</v>
      </c>
      <c r="E3385" s="406" t="s">
        <v>1311</v>
      </c>
      <c r="F3385" s="760">
        <v>460</v>
      </c>
      <c r="G3385" s="761">
        <v>8</v>
      </c>
      <c r="H3385" s="762">
        <v>460</v>
      </c>
    </row>
    <row r="3386" spans="1:8" s="2" customFormat="1" ht="15.75" thickBot="1" x14ac:dyDescent="0.3">
      <c r="A3386" s="525" t="str">
        <f t="shared" si="86"/>
        <v>153-081-0-001 Rayonier A.M. Canada S.E.N.C. (Témiscaming - Pâtes et papiers)</v>
      </c>
      <c r="B3386" s="345" t="str">
        <f t="shared" si="87"/>
        <v>081-0-001 Rayonier A.M. Canada S.E.N.C. (Témiscaming - Pâtes et papiers)</v>
      </c>
      <c r="C3386" s="406">
        <v>153</v>
      </c>
      <c r="D3386" s="406" t="s">
        <v>1017</v>
      </c>
      <c r="E3386" s="406" t="s">
        <v>1244</v>
      </c>
      <c r="F3386" s="760">
        <v>460</v>
      </c>
      <c r="G3386" s="761">
        <v>8</v>
      </c>
      <c r="H3386" s="762">
        <v>460</v>
      </c>
    </row>
    <row r="3387" spans="1:8" s="2" customFormat="1" ht="15.75" thickBot="1" x14ac:dyDescent="0.3">
      <c r="A3387" s="525" t="str">
        <f t="shared" si="86"/>
        <v>153-025-4-005 Société de cogénération de St-Félicien, S.E.C.</v>
      </c>
      <c r="B3387" s="345" t="str">
        <f t="shared" si="87"/>
        <v>025-4-005 Société de cogénération de St-Félicien, S.E.C.</v>
      </c>
      <c r="C3387" s="406">
        <v>153</v>
      </c>
      <c r="D3387" s="406" t="s">
        <v>1312</v>
      </c>
      <c r="E3387" s="406" t="s">
        <v>1313</v>
      </c>
      <c r="F3387" s="760">
        <v>460</v>
      </c>
      <c r="G3387" s="761">
        <v>8</v>
      </c>
      <c r="H3387" s="762">
        <v>460</v>
      </c>
    </row>
    <row r="3388" spans="1:8" s="2" customFormat="1" ht="15.75" thickBot="1" x14ac:dyDescent="0.3">
      <c r="A3388" s="525" t="str">
        <f t="shared" si="86"/>
        <v>153-042-2-013 Transfobec Mauricie</v>
      </c>
      <c r="B3388" s="345" t="str">
        <f t="shared" si="87"/>
        <v>042-2-013 Transfobec Mauricie</v>
      </c>
      <c r="C3388" s="406">
        <v>153</v>
      </c>
      <c r="D3388" s="406" t="s">
        <v>1316</v>
      </c>
      <c r="E3388" s="406" t="s">
        <v>1317</v>
      </c>
      <c r="F3388" s="760">
        <v>460</v>
      </c>
      <c r="G3388" s="761">
        <v>8</v>
      </c>
      <c r="H3388" s="762">
        <v>460</v>
      </c>
    </row>
    <row r="3389" spans="1:8" s="2" customFormat="1" ht="15.75" thickBot="1" x14ac:dyDescent="0.3">
      <c r="A3389" s="525" t="str">
        <f t="shared" si="86"/>
        <v>154-142-4-004 Biomasse du lac Taureau</v>
      </c>
      <c r="B3389" s="345" t="str">
        <f t="shared" si="87"/>
        <v>142-4-004 Biomasse du lac Taureau</v>
      </c>
      <c r="C3389" s="406">
        <v>154</v>
      </c>
      <c r="D3389" s="406" t="s">
        <v>1147</v>
      </c>
      <c r="E3389" s="406" t="s">
        <v>1318</v>
      </c>
      <c r="F3389" s="760">
        <v>460</v>
      </c>
      <c r="G3389" s="761">
        <v>8</v>
      </c>
      <c r="H3389" s="762">
        <v>460</v>
      </c>
    </row>
    <row r="3390" spans="1:8" s="2" customFormat="1" ht="15.75" thickBot="1" x14ac:dyDescent="0.3">
      <c r="A3390" s="525" t="str">
        <f t="shared" si="86"/>
        <v>154-011-0-003 Cascades Canada ULC (Cabano)</v>
      </c>
      <c r="B3390" s="345" t="str">
        <f t="shared" si="87"/>
        <v>011-0-003 Cascades Canada ULC (Cabano)</v>
      </c>
      <c r="C3390" s="406">
        <v>154</v>
      </c>
      <c r="D3390" s="406" t="s">
        <v>1007</v>
      </c>
      <c r="E3390" s="406" t="s">
        <v>1211</v>
      </c>
      <c r="F3390" s="760">
        <v>0</v>
      </c>
      <c r="G3390" s="761">
        <v>0</v>
      </c>
      <c r="H3390" s="762">
        <v>0</v>
      </c>
    </row>
    <row r="3391" spans="1:8" s="2" customFormat="1" ht="15.75" thickBot="1" x14ac:dyDescent="0.3">
      <c r="A3391" s="525" t="str">
        <f t="shared" si="86"/>
        <v>154-051-0-003 Domtar inc. (Windsor - Pâtes et papiers)</v>
      </c>
      <c r="B3391" s="345" t="str">
        <f t="shared" si="87"/>
        <v>051-0-003 Domtar inc. (Windsor - Pâtes et papiers)</v>
      </c>
      <c r="C3391" s="406">
        <v>154</v>
      </c>
      <c r="D3391" s="406" t="s">
        <v>1012</v>
      </c>
      <c r="E3391" s="406" t="s">
        <v>1238</v>
      </c>
      <c r="F3391" s="760">
        <v>460</v>
      </c>
      <c r="G3391" s="761">
        <v>8</v>
      </c>
      <c r="H3391" s="762">
        <v>460</v>
      </c>
    </row>
    <row r="3392" spans="1:8" s="2" customFormat="1" ht="15.75" thickBot="1" x14ac:dyDescent="0.3">
      <c r="A3392" s="525" t="str">
        <f t="shared" si="86"/>
        <v>154-021-2-036 Elkem Métal Canada inc.</v>
      </c>
      <c r="B3392" s="345" t="str">
        <f t="shared" si="87"/>
        <v>021-2-036 Elkem Métal Canada inc.</v>
      </c>
      <c r="C3392" s="406">
        <v>154</v>
      </c>
      <c r="D3392" s="406" t="s">
        <v>1308</v>
      </c>
      <c r="E3392" s="406" t="s">
        <v>1309</v>
      </c>
      <c r="F3392" s="760">
        <v>460</v>
      </c>
      <c r="G3392" s="761">
        <v>8</v>
      </c>
      <c r="H3392" s="762">
        <v>460</v>
      </c>
    </row>
    <row r="3393" spans="1:8" s="2" customFormat="1" ht="15.75" thickBot="1" x14ac:dyDescent="0.3">
      <c r="A3393" s="525" t="str">
        <f t="shared" si="86"/>
        <v>154-027-4-003 Énergie Milot</v>
      </c>
      <c r="B3393" s="345" t="str">
        <f t="shared" si="87"/>
        <v>027-4-003 Énergie Milot</v>
      </c>
      <c r="C3393" s="406">
        <v>154</v>
      </c>
      <c r="D3393" s="406" t="s">
        <v>1314</v>
      </c>
      <c r="E3393" s="406" t="s">
        <v>1315</v>
      </c>
      <c r="F3393" s="760">
        <v>460</v>
      </c>
      <c r="G3393" s="761">
        <v>8</v>
      </c>
      <c r="H3393" s="762">
        <v>460</v>
      </c>
    </row>
    <row r="3394" spans="1:8" s="2" customFormat="1" ht="15.75" thickBot="1" x14ac:dyDescent="0.3">
      <c r="A3394" s="525" t="str">
        <f t="shared" si="86"/>
        <v>154-012-0-003 Entreprises Sappi Canada inc. (Matane)</v>
      </c>
      <c r="B3394" s="345" t="str">
        <f t="shared" si="87"/>
        <v>012-0-003 Entreprises Sappi Canada inc. (Matane)</v>
      </c>
      <c r="C3394" s="406">
        <v>154</v>
      </c>
      <c r="D3394" s="406" t="s">
        <v>1009</v>
      </c>
      <c r="E3394" s="406" t="s">
        <v>1239</v>
      </c>
      <c r="F3394" s="760">
        <v>0</v>
      </c>
      <c r="G3394" s="761">
        <v>0</v>
      </c>
      <c r="H3394" s="762">
        <v>0</v>
      </c>
    </row>
    <row r="3395" spans="1:8" s="2" customFormat="1" ht="15.75" thickBot="1" x14ac:dyDescent="0.3">
      <c r="A3395" s="525" t="str">
        <f t="shared" si="86"/>
        <v>154-025-0-001 Fibrek S.E.N.C. (Pâtes et papiers)</v>
      </c>
      <c r="B3395" s="345" t="str">
        <f t="shared" si="87"/>
        <v>025-0-001 Fibrek S.E.N.C. (Pâtes et papiers)</v>
      </c>
      <c r="C3395" s="406">
        <v>154</v>
      </c>
      <c r="D3395" s="406" t="s">
        <v>1310</v>
      </c>
      <c r="E3395" s="406" t="s">
        <v>1311</v>
      </c>
      <c r="F3395" s="760">
        <v>460</v>
      </c>
      <c r="G3395" s="761">
        <v>8</v>
      </c>
      <c r="H3395" s="762">
        <v>460</v>
      </c>
    </row>
    <row r="3396" spans="1:8" s="2" customFormat="1" ht="15.75" thickBot="1" x14ac:dyDescent="0.3">
      <c r="A3396" s="525" t="str">
        <f t="shared" si="86"/>
        <v>154-081-0-001 Rayonier A.M. Canada S.E.N.C. (Témiscaming - Pâtes et papiers)</v>
      </c>
      <c r="B3396" s="345" t="str">
        <f t="shared" si="87"/>
        <v>081-0-001 Rayonier A.M. Canada S.E.N.C. (Témiscaming - Pâtes et papiers)</v>
      </c>
      <c r="C3396" s="406">
        <v>154</v>
      </c>
      <c r="D3396" s="406" t="s">
        <v>1017</v>
      </c>
      <c r="E3396" s="406" t="s">
        <v>1244</v>
      </c>
      <c r="F3396" s="760">
        <v>460</v>
      </c>
      <c r="G3396" s="761">
        <v>8</v>
      </c>
      <c r="H3396" s="762">
        <v>460</v>
      </c>
    </row>
    <row r="3397" spans="1:8" s="2" customFormat="1" ht="15.75" thickBot="1" x14ac:dyDescent="0.3">
      <c r="A3397" s="525" t="str">
        <f t="shared" si="86"/>
        <v>154-025-4-005 Société de cogénération de St-Félicien, S.E.C.</v>
      </c>
      <c r="B3397" s="345" t="str">
        <f t="shared" si="87"/>
        <v>025-4-005 Société de cogénération de St-Félicien, S.E.C.</v>
      </c>
      <c r="C3397" s="406">
        <v>154</v>
      </c>
      <c r="D3397" s="406" t="s">
        <v>1312</v>
      </c>
      <c r="E3397" s="406" t="s">
        <v>1313</v>
      </c>
      <c r="F3397" s="760">
        <v>460</v>
      </c>
      <c r="G3397" s="761">
        <v>8</v>
      </c>
      <c r="H3397" s="762">
        <v>460</v>
      </c>
    </row>
    <row r="3398" spans="1:8" s="2" customFormat="1" ht="15.75" thickBot="1" x14ac:dyDescent="0.3">
      <c r="A3398" s="525" t="str">
        <f t="shared" si="86"/>
        <v>154-042-2-013 Transfobec Mauricie</v>
      </c>
      <c r="B3398" s="345" t="str">
        <f t="shared" si="87"/>
        <v>042-2-013 Transfobec Mauricie</v>
      </c>
      <c r="C3398" s="406">
        <v>154</v>
      </c>
      <c r="D3398" s="406" t="s">
        <v>1316</v>
      </c>
      <c r="E3398" s="406" t="s">
        <v>1317</v>
      </c>
      <c r="F3398" s="760">
        <v>460</v>
      </c>
      <c r="G3398" s="761">
        <v>8</v>
      </c>
      <c r="H3398" s="762">
        <v>460</v>
      </c>
    </row>
    <row r="3399" spans="1:8" s="2" customFormat="1" ht="15.75" thickBot="1" x14ac:dyDescent="0.3">
      <c r="A3399" s="525" t="str">
        <f t="shared" si="86"/>
        <v>155-142-4-004 Biomasse du lac Taureau</v>
      </c>
      <c r="B3399" s="345" t="str">
        <f t="shared" si="87"/>
        <v>142-4-004 Biomasse du lac Taureau</v>
      </c>
      <c r="C3399" s="406">
        <v>155</v>
      </c>
      <c r="D3399" s="406" t="s">
        <v>1147</v>
      </c>
      <c r="E3399" s="406" t="s">
        <v>1318</v>
      </c>
      <c r="F3399" s="760">
        <v>460</v>
      </c>
      <c r="G3399" s="761">
        <v>8</v>
      </c>
      <c r="H3399" s="762">
        <v>460</v>
      </c>
    </row>
    <row r="3400" spans="1:8" s="2" customFormat="1" ht="15.75" thickBot="1" x14ac:dyDescent="0.3">
      <c r="A3400" s="525" t="str">
        <f t="shared" si="86"/>
        <v>155-011-0-003 Cascades Canada ULC (Cabano)</v>
      </c>
      <c r="B3400" s="345" t="str">
        <f t="shared" si="87"/>
        <v>011-0-003 Cascades Canada ULC (Cabano)</v>
      </c>
      <c r="C3400" s="406">
        <v>155</v>
      </c>
      <c r="D3400" s="406" t="s">
        <v>1007</v>
      </c>
      <c r="E3400" s="406" t="s">
        <v>1211</v>
      </c>
      <c r="F3400" s="760">
        <v>100</v>
      </c>
      <c r="G3400" s="761">
        <v>2</v>
      </c>
      <c r="H3400" s="762">
        <v>120</v>
      </c>
    </row>
    <row r="3401" spans="1:8" s="2" customFormat="1" ht="15.75" thickBot="1" x14ac:dyDescent="0.3">
      <c r="A3401" s="525" t="str">
        <f t="shared" si="86"/>
        <v>155-051-0-003 Domtar inc. (Windsor - Pâtes et papiers)</v>
      </c>
      <c r="B3401" s="345" t="str">
        <f t="shared" si="87"/>
        <v>051-0-003 Domtar inc. (Windsor - Pâtes et papiers)</v>
      </c>
      <c r="C3401" s="406">
        <v>155</v>
      </c>
      <c r="D3401" s="406" t="s">
        <v>1012</v>
      </c>
      <c r="E3401" s="406" t="s">
        <v>1238</v>
      </c>
      <c r="F3401" s="760">
        <v>460</v>
      </c>
      <c r="G3401" s="761">
        <v>8</v>
      </c>
      <c r="H3401" s="762">
        <v>460</v>
      </c>
    </row>
    <row r="3402" spans="1:8" s="2" customFormat="1" ht="15.75" thickBot="1" x14ac:dyDescent="0.3">
      <c r="A3402" s="525" t="str">
        <f t="shared" si="86"/>
        <v>155-021-2-036 Elkem Métal Canada inc.</v>
      </c>
      <c r="B3402" s="345" t="str">
        <f t="shared" si="87"/>
        <v>021-2-036 Elkem Métal Canada inc.</v>
      </c>
      <c r="C3402" s="406">
        <v>155</v>
      </c>
      <c r="D3402" s="406" t="s">
        <v>1308</v>
      </c>
      <c r="E3402" s="406" t="s">
        <v>1309</v>
      </c>
      <c r="F3402" s="760">
        <v>460</v>
      </c>
      <c r="G3402" s="761">
        <v>8</v>
      </c>
      <c r="H3402" s="762">
        <v>460</v>
      </c>
    </row>
    <row r="3403" spans="1:8" s="2" customFormat="1" ht="15.75" thickBot="1" x14ac:dyDescent="0.3">
      <c r="A3403" s="525" t="str">
        <f t="shared" si="86"/>
        <v>155-027-4-003 Énergie Milot</v>
      </c>
      <c r="B3403" s="345" t="str">
        <f t="shared" si="87"/>
        <v>027-4-003 Énergie Milot</v>
      </c>
      <c r="C3403" s="406">
        <v>155</v>
      </c>
      <c r="D3403" s="406" t="s">
        <v>1314</v>
      </c>
      <c r="E3403" s="406" t="s">
        <v>1315</v>
      </c>
      <c r="F3403" s="760">
        <v>460</v>
      </c>
      <c r="G3403" s="761">
        <v>8</v>
      </c>
      <c r="H3403" s="762">
        <v>460</v>
      </c>
    </row>
    <row r="3404" spans="1:8" s="2" customFormat="1" ht="15.75" thickBot="1" x14ac:dyDescent="0.3">
      <c r="A3404" s="525" t="str">
        <f t="shared" si="86"/>
        <v>155-012-0-003 Entreprises Sappi Canada inc. (Matane)</v>
      </c>
      <c r="B3404" s="345" t="str">
        <f t="shared" si="87"/>
        <v>012-0-003 Entreprises Sappi Canada inc. (Matane)</v>
      </c>
      <c r="C3404" s="406">
        <v>155</v>
      </c>
      <c r="D3404" s="406" t="s">
        <v>1009</v>
      </c>
      <c r="E3404" s="406" t="s">
        <v>1239</v>
      </c>
      <c r="F3404" s="760">
        <v>0</v>
      </c>
      <c r="G3404" s="761">
        <v>0</v>
      </c>
      <c r="H3404" s="762">
        <v>0</v>
      </c>
    </row>
    <row r="3405" spans="1:8" s="2" customFormat="1" ht="15.75" thickBot="1" x14ac:dyDescent="0.3">
      <c r="A3405" s="525" t="str">
        <f t="shared" si="86"/>
        <v>155-025-0-001 Fibrek S.E.N.C. (Pâtes et papiers)</v>
      </c>
      <c r="B3405" s="345" t="str">
        <f t="shared" si="87"/>
        <v>025-0-001 Fibrek S.E.N.C. (Pâtes et papiers)</v>
      </c>
      <c r="C3405" s="406">
        <v>155</v>
      </c>
      <c r="D3405" s="406" t="s">
        <v>1310</v>
      </c>
      <c r="E3405" s="406" t="s">
        <v>1311</v>
      </c>
      <c r="F3405" s="760">
        <v>460</v>
      </c>
      <c r="G3405" s="761">
        <v>8</v>
      </c>
      <c r="H3405" s="762">
        <v>460</v>
      </c>
    </row>
    <row r="3406" spans="1:8" s="2" customFormat="1" ht="15.75" thickBot="1" x14ac:dyDescent="0.3">
      <c r="A3406" s="525" t="str">
        <f t="shared" si="86"/>
        <v>155-081-0-001 Rayonier A.M. Canada S.E.N.C. (Témiscaming - Pâtes et papiers)</v>
      </c>
      <c r="B3406" s="345" t="str">
        <f t="shared" si="87"/>
        <v>081-0-001 Rayonier A.M. Canada S.E.N.C. (Témiscaming - Pâtes et papiers)</v>
      </c>
      <c r="C3406" s="406">
        <v>155</v>
      </c>
      <c r="D3406" s="406" t="s">
        <v>1017</v>
      </c>
      <c r="E3406" s="406" t="s">
        <v>1244</v>
      </c>
      <c r="F3406" s="760">
        <v>460</v>
      </c>
      <c r="G3406" s="761">
        <v>8</v>
      </c>
      <c r="H3406" s="762">
        <v>460</v>
      </c>
    </row>
    <row r="3407" spans="1:8" s="2" customFormat="1" ht="15.75" thickBot="1" x14ac:dyDescent="0.3">
      <c r="A3407" s="525" t="str">
        <f t="shared" si="86"/>
        <v>155-025-4-005 Société de cogénération de St-Félicien, S.E.C.</v>
      </c>
      <c r="B3407" s="345" t="str">
        <f t="shared" si="87"/>
        <v>025-4-005 Société de cogénération de St-Félicien, S.E.C.</v>
      </c>
      <c r="C3407" s="406">
        <v>155</v>
      </c>
      <c r="D3407" s="406" t="s">
        <v>1312</v>
      </c>
      <c r="E3407" s="406" t="s">
        <v>1313</v>
      </c>
      <c r="F3407" s="760">
        <v>460</v>
      </c>
      <c r="G3407" s="761">
        <v>8</v>
      </c>
      <c r="H3407" s="762">
        <v>460</v>
      </c>
    </row>
    <row r="3408" spans="1:8" s="2" customFormat="1" ht="15.75" thickBot="1" x14ac:dyDescent="0.3">
      <c r="A3408" s="525" t="str">
        <f t="shared" si="86"/>
        <v>155-042-2-013 Transfobec Mauricie</v>
      </c>
      <c r="B3408" s="345" t="str">
        <f t="shared" si="87"/>
        <v>042-2-013 Transfobec Mauricie</v>
      </c>
      <c r="C3408" s="406">
        <v>155</v>
      </c>
      <c r="D3408" s="406" t="s">
        <v>1316</v>
      </c>
      <c r="E3408" s="406" t="s">
        <v>1317</v>
      </c>
      <c r="F3408" s="760">
        <v>460</v>
      </c>
      <c r="G3408" s="761">
        <v>8</v>
      </c>
      <c r="H3408" s="762">
        <v>460</v>
      </c>
    </row>
    <row r="3409" spans="1:8" s="2" customFormat="1" ht="15.75" thickBot="1" x14ac:dyDescent="0.3">
      <c r="A3409" s="525" t="str">
        <f t="shared" si="86"/>
        <v>156-142-4-004 Biomasse du lac Taureau</v>
      </c>
      <c r="B3409" s="345" t="str">
        <f t="shared" si="87"/>
        <v>142-4-004 Biomasse du lac Taureau</v>
      </c>
      <c r="C3409" s="406">
        <v>156</v>
      </c>
      <c r="D3409" s="406" t="s">
        <v>1147</v>
      </c>
      <c r="E3409" s="406" t="s">
        <v>1318</v>
      </c>
      <c r="F3409" s="760">
        <v>460</v>
      </c>
      <c r="G3409" s="761">
        <v>8</v>
      </c>
      <c r="H3409" s="762">
        <v>460</v>
      </c>
    </row>
    <row r="3410" spans="1:8" s="2" customFormat="1" ht="15.75" thickBot="1" x14ac:dyDescent="0.3">
      <c r="A3410" s="525" t="str">
        <f t="shared" si="86"/>
        <v>156-011-0-003 Cascades Canada ULC (Cabano)</v>
      </c>
      <c r="B3410" s="345" t="str">
        <f t="shared" si="87"/>
        <v>011-0-003 Cascades Canada ULC (Cabano)</v>
      </c>
      <c r="C3410" s="406">
        <v>156</v>
      </c>
      <c r="D3410" s="406" t="s">
        <v>1007</v>
      </c>
      <c r="E3410" s="406" t="s">
        <v>1211</v>
      </c>
      <c r="F3410" s="760">
        <v>120</v>
      </c>
      <c r="G3410" s="761">
        <v>2</v>
      </c>
      <c r="H3410" s="762">
        <v>120</v>
      </c>
    </row>
    <row r="3411" spans="1:8" s="2" customFormat="1" ht="15.75" thickBot="1" x14ac:dyDescent="0.3">
      <c r="A3411" s="525" t="str">
        <f t="shared" si="86"/>
        <v>156-051-0-003 Domtar inc. (Windsor - Pâtes et papiers)</v>
      </c>
      <c r="B3411" s="345" t="str">
        <f t="shared" si="87"/>
        <v>051-0-003 Domtar inc. (Windsor - Pâtes et papiers)</v>
      </c>
      <c r="C3411" s="406">
        <v>156</v>
      </c>
      <c r="D3411" s="406" t="s">
        <v>1012</v>
      </c>
      <c r="E3411" s="406" t="s">
        <v>1238</v>
      </c>
      <c r="F3411" s="760">
        <v>460</v>
      </c>
      <c r="G3411" s="761">
        <v>8</v>
      </c>
      <c r="H3411" s="762">
        <v>460</v>
      </c>
    </row>
    <row r="3412" spans="1:8" s="2" customFormat="1" ht="15.75" thickBot="1" x14ac:dyDescent="0.3">
      <c r="A3412" s="525" t="str">
        <f t="shared" si="86"/>
        <v>156-021-2-036 Elkem Métal Canada inc.</v>
      </c>
      <c r="B3412" s="345" t="str">
        <f t="shared" si="87"/>
        <v>021-2-036 Elkem Métal Canada inc.</v>
      </c>
      <c r="C3412" s="406">
        <v>156</v>
      </c>
      <c r="D3412" s="406" t="s">
        <v>1308</v>
      </c>
      <c r="E3412" s="406" t="s">
        <v>1309</v>
      </c>
      <c r="F3412" s="760">
        <v>460</v>
      </c>
      <c r="G3412" s="761">
        <v>8</v>
      </c>
      <c r="H3412" s="762">
        <v>460</v>
      </c>
    </row>
    <row r="3413" spans="1:8" s="2" customFormat="1" ht="15.75" thickBot="1" x14ac:dyDescent="0.3">
      <c r="A3413" s="525" t="str">
        <f t="shared" si="86"/>
        <v>156-027-4-003 Énergie Milot</v>
      </c>
      <c r="B3413" s="345" t="str">
        <f t="shared" si="87"/>
        <v>027-4-003 Énergie Milot</v>
      </c>
      <c r="C3413" s="406">
        <v>156</v>
      </c>
      <c r="D3413" s="406" t="s">
        <v>1314</v>
      </c>
      <c r="E3413" s="406" t="s">
        <v>1315</v>
      </c>
      <c r="F3413" s="760">
        <v>460</v>
      </c>
      <c r="G3413" s="761">
        <v>8</v>
      </c>
      <c r="H3413" s="762">
        <v>460</v>
      </c>
    </row>
    <row r="3414" spans="1:8" s="2" customFormat="1" ht="15.75" thickBot="1" x14ac:dyDescent="0.3">
      <c r="A3414" s="525" t="str">
        <f t="shared" si="86"/>
        <v>156-012-0-003 Entreprises Sappi Canada inc. (Matane)</v>
      </c>
      <c r="B3414" s="345" t="str">
        <f t="shared" si="87"/>
        <v>012-0-003 Entreprises Sappi Canada inc. (Matane)</v>
      </c>
      <c r="C3414" s="406">
        <v>156</v>
      </c>
      <c r="D3414" s="406" t="s">
        <v>1009</v>
      </c>
      <c r="E3414" s="406" t="s">
        <v>1239</v>
      </c>
      <c r="F3414" s="760">
        <v>0</v>
      </c>
      <c r="G3414" s="761">
        <v>0</v>
      </c>
      <c r="H3414" s="762">
        <v>0</v>
      </c>
    </row>
    <row r="3415" spans="1:8" s="2" customFormat="1" ht="15.75" thickBot="1" x14ac:dyDescent="0.3">
      <c r="A3415" s="525" t="str">
        <f t="shared" si="86"/>
        <v>156-025-0-001 Fibrek S.E.N.C. (Pâtes et papiers)</v>
      </c>
      <c r="B3415" s="345" t="str">
        <f t="shared" si="87"/>
        <v>025-0-001 Fibrek S.E.N.C. (Pâtes et papiers)</v>
      </c>
      <c r="C3415" s="406">
        <v>156</v>
      </c>
      <c r="D3415" s="406" t="s">
        <v>1310</v>
      </c>
      <c r="E3415" s="406" t="s">
        <v>1311</v>
      </c>
      <c r="F3415" s="760">
        <v>460</v>
      </c>
      <c r="G3415" s="761">
        <v>8</v>
      </c>
      <c r="H3415" s="762">
        <v>460</v>
      </c>
    </row>
    <row r="3416" spans="1:8" s="2" customFormat="1" ht="15.75" thickBot="1" x14ac:dyDescent="0.3">
      <c r="A3416" s="525" t="str">
        <f t="shared" si="86"/>
        <v>156-081-0-001 Rayonier A.M. Canada S.E.N.C. (Témiscaming - Pâtes et papiers)</v>
      </c>
      <c r="B3416" s="345" t="str">
        <f t="shared" si="87"/>
        <v>081-0-001 Rayonier A.M. Canada S.E.N.C. (Témiscaming - Pâtes et papiers)</v>
      </c>
      <c r="C3416" s="406">
        <v>156</v>
      </c>
      <c r="D3416" s="406" t="s">
        <v>1017</v>
      </c>
      <c r="E3416" s="406" t="s">
        <v>1244</v>
      </c>
      <c r="F3416" s="760">
        <v>460</v>
      </c>
      <c r="G3416" s="761">
        <v>8</v>
      </c>
      <c r="H3416" s="762">
        <v>460</v>
      </c>
    </row>
    <row r="3417" spans="1:8" s="2" customFormat="1" ht="15.75" thickBot="1" x14ac:dyDescent="0.3">
      <c r="A3417" s="525" t="str">
        <f t="shared" si="86"/>
        <v>156-025-4-005 Société de cogénération de St-Félicien, S.E.C.</v>
      </c>
      <c r="B3417" s="345" t="str">
        <f t="shared" si="87"/>
        <v>025-4-005 Société de cogénération de St-Félicien, S.E.C.</v>
      </c>
      <c r="C3417" s="406">
        <v>156</v>
      </c>
      <c r="D3417" s="406" t="s">
        <v>1312</v>
      </c>
      <c r="E3417" s="406" t="s">
        <v>1313</v>
      </c>
      <c r="F3417" s="760">
        <v>460</v>
      </c>
      <c r="G3417" s="761">
        <v>8</v>
      </c>
      <c r="H3417" s="762">
        <v>460</v>
      </c>
    </row>
    <row r="3418" spans="1:8" s="2" customFormat="1" ht="15.75" thickBot="1" x14ac:dyDescent="0.3">
      <c r="A3418" s="525" t="str">
        <f t="shared" si="86"/>
        <v>156-042-2-013 Transfobec Mauricie</v>
      </c>
      <c r="B3418" s="345" t="str">
        <f t="shared" si="87"/>
        <v>042-2-013 Transfobec Mauricie</v>
      </c>
      <c r="C3418" s="406">
        <v>156</v>
      </c>
      <c r="D3418" s="406" t="s">
        <v>1316</v>
      </c>
      <c r="E3418" s="406" t="s">
        <v>1317</v>
      </c>
      <c r="F3418" s="760">
        <v>460</v>
      </c>
      <c r="G3418" s="761">
        <v>8</v>
      </c>
      <c r="H3418" s="762">
        <v>460</v>
      </c>
    </row>
    <row r="3419" spans="1:8" s="2" customFormat="1" ht="15.75" thickBot="1" x14ac:dyDescent="0.3">
      <c r="A3419" s="525" t="str">
        <f t="shared" si="86"/>
        <v>157-142-4-004 Biomasse du lac Taureau</v>
      </c>
      <c r="B3419" s="345" t="str">
        <f t="shared" si="87"/>
        <v>142-4-004 Biomasse du lac Taureau</v>
      </c>
      <c r="C3419" s="406">
        <v>157</v>
      </c>
      <c r="D3419" s="406" t="s">
        <v>1147</v>
      </c>
      <c r="E3419" s="406" t="s">
        <v>1318</v>
      </c>
      <c r="F3419" s="760">
        <v>460</v>
      </c>
      <c r="G3419" s="761">
        <v>8</v>
      </c>
      <c r="H3419" s="762">
        <v>460</v>
      </c>
    </row>
    <row r="3420" spans="1:8" s="2" customFormat="1" ht="15.75" thickBot="1" x14ac:dyDescent="0.3">
      <c r="A3420" s="525" t="str">
        <f t="shared" si="86"/>
        <v>157-011-0-003 Cascades Canada ULC (Cabano)</v>
      </c>
      <c r="B3420" s="345" t="str">
        <f t="shared" si="87"/>
        <v>011-0-003 Cascades Canada ULC (Cabano)</v>
      </c>
      <c r="C3420" s="406">
        <v>157</v>
      </c>
      <c r="D3420" s="406" t="s">
        <v>1007</v>
      </c>
      <c r="E3420" s="406" t="s">
        <v>1211</v>
      </c>
      <c r="F3420" s="760">
        <v>140</v>
      </c>
      <c r="G3420" s="761">
        <v>3</v>
      </c>
      <c r="H3420" s="762">
        <v>180</v>
      </c>
    </row>
    <row r="3421" spans="1:8" s="2" customFormat="1" ht="15.75" thickBot="1" x14ac:dyDescent="0.3">
      <c r="A3421" s="525" t="str">
        <f t="shared" si="86"/>
        <v>157-051-0-003 Domtar inc. (Windsor - Pâtes et papiers)</v>
      </c>
      <c r="B3421" s="345" t="str">
        <f t="shared" si="87"/>
        <v>051-0-003 Domtar inc. (Windsor - Pâtes et papiers)</v>
      </c>
      <c r="C3421" s="406">
        <v>157</v>
      </c>
      <c r="D3421" s="406" t="s">
        <v>1012</v>
      </c>
      <c r="E3421" s="406" t="s">
        <v>1238</v>
      </c>
      <c r="F3421" s="760">
        <v>460</v>
      </c>
      <c r="G3421" s="761">
        <v>8</v>
      </c>
      <c r="H3421" s="762">
        <v>460</v>
      </c>
    </row>
    <row r="3422" spans="1:8" s="2" customFormat="1" ht="15.75" thickBot="1" x14ac:dyDescent="0.3">
      <c r="A3422" s="525" t="str">
        <f t="shared" si="86"/>
        <v>157-021-2-036 Elkem Métal Canada inc.</v>
      </c>
      <c r="B3422" s="345" t="str">
        <f t="shared" si="87"/>
        <v>021-2-036 Elkem Métal Canada inc.</v>
      </c>
      <c r="C3422" s="406">
        <v>157</v>
      </c>
      <c r="D3422" s="406" t="s">
        <v>1308</v>
      </c>
      <c r="E3422" s="406" t="s">
        <v>1309</v>
      </c>
      <c r="F3422" s="760">
        <v>460</v>
      </c>
      <c r="G3422" s="761">
        <v>8</v>
      </c>
      <c r="H3422" s="762">
        <v>460</v>
      </c>
    </row>
    <row r="3423" spans="1:8" s="2" customFormat="1" ht="15.75" thickBot="1" x14ac:dyDescent="0.3">
      <c r="A3423" s="525" t="str">
        <f t="shared" si="86"/>
        <v>157-027-4-003 Énergie Milot</v>
      </c>
      <c r="B3423" s="345" t="str">
        <f t="shared" si="87"/>
        <v>027-4-003 Énergie Milot</v>
      </c>
      <c r="C3423" s="406">
        <v>157</v>
      </c>
      <c r="D3423" s="406" t="s">
        <v>1314</v>
      </c>
      <c r="E3423" s="406" t="s">
        <v>1315</v>
      </c>
      <c r="F3423" s="760">
        <v>460</v>
      </c>
      <c r="G3423" s="761">
        <v>8</v>
      </c>
      <c r="H3423" s="762">
        <v>460</v>
      </c>
    </row>
    <row r="3424" spans="1:8" s="2" customFormat="1" ht="15.75" thickBot="1" x14ac:dyDescent="0.3">
      <c r="A3424" s="525" t="str">
        <f t="shared" ref="A3424:A3487" si="88">CONCATENATE(C3424,"-",B3424)</f>
        <v>157-012-0-003 Entreprises Sappi Canada inc. (Matane)</v>
      </c>
      <c r="B3424" s="345" t="str">
        <f t="shared" ref="B3424:B3487" si="89">CONCATENATE(D3424," ",E3424)</f>
        <v>012-0-003 Entreprises Sappi Canada inc. (Matane)</v>
      </c>
      <c r="C3424" s="406">
        <v>157</v>
      </c>
      <c r="D3424" s="406" t="s">
        <v>1009</v>
      </c>
      <c r="E3424" s="406" t="s">
        <v>1239</v>
      </c>
      <c r="F3424" s="760">
        <v>0</v>
      </c>
      <c r="G3424" s="761">
        <v>0</v>
      </c>
      <c r="H3424" s="762">
        <v>0</v>
      </c>
    </row>
    <row r="3425" spans="1:8" s="2" customFormat="1" ht="15.75" thickBot="1" x14ac:dyDescent="0.3">
      <c r="A3425" s="525" t="str">
        <f t="shared" si="88"/>
        <v>157-025-0-001 Fibrek S.E.N.C. (Pâtes et papiers)</v>
      </c>
      <c r="B3425" s="345" t="str">
        <f t="shared" si="89"/>
        <v>025-0-001 Fibrek S.E.N.C. (Pâtes et papiers)</v>
      </c>
      <c r="C3425" s="406">
        <v>157</v>
      </c>
      <c r="D3425" s="406" t="s">
        <v>1310</v>
      </c>
      <c r="E3425" s="406" t="s">
        <v>1311</v>
      </c>
      <c r="F3425" s="760">
        <v>460</v>
      </c>
      <c r="G3425" s="761">
        <v>8</v>
      </c>
      <c r="H3425" s="762">
        <v>460</v>
      </c>
    </row>
    <row r="3426" spans="1:8" s="2" customFormat="1" ht="15.75" thickBot="1" x14ac:dyDescent="0.3">
      <c r="A3426" s="525" t="str">
        <f t="shared" si="88"/>
        <v>157-081-0-001 Rayonier A.M. Canada S.E.N.C. (Témiscaming - Pâtes et papiers)</v>
      </c>
      <c r="B3426" s="345" t="str">
        <f t="shared" si="89"/>
        <v>081-0-001 Rayonier A.M. Canada S.E.N.C. (Témiscaming - Pâtes et papiers)</v>
      </c>
      <c r="C3426" s="406">
        <v>157</v>
      </c>
      <c r="D3426" s="406" t="s">
        <v>1017</v>
      </c>
      <c r="E3426" s="406" t="s">
        <v>1244</v>
      </c>
      <c r="F3426" s="760">
        <v>460</v>
      </c>
      <c r="G3426" s="761">
        <v>8</v>
      </c>
      <c r="H3426" s="762">
        <v>460</v>
      </c>
    </row>
    <row r="3427" spans="1:8" s="2" customFormat="1" ht="15.75" thickBot="1" x14ac:dyDescent="0.3">
      <c r="A3427" s="525" t="str">
        <f t="shared" si="88"/>
        <v>157-025-4-005 Société de cogénération de St-Félicien, S.E.C.</v>
      </c>
      <c r="B3427" s="345" t="str">
        <f t="shared" si="89"/>
        <v>025-4-005 Société de cogénération de St-Félicien, S.E.C.</v>
      </c>
      <c r="C3427" s="406">
        <v>157</v>
      </c>
      <c r="D3427" s="406" t="s">
        <v>1312</v>
      </c>
      <c r="E3427" s="406" t="s">
        <v>1313</v>
      </c>
      <c r="F3427" s="760">
        <v>460</v>
      </c>
      <c r="G3427" s="761">
        <v>8</v>
      </c>
      <c r="H3427" s="762">
        <v>460</v>
      </c>
    </row>
    <row r="3428" spans="1:8" s="2" customFormat="1" ht="15.75" thickBot="1" x14ac:dyDescent="0.3">
      <c r="A3428" s="525" t="str">
        <f t="shared" si="88"/>
        <v>157-042-2-013 Transfobec Mauricie</v>
      </c>
      <c r="B3428" s="345" t="str">
        <f t="shared" si="89"/>
        <v>042-2-013 Transfobec Mauricie</v>
      </c>
      <c r="C3428" s="406">
        <v>157</v>
      </c>
      <c r="D3428" s="406" t="s">
        <v>1316</v>
      </c>
      <c r="E3428" s="406" t="s">
        <v>1317</v>
      </c>
      <c r="F3428" s="760">
        <v>460</v>
      </c>
      <c r="G3428" s="761">
        <v>8</v>
      </c>
      <c r="H3428" s="762">
        <v>460</v>
      </c>
    </row>
    <row r="3429" spans="1:8" s="2" customFormat="1" ht="15.75" thickBot="1" x14ac:dyDescent="0.3">
      <c r="A3429" s="525" t="str">
        <f t="shared" si="88"/>
        <v>158-142-4-004 Biomasse du lac Taureau</v>
      </c>
      <c r="B3429" s="345" t="str">
        <f t="shared" si="89"/>
        <v>142-4-004 Biomasse du lac Taureau</v>
      </c>
      <c r="C3429" s="406">
        <v>158</v>
      </c>
      <c r="D3429" s="406" t="s">
        <v>1147</v>
      </c>
      <c r="E3429" s="406" t="s">
        <v>1318</v>
      </c>
      <c r="F3429" s="760">
        <v>460</v>
      </c>
      <c r="G3429" s="761">
        <v>8</v>
      </c>
      <c r="H3429" s="762">
        <v>460</v>
      </c>
    </row>
    <row r="3430" spans="1:8" s="2" customFormat="1" ht="15.75" thickBot="1" x14ac:dyDescent="0.3">
      <c r="A3430" s="525" t="str">
        <f t="shared" si="88"/>
        <v>158-011-0-003 Cascades Canada ULC (Cabano)</v>
      </c>
      <c r="B3430" s="345" t="str">
        <f t="shared" si="89"/>
        <v>011-0-003 Cascades Canada ULC (Cabano)</v>
      </c>
      <c r="C3430" s="406">
        <v>158</v>
      </c>
      <c r="D3430" s="406" t="s">
        <v>1007</v>
      </c>
      <c r="E3430" s="406" t="s">
        <v>1211</v>
      </c>
      <c r="F3430" s="760">
        <v>160</v>
      </c>
      <c r="G3430" s="761">
        <v>3</v>
      </c>
      <c r="H3430" s="762">
        <v>180</v>
      </c>
    </row>
    <row r="3431" spans="1:8" s="2" customFormat="1" ht="15.75" thickBot="1" x14ac:dyDescent="0.3">
      <c r="A3431" s="525" t="str">
        <f t="shared" si="88"/>
        <v>158-051-0-003 Domtar inc. (Windsor - Pâtes et papiers)</v>
      </c>
      <c r="B3431" s="345" t="str">
        <f t="shared" si="89"/>
        <v>051-0-003 Domtar inc. (Windsor - Pâtes et papiers)</v>
      </c>
      <c r="C3431" s="406">
        <v>158</v>
      </c>
      <c r="D3431" s="406" t="s">
        <v>1012</v>
      </c>
      <c r="E3431" s="406" t="s">
        <v>1238</v>
      </c>
      <c r="F3431" s="760">
        <v>460</v>
      </c>
      <c r="G3431" s="761">
        <v>8</v>
      </c>
      <c r="H3431" s="762">
        <v>460</v>
      </c>
    </row>
    <row r="3432" spans="1:8" s="2" customFormat="1" ht="15.75" thickBot="1" x14ac:dyDescent="0.3">
      <c r="A3432" s="525" t="str">
        <f t="shared" si="88"/>
        <v>158-021-2-036 Elkem Métal Canada inc.</v>
      </c>
      <c r="B3432" s="345" t="str">
        <f t="shared" si="89"/>
        <v>021-2-036 Elkem Métal Canada inc.</v>
      </c>
      <c r="C3432" s="406">
        <v>158</v>
      </c>
      <c r="D3432" s="406" t="s">
        <v>1308</v>
      </c>
      <c r="E3432" s="406" t="s">
        <v>1309</v>
      </c>
      <c r="F3432" s="760">
        <v>460</v>
      </c>
      <c r="G3432" s="761">
        <v>8</v>
      </c>
      <c r="H3432" s="762">
        <v>460</v>
      </c>
    </row>
    <row r="3433" spans="1:8" s="2" customFormat="1" ht="15.75" thickBot="1" x14ac:dyDescent="0.3">
      <c r="A3433" s="525" t="str">
        <f t="shared" si="88"/>
        <v>158-027-4-003 Énergie Milot</v>
      </c>
      <c r="B3433" s="345" t="str">
        <f t="shared" si="89"/>
        <v>027-4-003 Énergie Milot</v>
      </c>
      <c r="C3433" s="406">
        <v>158</v>
      </c>
      <c r="D3433" s="406" t="s">
        <v>1314</v>
      </c>
      <c r="E3433" s="406" t="s">
        <v>1315</v>
      </c>
      <c r="F3433" s="760">
        <v>460</v>
      </c>
      <c r="G3433" s="761">
        <v>8</v>
      </c>
      <c r="H3433" s="762">
        <v>460</v>
      </c>
    </row>
    <row r="3434" spans="1:8" s="2" customFormat="1" ht="15.75" thickBot="1" x14ac:dyDescent="0.3">
      <c r="A3434" s="525" t="str">
        <f t="shared" si="88"/>
        <v>158-012-0-003 Entreprises Sappi Canada inc. (Matane)</v>
      </c>
      <c r="B3434" s="345" t="str">
        <f t="shared" si="89"/>
        <v>012-0-003 Entreprises Sappi Canada inc. (Matane)</v>
      </c>
      <c r="C3434" s="406">
        <v>158</v>
      </c>
      <c r="D3434" s="406" t="s">
        <v>1009</v>
      </c>
      <c r="E3434" s="406" t="s">
        <v>1239</v>
      </c>
      <c r="F3434" s="760">
        <v>0</v>
      </c>
      <c r="G3434" s="761">
        <v>0</v>
      </c>
      <c r="H3434" s="762">
        <v>0</v>
      </c>
    </row>
    <row r="3435" spans="1:8" s="2" customFormat="1" ht="15.75" thickBot="1" x14ac:dyDescent="0.3">
      <c r="A3435" s="525" t="str">
        <f t="shared" si="88"/>
        <v>158-025-0-001 Fibrek S.E.N.C. (Pâtes et papiers)</v>
      </c>
      <c r="B3435" s="345" t="str">
        <f t="shared" si="89"/>
        <v>025-0-001 Fibrek S.E.N.C. (Pâtes et papiers)</v>
      </c>
      <c r="C3435" s="406">
        <v>158</v>
      </c>
      <c r="D3435" s="406" t="s">
        <v>1310</v>
      </c>
      <c r="E3435" s="406" t="s">
        <v>1311</v>
      </c>
      <c r="F3435" s="760">
        <v>460</v>
      </c>
      <c r="G3435" s="761">
        <v>8</v>
      </c>
      <c r="H3435" s="762">
        <v>460</v>
      </c>
    </row>
    <row r="3436" spans="1:8" s="2" customFormat="1" ht="15.75" thickBot="1" x14ac:dyDescent="0.3">
      <c r="A3436" s="525" t="str">
        <f t="shared" si="88"/>
        <v>158-081-0-001 Rayonier A.M. Canada S.E.N.C. (Témiscaming - Pâtes et papiers)</v>
      </c>
      <c r="B3436" s="345" t="str">
        <f t="shared" si="89"/>
        <v>081-0-001 Rayonier A.M. Canada S.E.N.C. (Témiscaming - Pâtes et papiers)</v>
      </c>
      <c r="C3436" s="406">
        <v>158</v>
      </c>
      <c r="D3436" s="406" t="s">
        <v>1017</v>
      </c>
      <c r="E3436" s="406" t="s">
        <v>1244</v>
      </c>
      <c r="F3436" s="760">
        <v>460</v>
      </c>
      <c r="G3436" s="761">
        <v>8</v>
      </c>
      <c r="H3436" s="762">
        <v>460</v>
      </c>
    </row>
    <row r="3437" spans="1:8" s="2" customFormat="1" ht="15.75" thickBot="1" x14ac:dyDescent="0.3">
      <c r="A3437" s="525" t="str">
        <f t="shared" si="88"/>
        <v>158-025-4-005 Société de cogénération de St-Félicien, S.E.C.</v>
      </c>
      <c r="B3437" s="345" t="str">
        <f t="shared" si="89"/>
        <v>025-4-005 Société de cogénération de St-Félicien, S.E.C.</v>
      </c>
      <c r="C3437" s="406">
        <v>158</v>
      </c>
      <c r="D3437" s="406" t="s">
        <v>1312</v>
      </c>
      <c r="E3437" s="406" t="s">
        <v>1313</v>
      </c>
      <c r="F3437" s="760">
        <v>460</v>
      </c>
      <c r="G3437" s="761">
        <v>8</v>
      </c>
      <c r="H3437" s="762">
        <v>460</v>
      </c>
    </row>
    <row r="3438" spans="1:8" s="2" customFormat="1" ht="15.75" thickBot="1" x14ac:dyDescent="0.3">
      <c r="A3438" s="525" t="str">
        <f t="shared" si="88"/>
        <v>158-042-2-013 Transfobec Mauricie</v>
      </c>
      <c r="B3438" s="345" t="str">
        <f t="shared" si="89"/>
        <v>042-2-013 Transfobec Mauricie</v>
      </c>
      <c r="C3438" s="406">
        <v>158</v>
      </c>
      <c r="D3438" s="406" t="s">
        <v>1316</v>
      </c>
      <c r="E3438" s="406" t="s">
        <v>1317</v>
      </c>
      <c r="F3438" s="760">
        <v>460</v>
      </c>
      <c r="G3438" s="761">
        <v>8</v>
      </c>
      <c r="H3438" s="762">
        <v>460</v>
      </c>
    </row>
    <row r="3439" spans="1:8" s="2" customFormat="1" ht="15.75" thickBot="1" x14ac:dyDescent="0.3">
      <c r="A3439" s="525" t="str">
        <f t="shared" si="88"/>
        <v>180-142-4-004 Biomasse du lac Taureau</v>
      </c>
      <c r="B3439" s="345" t="str">
        <f t="shared" si="89"/>
        <v>142-4-004 Biomasse du lac Taureau</v>
      </c>
      <c r="C3439" s="406">
        <v>180</v>
      </c>
      <c r="D3439" s="406" t="s">
        <v>1147</v>
      </c>
      <c r="E3439" s="406" t="s">
        <v>1318</v>
      </c>
      <c r="F3439" s="760">
        <v>460</v>
      </c>
      <c r="G3439" s="761">
        <v>8</v>
      </c>
      <c r="H3439" s="762">
        <v>460</v>
      </c>
    </row>
    <row r="3440" spans="1:8" s="2" customFormat="1" ht="15.75" thickBot="1" x14ac:dyDescent="0.3">
      <c r="A3440" s="525" t="str">
        <f t="shared" si="88"/>
        <v>180-011-0-003 Cascades Canada ULC (Cabano)</v>
      </c>
      <c r="B3440" s="345" t="str">
        <f t="shared" si="89"/>
        <v>011-0-003 Cascades Canada ULC (Cabano)</v>
      </c>
      <c r="C3440" s="406">
        <v>180</v>
      </c>
      <c r="D3440" s="406" t="s">
        <v>1007</v>
      </c>
      <c r="E3440" s="406" t="s">
        <v>1211</v>
      </c>
      <c r="F3440" s="760">
        <v>280</v>
      </c>
      <c r="G3440" s="761">
        <v>5</v>
      </c>
      <c r="H3440" s="762">
        <v>300</v>
      </c>
    </row>
    <row r="3441" spans="1:8" s="2" customFormat="1" ht="15.75" thickBot="1" x14ac:dyDescent="0.3">
      <c r="A3441" s="525" t="str">
        <f t="shared" si="88"/>
        <v>180-051-0-003 Domtar inc. (Windsor - Pâtes et papiers)</v>
      </c>
      <c r="B3441" s="345" t="str">
        <f t="shared" si="89"/>
        <v>051-0-003 Domtar inc. (Windsor - Pâtes et papiers)</v>
      </c>
      <c r="C3441" s="406">
        <v>180</v>
      </c>
      <c r="D3441" s="406" t="s">
        <v>1012</v>
      </c>
      <c r="E3441" s="406" t="s">
        <v>1238</v>
      </c>
      <c r="F3441" s="760">
        <v>460</v>
      </c>
      <c r="G3441" s="761">
        <v>8</v>
      </c>
      <c r="H3441" s="762">
        <v>460</v>
      </c>
    </row>
    <row r="3442" spans="1:8" s="2" customFormat="1" ht="15.75" thickBot="1" x14ac:dyDescent="0.3">
      <c r="A3442" s="525" t="str">
        <f t="shared" si="88"/>
        <v>180-021-2-036 Elkem Métal Canada inc.</v>
      </c>
      <c r="B3442" s="345" t="str">
        <f t="shared" si="89"/>
        <v>021-2-036 Elkem Métal Canada inc.</v>
      </c>
      <c r="C3442" s="406">
        <v>180</v>
      </c>
      <c r="D3442" s="406" t="s">
        <v>1308</v>
      </c>
      <c r="E3442" s="406" t="s">
        <v>1309</v>
      </c>
      <c r="F3442" s="760">
        <v>460</v>
      </c>
      <c r="G3442" s="761">
        <v>8</v>
      </c>
      <c r="H3442" s="762">
        <v>460</v>
      </c>
    </row>
    <row r="3443" spans="1:8" s="2" customFormat="1" ht="15.75" thickBot="1" x14ac:dyDescent="0.3">
      <c r="A3443" s="525" t="str">
        <f t="shared" si="88"/>
        <v>180-027-4-003 Énergie Milot</v>
      </c>
      <c r="B3443" s="345" t="str">
        <f t="shared" si="89"/>
        <v>027-4-003 Énergie Milot</v>
      </c>
      <c r="C3443" s="406">
        <v>180</v>
      </c>
      <c r="D3443" s="406" t="s">
        <v>1314</v>
      </c>
      <c r="E3443" s="406" t="s">
        <v>1315</v>
      </c>
      <c r="F3443" s="760">
        <v>460</v>
      </c>
      <c r="G3443" s="761">
        <v>8</v>
      </c>
      <c r="H3443" s="762">
        <v>460</v>
      </c>
    </row>
    <row r="3444" spans="1:8" s="2" customFormat="1" ht="15.75" thickBot="1" x14ac:dyDescent="0.3">
      <c r="A3444" s="525" t="str">
        <f t="shared" si="88"/>
        <v>180-012-0-003 Entreprises Sappi Canada inc. (Matane)</v>
      </c>
      <c r="B3444" s="345" t="str">
        <f t="shared" si="89"/>
        <v>012-0-003 Entreprises Sappi Canada inc. (Matane)</v>
      </c>
      <c r="C3444" s="406">
        <v>180</v>
      </c>
      <c r="D3444" s="406" t="s">
        <v>1009</v>
      </c>
      <c r="E3444" s="406" t="s">
        <v>1239</v>
      </c>
      <c r="F3444" s="760">
        <v>20</v>
      </c>
      <c r="G3444" s="761">
        <v>1</v>
      </c>
      <c r="H3444" s="762">
        <v>60</v>
      </c>
    </row>
    <row r="3445" spans="1:8" s="2" customFormat="1" ht="15.75" thickBot="1" x14ac:dyDescent="0.3">
      <c r="A3445" s="525" t="str">
        <f t="shared" si="88"/>
        <v>180-025-0-001 Fibrek S.E.N.C. (Pâtes et papiers)</v>
      </c>
      <c r="B3445" s="345" t="str">
        <f t="shared" si="89"/>
        <v>025-0-001 Fibrek S.E.N.C. (Pâtes et papiers)</v>
      </c>
      <c r="C3445" s="406">
        <v>180</v>
      </c>
      <c r="D3445" s="406" t="s">
        <v>1310</v>
      </c>
      <c r="E3445" s="406" t="s">
        <v>1311</v>
      </c>
      <c r="F3445" s="760">
        <v>460</v>
      </c>
      <c r="G3445" s="761">
        <v>8</v>
      </c>
      <c r="H3445" s="762">
        <v>460</v>
      </c>
    </row>
    <row r="3446" spans="1:8" s="2" customFormat="1" ht="15.75" thickBot="1" x14ac:dyDescent="0.3">
      <c r="A3446" s="525" t="str">
        <f t="shared" si="88"/>
        <v>180-081-0-001 Rayonier A.M. Canada S.E.N.C. (Témiscaming - Pâtes et papiers)</v>
      </c>
      <c r="B3446" s="345" t="str">
        <f t="shared" si="89"/>
        <v>081-0-001 Rayonier A.M. Canada S.E.N.C. (Témiscaming - Pâtes et papiers)</v>
      </c>
      <c r="C3446" s="406">
        <v>180</v>
      </c>
      <c r="D3446" s="406" t="s">
        <v>1017</v>
      </c>
      <c r="E3446" s="406" t="s">
        <v>1244</v>
      </c>
      <c r="F3446" s="760">
        <v>460</v>
      </c>
      <c r="G3446" s="761">
        <v>8</v>
      </c>
      <c r="H3446" s="762">
        <v>460</v>
      </c>
    </row>
    <row r="3447" spans="1:8" s="2" customFormat="1" ht="15.75" thickBot="1" x14ac:dyDescent="0.3">
      <c r="A3447" s="525" t="str">
        <f t="shared" si="88"/>
        <v>180-025-4-005 Société de cogénération de St-Félicien, S.E.C.</v>
      </c>
      <c r="B3447" s="345" t="str">
        <f t="shared" si="89"/>
        <v>025-4-005 Société de cogénération de St-Félicien, S.E.C.</v>
      </c>
      <c r="C3447" s="406">
        <v>180</v>
      </c>
      <c r="D3447" s="406" t="s">
        <v>1312</v>
      </c>
      <c r="E3447" s="406" t="s">
        <v>1313</v>
      </c>
      <c r="F3447" s="760">
        <v>460</v>
      </c>
      <c r="G3447" s="761">
        <v>8</v>
      </c>
      <c r="H3447" s="762">
        <v>460</v>
      </c>
    </row>
    <row r="3448" spans="1:8" s="2" customFormat="1" ht="15.75" thickBot="1" x14ac:dyDescent="0.3">
      <c r="A3448" s="525" t="str">
        <f t="shared" si="88"/>
        <v>180-042-2-013 Transfobec Mauricie</v>
      </c>
      <c r="B3448" s="345" t="str">
        <f t="shared" si="89"/>
        <v>042-2-013 Transfobec Mauricie</v>
      </c>
      <c r="C3448" s="406">
        <v>180</v>
      </c>
      <c r="D3448" s="406" t="s">
        <v>1316</v>
      </c>
      <c r="E3448" s="406" t="s">
        <v>1317</v>
      </c>
      <c r="F3448" s="760">
        <v>460</v>
      </c>
      <c r="G3448" s="761">
        <v>8</v>
      </c>
      <c r="H3448" s="762">
        <v>460</v>
      </c>
    </row>
    <row r="3449" spans="1:8" s="2" customFormat="1" ht="15.75" thickBot="1" x14ac:dyDescent="0.3">
      <c r="A3449" s="525" t="str">
        <f t="shared" si="88"/>
        <v>181-142-4-004 Biomasse du lac Taureau</v>
      </c>
      <c r="B3449" s="345" t="str">
        <f t="shared" si="89"/>
        <v>142-4-004 Biomasse du lac Taureau</v>
      </c>
      <c r="C3449" s="406">
        <v>181</v>
      </c>
      <c r="D3449" s="406" t="s">
        <v>1147</v>
      </c>
      <c r="E3449" s="406" t="s">
        <v>1318</v>
      </c>
      <c r="F3449" s="760">
        <v>460</v>
      </c>
      <c r="G3449" s="761">
        <v>8</v>
      </c>
      <c r="H3449" s="762">
        <v>460</v>
      </c>
    </row>
    <row r="3450" spans="1:8" s="2" customFormat="1" ht="15.75" thickBot="1" x14ac:dyDescent="0.3">
      <c r="A3450" s="525" t="str">
        <f t="shared" si="88"/>
        <v>181-011-0-003 Cascades Canada ULC (Cabano)</v>
      </c>
      <c r="B3450" s="345" t="str">
        <f t="shared" si="89"/>
        <v>011-0-003 Cascades Canada ULC (Cabano)</v>
      </c>
      <c r="C3450" s="406">
        <v>181</v>
      </c>
      <c r="D3450" s="406" t="s">
        <v>1007</v>
      </c>
      <c r="E3450" s="406" t="s">
        <v>1211</v>
      </c>
      <c r="F3450" s="760">
        <v>460</v>
      </c>
      <c r="G3450" s="761">
        <v>8</v>
      </c>
      <c r="H3450" s="762">
        <v>460</v>
      </c>
    </row>
    <row r="3451" spans="1:8" s="2" customFormat="1" ht="15.75" thickBot="1" x14ac:dyDescent="0.3">
      <c r="A3451" s="525" t="str">
        <f t="shared" si="88"/>
        <v>181-051-0-003 Domtar inc. (Windsor - Pâtes et papiers)</v>
      </c>
      <c r="B3451" s="345" t="str">
        <f t="shared" si="89"/>
        <v>051-0-003 Domtar inc. (Windsor - Pâtes et papiers)</v>
      </c>
      <c r="C3451" s="406">
        <v>181</v>
      </c>
      <c r="D3451" s="406" t="s">
        <v>1012</v>
      </c>
      <c r="E3451" s="406" t="s">
        <v>1238</v>
      </c>
      <c r="F3451" s="760">
        <v>460</v>
      </c>
      <c r="G3451" s="761">
        <v>8</v>
      </c>
      <c r="H3451" s="762">
        <v>460</v>
      </c>
    </row>
    <row r="3452" spans="1:8" s="2" customFormat="1" ht="15.75" thickBot="1" x14ac:dyDescent="0.3">
      <c r="A3452" s="525" t="str">
        <f t="shared" si="88"/>
        <v>181-021-2-036 Elkem Métal Canada inc.</v>
      </c>
      <c r="B3452" s="345" t="str">
        <f t="shared" si="89"/>
        <v>021-2-036 Elkem Métal Canada inc.</v>
      </c>
      <c r="C3452" s="406">
        <v>181</v>
      </c>
      <c r="D3452" s="406" t="s">
        <v>1308</v>
      </c>
      <c r="E3452" s="406" t="s">
        <v>1309</v>
      </c>
      <c r="F3452" s="760">
        <v>460</v>
      </c>
      <c r="G3452" s="761">
        <v>8</v>
      </c>
      <c r="H3452" s="762">
        <v>460</v>
      </c>
    </row>
    <row r="3453" spans="1:8" s="2" customFormat="1" ht="15.75" thickBot="1" x14ac:dyDescent="0.3">
      <c r="A3453" s="525" t="str">
        <f t="shared" si="88"/>
        <v>181-027-4-003 Énergie Milot</v>
      </c>
      <c r="B3453" s="345" t="str">
        <f t="shared" si="89"/>
        <v>027-4-003 Énergie Milot</v>
      </c>
      <c r="C3453" s="406">
        <v>181</v>
      </c>
      <c r="D3453" s="406" t="s">
        <v>1314</v>
      </c>
      <c r="E3453" s="406" t="s">
        <v>1315</v>
      </c>
      <c r="F3453" s="760">
        <v>460</v>
      </c>
      <c r="G3453" s="761">
        <v>8</v>
      </c>
      <c r="H3453" s="762">
        <v>460</v>
      </c>
    </row>
    <row r="3454" spans="1:8" s="2" customFormat="1" ht="15.75" thickBot="1" x14ac:dyDescent="0.3">
      <c r="A3454" s="525" t="str">
        <f t="shared" si="88"/>
        <v>181-012-0-003 Entreprises Sappi Canada inc. (Matane)</v>
      </c>
      <c r="B3454" s="345" t="str">
        <f t="shared" si="89"/>
        <v>012-0-003 Entreprises Sappi Canada inc. (Matane)</v>
      </c>
      <c r="C3454" s="406">
        <v>181</v>
      </c>
      <c r="D3454" s="406" t="s">
        <v>1009</v>
      </c>
      <c r="E3454" s="406" t="s">
        <v>1239</v>
      </c>
      <c r="F3454" s="760">
        <v>240</v>
      </c>
      <c r="G3454" s="761">
        <v>4</v>
      </c>
      <c r="H3454" s="762">
        <v>240</v>
      </c>
    </row>
    <row r="3455" spans="1:8" s="2" customFormat="1" ht="15.75" thickBot="1" x14ac:dyDescent="0.3">
      <c r="A3455" s="525" t="str">
        <f t="shared" si="88"/>
        <v>181-025-0-001 Fibrek S.E.N.C. (Pâtes et papiers)</v>
      </c>
      <c r="B3455" s="345" t="str">
        <f t="shared" si="89"/>
        <v>025-0-001 Fibrek S.E.N.C. (Pâtes et papiers)</v>
      </c>
      <c r="C3455" s="406">
        <v>181</v>
      </c>
      <c r="D3455" s="406" t="s">
        <v>1310</v>
      </c>
      <c r="E3455" s="406" t="s">
        <v>1311</v>
      </c>
      <c r="F3455" s="760">
        <v>460</v>
      </c>
      <c r="G3455" s="761">
        <v>8</v>
      </c>
      <c r="H3455" s="762">
        <v>460</v>
      </c>
    </row>
    <row r="3456" spans="1:8" s="2" customFormat="1" ht="15.75" thickBot="1" x14ac:dyDescent="0.3">
      <c r="A3456" s="525" t="str">
        <f t="shared" si="88"/>
        <v>181-081-0-001 Rayonier A.M. Canada S.E.N.C. (Témiscaming - Pâtes et papiers)</v>
      </c>
      <c r="B3456" s="345" t="str">
        <f t="shared" si="89"/>
        <v>081-0-001 Rayonier A.M. Canada S.E.N.C. (Témiscaming - Pâtes et papiers)</v>
      </c>
      <c r="C3456" s="406">
        <v>181</v>
      </c>
      <c r="D3456" s="406" t="s">
        <v>1017</v>
      </c>
      <c r="E3456" s="406" t="s">
        <v>1244</v>
      </c>
      <c r="F3456" s="760">
        <v>460</v>
      </c>
      <c r="G3456" s="761">
        <v>8</v>
      </c>
      <c r="H3456" s="762">
        <v>460</v>
      </c>
    </row>
    <row r="3457" spans="1:8" s="2" customFormat="1" ht="15.75" thickBot="1" x14ac:dyDescent="0.3">
      <c r="A3457" s="525" t="str">
        <f t="shared" si="88"/>
        <v>181-025-4-005 Société de cogénération de St-Félicien, S.E.C.</v>
      </c>
      <c r="B3457" s="345" t="str">
        <f t="shared" si="89"/>
        <v>025-4-005 Société de cogénération de St-Félicien, S.E.C.</v>
      </c>
      <c r="C3457" s="406">
        <v>181</v>
      </c>
      <c r="D3457" s="406" t="s">
        <v>1312</v>
      </c>
      <c r="E3457" s="406" t="s">
        <v>1313</v>
      </c>
      <c r="F3457" s="760">
        <v>460</v>
      </c>
      <c r="G3457" s="761">
        <v>8</v>
      </c>
      <c r="H3457" s="762">
        <v>460</v>
      </c>
    </row>
    <row r="3458" spans="1:8" s="2" customFormat="1" ht="15.75" thickBot="1" x14ac:dyDescent="0.3">
      <c r="A3458" s="525" t="str">
        <f t="shared" si="88"/>
        <v>181-042-2-013 Transfobec Mauricie</v>
      </c>
      <c r="B3458" s="345" t="str">
        <f t="shared" si="89"/>
        <v>042-2-013 Transfobec Mauricie</v>
      </c>
      <c r="C3458" s="406">
        <v>181</v>
      </c>
      <c r="D3458" s="406" t="s">
        <v>1316</v>
      </c>
      <c r="E3458" s="406" t="s">
        <v>1317</v>
      </c>
      <c r="F3458" s="760">
        <v>460</v>
      </c>
      <c r="G3458" s="761">
        <v>8</v>
      </c>
      <c r="H3458" s="762">
        <v>460</v>
      </c>
    </row>
    <row r="3459" spans="1:8" s="2" customFormat="1" ht="15.75" thickBot="1" x14ac:dyDescent="0.3">
      <c r="A3459" s="525" t="str">
        <f t="shared" si="88"/>
        <v>182-142-4-004 Biomasse du lac Taureau</v>
      </c>
      <c r="B3459" s="345" t="str">
        <f t="shared" si="89"/>
        <v>142-4-004 Biomasse du lac Taureau</v>
      </c>
      <c r="C3459" s="406">
        <v>182</v>
      </c>
      <c r="D3459" s="406" t="s">
        <v>1147</v>
      </c>
      <c r="E3459" s="406" t="s">
        <v>1318</v>
      </c>
      <c r="F3459" s="760">
        <v>460</v>
      </c>
      <c r="G3459" s="761">
        <v>8</v>
      </c>
      <c r="H3459" s="762">
        <v>460</v>
      </c>
    </row>
    <row r="3460" spans="1:8" s="2" customFormat="1" ht="15.75" thickBot="1" x14ac:dyDescent="0.3">
      <c r="A3460" s="525" t="str">
        <f t="shared" si="88"/>
        <v>182-011-0-003 Cascades Canada ULC (Cabano)</v>
      </c>
      <c r="B3460" s="345" t="str">
        <f t="shared" si="89"/>
        <v>011-0-003 Cascades Canada ULC (Cabano)</v>
      </c>
      <c r="C3460" s="406">
        <v>182</v>
      </c>
      <c r="D3460" s="406" t="s">
        <v>1007</v>
      </c>
      <c r="E3460" s="406" t="s">
        <v>1211</v>
      </c>
      <c r="F3460" s="760">
        <v>360</v>
      </c>
      <c r="G3460" s="761">
        <v>6</v>
      </c>
      <c r="H3460" s="762">
        <v>360</v>
      </c>
    </row>
    <row r="3461" spans="1:8" s="2" customFormat="1" ht="15.75" thickBot="1" x14ac:dyDescent="0.3">
      <c r="A3461" s="525" t="str">
        <f t="shared" si="88"/>
        <v>182-051-0-003 Domtar inc. (Windsor - Pâtes et papiers)</v>
      </c>
      <c r="B3461" s="345" t="str">
        <f t="shared" si="89"/>
        <v>051-0-003 Domtar inc. (Windsor - Pâtes et papiers)</v>
      </c>
      <c r="C3461" s="406">
        <v>182</v>
      </c>
      <c r="D3461" s="406" t="s">
        <v>1012</v>
      </c>
      <c r="E3461" s="406" t="s">
        <v>1238</v>
      </c>
      <c r="F3461" s="760">
        <v>460</v>
      </c>
      <c r="G3461" s="761">
        <v>8</v>
      </c>
      <c r="H3461" s="762">
        <v>460</v>
      </c>
    </row>
    <row r="3462" spans="1:8" s="2" customFormat="1" ht="15.75" thickBot="1" x14ac:dyDescent="0.3">
      <c r="A3462" s="525" t="str">
        <f t="shared" si="88"/>
        <v>182-021-2-036 Elkem Métal Canada inc.</v>
      </c>
      <c r="B3462" s="345" t="str">
        <f t="shared" si="89"/>
        <v>021-2-036 Elkem Métal Canada inc.</v>
      </c>
      <c r="C3462" s="406">
        <v>182</v>
      </c>
      <c r="D3462" s="406" t="s">
        <v>1308</v>
      </c>
      <c r="E3462" s="406" t="s">
        <v>1309</v>
      </c>
      <c r="F3462" s="760">
        <v>460</v>
      </c>
      <c r="G3462" s="761">
        <v>8</v>
      </c>
      <c r="H3462" s="762">
        <v>460</v>
      </c>
    </row>
    <row r="3463" spans="1:8" s="2" customFormat="1" ht="15.75" thickBot="1" x14ac:dyDescent="0.3">
      <c r="A3463" s="525" t="str">
        <f t="shared" si="88"/>
        <v>182-027-4-003 Énergie Milot</v>
      </c>
      <c r="B3463" s="345" t="str">
        <f t="shared" si="89"/>
        <v>027-4-003 Énergie Milot</v>
      </c>
      <c r="C3463" s="406">
        <v>182</v>
      </c>
      <c r="D3463" s="406" t="s">
        <v>1314</v>
      </c>
      <c r="E3463" s="406" t="s">
        <v>1315</v>
      </c>
      <c r="F3463" s="760">
        <v>460</v>
      </c>
      <c r="G3463" s="761">
        <v>8</v>
      </c>
      <c r="H3463" s="762">
        <v>460</v>
      </c>
    </row>
    <row r="3464" spans="1:8" s="2" customFormat="1" ht="15.75" thickBot="1" x14ac:dyDescent="0.3">
      <c r="A3464" s="525" t="str">
        <f t="shared" si="88"/>
        <v>182-012-0-003 Entreprises Sappi Canada inc. (Matane)</v>
      </c>
      <c r="B3464" s="345" t="str">
        <f t="shared" si="89"/>
        <v>012-0-003 Entreprises Sappi Canada inc. (Matane)</v>
      </c>
      <c r="C3464" s="406">
        <v>182</v>
      </c>
      <c r="D3464" s="406" t="s">
        <v>1009</v>
      </c>
      <c r="E3464" s="406" t="s">
        <v>1239</v>
      </c>
      <c r="F3464" s="760">
        <v>40</v>
      </c>
      <c r="G3464" s="761">
        <v>1</v>
      </c>
      <c r="H3464" s="762">
        <v>60</v>
      </c>
    </row>
    <row r="3465" spans="1:8" s="2" customFormat="1" ht="15.75" thickBot="1" x14ac:dyDescent="0.3">
      <c r="A3465" s="525" t="str">
        <f t="shared" si="88"/>
        <v>182-025-0-001 Fibrek S.E.N.C. (Pâtes et papiers)</v>
      </c>
      <c r="B3465" s="345" t="str">
        <f t="shared" si="89"/>
        <v>025-0-001 Fibrek S.E.N.C. (Pâtes et papiers)</v>
      </c>
      <c r="C3465" s="406">
        <v>182</v>
      </c>
      <c r="D3465" s="406" t="s">
        <v>1310</v>
      </c>
      <c r="E3465" s="406" t="s">
        <v>1311</v>
      </c>
      <c r="F3465" s="760">
        <v>460</v>
      </c>
      <c r="G3465" s="761">
        <v>8</v>
      </c>
      <c r="H3465" s="762">
        <v>460</v>
      </c>
    </row>
    <row r="3466" spans="1:8" s="2" customFormat="1" ht="15.75" thickBot="1" x14ac:dyDescent="0.3">
      <c r="A3466" s="525" t="str">
        <f t="shared" si="88"/>
        <v>182-081-0-001 Rayonier A.M. Canada S.E.N.C. (Témiscaming - Pâtes et papiers)</v>
      </c>
      <c r="B3466" s="345" t="str">
        <f t="shared" si="89"/>
        <v>081-0-001 Rayonier A.M. Canada S.E.N.C. (Témiscaming - Pâtes et papiers)</v>
      </c>
      <c r="C3466" s="406">
        <v>182</v>
      </c>
      <c r="D3466" s="406" t="s">
        <v>1017</v>
      </c>
      <c r="E3466" s="406" t="s">
        <v>1244</v>
      </c>
      <c r="F3466" s="760">
        <v>460</v>
      </c>
      <c r="G3466" s="761">
        <v>8</v>
      </c>
      <c r="H3466" s="762">
        <v>460</v>
      </c>
    </row>
    <row r="3467" spans="1:8" s="2" customFormat="1" ht="15.75" thickBot="1" x14ac:dyDescent="0.3">
      <c r="A3467" s="525" t="str">
        <f t="shared" si="88"/>
        <v>182-025-4-005 Société de cogénération de St-Félicien, S.E.C.</v>
      </c>
      <c r="B3467" s="345" t="str">
        <f t="shared" si="89"/>
        <v>025-4-005 Société de cogénération de St-Félicien, S.E.C.</v>
      </c>
      <c r="C3467" s="406">
        <v>182</v>
      </c>
      <c r="D3467" s="406" t="s">
        <v>1312</v>
      </c>
      <c r="E3467" s="406" t="s">
        <v>1313</v>
      </c>
      <c r="F3467" s="760">
        <v>460</v>
      </c>
      <c r="G3467" s="761">
        <v>8</v>
      </c>
      <c r="H3467" s="762">
        <v>460</v>
      </c>
    </row>
    <row r="3468" spans="1:8" s="2" customFormat="1" ht="15.75" thickBot="1" x14ac:dyDescent="0.3">
      <c r="A3468" s="525" t="str">
        <f t="shared" si="88"/>
        <v>182-042-2-013 Transfobec Mauricie</v>
      </c>
      <c r="B3468" s="345" t="str">
        <f t="shared" si="89"/>
        <v>042-2-013 Transfobec Mauricie</v>
      </c>
      <c r="C3468" s="406">
        <v>182</v>
      </c>
      <c r="D3468" s="406" t="s">
        <v>1316</v>
      </c>
      <c r="E3468" s="406" t="s">
        <v>1317</v>
      </c>
      <c r="F3468" s="760">
        <v>460</v>
      </c>
      <c r="G3468" s="761">
        <v>8</v>
      </c>
      <c r="H3468" s="762">
        <v>460</v>
      </c>
    </row>
    <row r="3469" spans="1:8" s="2" customFormat="1" ht="15.75" thickBot="1" x14ac:dyDescent="0.3">
      <c r="A3469" s="525" t="str">
        <f t="shared" si="88"/>
        <v>183-142-4-004 Biomasse du lac Taureau</v>
      </c>
      <c r="B3469" s="345" t="str">
        <f t="shared" si="89"/>
        <v>142-4-004 Biomasse du lac Taureau</v>
      </c>
      <c r="C3469" s="406">
        <v>183</v>
      </c>
      <c r="D3469" s="406" t="s">
        <v>1147</v>
      </c>
      <c r="E3469" s="406" t="s">
        <v>1318</v>
      </c>
      <c r="F3469" s="760">
        <v>460</v>
      </c>
      <c r="G3469" s="761">
        <v>8</v>
      </c>
      <c r="H3469" s="762">
        <v>460</v>
      </c>
    </row>
    <row r="3470" spans="1:8" s="2" customFormat="1" ht="15.75" thickBot="1" x14ac:dyDescent="0.3">
      <c r="A3470" s="525" t="str">
        <f t="shared" si="88"/>
        <v>183-011-0-003 Cascades Canada ULC (Cabano)</v>
      </c>
      <c r="B3470" s="345" t="str">
        <f t="shared" si="89"/>
        <v>011-0-003 Cascades Canada ULC (Cabano)</v>
      </c>
      <c r="C3470" s="406">
        <v>183</v>
      </c>
      <c r="D3470" s="406" t="s">
        <v>1007</v>
      </c>
      <c r="E3470" s="406" t="s">
        <v>1211</v>
      </c>
      <c r="F3470" s="760">
        <v>460</v>
      </c>
      <c r="G3470" s="761">
        <v>8</v>
      </c>
      <c r="H3470" s="762">
        <v>460</v>
      </c>
    </row>
    <row r="3471" spans="1:8" s="2" customFormat="1" ht="15.75" thickBot="1" x14ac:dyDescent="0.3">
      <c r="A3471" s="525" t="str">
        <f t="shared" si="88"/>
        <v>183-051-0-003 Domtar inc. (Windsor - Pâtes et papiers)</v>
      </c>
      <c r="B3471" s="345" t="str">
        <f t="shared" si="89"/>
        <v>051-0-003 Domtar inc. (Windsor - Pâtes et papiers)</v>
      </c>
      <c r="C3471" s="406">
        <v>183</v>
      </c>
      <c r="D3471" s="406" t="s">
        <v>1012</v>
      </c>
      <c r="E3471" s="406" t="s">
        <v>1238</v>
      </c>
      <c r="F3471" s="760">
        <v>460</v>
      </c>
      <c r="G3471" s="761">
        <v>8</v>
      </c>
      <c r="H3471" s="762">
        <v>460</v>
      </c>
    </row>
    <row r="3472" spans="1:8" s="2" customFormat="1" ht="15.75" thickBot="1" x14ac:dyDescent="0.3">
      <c r="A3472" s="525" t="str">
        <f t="shared" si="88"/>
        <v>183-021-2-036 Elkem Métal Canada inc.</v>
      </c>
      <c r="B3472" s="345" t="str">
        <f t="shared" si="89"/>
        <v>021-2-036 Elkem Métal Canada inc.</v>
      </c>
      <c r="C3472" s="406">
        <v>183</v>
      </c>
      <c r="D3472" s="406" t="s">
        <v>1308</v>
      </c>
      <c r="E3472" s="406" t="s">
        <v>1309</v>
      </c>
      <c r="F3472" s="760">
        <v>460</v>
      </c>
      <c r="G3472" s="761">
        <v>8</v>
      </c>
      <c r="H3472" s="762">
        <v>460</v>
      </c>
    </row>
    <row r="3473" spans="1:8" s="2" customFormat="1" ht="15.75" thickBot="1" x14ac:dyDescent="0.3">
      <c r="A3473" s="525" t="str">
        <f t="shared" si="88"/>
        <v>183-027-4-003 Énergie Milot</v>
      </c>
      <c r="B3473" s="345" t="str">
        <f t="shared" si="89"/>
        <v>027-4-003 Énergie Milot</v>
      </c>
      <c r="C3473" s="406">
        <v>183</v>
      </c>
      <c r="D3473" s="406" t="s">
        <v>1314</v>
      </c>
      <c r="E3473" s="406" t="s">
        <v>1315</v>
      </c>
      <c r="F3473" s="760">
        <v>460</v>
      </c>
      <c r="G3473" s="761">
        <v>8</v>
      </c>
      <c r="H3473" s="762">
        <v>460</v>
      </c>
    </row>
    <row r="3474" spans="1:8" s="2" customFormat="1" ht="15.75" thickBot="1" x14ac:dyDescent="0.3">
      <c r="A3474" s="525" t="str">
        <f t="shared" si="88"/>
        <v>183-012-0-003 Entreprises Sappi Canada inc. (Matane)</v>
      </c>
      <c r="B3474" s="345" t="str">
        <f t="shared" si="89"/>
        <v>012-0-003 Entreprises Sappi Canada inc. (Matane)</v>
      </c>
      <c r="C3474" s="406">
        <v>183</v>
      </c>
      <c r="D3474" s="406" t="s">
        <v>1009</v>
      </c>
      <c r="E3474" s="406" t="s">
        <v>1239</v>
      </c>
      <c r="F3474" s="760">
        <v>100</v>
      </c>
      <c r="G3474" s="761">
        <v>2</v>
      </c>
      <c r="H3474" s="762">
        <v>120</v>
      </c>
    </row>
    <row r="3475" spans="1:8" s="2" customFormat="1" ht="15.75" thickBot="1" x14ac:dyDescent="0.3">
      <c r="A3475" s="525" t="str">
        <f t="shared" si="88"/>
        <v>183-025-0-001 Fibrek S.E.N.C. (Pâtes et papiers)</v>
      </c>
      <c r="B3475" s="345" t="str">
        <f t="shared" si="89"/>
        <v>025-0-001 Fibrek S.E.N.C. (Pâtes et papiers)</v>
      </c>
      <c r="C3475" s="406">
        <v>183</v>
      </c>
      <c r="D3475" s="406" t="s">
        <v>1310</v>
      </c>
      <c r="E3475" s="406" t="s">
        <v>1311</v>
      </c>
      <c r="F3475" s="760">
        <v>460</v>
      </c>
      <c r="G3475" s="761">
        <v>8</v>
      </c>
      <c r="H3475" s="762">
        <v>460</v>
      </c>
    </row>
    <row r="3476" spans="1:8" s="2" customFormat="1" ht="15.75" thickBot="1" x14ac:dyDescent="0.3">
      <c r="A3476" s="525" t="str">
        <f t="shared" si="88"/>
        <v>183-081-0-001 Rayonier A.M. Canada S.E.N.C. (Témiscaming - Pâtes et papiers)</v>
      </c>
      <c r="B3476" s="345" t="str">
        <f t="shared" si="89"/>
        <v>081-0-001 Rayonier A.M. Canada S.E.N.C. (Témiscaming - Pâtes et papiers)</v>
      </c>
      <c r="C3476" s="406">
        <v>183</v>
      </c>
      <c r="D3476" s="406" t="s">
        <v>1017</v>
      </c>
      <c r="E3476" s="406" t="s">
        <v>1244</v>
      </c>
      <c r="F3476" s="760">
        <v>460</v>
      </c>
      <c r="G3476" s="761">
        <v>8</v>
      </c>
      <c r="H3476" s="762">
        <v>460</v>
      </c>
    </row>
    <row r="3477" spans="1:8" s="2" customFormat="1" ht="15.75" thickBot="1" x14ac:dyDescent="0.3">
      <c r="A3477" s="525" t="str">
        <f t="shared" si="88"/>
        <v>183-025-4-005 Société de cogénération de St-Félicien, S.E.C.</v>
      </c>
      <c r="B3477" s="345" t="str">
        <f t="shared" si="89"/>
        <v>025-4-005 Société de cogénération de St-Félicien, S.E.C.</v>
      </c>
      <c r="C3477" s="406">
        <v>183</v>
      </c>
      <c r="D3477" s="406" t="s">
        <v>1312</v>
      </c>
      <c r="E3477" s="406" t="s">
        <v>1313</v>
      </c>
      <c r="F3477" s="760">
        <v>460</v>
      </c>
      <c r="G3477" s="761">
        <v>8</v>
      </c>
      <c r="H3477" s="762">
        <v>460</v>
      </c>
    </row>
    <row r="3478" spans="1:8" s="2" customFormat="1" ht="15.75" thickBot="1" x14ac:dyDescent="0.3">
      <c r="A3478" s="525" t="str">
        <f t="shared" si="88"/>
        <v>183-042-2-013 Transfobec Mauricie</v>
      </c>
      <c r="B3478" s="345" t="str">
        <f t="shared" si="89"/>
        <v>042-2-013 Transfobec Mauricie</v>
      </c>
      <c r="C3478" s="406">
        <v>183</v>
      </c>
      <c r="D3478" s="406" t="s">
        <v>1316</v>
      </c>
      <c r="E3478" s="406" t="s">
        <v>1317</v>
      </c>
      <c r="F3478" s="760">
        <v>460</v>
      </c>
      <c r="G3478" s="761">
        <v>8</v>
      </c>
      <c r="H3478" s="762">
        <v>460</v>
      </c>
    </row>
    <row r="3479" spans="1:8" s="2" customFormat="1" ht="15.75" thickBot="1" x14ac:dyDescent="0.3">
      <c r="A3479" s="525" t="str">
        <f t="shared" si="88"/>
        <v>184-142-4-004 Biomasse du lac Taureau</v>
      </c>
      <c r="B3479" s="345" t="str">
        <f t="shared" si="89"/>
        <v>142-4-004 Biomasse du lac Taureau</v>
      </c>
      <c r="C3479" s="406">
        <v>184</v>
      </c>
      <c r="D3479" s="406" t="s">
        <v>1147</v>
      </c>
      <c r="E3479" s="406" t="s">
        <v>1318</v>
      </c>
      <c r="F3479" s="760">
        <v>460</v>
      </c>
      <c r="G3479" s="761">
        <v>8</v>
      </c>
      <c r="H3479" s="762">
        <v>460</v>
      </c>
    </row>
    <row r="3480" spans="1:8" s="2" customFormat="1" ht="15.75" thickBot="1" x14ac:dyDescent="0.3">
      <c r="A3480" s="525" t="str">
        <f t="shared" si="88"/>
        <v>184-011-0-003 Cascades Canada ULC (Cabano)</v>
      </c>
      <c r="B3480" s="345" t="str">
        <f t="shared" si="89"/>
        <v>011-0-003 Cascades Canada ULC (Cabano)</v>
      </c>
      <c r="C3480" s="406">
        <v>184</v>
      </c>
      <c r="D3480" s="406" t="s">
        <v>1007</v>
      </c>
      <c r="E3480" s="406" t="s">
        <v>1211</v>
      </c>
      <c r="F3480" s="760">
        <v>460</v>
      </c>
      <c r="G3480" s="761">
        <v>8</v>
      </c>
      <c r="H3480" s="762">
        <v>460</v>
      </c>
    </row>
    <row r="3481" spans="1:8" s="2" customFormat="1" ht="15.75" thickBot="1" x14ac:dyDescent="0.3">
      <c r="A3481" s="525" t="str">
        <f t="shared" si="88"/>
        <v>184-051-0-003 Domtar inc. (Windsor - Pâtes et papiers)</v>
      </c>
      <c r="B3481" s="345" t="str">
        <f t="shared" si="89"/>
        <v>051-0-003 Domtar inc. (Windsor - Pâtes et papiers)</v>
      </c>
      <c r="C3481" s="406">
        <v>184</v>
      </c>
      <c r="D3481" s="406" t="s">
        <v>1012</v>
      </c>
      <c r="E3481" s="406" t="s">
        <v>1238</v>
      </c>
      <c r="F3481" s="760">
        <v>460</v>
      </c>
      <c r="G3481" s="761">
        <v>8</v>
      </c>
      <c r="H3481" s="762">
        <v>460</v>
      </c>
    </row>
    <row r="3482" spans="1:8" s="2" customFormat="1" ht="15.75" thickBot="1" x14ac:dyDescent="0.3">
      <c r="A3482" s="525" t="str">
        <f t="shared" si="88"/>
        <v>184-021-2-036 Elkem Métal Canada inc.</v>
      </c>
      <c r="B3482" s="345" t="str">
        <f t="shared" si="89"/>
        <v>021-2-036 Elkem Métal Canada inc.</v>
      </c>
      <c r="C3482" s="406">
        <v>184</v>
      </c>
      <c r="D3482" s="406" t="s">
        <v>1308</v>
      </c>
      <c r="E3482" s="406" t="s">
        <v>1309</v>
      </c>
      <c r="F3482" s="760">
        <v>460</v>
      </c>
      <c r="G3482" s="761">
        <v>8</v>
      </c>
      <c r="H3482" s="762">
        <v>460</v>
      </c>
    </row>
    <row r="3483" spans="1:8" s="2" customFormat="1" ht="15.75" thickBot="1" x14ac:dyDescent="0.3">
      <c r="A3483" s="525" t="str">
        <f t="shared" si="88"/>
        <v>184-027-4-003 Énergie Milot</v>
      </c>
      <c r="B3483" s="345" t="str">
        <f t="shared" si="89"/>
        <v>027-4-003 Énergie Milot</v>
      </c>
      <c r="C3483" s="406">
        <v>184</v>
      </c>
      <c r="D3483" s="406" t="s">
        <v>1314</v>
      </c>
      <c r="E3483" s="406" t="s">
        <v>1315</v>
      </c>
      <c r="F3483" s="760">
        <v>460</v>
      </c>
      <c r="G3483" s="761">
        <v>8</v>
      </c>
      <c r="H3483" s="762">
        <v>460</v>
      </c>
    </row>
    <row r="3484" spans="1:8" s="2" customFormat="1" ht="15.75" thickBot="1" x14ac:dyDescent="0.3">
      <c r="A3484" s="525" t="str">
        <f t="shared" si="88"/>
        <v>184-012-0-003 Entreprises Sappi Canada inc. (Matane)</v>
      </c>
      <c r="B3484" s="345" t="str">
        <f t="shared" si="89"/>
        <v>012-0-003 Entreprises Sappi Canada inc. (Matane)</v>
      </c>
      <c r="C3484" s="406">
        <v>184</v>
      </c>
      <c r="D3484" s="406" t="s">
        <v>1009</v>
      </c>
      <c r="E3484" s="406" t="s">
        <v>1239</v>
      </c>
      <c r="F3484" s="760">
        <v>340</v>
      </c>
      <c r="G3484" s="761">
        <v>6</v>
      </c>
      <c r="H3484" s="762">
        <v>360</v>
      </c>
    </row>
    <row r="3485" spans="1:8" s="2" customFormat="1" ht="15.75" thickBot="1" x14ac:dyDescent="0.3">
      <c r="A3485" s="525" t="str">
        <f t="shared" si="88"/>
        <v>184-025-0-001 Fibrek S.E.N.C. (Pâtes et papiers)</v>
      </c>
      <c r="B3485" s="345" t="str">
        <f t="shared" si="89"/>
        <v>025-0-001 Fibrek S.E.N.C. (Pâtes et papiers)</v>
      </c>
      <c r="C3485" s="406">
        <v>184</v>
      </c>
      <c r="D3485" s="406" t="s">
        <v>1310</v>
      </c>
      <c r="E3485" s="406" t="s">
        <v>1311</v>
      </c>
      <c r="F3485" s="760">
        <v>460</v>
      </c>
      <c r="G3485" s="761">
        <v>8</v>
      </c>
      <c r="H3485" s="762">
        <v>460</v>
      </c>
    </row>
    <row r="3486" spans="1:8" s="2" customFormat="1" ht="15.75" thickBot="1" x14ac:dyDescent="0.3">
      <c r="A3486" s="525" t="str">
        <f t="shared" si="88"/>
        <v>184-081-0-001 Rayonier A.M. Canada S.E.N.C. (Témiscaming - Pâtes et papiers)</v>
      </c>
      <c r="B3486" s="345" t="str">
        <f t="shared" si="89"/>
        <v>081-0-001 Rayonier A.M. Canada S.E.N.C. (Témiscaming - Pâtes et papiers)</v>
      </c>
      <c r="C3486" s="406">
        <v>184</v>
      </c>
      <c r="D3486" s="406" t="s">
        <v>1017</v>
      </c>
      <c r="E3486" s="406" t="s">
        <v>1244</v>
      </c>
      <c r="F3486" s="760">
        <v>460</v>
      </c>
      <c r="G3486" s="761">
        <v>8</v>
      </c>
      <c r="H3486" s="762">
        <v>460</v>
      </c>
    </row>
    <row r="3487" spans="1:8" s="2" customFormat="1" ht="15.75" thickBot="1" x14ac:dyDescent="0.3">
      <c r="A3487" s="525" t="str">
        <f t="shared" si="88"/>
        <v>184-025-4-005 Société de cogénération de St-Félicien, S.E.C.</v>
      </c>
      <c r="B3487" s="345" t="str">
        <f t="shared" si="89"/>
        <v>025-4-005 Société de cogénération de St-Félicien, S.E.C.</v>
      </c>
      <c r="C3487" s="406">
        <v>184</v>
      </c>
      <c r="D3487" s="406" t="s">
        <v>1312</v>
      </c>
      <c r="E3487" s="406" t="s">
        <v>1313</v>
      </c>
      <c r="F3487" s="760">
        <v>460</v>
      </c>
      <c r="G3487" s="761">
        <v>8</v>
      </c>
      <c r="H3487" s="762">
        <v>460</v>
      </c>
    </row>
    <row r="3488" spans="1:8" s="2" customFormat="1" ht="15.75" thickBot="1" x14ac:dyDescent="0.3">
      <c r="A3488" s="525" t="str">
        <f t="shared" ref="A3488:A3551" si="90">CONCATENATE(C3488,"-",B3488)</f>
        <v>184-042-2-013 Transfobec Mauricie</v>
      </c>
      <c r="B3488" s="345" t="str">
        <f t="shared" ref="B3488:B3551" si="91">CONCATENATE(D3488," ",E3488)</f>
        <v>042-2-013 Transfobec Mauricie</v>
      </c>
      <c r="C3488" s="406">
        <v>184</v>
      </c>
      <c r="D3488" s="406" t="s">
        <v>1316</v>
      </c>
      <c r="E3488" s="406" t="s">
        <v>1317</v>
      </c>
      <c r="F3488" s="760">
        <v>460</v>
      </c>
      <c r="G3488" s="761">
        <v>8</v>
      </c>
      <c r="H3488" s="762">
        <v>460</v>
      </c>
    </row>
    <row r="3489" spans="1:8" s="2" customFormat="1" ht="15.75" thickBot="1" x14ac:dyDescent="0.3">
      <c r="A3489" s="525" t="str">
        <f t="shared" si="90"/>
        <v>185-142-4-004 Biomasse du lac Taureau</v>
      </c>
      <c r="B3489" s="345" t="str">
        <f t="shared" si="91"/>
        <v>142-4-004 Biomasse du lac Taureau</v>
      </c>
      <c r="C3489" s="406">
        <v>185</v>
      </c>
      <c r="D3489" s="406" t="s">
        <v>1147</v>
      </c>
      <c r="E3489" s="406" t="s">
        <v>1318</v>
      </c>
      <c r="F3489" s="760">
        <v>460</v>
      </c>
      <c r="G3489" s="761">
        <v>8</v>
      </c>
      <c r="H3489" s="762">
        <v>460</v>
      </c>
    </row>
    <row r="3490" spans="1:8" s="2" customFormat="1" ht="15.75" thickBot="1" x14ac:dyDescent="0.3">
      <c r="A3490" s="525" t="str">
        <f t="shared" si="90"/>
        <v>185-011-0-003 Cascades Canada ULC (Cabano)</v>
      </c>
      <c r="B3490" s="345" t="str">
        <f t="shared" si="91"/>
        <v>011-0-003 Cascades Canada ULC (Cabano)</v>
      </c>
      <c r="C3490" s="406">
        <v>185</v>
      </c>
      <c r="D3490" s="406" t="s">
        <v>1007</v>
      </c>
      <c r="E3490" s="406" t="s">
        <v>1211</v>
      </c>
      <c r="F3490" s="760">
        <v>460</v>
      </c>
      <c r="G3490" s="761">
        <v>8</v>
      </c>
      <c r="H3490" s="762">
        <v>460</v>
      </c>
    </row>
    <row r="3491" spans="1:8" s="2" customFormat="1" ht="15.75" thickBot="1" x14ac:dyDescent="0.3">
      <c r="A3491" s="525" t="str">
        <f t="shared" si="90"/>
        <v>185-051-0-003 Domtar inc. (Windsor - Pâtes et papiers)</v>
      </c>
      <c r="B3491" s="345" t="str">
        <f t="shared" si="91"/>
        <v>051-0-003 Domtar inc. (Windsor - Pâtes et papiers)</v>
      </c>
      <c r="C3491" s="406">
        <v>185</v>
      </c>
      <c r="D3491" s="406" t="s">
        <v>1012</v>
      </c>
      <c r="E3491" s="406" t="s">
        <v>1238</v>
      </c>
      <c r="F3491" s="760">
        <v>460</v>
      </c>
      <c r="G3491" s="761">
        <v>8</v>
      </c>
      <c r="H3491" s="762">
        <v>460</v>
      </c>
    </row>
    <row r="3492" spans="1:8" s="2" customFormat="1" ht="15.75" thickBot="1" x14ac:dyDescent="0.3">
      <c r="A3492" s="525" t="str">
        <f t="shared" si="90"/>
        <v>185-021-2-036 Elkem Métal Canada inc.</v>
      </c>
      <c r="B3492" s="345" t="str">
        <f t="shared" si="91"/>
        <v>021-2-036 Elkem Métal Canada inc.</v>
      </c>
      <c r="C3492" s="406">
        <v>185</v>
      </c>
      <c r="D3492" s="406" t="s">
        <v>1308</v>
      </c>
      <c r="E3492" s="406" t="s">
        <v>1309</v>
      </c>
      <c r="F3492" s="760">
        <v>460</v>
      </c>
      <c r="G3492" s="761">
        <v>8</v>
      </c>
      <c r="H3492" s="762">
        <v>460</v>
      </c>
    </row>
    <row r="3493" spans="1:8" s="2" customFormat="1" ht="15.75" thickBot="1" x14ac:dyDescent="0.3">
      <c r="A3493" s="525" t="str">
        <f t="shared" si="90"/>
        <v>185-027-4-003 Énergie Milot</v>
      </c>
      <c r="B3493" s="345" t="str">
        <f t="shared" si="91"/>
        <v>027-4-003 Énergie Milot</v>
      </c>
      <c r="C3493" s="406">
        <v>185</v>
      </c>
      <c r="D3493" s="406" t="s">
        <v>1314</v>
      </c>
      <c r="E3493" s="406" t="s">
        <v>1315</v>
      </c>
      <c r="F3493" s="760">
        <v>460</v>
      </c>
      <c r="G3493" s="761">
        <v>8</v>
      </c>
      <c r="H3493" s="762">
        <v>460</v>
      </c>
    </row>
    <row r="3494" spans="1:8" s="2" customFormat="1" ht="15.75" thickBot="1" x14ac:dyDescent="0.3">
      <c r="A3494" s="525" t="str">
        <f t="shared" si="90"/>
        <v>185-012-0-003 Entreprises Sappi Canada inc. (Matane)</v>
      </c>
      <c r="B3494" s="345" t="str">
        <f t="shared" si="91"/>
        <v>012-0-003 Entreprises Sappi Canada inc. (Matane)</v>
      </c>
      <c r="C3494" s="406">
        <v>185</v>
      </c>
      <c r="D3494" s="406" t="s">
        <v>1009</v>
      </c>
      <c r="E3494" s="406" t="s">
        <v>1239</v>
      </c>
      <c r="F3494" s="760">
        <v>120</v>
      </c>
      <c r="G3494" s="761">
        <v>2</v>
      </c>
      <c r="H3494" s="762">
        <v>120</v>
      </c>
    </row>
    <row r="3495" spans="1:8" s="2" customFormat="1" ht="15.75" thickBot="1" x14ac:dyDescent="0.3">
      <c r="A3495" s="525" t="str">
        <f t="shared" si="90"/>
        <v>185-025-0-001 Fibrek S.E.N.C. (Pâtes et papiers)</v>
      </c>
      <c r="B3495" s="345" t="str">
        <f t="shared" si="91"/>
        <v>025-0-001 Fibrek S.E.N.C. (Pâtes et papiers)</v>
      </c>
      <c r="C3495" s="406">
        <v>185</v>
      </c>
      <c r="D3495" s="406" t="s">
        <v>1310</v>
      </c>
      <c r="E3495" s="406" t="s">
        <v>1311</v>
      </c>
      <c r="F3495" s="760">
        <v>460</v>
      </c>
      <c r="G3495" s="761">
        <v>8</v>
      </c>
      <c r="H3495" s="762">
        <v>460</v>
      </c>
    </row>
    <row r="3496" spans="1:8" s="2" customFormat="1" ht="15.75" thickBot="1" x14ac:dyDescent="0.3">
      <c r="A3496" s="525" t="str">
        <f t="shared" si="90"/>
        <v>185-081-0-001 Rayonier A.M. Canada S.E.N.C. (Témiscaming - Pâtes et papiers)</v>
      </c>
      <c r="B3496" s="345" t="str">
        <f t="shared" si="91"/>
        <v>081-0-001 Rayonier A.M. Canada S.E.N.C. (Témiscaming - Pâtes et papiers)</v>
      </c>
      <c r="C3496" s="406">
        <v>185</v>
      </c>
      <c r="D3496" s="406" t="s">
        <v>1017</v>
      </c>
      <c r="E3496" s="406" t="s">
        <v>1244</v>
      </c>
      <c r="F3496" s="760">
        <v>460</v>
      </c>
      <c r="G3496" s="761">
        <v>8</v>
      </c>
      <c r="H3496" s="762">
        <v>460</v>
      </c>
    </row>
    <row r="3497" spans="1:8" s="2" customFormat="1" ht="15.75" thickBot="1" x14ac:dyDescent="0.3">
      <c r="A3497" s="525" t="str">
        <f t="shared" si="90"/>
        <v>185-025-4-005 Société de cogénération de St-Félicien, S.E.C.</v>
      </c>
      <c r="B3497" s="345" t="str">
        <f t="shared" si="91"/>
        <v>025-4-005 Société de cogénération de St-Félicien, S.E.C.</v>
      </c>
      <c r="C3497" s="406">
        <v>185</v>
      </c>
      <c r="D3497" s="406" t="s">
        <v>1312</v>
      </c>
      <c r="E3497" s="406" t="s">
        <v>1313</v>
      </c>
      <c r="F3497" s="760">
        <v>460</v>
      </c>
      <c r="G3497" s="761">
        <v>8</v>
      </c>
      <c r="H3497" s="762">
        <v>460</v>
      </c>
    </row>
    <row r="3498" spans="1:8" s="2" customFormat="1" ht="15.75" thickBot="1" x14ac:dyDescent="0.3">
      <c r="A3498" s="525" t="str">
        <f t="shared" si="90"/>
        <v>185-042-2-013 Transfobec Mauricie</v>
      </c>
      <c r="B3498" s="345" t="str">
        <f t="shared" si="91"/>
        <v>042-2-013 Transfobec Mauricie</v>
      </c>
      <c r="C3498" s="406">
        <v>185</v>
      </c>
      <c r="D3498" s="406" t="s">
        <v>1316</v>
      </c>
      <c r="E3498" s="406" t="s">
        <v>1317</v>
      </c>
      <c r="F3498" s="760">
        <v>460</v>
      </c>
      <c r="G3498" s="761">
        <v>8</v>
      </c>
      <c r="H3498" s="762">
        <v>460</v>
      </c>
    </row>
    <row r="3499" spans="1:8" s="2" customFormat="1" ht="15.75" thickBot="1" x14ac:dyDescent="0.3">
      <c r="A3499" s="525" t="str">
        <f t="shared" si="90"/>
        <v>186-142-4-004 Biomasse du lac Taureau</v>
      </c>
      <c r="B3499" s="345" t="str">
        <f t="shared" si="91"/>
        <v>142-4-004 Biomasse du lac Taureau</v>
      </c>
      <c r="C3499" s="406">
        <v>186</v>
      </c>
      <c r="D3499" s="406" t="s">
        <v>1147</v>
      </c>
      <c r="E3499" s="406" t="s">
        <v>1318</v>
      </c>
      <c r="F3499" s="760">
        <v>460</v>
      </c>
      <c r="G3499" s="761">
        <v>8</v>
      </c>
      <c r="H3499" s="762">
        <v>460</v>
      </c>
    </row>
    <row r="3500" spans="1:8" s="2" customFormat="1" ht="15.75" thickBot="1" x14ac:dyDescent="0.3">
      <c r="A3500" s="525" t="str">
        <f t="shared" si="90"/>
        <v>186-011-0-003 Cascades Canada ULC (Cabano)</v>
      </c>
      <c r="B3500" s="345" t="str">
        <f t="shared" si="91"/>
        <v>011-0-003 Cascades Canada ULC (Cabano)</v>
      </c>
      <c r="C3500" s="406">
        <v>186</v>
      </c>
      <c r="D3500" s="406" t="s">
        <v>1007</v>
      </c>
      <c r="E3500" s="406" t="s">
        <v>1211</v>
      </c>
      <c r="F3500" s="760">
        <v>460</v>
      </c>
      <c r="G3500" s="761">
        <v>8</v>
      </c>
      <c r="H3500" s="762">
        <v>460</v>
      </c>
    </row>
    <row r="3501" spans="1:8" s="2" customFormat="1" ht="15.75" thickBot="1" x14ac:dyDescent="0.3">
      <c r="A3501" s="525" t="str">
        <f t="shared" si="90"/>
        <v>186-051-0-003 Domtar inc. (Windsor - Pâtes et papiers)</v>
      </c>
      <c r="B3501" s="345" t="str">
        <f t="shared" si="91"/>
        <v>051-0-003 Domtar inc. (Windsor - Pâtes et papiers)</v>
      </c>
      <c r="C3501" s="406">
        <v>186</v>
      </c>
      <c r="D3501" s="406" t="s">
        <v>1012</v>
      </c>
      <c r="E3501" s="406" t="s">
        <v>1238</v>
      </c>
      <c r="F3501" s="760">
        <v>460</v>
      </c>
      <c r="G3501" s="761">
        <v>8</v>
      </c>
      <c r="H3501" s="762">
        <v>460</v>
      </c>
    </row>
    <row r="3502" spans="1:8" s="2" customFormat="1" ht="15.75" thickBot="1" x14ac:dyDescent="0.3">
      <c r="A3502" s="525" t="str">
        <f t="shared" si="90"/>
        <v>186-021-2-036 Elkem Métal Canada inc.</v>
      </c>
      <c r="B3502" s="345" t="str">
        <f t="shared" si="91"/>
        <v>021-2-036 Elkem Métal Canada inc.</v>
      </c>
      <c r="C3502" s="406">
        <v>186</v>
      </c>
      <c r="D3502" s="406" t="s">
        <v>1308</v>
      </c>
      <c r="E3502" s="406" t="s">
        <v>1309</v>
      </c>
      <c r="F3502" s="760">
        <v>460</v>
      </c>
      <c r="G3502" s="761">
        <v>8</v>
      </c>
      <c r="H3502" s="762">
        <v>460</v>
      </c>
    </row>
    <row r="3503" spans="1:8" s="2" customFormat="1" ht="15.75" thickBot="1" x14ac:dyDescent="0.3">
      <c r="A3503" s="525" t="str">
        <f t="shared" si="90"/>
        <v>186-027-4-003 Énergie Milot</v>
      </c>
      <c r="B3503" s="345" t="str">
        <f t="shared" si="91"/>
        <v>027-4-003 Énergie Milot</v>
      </c>
      <c r="C3503" s="406">
        <v>186</v>
      </c>
      <c r="D3503" s="406" t="s">
        <v>1314</v>
      </c>
      <c r="E3503" s="406" t="s">
        <v>1315</v>
      </c>
      <c r="F3503" s="760">
        <v>460</v>
      </c>
      <c r="G3503" s="761">
        <v>8</v>
      </c>
      <c r="H3503" s="762">
        <v>460</v>
      </c>
    </row>
    <row r="3504" spans="1:8" s="2" customFormat="1" ht="15.75" thickBot="1" x14ac:dyDescent="0.3">
      <c r="A3504" s="525" t="str">
        <f t="shared" si="90"/>
        <v>186-012-0-003 Entreprises Sappi Canada inc. (Matane)</v>
      </c>
      <c r="B3504" s="345" t="str">
        <f t="shared" si="91"/>
        <v>012-0-003 Entreprises Sappi Canada inc. (Matane)</v>
      </c>
      <c r="C3504" s="406">
        <v>186</v>
      </c>
      <c r="D3504" s="406" t="s">
        <v>1009</v>
      </c>
      <c r="E3504" s="406" t="s">
        <v>1239</v>
      </c>
      <c r="F3504" s="760">
        <v>140</v>
      </c>
      <c r="G3504" s="761">
        <v>3</v>
      </c>
      <c r="H3504" s="762">
        <v>180</v>
      </c>
    </row>
    <row r="3505" spans="1:8" s="2" customFormat="1" ht="15.75" thickBot="1" x14ac:dyDescent="0.3">
      <c r="A3505" s="525" t="str">
        <f t="shared" si="90"/>
        <v>186-025-0-001 Fibrek S.E.N.C. (Pâtes et papiers)</v>
      </c>
      <c r="B3505" s="345" t="str">
        <f t="shared" si="91"/>
        <v>025-0-001 Fibrek S.E.N.C. (Pâtes et papiers)</v>
      </c>
      <c r="C3505" s="406">
        <v>186</v>
      </c>
      <c r="D3505" s="406" t="s">
        <v>1310</v>
      </c>
      <c r="E3505" s="406" t="s">
        <v>1311</v>
      </c>
      <c r="F3505" s="760">
        <v>460</v>
      </c>
      <c r="G3505" s="761">
        <v>8</v>
      </c>
      <c r="H3505" s="762">
        <v>460</v>
      </c>
    </row>
    <row r="3506" spans="1:8" s="2" customFormat="1" ht="15.75" thickBot="1" x14ac:dyDescent="0.3">
      <c r="A3506" s="525" t="str">
        <f t="shared" si="90"/>
        <v>186-081-0-001 Rayonier A.M. Canada S.E.N.C. (Témiscaming - Pâtes et papiers)</v>
      </c>
      <c r="B3506" s="345" t="str">
        <f t="shared" si="91"/>
        <v>081-0-001 Rayonier A.M. Canada S.E.N.C. (Témiscaming - Pâtes et papiers)</v>
      </c>
      <c r="C3506" s="406">
        <v>186</v>
      </c>
      <c r="D3506" s="406" t="s">
        <v>1017</v>
      </c>
      <c r="E3506" s="406" t="s">
        <v>1244</v>
      </c>
      <c r="F3506" s="760">
        <v>460</v>
      </c>
      <c r="G3506" s="761">
        <v>8</v>
      </c>
      <c r="H3506" s="762">
        <v>460</v>
      </c>
    </row>
    <row r="3507" spans="1:8" s="2" customFormat="1" ht="15.75" thickBot="1" x14ac:dyDescent="0.3">
      <c r="A3507" s="525" t="str">
        <f t="shared" si="90"/>
        <v>186-025-4-005 Société de cogénération de St-Félicien, S.E.C.</v>
      </c>
      <c r="B3507" s="345" t="str">
        <f t="shared" si="91"/>
        <v>025-4-005 Société de cogénération de St-Félicien, S.E.C.</v>
      </c>
      <c r="C3507" s="406">
        <v>186</v>
      </c>
      <c r="D3507" s="406" t="s">
        <v>1312</v>
      </c>
      <c r="E3507" s="406" t="s">
        <v>1313</v>
      </c>
      <c r="F3507" s="760">
        <v>460</v>
      </c>
      <c r="G3507" s="761">
        <v>8</v>
      </c>
      <c r="H3507" s="762">
        <v>460</v>
      </c>
    </row>
    <row r="3508" spans="1:8" s="2" customFormat="1" ht="15.75" thickBot="1" x14ac:dyDescent="0.3">
      <c r="A3508" s="525" t="str">
        <f t="shared" si="90"/>
        <v>186-042-2-013 Transfobec Mauricie</v>
      </c>
      <c r="B3508" s="345" t="str">
        <f t="shared" si="91"/>
        <v>042-2-013 Transfobec Mauricie</v>
      </c>
      <c r="C3508" s="406">
        <v>186</v>
      </c>
      <c r="D3508" s="406" t="s">
        <v>1316</v>
      </c>
      <c r="E3508" s="406" t="s">
        <v>1317</v>
      </c>
      <c r="F3508" s="760">
        <v>460</v>
      </c>
      <c r="G3508" s="761">
        <v>8</v>
      </c>
      <c r="H3508" s="762">
        <v>460</v>
      </c>
    </row>
    <row r="3509" spans="1:8" s="2" customFormat="1" ht="15.75" thickBot="1" x14ac:dyDescent="0.3">
      <c r="A3509" s="525" t="str">
        <f t="shared" si="90"/>
        <v>187-142-4-004 Biomasse du lac Taureau</v>
      </c>
      <c r="B3509" s="345" t="str">
        <f t="shared" si="91"/>
        <v>142-4-004 Biomasse du lac Taureau</v>
      </c>
      <c r="C3509" s="406">
        <v>187</v>
      </c>
      <c r="D3509" s="406" t="s">
        <v>1147</v>
      </c>
      <c r="E3509" s="406" t="s">
        <v>1318</v>
      </c>
      <c r="F3509" s="760">
        <v>460</v>
      </c>
      <c r="G3509" s="761">
        <v>8</v>
      </c>
      <c r="H3509" s="762">
        <v>460</v>
      </c>
    </row>
    <row r="3510" spans="1:8" s="2" customFormat="1" ht="15.75" thickBot="1" x14ac:dyDescent="0.3">
      <c r="A3510" s="525" t="str">
        <f t="shared" si="90"/>
        <v>187-011-0-003 Cascades Canada ULC (Cabano)</v>
      </c>
      <c r="B3510" s="345" t="str">
        <f t="shared" si="91"/>
        <v>011-0-003 Cascades Canada ULC (Cabano)</v>
      </c>
      <c r="C3510" s="406">
        <v>187</v>
      </c>
      <c r="D3510" s="406" t="s">
        <v>1007</v>
      </c>
      <c r="E3510" s="406" t="s">
        <v>1211</v>
      </c>
      <c r="F3510" s="760">
        <v>460</v>
      </c>
      <c r="G3510" s="761">
        <v>8</v>
      </c>
      <c r="H3510" s="762">
        <v>460</v>
      </c>
    </row>
    <row r="3511" spans="1:8" s="2" customFormat="1" ht="15.75" thickBot="1" x14ac:dyDescent="0.3">
      <c r="A3511" s="525" t="str">
        <f t="shared" si="90"/>
        <v>187-051-0-003 Domtar inc. (Windsor - Pâtes et papiers)</v>
      </c>
      <c r="B3511" s="345" t="str">
        <f t="shared" si="91"/>
        <v>051-0-003 Domtar inc. (Windsor - Pâtes et papiers)</v>
      </c>
      <c r="C3511" s="406">
        <v>187</v>
      </c>
      <c r="D3511" s="406" t="s">
        <v>1012</v>
      </c>
      <c r="E3511" s="406" t="s">
        <v>1238</v>
      </c>
      <c r="F3511" s="760">
        <v>460</v>
      </c>
      <c r="G3511" s="761">
        <v>8</v>
      </c>
      <c r="H3511" s="762">
        <v>460</v>
      </c>
    </row>
    <row r="3512" spans="1:8" s="2" customFormat="1" ht="15.75" thickBot="1" x14ac:dyDescent="0.3">
      <c r="A3512" s="525" t="str">
        <f t="shared" si="90"/>
        <v>187-021-2-036 Elkem Métal Canada inc.</v>
      </c>
      <c r="B3512" s="345" t="str">
        <f t="shared" si="91"/>
        <v>021-2-036 Elkem Métal Canada inc.</v>
      </c>
      <c r="C3512" s="406">
        <v>187</v>
      </c>
      <c r="D3512" s="406" t="s">
        <v>1308</v>
      </c>
      <c r="E3512" s="406" t="s">
        <v>1309</v>
      </c>
      <c r="F3512" s="760">
        <v>460</v>
      </c>
      <c r="G3512" s="761">
        <v>8</v>
      </c>
      <c r="H3512" s="762">
        <v>460</v>
      </c>
    </row>
    <row r="3513" spans="1:8" s="2" customFormat="1" ht="15.75" thickBot="1" x14ac:dyDescent="0.3">
      <c r="A3513" s="525" t="str">
        <f t="shared" si="90"/>
        <v>187-027-4-003 Énergie Milot</v>
      </c>
      <c r="B3513" s="345" t="str">
        <f t="shared" si="91"/>
        <v>027-4-003 Énergie Milot</v>
      </c>
      <c r="C3513" s="406">
        <v>187</v>
      </c>
      <c r="D3513" s="406" t="s">
        <v>1314</v>
      </c>
      <c r="E3513" s="406" t="s">
        <v>1315</v>
      </c>
      <c r="F3513" s="760">
        <v>460</v>
      </c>
      <c r="G3513" s="761">
        <v>8</v>
      </c>
      <c r="H3513" s="762">
        <v>460</v>
      </c>
    </row>
    <row r="3514" spans="1:8" s="2" customFormat="1" ht="15.75" thickBot="1" x14ac:dyDescent="0.3">
      <c r="A3514" s="525" t="str">
        <f t="shared" si="90"/>
        <v>187-012-0-003 Entreprises Sappi Canada inc. (Matane)</v>
      </c>
      <c r="B3514" s="345" t="str">
        <f t="shared" si="91"/>
        <v>012-0-003 Entreprises Sappi Canada inc. (Matane)</v>
      </c>
      <c r="C3514" s="406">
        <v>187</v>
      </c>
      <c r="D3514" s="406" t="s">
        <v>1009</v>
      </c>
      <c r="E3514" s="406" t="s">
        <v>1239</v>
      </c>
      <c r="F3514" s="760">
        <v>260</v>
      </c>
      <c r="G3514" s="761">
        <v>5</v>
      </c>
      <c r="H3514" s="762">
        <v>300</v>
      </c>
    </row>
    <row r="3515" spans="1:8" s="2" customFormat="1" ht="15.75" thickBot="1" x14ac:dyDescent="0.3">
      <c r="A3515" s="525" t="str">
        <f t="shared" si="90"/>
        <v>187-025-0-001 Fibrek S.E.N.C. (Pâtes et papiers)</v>
      </c>
      <c r="B3515" s="345" t="str">
        <f t="shared" si="91"/>
        <v>025-0-001 Fibrek S.E.N.C. (Pâtes et papiers)</v>
      </c>
      <c r="C3515" s="406">
        <v>187</v>
      </c>
      <c r="D3515" s="406" t="s">
        <v>1310</v>
      </c>
      <c r="E3515" s="406" t="s">
        <v>1311</v>
      </c>
      <c r="F3515" s="760">
        <v>460</v>
      </c>
      <c r="G3515" s="761">
        <v>8</v>
      </c>
      <c r="H3515" s="762">
        <v>460</v>
      </c>
    </row>
    <row r="3516" spans="1:8" s="2" customFormat="1" ht="15.75" thickBot="1" x14ac:dyDescent="0.3">
      <c r="A3516" s="525" t="str">
        <f t="shared" si="90"/>
        <v>187-081-0-001 Rayonier A.M. Canada S.E.N.C. (Témiscaming - Pâtes et papiers)</v>
      </c>
      <c r="B3516" s="345" t="str">
        <f t="shared" si="91"/>
        <v>081-0-001 Rayonier A.M. Canada S.E.N.C. (Témiscaming - Pâtes et papiers)</v>
      </c>
      <c r="C3516" s="406">
        <v>187</v>
      </c>
      <c r="D3516" s="406" t="s">
        <v>1017</v>
      </c>
      <c r="E3516" s="406" t="s">
        <v>1244</v>
      </c>
      <c r="F3516" s="760">
        <v>460</v>
      </c>
      <c r="G3516" s="761">
        <v>8</v>
      </c>
      <c r="H3516" s="762">
        <v>460</v>
      </c>
    </row>
    <row r="3517" spans="1:8" s="2" customFormat="1" ht="15.75" thickBot="1" x14ac:dyDescent="0.3">
      <c r="A3517" s="525" t="str">
        <f t="shared" si="90"/>
        <v>187-025-4-005 Société de cogénération de St-Félicien, S.E.C.</v>
      </c>
      <c r="B3517" s="345" t="str">
        <f t="shared" si="91"/>
        <v>025-4-005 Société de cogénération de St-Félicien, S.E.C.</v>
      </c>
      <c r="C3517" s="406">
        <v>187</v>
      </c>
      <c r="D3517" s="406" t="s">
        <v>1312</v>
      </c>
      <c r="E3517" s="406" t="s">
        <v>1313</v>
      </c>
      <c r="F3517" s="760">
        <v>460</v>
      </c>
      <c r="G3517" s="761">
        <v>8</v>
      </c>
      <c r="H3517" s="762">
        <v>460</v>
      </c>
    </row>
    <row r="3518" spans="1:8" s="2" customFormat="1" ht="15.75" thickBot="1" x14ac:dyDescent="0.3">
      <c r="A3518" s="525" t="str">
        <f t="shared" si="90"/>
        <v>187-042-2-013 Transfobec Mauricie</v>
      </c>
      <c r="B3518" s="345" t="str">
        <f t="shared" si="91"/>
        <v>042-2-013 Transfobec Mauricie</v>
      </c>
      <c r="C3518" s="406">
        <v>187</v>
      </c>
      <c r="D3518" s="406" t="s">
        <v>1316</v>
      </c>
      <c r="E3518" s="406" t="s">
        <v>1317</v>
      </c>
      <c r="F3518" s="760">
        <v>460</v>
      </c>
      <c r="G3518" s="761">
        <v>8</v>
      </c>
      <c r="H3518" s="762">
        <v>460</v>
      </c>
    </row>
    <row r="3519" spans="1:8" s="2" customFormat="1" ht="15.75" thickBot="1" x14ac:dyDescent="0.3">
      <c r="A3519" s="525" t="str">
        <f t="shared" si="90"/>
        <v>190-142-4-004 Biomasse du lac Taureau</v>
      </c>
      <c r="B3519" s="345" t="str">
        <f t="shared" si="91"/>
        <v>142-4-004 Biomasse du lac Taureau</v>
      </c>
      <c r="C3519" s="406">
        <v>190</v>
      </c>
      <c r="D3519" s="406" t="s">
        <v>1147</v>
      </c>
      <c r="E3519" s="406" t="s">
        <v>1318</v>
      </c>
      <c r="F3519" s="760">
        <v>460</v>
      </c>
      <c r="G3519" s="761">
        <v>8</v>
      </c>
      <c r="H3519" s="762">
        <v>460</v>
      </c>
    </row>
    <row r="3520" spans="1:8" s="2" customFormat="1" ht="15.75" thickBot="1" x14ac:dyDescent="0.3">
      <c r="A3520" s="525" t="str">
        <f t="shared" si="90"/>
        <v>190-011-0-003 Cascades Canada ULC (Cabano)</v>
      </c>
      <c r="B3520" s="345" t="str">
        <f t="shared" si="91"/>
        <v>011-0-003 Cascades Canada ULC (Cabano)</v>
      </c>
      <c r="C3520" s="406">
        <v>190</v>
      </c>
      <c r="D3520" s="406" t="s">
        <v>1007</v>
      </c>
      <c r="E3520" s="406" t="s">
        <v>1211</v>
      </c>
      <c r="F3520" s="760">
        <v>460</v>
      </c>
      <c r="G3520" s="761">
        <v>8</v>
      </c>
      <c r="H3520" s="762">
        <v>460</v>
      </c>
    </row>
    <row r="3521" spans="1:8" s="2" customFormat="1" ht="15.75" thickBot="1" x14ac:dyDescent="0.3">
      <c r="A3521" s="525" t="str">
        <f t="shared" si="90"/>
        <v>190-051-0-003 Domtar inc. (Windsor - Pâtes et papiers)</v>
      </c>
      <c r="B3521" s="345" t="str">
        <f t="shared" si="91"/>
        <v>051-0-003 Domtar inc. (Windsor - Pâtes et papiers)</v>
      </c>
      <c r="C3521" s="406">
        <v>190</v>
      </c>
      <c r="D3521" s="406" t="s">
        <v>1012</v>
      </c>
      <c r="E3521" s="406" t="s">
        <v>1238</v>
      </c>
      <c r="F3521" s="760">
        <v>460</v>
      </c>
      <c r="G3521" s="761">
        <v>8</v>
      </c>
      <c r="H3521" s="762">
        <v>460</v>
      </c>
    </row>
    <row r="3522" spans="1:8" s="2" customFormat="1" ht="15.75" thickBot="1" x14ac:dyDescent="0.3">
      <c r="A3522" s="525" t="str">
        <f t="shared" si="90"/>
        <v>190-021-2-036 Elkem Métal Canada inc.</v>
      </c>
      <c r="B3522" s="345" t="str">
        <f t="shared" si="91"/>
        <v>021-2-036 Elkem Métal Canada inc.</v>
      </c>
      <c r="C3522" s="406">
        <v>190</v>
      </c>
      <c r="D3522" s="406" t="s">
        <v>1308</v>
      </c>
      <c r="E3522" s="406" t="s">
        <v>1309</v>
      </c>
      <c r="F3522" s="760">
        <v>460</v>
      </c>
      <c r="G3522" s="761">
        <v>8</v>
      </c>
      <c r="H3522" s="762">
        <v>460</v>
      </c>
    </row>
    <row r="3523" spans="1:8" s="2" customFormat="1" ht="15.75" thickBot="1" x14ac:dyDescent="0.3">
      <c r="A3523" s="525" t="str">
        <f t="shared" si="90"/>
        <v>190-027-4-003 Énergie Milot</v>
      </c>
      <c r="B3523" s="345" t="str">
        <f t="shared" si="91"/>
        <v>027-4-003 Énergie Milot</v>
      </c>
      <c r="C3523" s="406">
        <v>190</v>
      </c>
      <c r="D3523" s="406" t="s">
        <v>1314</v>
      </c>
      <c r="E3523" s="406" t="s">
        <v>1315</v>
      </c>
      <c r="F3523" s="760">
        <v>460</v>
      </c>
      <c r="G3523" s="761">
        <v>8</v>
      </c>
      <c r="H3523" s="762">
        <v>460</v>
      </c>
    </row>
    <row r="3524" spans="1:8" s="2" customFormat="1" ht="15.75" thickBot="1" x14ac:dyDescent="0.3">
      <c r="A3524" s="525" t="str">
        <f t="shared" si="90"/>
        <v>190-012-0-003 Entreprises Sappi Canada inc. (Matane)</v>
      </c>
      <c r="B3524" s="345" t="str">
        <f t="shared" si="91"/>
        <v>012-0-003 Entreprises Sappi Canada inc. (Matane)</v>
      </c>
      <c r="C3524" s="406">
        <v>190</v>
      </c>
      <c r="D3524" s="406" t="s">
        <v>1009</v>
      </c>
      <c r="E3524" s="406" t="s">
        <v>1239</v>
      </c>
      <c r="F3524" s="760">
        <v>400</v>
      </c>
      <c r="G3524" s="761">
        <v>7</v>
      </c>
      <c r="H3524" s="762">
        <v>420</v>
      </c>
    </row>
    <row r="3525" spans="1:8" s="2" customFormat="1" ht="15.75" thickBot="1" x14ac:dyDescent="0.3">
      <c r="A3525" s="525" t="str">
        <f t="shared" si="90"/>
        <v>190-025-0-001 Fibrek S.E.N.C. (Pâtes et papiers)</v>
      </c>
      <c r="B3525" s="345" t="str">
        <f t="shared" si="91"/>
        <v>025-0-001 Fibrek S.E.N.C. (Pâtes et papiers)</v>
      </c>
      <c r="C3525" s="406">
        <v>190</v>
      </c>
      <c r="D3525" s="406" t="s">
        <v>1310</v>
      </c>
      <c r="E3525" s="406" t="s">
        <v>1311</v>
      </c>
      <c r="F3525" s="760">
        <v>460</v>
      </c>
      <c r="G3525" s="761">
        <v>8</v>
      </c>
      <c r="H3525" s="762">
        <v>460</v>
      </c>
    </row>
    <row r="3526" spans="1:8" s="2" customFormat="1" ht="15.75" thickBot="1" x14ac:dyDescent="0.3">
      <c r="A3526" s="525" t="str">
        <f t="shared" si="90"/>
        <v>190-081-0-001 Rayonier A.M. Canada S.E.N.C. (Témiscaming - Pâtes et papiers)</v>
      </c>
      <c r="B3526" s="345" t="str">
        <f t="shared" si="91"/>
        <v>081-0-001 Rayonier A.M. Canada S.E.N.C. (Témiscaming - Pâtes et papiers)</v>
      </c>
      <c r="C3526" s="406">
        <v>190</v>
      </c>
      <c r="D3526" s="406" t="s">
        <v>1017</v>
      </c>
      <c r="E3526" s="406" t="s">
        <v>1244</v>
      </c>
      <c r="F3526" s="760">
        <v>460</v>
      </c>
      <c r="G3526" s="761">
        <v>8</v>
      </c>
      <c r="H3526" s="762">
        <v>460</v>
      </c>
    </row>
    <row r="3527" spans="1:8" s="2" customFormat="1" ht="15.75" thickBot="1" x14ac:dyDescent="0.3">
      <c r="A3527" s="525" t="str">
        <f t="shared" si="90"/>
        <v>190-025-4-005 Société de cogénération de St-Félicien, S.E.C.</v>
      </c>
      <c r="B3527" s="345" t="str">
        <f t="shared" si="91"/>
        <v>025-4-005 Société de cogénération de St-Félicien, S.E.C.</v>
      </c>
      <c r="C3527" s="406">
        <v>190</v>
      </c>
      <c r="D3527" s="406" t="s">
        <v>1312</v>
      </c>
      <c r="E3527" s="406" t="s">
        <v>1313</v>
      </c>
      <c r="F3527" s="760">
        <v>460</v>
      </c>
      <c r="G3527" s="761">
        <v>8</v>
      </c>
      <c r="H3527" s="762">
        <v>460</v>
      </c>
    </row>
    <row r="3528" spans="1:8" s="2" customFormat="1" ht="15.75" thickBot="1" x14ac:dyDescent="0.3">
      <c r="A3528" s="525" t="str">
        <f t="shared" si="90"/>
        <v>190-042-2-013 Transfobec Mauricie</v>
      </c>
      <c r="B3528" s="345" t="str">
        <f t="shared" si="91"/>
        <v>042-2-013 Transfobec Mauricie</v>
      </c>
      <c r="C3528" s="406">
        <v>190</v>
      </c>
      <c r="D3528" s="406" t="s">
        <v>1316</v>
      </c>
      <c r="E3528" s="406" t="s">
        <v>1317</v>
      </c>
      <c r="F3528" s="760">
        <v>460</v>
      </c>
      <c r="G3528" s="761">
        <v>8</v>
      </c>
      <c r="H3528" s="762">
        <v>460</v>
      </c>
    </row>
    <row r="3529" spans="1:8" s="2" customFormat="1" ht="15.75" thickBot="1" x14ac:dyDescent="0.3">
      <c r="A3529" s="525" t="str">
        <f t="shared" si="90"/>
        <v>191-142-4-004 Biomasse du lac Taureau</v>
      </c>
      <c r="B3529" s="345" t="str">
        <f t="shared" si="91"/>
        <v>142-4-004 Biomasse du lac Taureau</v>
      </c>
      <c r="C3529" s="406">
        <v>191</v>
      </c>
      <c r="D3529" s="406" t="s">
        <v>1147</v>
      </c>
      <c r="E3529" s="406" t="s">
        <v>1318</v>
      </c>
      <c r="F3529" s="760">
        <v>460</v>
      </c>
      <c r="G3529" s="761">
        <v>8</v>
      </c>
      <c r="H3529" s="762">
        <v>460</v>
      </c>
    </row>
    <row r="3530" spans="1:8" s="2" customFormat="1" ht="15.75" thickBot="1" x14ac:dyDescent="0.3">
      <c r="A3530" s="525" t="str">
        <f t="shared" si="90"/>
        <v>191-011-0-003 Cascades Canada ULC (Cabano)</v>
      </c>
      <c r="B3530" s="345" t="str">
        <f t="shared" si="91"/>
        <v>011-0-003 Cascades Canada ULC (Cabano)</v>
      </c>
      <c r="C3530" s="406">
        <v>191</v>
      </c>
      <c r="D3530" s="406" t="s">
        <v>1007</v>
      </c>
      <c r="E3530" s="406" t="s">
        <v>1211</v>
      </c>
      <c r="F3530" s="760">
        <v>460</v>
      </c>
      <c r="G3530" s="761">
        <v>8</v>
      </c>
      <c r="H3530" s="762">
        <v>460</v>
      </c>
    </row>
    <row r="3531" spans="1:8" s="2" customFormat="1" ht="15.75" thickBot="1" x14ac:dyDescent="0.3">
      <c r="A3531" s="525" t="str">
        <f t="shared" si="90"/>
        <v>191-051-0-003 Domtar inc. (Windsor - Pâtes et papiers)</v>
      </c>
      <c r="B3531" s="345" t="str">
        <f t="shared" si="91"/>
        <v>051-0-003 Domtar inc. (Windsor - Pâtes et papiers)</v>
      </c>
      <c r="C3531" s="406">
        <v>191</v>
      </c>
      <c r="D3531" s="406" t="s">
        <v>1012</v>
      </c>
      <c r="E3531" s="406" t="s">
        <v>1238</v>
      </c>
      <c r="F3531" s="760">
        <v>460</v>
      </c>
      <c r="G3531" s="761">
        <v>8</v>
      </c>
      <c r="H3531" s="762">
        <v>460</v>
      </c>
    </row>
    <row r="3532" spans="1:8" s="2" customFormat="1" ht="15.75" thickBot="1" x14ac:dyDescent="0.3">
      <c r="A3532" s="525" t="str">
        <f t="shared" si="90"/>
        <v>191-021-2-036 Elkem Métal Canada inc.</v>
      </c>
      <c r="B3532" s="345" t="str">
        <f t="shared" si="91"/>
        <v>021-2-036 Elkem Métal Canada inc.</v>
      </c>
      <c r="C3532" s="406">
        <v>191</v>
      </c>
      <c r="D3532" s="406" t="s">
        <v>1308</v>
      </c>
      <c r="E3532" s="406" t="s">
        <v>1309</v>
      </c>
      <c r="F3532" s="760">
        <v>460</v>
      </c>
      <c r="G3532" s="761">
        <v>8</v>
      </c>
      <c r="H3532" s="762">
        <v>460</v>
      </c>
    </row>
    <row r="3533" spans="1:8" s="2" customFormat="1" ht="15.75" thickBot="1" x14ac:dyDescent="0.3">
      <c r="A3533" s="525" t="str">
        <f t="shared" si="90"/>
        <v>191-027-4-003 Énergie Milot</v>
      </c>
      <c r="B3533" s="345" t="str">
        <f t="shared" si="91"/>
        <v>027-4-003 Énergie Milot</v>
      </c>
      <c r="C3533" s="406">
        <v>191</v>
      </c>
      <c r="D3533" s="406" t="s">
        <v>1314</v>
      </c>
      <c r="E3533" s="406" t="s">
        <v>1315</v>
      </c>
      <c r="F3533" s="760">
        <v>460</v>
      </c>
      <c r="G3533" s="761">
        <v>8</v>
      </c>
      <c r="H3533" s="762">
        <v>460</v>
      </c>
    </row>
    <row r="3534" spans="1:8" s="2" customFormat="1" ht="15.75" thickBot="1" x14ac:dyDescent="0.3">
      <c r="A3534" s="525" t="str">
        <f t="shared" si="90"/>
        <v>191-012-0-003 Entreprises Sappi Canada inc. (Matane)</v>
      </c>
      <c r="B3534" s="345" t="str">
        <f t="shared" si="91"/>
        <v>012-0-003 Entreprises Sappi Canada inc. (Matane)</v>
      </c>
      <c r="C3534" s="406">
        <v>191</v>
      </c>
      <c r="D3534" s="406" t="s">
        <v>1009</v>
      </c>
      <c r="E3534" s="406" t="s">
        <v>1239</v>
      </c>
      <c r="F3534" s="760">
        <v>320</v>
      </c>
      <c r="G3534" s="761">
        <v>6</v>
      </c>
      <c r="H3534" s="762">
        <v>360</v>
      </c>
    </row>
    <row r="3535" spans="1:8" s="2" customFormat="1" ht="15.75" thickBot="1" x14ac:dyDescent="0.3">
      <c r="A3535" s="525" t="str">
        <f t="shared" si="90"/>
        <v>191-025-0-001 Fibrek S.E.N.C. (Pâtes et papiers)</v>
      </c>
      <c r="B3535" s="345" t="str">
        <f t="shared" si="91"/>
        <v>025-0-001 Fibrek S.E.N.C. (Pâtes et papiers)</v>
      </c>
      <c r="C3535" s="406">
        <v>191</v>
      </c>
      <c r="D3535" s="406" t="s">
        <v>1310</v>
      </c>
      <c r="E3535" s="406" t="s">
        <v>1311</v>
      </c>
      <c r="F3535" s="760">
        <v>460</v>
      </c>
      <c r="G3535" s="761">
        <v>8</v>
      </c>
      <c r="H3535" s="762">
        <v>460</v>
      </c>
    </row>
    <row r="3536" spans="1:8" s="2" customFormat="1" ht="15.75" thickBot="1" x14ac:dyDescent="0.3">
      <c r="A3536" s="525" t="str">
        <f t="shared" si="90"/>
        <v>191-081-0-001 Rayonier A.M. Canada S.E.N.C. (Témiscaming - Pâtes et papiers)</v>
      </c>
      <c r="B3536" s="345" t="str">
        <f t="shared" si="91"/>
        <v>081-0-001 Rayonier A.M. Canada S.E.N.C. (Témiscaming - Pâtes et papiers)</v>
      </c>
      <c r="C3536" s="406">
        <v>191</v>
      </c>
      <c r="D3536" s="406" t="s">
        <v>1017</v>
      </c>
      <c r="E3536" s="406" t="s">
        <v>1244</v>
      </c>
      <c r="F3536" s="760">
        <v>460</v>
      </c>
      <c r="G3536" s="761">
        <v>8</v>
      </c>
      <c r="H3536" s="762">
        <v>460</v>
      </c>
    </row>
    <row r="3537" spans="1:8" s="2" customFormat="1" ht="15.75" thickBot="1" x14ac:dyDescent="0.3">
      <c r="A3537" s="525" t="str">
        <f t="shared" si="90"/>
        <v>191-025-4-005 Société de cogénération de St-Félicien, S.E.C.</v>
      </c>
      <c r="B3537" s="345" t="str">
        <f t="shared" si="91"/>
        <v>025-4-005 Société de cogénération de St-Félicien, S.E.C.</v>
      </c>
      <c r="C3537" s="406">
        <v>191</v>
      </c>
      <c r="D3537" s="406" t="s">
        <v>1312</v>
      </c>
      <c r="E3537" s="406" t="s">
        <v>1313</v>
      </c>
      <c r="F3537" s="760">
        <v>460</v>
      </c>
      <c r="G3537" s="761">
        <v>8</v>
      </c>
      <c r="H3537" s="762">
        <v>460</v>
      </c>
    </row>
    <row r="3538" spans="1:8" s="2" customFormat="1" ht="15.75" thickBot="1" x14ac:dyDescent="0.3">
      <c r="A3538" s="525" t="str">
        <f t="shared" si="90"/>
        <v>191-042-2-013 Transfobec Mauricie</v>
      </c>
      <c r="B3538" s="345" t="str">
        <f t="shared" si="91"/>
        <v>042-2-013 Transfobec Mauricie</v>
      </c>
      <c r="C3538" s="406">
        <v>191</v>
      </c>
      <c r="D3538" s="406" t="s">
        <v>1316</v>
      </c>
      <c r="E3538" s="406" t="s">
        <v>1317</v>
      </c>
      <c r="F3538" s="760">
        <v>460</v>
      </c>
      <c r="G3538" s="761">
        <v>8</v>
      </c>
      <c r="H3538" s="762">
        <v>460</v>
      </c>
    </row>
    <row r="3539" spans="1:8" s="2" customFormat="1" ht="15.75" thickBot="1" x14ac:dyDescent="0.3">
      <c r="A3539" s="525" t="str">
        <f t="shared" si="90"/>
        <v>192-142-4-004 Biomasse du lac Taureau</v>
      </c>
      <c r="B3539" s="345" t="str">
        <f t="shared" si="91"/>
        <v>142-4-004 Biomasse du lac Taureau</v>
      </c>
      <c r="C3539" s="406">
        <v>192</v>
      </c>
      <c r="D3539" s="406" t="s">
        <v>1147</v>
      </c>
      <c r="E3539" s="406" t="s">
        <v>1318</v>
      </c>
      <c r="F3539" s="760">
        <v>460</v>
      </c>
      <c r="G3539" s="761">
        <v>8</v>
      </c>
      <c r="H3539" s="762">
        <v>460</v>
      </c>
    </row>
    <row r="3540" spans="1:8" s="2" customFormat="1" ht="15.75" thickBot="1" x14ac:dyDescent="0.3">
      <c r="A3540" s="525" t="str">
        <f t="shared" si="90"/>
        <v>192-011-0-003 Cascades Canada ULC (Cabano)</v>
      </c>
      <c r="B3540" s="345" t="str">
        <f t="shared" si="91"/>
        <v>011-0-003 Cascades Canada ULC (Cabano)</v>
      </c>
      <c r="C3540" s="406">
        <v>192</v>
      </c>
      <c r="D3540" s="406" t="s">
        <v>1007</v>
      </c>
      <c r="E3540" s="406" t="s">
        <v>1211</v>
      </c>
      <c r="F3540" s="760">
        <v>460</v>
      </c>
      <c r="G3540" s="761">
        <v>8</v>
      </c>
      <c r="H3540" s="762">
        <v>460</v>
      </c>
    </row>
    <row r="3541" spans="1:8" s="2" customFormat="1" ht="15.75" thickBot="1" x14ac:dyDescent="0.3">
      <c r="A3541" s="525" t="str">
        <f t="shared" si="90"/>
        <v>192-051-0-003 Domtar inc. (Windsor - Pâtes et papiers)</v>
      </c>
      <c r="B3541" s="345" t="str">
        <f t="shared" si="91"/>
        <v>051-0-003 Domtar inc. (Windsor - Pâtes et papiers)</v>
      </c>
      <c r="C3541" s="406">
        <v>192</v>
      </c>
      <c r="D3541" s="406" t="s">
        <v>1012</v>
      </c>
      <c r="E3541" s="406" t="s">
        <v>1238</v>
      </c>
      <c r="F3541" s="760">
        <v>460</v>
      </c>
      <c r="G3541" s="761">
        <v>8</v>
      </c>
      <c r="H3541" s="762">
        <v>460</v>
      </c>
    </row>
    <row r="3542" spans="1:8" s="2" customFormat="1" ht="15.75" thickBot="1" x14ac:dyDescent="0.3">
      <c r="A3542" s="525" t="str">
        <f t="shared" si="90"/>
        <v>192-021-2-036 Elkem Métal Canada inc.</v>
      </c>
      <c r="B3542" s="345" t="str">
        <f t="shared" si="91"/>
        <v>021-2-036 Elkem Métal Canada inc.</v>
      </c>
      <c r="C3542" s="406">
        <v>192</v>
      </c>
      <c r="D3542" s="406" t="s">
        <v>1308</v>
      </c>
      <c r="E3542" s="406" t="s">
        <v>1309</v>
      </c>
      <c r="F3542" s="760">
        <v>460</v>
      </c>
      <c r="G3542" s="761">
        <v>8</v>
      </c>
      <c r="H3542" s="762">
        <v>460</v>
      </c>
    </row>
    <row r="3543" spans="1:8" s="2" customFormat="1" ht="15.75" thickBot="1" x14ac:dyDescent="0.3">
      <c r="A3543" s="525" t="str">
        <f t="shared" si="90"/>
        <v>192-027-4-003 Énergie Milot</v>
      </c>
      <c r="B3543" s="345" t="str">
        <f t="shared" si="91"/>
        <v>027-4-003 Énergie Milot</v>
      </c>
      <c r="C3543" s="406">
        <v>192</v>
      </c>
      <c r="D3543" s="406" t="s">
        <v>1314</v>
      </c>
      <c r="E3543" s="406" t="s">
        <v>1315</v>
      </c>
      <c r="F3543" s="760">
        <v>460</v>
      </c>
      <c r="G3543" s="761">
        <v>8</v>
      </c>
      <c r="H3543" s="762">
        <v>460</v>
      </c>
    </row>
    <row r="3544" spans="1:8" s="2" customFormat="1" ht="15.75" thickBot="1" x14ac:dyDescent="0.3">
      <c r="A3544" s="525" t="str">
        <f t="shared" si="90"/>
        <v>192-012-0-003 Entreprises Sappi Canada inc. (Matane)</v>
      </c>
      <c r="B3544" s="345" t="str">
        <f t="shared" si="91"/>
        <v>012-0-003 Entreprises Sappi Canada inc. (Matane)</v>
      </c>
      <c r="C3544" s="406">
        <v>192</v>
      </c>
      <c r="D3544" s="406" t="s">
        <v>1009</v>
      </c>
      <c r="E3544" s="406" t="s">
        <v>1239</v>
      </c>
      <c r="F3544" s="760">
        <v>200</v>
      </c>
      <c r="G3544" s="761">
        <v>4</v>
      </c>
      <c r="H3544" s="762">
        <v>240</v>
      </c>
    </row>
    <row r="3545" spans="1:8" s="2" customFormat="1" ht="15.75" thickBot="1" x14ac:dyDescent="0.3">
      <c r="A3545" s="525" t="str">
        <f t="shared" si="90"/>
        <v>192-025-0-001 Fibrek S.E.N.C. (Pâtes et papiers)</v>
      </c>
      <c r="B3545" s="345" t="str">
        <f t="shared" si="91"/>
        <v>025-0-001 Fibrek S.E.N.C. (Pâtes et papiers)</v>
      </c>
      <c r="C3545" s="406">
        <v>192</v>
      </c>
      <c r="D3545" s="406" t="s">
        <v>1310</v>
      </c>
      <c r="E3545" s="406" t="s">
        <v>1311</v>
      </c>
      <c r="F3545" s="760">
        <v>460</v>
      </c>
      <c r="G3545" s="761">
        <v>8</v>
      </c>
      <c r="H3545" s="762">
        <v>460</v>
      </c>
    </row>
    <row r="3546" spans="1:8" s="2" customFormat="1" ht="15.75" thickBot="1" x14ac:dyDescent="0.3">
      <c r="A3546" s="525" t="str">
        <f t="shared" si="90"/>
        <v>192-081-0-001 Rayonier A.M. Canada S.E.N.C. (Témiscaming - Pâtes et papiers)</v>
      </c>
      <c r="B3546" s="345" t="str">
        <f t="shared" si="91"/>
        <v>081-0-001 Rayonier A.M. Canada S.E.N.C. (Témiscaming - Pâtes et papiers)</v>
      </c>
      <c r="C3546" s="406">
        <v>192</v>
      </c>
      <c r="D3546" s="406" t="s">
        <v>1017</v>
      </c>
      <c r="E3546" s="406" t="s">
        <v>1244</v>
      </c>
      <c r="F3546" s="760">
        <v>460</v>
      </c>
      <c r="G3546" s="761">
        <v>8</v>
      </c>
      <c r="H3546" s="762">
        <v>460</v>
      </c>
    </row>
    <row r="3547" spans="1:8" s="2" customFormat="1" ht="15.75" thickBot="1" x14ac:dyDescent="0.3">
      <c r="A3547" s="525" t="str">
        <f t="shared" si="90"/>
        <v>192-025-4-005 Société de cogénération de St-Félicien, S.E.C.</v>
      </c>
      <c r="B3547" s="345" t="str">
        <f t="shared" si="91"/>
        <v>025-4-005 Société de cogénération de St-Félicien, S.E.C.</v>
      </c>
      <c r="C3547" s="406">
        <v>192</v>
      </c>
      <c r="D3547" s="406" t="s">
        <v>1312</v>
      </c>
      <c r="E3547" s="406" t="s">
        <v>1313</v>
      </c>
      <c r="F3547" s="760">
        <v>460</v>
      </c>
      <c r="G3547" s="761">
        <v>8</v>
      </c>
      <c r="H3547" s="762">
        <v>460</v>
      </c>
    </row>
    <row r="3548" spans="1:8" s="2" customFormat="1" ht="15.75" thickBot="1" x14ac:dyDescent="0.3">
      <c r="A3548" s="525" t="str">
        <f t="shared" si="90"/>
        <v>192-042-2-013 Transfobec Mauricie</v>
      </c>
      <c r="B3548" s="345" t="str">
        <f t="shared" si="91"/>
        <v>042-2-013 Transfobec Mauricie</v>
      </c>
      <c r="C3548" s="406">
        <v>192</v>
      </c>
      <c r="D3548" s="406" t="s">
        <v>1316</v>
      </c>
      <c r="E3548" s="406" t="s">
        <v>1317</v>
      </c>
      <c r="F3548" s="760">
        <v>460</v>
      </c>
      <c r="G3548" s="761">
        <v>8</v>
      </c>
      <c r="H3548" s="762">
        <v>460</v>
      </c>
    </row>
    <row r="3549" spans="1:8" s="2" customFormat="1" ht="15.75" thickBot="1" x14ac:dyDescent="0.3">
      <c r="A3549" s="525" t="str">
        <f t="shared" si="90"/>
        <v>193-142-4-004 Biomasse du lac Taureau</v>
      </c>
      <c r="B3549" s="345" t="str">
        <f t="shared" si="91"/>
        <v>142-4-004 Biomasse du lac Taureau</v>
      </c>
      <c r="C3549" s="406">
        <v>193</v>
      </c>
      <c r="D3549" s="406" t="s">
        <v>1147</v>
      </c>
      <c r="E3549" s="406" t="s">
        <v>1318</v>
      </c>
      <c r="F3549" s="760">
        <v>460</v>
      </c>
      <c r="G3549" s="761">
        <v>8</v>
      </c>
      <c r="H3549" s="762">
        <v>460</v>
      </c>
    </row>
    <row r="3550" spans="1:8" s="2" customFormat="1" ht="15.75" thickBot="1" x14ac:dyDescent="0.3">
      <c r="A3550" s="525" t="str">
        <f t="shared" si="90"/>
        <v>193-011-0-003 Cascades Canada ULC (Cabano)</v>
      </c>
      <c r="B3550" s="345" t="str">
        <f t="shared" si="91"/>
        <v>011-0-003 Cascades Canada ULC (Cabano)</v>
      </c>
      <c r="C3550" s="406">
        <v>193</v>
      </c>
      <c r="D3550" s="406" t="s">
        <v>1007</v>
      </c>
      <c r="E3550" s="406" t="s">
        <v>1211</v>
      </c>
      <c r="F3550" s="760">
        <v>460</v>
      </c>
      <c r="G3550" s="761">
        <v>8</v>
      </c>
      <c r="H3550" s="762">
        <v>460</v>
      </c>
    </row>
    <row r="3551" spans="1:8" s="2" customFormat="1" ht="15.75" thickBot="1" x14ac:dyDescent="0.3">
      <c r="A3551" s="525" t="str">
        <f t="shared" si="90"/>
        <v>193-051-0-003 Domtar inc. (Windsor - Pâtes et papiers)</v>
      </c>
      <c r="B3551" s="345" t="str">
        <f t="shared" si="91"/>
        <v>051-0-003 Domtar inc. (Windsor - Pâtes et papiers)</v>
      </c>
      <c r="C3551" s="406">
        <v>193</v>
      </c>
      <c r="D3551" s="406" t="s">
        <v>1012</v>
      </c>
      <c r="E3551" s="406" t="s">
        <v>1238</v>
      </c>
      <c r="F3551" s="760">
        <v>460</v>
      </c>
      <c r="G3551" s="761">
        <v>8</v>
      </c>
      <c r="H3551" s="762">
        <v>460</v>
      </c>
    </row>
    <row r="3552" spans="1:8" s="2" customFormat="1" ht="15.75" thickBot="1" x14ac:dyDescent="0.3">
      <c r="A3552" s="525" t="str">
        <f t="shared" ref="A3552:A3615" si="92">CONCATENATE(C3552,"-",B3552)</f>
        <v>193-021-2-036 Elkem Métal Canada inc.</v>
      </c>
      <c r="B3552" s="345" t="str">
        <f t="shared" ref="B3552:B3615" si="93">CONCATENATE(D3552," ",E3552)</f>
        <v>021-2-036 Elkem Métal Canada inc.</v>
      </c>
      <c r="C3552" s="406">
        <v>193</v>
      </c>
      <c r="D3552" s="406" t="s">
        <v>1308</v>
      </c>
      <c r="E3552" s="406" t="s">
        <v>1309</v>
      </c>
      <c r="F3552" s="760">
        <v>460</v>
      </c>
      <c r="G3552" s="761">
        <v>8</v>
      </c>
      <c r="H3552" s="762">
        <v>460</v>
      </c>
    </row>
    <row r="3553" spans="1:8" s="2" customFormat="1" ht="15.75" thickBot="1" x14ac:dyDescent="0.3">
      <c r="A3553" s="525" t="str">
        <f t="shared" si="92"/>
        <v>193-027-4-003 Énergie Milot</v>
      </c>
      <c r="B3553" s="345" t="str">
        <f t="shared" si="93"/>
        <v>027-4-003 Énergie Milot</v>
      </c>
      <c r="C3553" s="406">
        <v>193</v>
      </c>
      <c r="D3553" s="406" t="s">
        <v>1314</v>
      </c>
      <c r="E3553" s="406" t="s">
        <v>1315</v>
      </c>
      <c r="F3553" s="760">
        <v>460</v>
      </c>
      <c r="G3553" s="761">
        <v>8</v>
      </c>
      <c r="H3553" s="762">
        <v>460</v>
      </c>
    </row>
    <row r="3554" spans="1:8" s="2" customFormat="1" ht="15.75" thickBot="1" x14ac:dyDescent="0.3">
      <c r="A3554" s="525" t="str">
        <f t="shared" si="92"/>
        <v>193-012-0-003 Entreprises Sappi Canada inc. (Matane)</v>
      </c>
      <c r="B3554" s="345" t="str">
        <f t="shared" si="93"/>
        <v>012-0-003 Entreprises Sappi Canada inc. (Matane)</v>
      </c>
      <c r="C3554" s="406">
        <v>193</v>
      </c>
      <c r="D3554" s="406" t="s">
        <v>1009</v>
      </c>
      <c r="E3554" s="406" t="s">
        <v>1239</v>
      </c>
      <c r="F3554" s="760">
        <v>140</v>
      </c>
      <c r="G3554" s="761">
        <v>3</v>
      </c>
      <c r="H3554" s="762">
        <v>180</v>
      </c>
    </row>
    <row r="3555" spans="1:8" s="2" customFormat="1" ht="15.75" thickBot="1" x14ac:dyDescent="0.3">
      <c r="A3555" s="525" t="str">
        <f t="shared" si="92"/>
        <v>193-025-0-001 Fibrek S.E.N.C. (Pâtes et papiers)</v>
      </c>
      <c r="B3555" s="345" t="str">
        <f t="shared" si="93"/>
        <v>025-0-001 Fibrek S.E.N.C. (Pâtes et papiers)</v>
      </c>
      <c r="C3555" s="406">
        <v>193</v>
      </c>
      <c r="D3555" s="406" t="s">
        <v>1310</v>
      </c>
      <c r="E3555" s="406" t="s">
        <v>1311</v>
      </c>
      <c r="F3555" s="760">
        <v>460</v>
      </c>
      <c r="G3555" s="761">
        <v>8</v>
      </c>
      <c r="H3555" s="762">
        <v>460</v>
      </c>
    </row>
    <row r="3556" spans="1:8" s="2" customFormat="1" ht="15.75" thickBot="1" x14ac:dyDescent="0.3">
      <c r="A3556" s="525" t="str">
        <f t="shared" si="92"/>
        <v>193-081-0-001 Rayonier A.M. Canada S.E.N.C. (Témiscaming - Pâtes et papiers)</v>
      </c>
      <c r="B3556" s="345" t="str">
        <f t="shared" si="93"/>
        <v>081-0-001 Rayonier A.M. Canada S.E.N.C. (Témiscaming - Pâtes et papiers)</v>
      </c>
      <c r="C3556" s="406">
        <v>193</v>
      </c>
      <c r="D3556" s="406" t="s">
        <v>1017</v>
      </c>
      <c r="E3556" s="406" t="s">
        <v>1244</v>
      </c>
      <c r="F3556" s="760">
        <v>460</v>
      </c>
      <c r="G3556" s="761">
        <v>8</v>
      </c>
      <c r="H3556" s="762">
        <v>460</v>
      </c>
    </row>
    <row r="3557" spans="1:8" s="2" customFormat="1" ht="15.75" thickBot="1" x14ac:dyDescent="0.3">
      <c r="A3557" s="525" t="str">
        <f t="shared" si="92"/>
        <v>193-025-4-005 Société de cogénération de St-Félicien, S.E.C.</v>
      </c>
      <c r="B3557" s="345" t="str">
        <f t="shared" si="93"/>
        <v>025-4-005 Société de cogénération de St-Félicien, S.E.C.</v>
      </c>
      <c r="C3557" s="406">
        <v>193</v>
      </c>
      <c r="D3557" s="406" t="s">
        <v>1312</v>
      </c>
      <c r="E3557" s="406" t="s">
        <v>1313</v>
      </c>
      <c r="F3557" s="760">
        <v>460</v>
      </c>
      <c r="G3557" s="761">
        <v>8</v>
      </c>
      <c r="H3557" s="762">
        <v>460</v>
      </c>
    </row>
    <row r="3558" spans="1:8" s="2" customFormat="1" ht="15.75" thickBot="1" x14ac:dyDescent="0.3">
      <c r="A3558" s="525" t="str">
        <f t="shared" si="92"/>
        <v>193-042-2-013 Transfobec Mauricie</v>
      </c>
      <c r="B3558" s="345" t="str">
        <f t="shared" si="93"/>
        <v>042-2-013 Transfobec Mauricie</v>
      </c>
      <c r="C3558" s="406">
        <v>193</v>
      </c>
      <c r="D3558" s="406" t="s">
        <v>1316</v>
      </c>
      <c r="E3558" s="406" t="s">
        <v>1317</v>
      </c>
      <c r="F3558" s="760">
        <v>460</v>
      </c>
      <c r="G3558" s="761">
        <v>8</v>
      </c>
      <c r="H3558" s="762">
        <v>460</v>
      </c>
    </row>
    <row r="3559" spans="1:8" s="2" customFormat="1" ht="15.75" thickBot="1" x14ac:dyDescent="0.3">
      <c r="A3559" s="525" t="str">
        <f t="shared" si="92"/>
        <v>194-142-4-004 Biomasse du lac Taureau</v>
      </c>
      <c r="B3559" s="345" t="str">
        <f t="shared" si="93"/>
        <v>142-4-004 Biomasse du lac Taureau</v>
      </c>
      <c r="C3559" s="406">
        <v>194</v>
      </c>
      <c r="D3559" s="406" t="s">
        <v>1147</v>
      </c>
      <c r="E3559" s="406" t="s">
        <v>1318</v>
      </c>
      <c r="F3559" s="760">
        <v>460</v>
      </c>
      <c r="G3559" s="761">
        <v>8</v>
      </c>
      <c r="H3559" s="762">
        <v>460</v>
      </c>
    </row>
    <row r="3560" spans="1:8" s="2" customFormat="1" ht="15.75" thickBot="1" x14ac:dyDescent="0.3">
      <c r="A3560" s="525" t="str">
        <f t="shared" si="92"/>
        <v>194-011-0-003 Cascades Canada ULC (Cabano)</v>
      </c>
      <c r="B3560" s="345" t="str">
        <f t="shared" si="93"/>
        <v>011-0-003 Cascades Canada ULC (Cabano)</v>
      </c>
      <c r="C3560" s="406">
        <v>194</v>
      </c>
      <c r="D3560" s="406" t="s">
        <v>1007</v>
      </c>
      <c r="E3560" s="406" t="s">
        <v>1211</v>
      </c>
      <c r="F3560" s="760">
        <v>460</v>
      </c>
      <c r="G3560" s="761">
        <v>8</v>
      </c>
      <c r="H3560" s="762">
        <v>460</v>
      </c>
    </row>
    <row r="3561" spans="1:8" s="2" customFormat="1" ht="15.75" thickBot="1" x14ac:dyDescent="0.3">
      <c r="A3561" s="525" t="str">
        <f t="shared" si="92"/>
        <v>194-051-0-003 Domtar inc. (Windsor - Pâtes et papiers)</v>
      </c>
      <c r="B3561" s="345" t="str">
        <f t="shared" si="93"/>
        <v>051-0-003 Domtar inc. (Windsor - Pâtes et papiers)</v>
      </c>
      <c r="C3561" s="406">
        <v>194</v>
      </c>
      <c r="D3561" s="406" t="s">
        <v>1012</v>
      </c>
      <c r="E3561" s="406" t="s">
        <v>1238</v>
      </c>
      <c r="F3561" s="760">
        <v>460</v>
      </c>
      <c r="G3561" s="761">
        <v>8</v>
      </c>
      <c r="H3561" s="762">
        <v>460</v>
      </c>
    </row>
    <row r="3562" spans="1:8" s="2" customFormat="1" ht="15.75" thickBot="1" x14ac:dyDescent="0.3">
      <c r="A3562" s="525" t="str">
        <f t="shared" si="92"/>
        <v>194-021-2-036 Elkem Métal Canada inc.</v>
      </c>
      <c r="B3562" s="345" t="str">
        <f t="shared" si="93"/>
        <v>021-2-036 Elkem Métal Canada inc.</v>
      </c>
      <c r="C3562" s="406">
        <v>194</v>
      </c>
      <c r="D3562" s="406" t="s">
        <v>1308</v>
      </c>
      <c r="E3562" s="406" t="s">
        <v>1309</v>
      </c>
      <c r="F3562" s="760">
        <v>460</v>
      </c>
      <c r="G3562" s="761">
        <v>8</v>
      </c>
      <c r="H3562" s="762">
        <v>460</v>
      </c>
    </row>
    <row r="3563" spans="1:8" s="2" customFormat="1" ht="15.75" thickBot="1" x14ac:dyDescent="0.3">
      <c r="A3563" s="525" t="str">
        <f t="shared" si="92"/>
        <v>194-027-4-003 Énergie Milot</v>
      </c>
      <c r="B3563" s="345" t="str">
        <f t="shared" si="93"/>
        <v>027-4-003 Énergie Milot</v>
      </c>
      <c r="C3563" s="406">
        <v>194</v>
      </c>
      <c r="D3563" s="406" t="s">
        <v>1314</v>
      </c>
      <c r="E3563" s="406" t="s">
        <v>1315</v>
      </c>
      <c r="F3563" s="760">
        <v>460</v>
      </c>
      <c r="G3563" s="761">
        <v>8</v>
      </c>
      <c r="H3563" s="762">
        <v>460</v>
      </c>
    </row>
    <row r="3564" spans="1:8" s="2" customFormat="1" ht="15.75" thickBot="1" x14ac:dyDescent="0.3">
      <c r="A3564" s="525" t="str">
        <f t="shared" si="92"/>
        <v>194-012-0-003 Entreprises Sappi Canada inc. (Matane)</v>
      </c>
      <c r="B3564" s="345" t="str">
        <f t="shared" si="93"/>
        <v>012-0-003 Entreprises Sappi Canada inc. (Matane)</v>
      </c>
      <c r="C3564" s="406">
        <v>194</v>
      </c>
      <c r="D3564" s="406" t="s">
        <v>1009</v>
      </c>
      <c r="E3564" s="406" t="s">
        <v>1239</v>
      </c>
      <c r="F3564" s="760">
        <v>120</v>
      </c>
      <c r="G3564" s="761">
        <v>2</v>
      </c>
      <c r="H3564" s="762">
        <v>120</v>
      </c>
    </row>
    <row r="3565" spans="1:8" s="2" customFormat="1" ht="15.75" thickBot="1" x14ac:dyDescent="0.3">
      <c r="A3565" s="525" t="str">
        <f t="shared" si="92"/>
        <v>194-025-0-001 Fibrek S.E.N.C. (Pâtes et papiers)</v>
      </c>
      <c r="B3565" s="345" t="str">
        <f t="shared" si="93"/>
        <v>025-0-001 Fibrek S.E.N.C. (Pâtes et papiers)</v>
      </c>
      <c r="C3565" s="406">
        <v>194</v>
      </c>
      <c r="D3565" s="406" t="s">
        <v>1310</v>
      </c>
      <c r="E3565" s="406" t="s">
        <v>1311</v>
      </c>
      <c r="F3565" s="760">
        <v>460</v>
      </c>
      <c r="G3565" s="761">
        <v>8</v>
      </c>
      <c r="H3565" s="762">
        <v>460</v>
      </c>
    </row>
    <row r="3566" spans="1:8" s="2" customFormat="1" ht="15.75" thickBot="1" x14ac:dyDescent="0.3">
      <c r="A3566" s="525" t="str">
        <f t="shared" si="92"/>
        <v>194-081-0-001 Rayonier A.M. Canada S.E.N.C. (Témiscaming - Pâtes et papiers)</v>
      </c>
      <c r="B3566" s="345" t="str">
        <f t="shared" si="93"/>
        <v>081-0-001 Rayonier A.M. Canada S.E.N.C. (Témiscaming - Pâtes et papiers)</v>
      </c>
      <c r="C3566" s="406">
        <v>194</v>
      </c>
      <c r="D3566" s="406" t="s">
        <v>1017</v>
      </c>
      <c r="E3566" s="406" t="s">
        <v>1244</v>
      </c>
      <c r="F3566" s="760">
        <v>460</v>
      </c>
      <c r="G3566" s="761">
        <v>8</v>
      </c>
      <c r="H3566" s="762">
        <v>460</v>
      </c>
    </row>
    <row r="3567" spans="1:8" s="2" customFormat="1" ht="15.75" thickBot="1" x14ac:dyDescent="0.3">
      <c r="A3567" s="525" t="str">
        <f t="shared" si="92"/>
        <v>194-025-4-005 Société de cogénération de St-Félicien, S.E.C.</v>
      </c>
      <c r="B3567" s="345" t="str">
        <f t="shared" si="93"/>
        <v>025-4-005 Société de cogénération de St-Félicien, S.E.C.</v>
      </c>
      <c r="C3567" s="406">
        <v>194</v>
      </c>
      <c r="D3567" s="406" t="s">
        <v>1312</v>
      </c>
      <c r="E3567" s="406" t="s">
        <v>1313</v>
      </c>
      <c r="F3567" s="760">
        <v>460</v>
      </c>
      <c r="G3567" s="761">
        <v>8</v>
      </c>
      <c r="H3567" s="762">
        <v>460</v>
      </c>
    </row>
    <row r="3568" spans="1:8" s="2" customFormat="1" ht="15.75" thickBot="1" x14ac:dyDescent="0.3">
      <c r="A3568" s="525" t="str">
        <f t="shared" si="92"/>
        <v>194-042-2-013 Transfobec Mauricie</v>
      </c>
      <c r="B3568" s="345" t="str">
        <f t="shared" si="93"/>
        <v>042-2-013 Transfobec Mauricie</v>
      </c>
      <c r="C3568" s="406">
        <v>194</v>
      </c>
      <c r="D3568" s="406" t="s">
        <v>1316</v>
      </c>
      <c r="E3568" s="406" t="s">
        <v>1317</v>
      </c>
      <c r="F3568" s="760">
        <v>460</v>
      </c>
      <c r="G3568" s="761">
        <v>8</v>
      </c>
      <c r="H3568" s="762">
        <v>460</v>
      </c>
    </row>
    <row r="3569" spans="1:8" s="2" customFormat="1" ht="15.75" thickBot="1" x14ac:dyDescent="0.3">
      <c r="A3569" s="525" t="str">
        <f t="shared" si="92"/>
        <v>195-142-4-004 Biomasse du lac Taureau</v>
      </c>
      <c r="B3569" s="345" t="str">
        <f t="shared" si="93"/>
        <v>142-4-004 Biomasse du lac Taureau</v>
      </c>
      <c r="C3569" s="406">
        <v>195</v>
      </c>
      <c r="D3569" s="406" t="s">
        <v>1147</v>
      </c>
      <c r="E3569" s="406" t="s">
        <v>1318</v>
      </c>
      <c r="F3569" s="760">
        <v>460</v>
      </c>
      <c r="G3569" s="761">
        <v>8</v>
      </c>
      <c r="H3569" s="762">
        <v>460</v>
      </c>
    </row>
    <row r="3570" spans="1:8" s="2" customFormat="1" ht="15.75" thickBot="1" x14ac:dyDescent="0.3">
      <c r="A3570" s="525" t="str">
        <f t="shared" si="92"/>
        <v>195-011-0-003 Cascades Canada ULC (Cabano)</v>
      </c>
      <c r="B3570" s="345" t="str">
        <f t="shared" si="93"/>
        <v>011-0-003 Cascades Canada ULC (Cabano)</v>
      </c>
      <c r="C3570" s="406">
        <v>195</v>
      </c>
      <c r="D3570" s="406" t="s">
        <v>1007</v>
      </c>
      <c r="E3570" s="406" t="s">
        <v>1211</v>
      </c>
      <c r="F3570" s="760">
        <v>300</v>
      </c>
      <c r="G3570" s="761">
        <v>5</v>
      </c>
      <c r="H3570" s="762">
        <v>300</v>
      </c>
    </row>
    <row r="3571" spans="1:8" s="2" customFormat="1" ht="15.75" thickBot="1" x14ac:dyDescent="0.3">
      <c r="A3571" s="525" t="str">
        <f t="shared" si="92"/>
        <v>195-051-0-003 Domtar inc. (Windsor - Pâtes et papiers)</v>
      </c>
      <c r="B3571" s="345" t="str">
        <f t="shared" si="93"/>
        <v>051-0-003 Domtar inc. (Windsor - Pâtes et papiers)</v>
      </c>
      <c r="C3571" s="406">
        <v>195</v>
      </c>
      <c r="D3571" s="406" t="s">
        <v>1012</v>
      </c>
      <c r="E3571" s="406" t="s">
        <v>1238</v>
      </c>
      <c r="F3571" s="760">
        <v>460</v>
      </c>
      <c r="G3571" s="761">
        <v>8</v>
      </c>
      <c r="H3571" s="762">
        <v>460</v>
      </c>
    </row>
    <row r="3572" spans="1:8" s="2" customFormat="1" ht="15.75" thickBot="1" x14ac:dyDescent="0.3">
      <c r="A3572" s="525" t="str">
        <f t="shared" si="92"/>
        <v>195-021-2-036 Elkem Métal Canada inc.</v>
      </c>
      <c r="B3572" s="345" t="str">
        <f t="shared" si="93"/>
        <v>021-2-036 Elkem Métal Canada inc.</v>
      </c>
      <c r="C3572" s="406">
        <v>195</v>
      </c>
      <c r="D3572" s="406" t="s">
        <v>1308</v>
      </c>
      <c r="E3572" s="406" t="s">
        <v>1309</v>
      </c>
      <c r="F3572" s="760">
        <v>460</v>
      </c>
      <c r="G3572" s="761">
        <v>8</v>
      </c>
      <c r="H3572" s="762">
        <v>460</v>
      </c>
    </row>
    <row r="3573" spans="1:8" s="2" customFormat="1" ht="15.75" thickBot="1" x14ac:dyDescent="0.3">
      <c r="A3573" s="525" t="str">
        <f t="shared" si="92"/>
        <v>195-027-4-003 Énergie Milot</v>
      </c>
      <c r="B3573" s="345" t="str">
        <f t="shared" si="93"/>
        <v>027-4-003 Énergie Milot</v>
      </c>
      <c r="C3573" s="406">
        <v>195</v>
      </c>
      <c r="D3573" s="406" t="s">
        <v>1314</v>
      </c>
      <c r="E3573" s="406" t="s">
        <v>1315</v>
      </c>
      <c r="F3573" s="760">
        <v>460</v>
      </c>
      <c r="G3573" s="761">
        <v>8</v>
      </c>
      <c r="H3573" s="762">
        <v>460</v>
      </c>
    </row>
    <row r="3574" spans="1:8" s="2" customFormat="1" ht="15.75" thickBot="1" x14ac:dyDescent="0.3">
      <c r="A3574" s="525" t="str">
        <f t="shared" si="92"/>
        <v>195-012-0-003 Entreprises Sappi Canada inc. (Matane)</v>
      </c>
      <c r="B3574" s="345" t="str">
        <f t="shared" si="93"/>
        <v>012-0-003 Entreprises Sappi Canada inc. (Matane)</v>
      </c>
      <c r="C3574" s="406">
        <v>195</v>
      </c>
      <c r="D3574" s="406" t="s">
        <v>1009</v>
      </c>
      <c r="E3574" s="406" t="s">
        <v>1239</v>
      </c>
      <c r="F3574" s="760">
        <v>0</v>
      </c>
      <c r="G3574" s="761">
        <v>0</v>
      </c>
      <c r="H3574" s="762">
        <v>0</v>
      </c>
    </row>
    <row r="3575" spans="1:8" s="2" customFormat="1" ht="15.75" thickBot="1" x14ac:dyDescent="0.3">
      <c r="A3575" s="525" t="str">
        <f t="shared" si="92"/>
        <v>195-025-0-001 Fibrek S.E.N.C. (Pâtes et papiers)</v>
      </c>
      <c r="B3575" s="345" t="str">
        <f t="shared" si="93"/>
        <v>025-0-001 Fibrek S.E.N.C. (Pâtes et papiers)</v>
      </c>
      <c r="C3575" s="406">
        <v>195</v>
      </c>
      <c r="D3575" s="406" t="s">
        <v>1310</v>
      </c>
      <c r="E3575" s="406" t="s">
        <v>1311</v>
      </c>
      <c r="F3575" s="760">
        <v>460</v>
      </c>
      <c r="G3575" s="761">
        <v>8</v>
      </c>
      <c r="H3575" s="762">
        <v>460</v>
      </c>
    </row>
    <row r="3576" spans="1:8" s="2" customFormat="1" ht="15.75" thickBot="1" x14ac:dyDescent="0.3">
      <c r="A3576" s="525" t="str">
        <f t="shared" si="92"/>
        <v>195-081-0-001 Rayonier A.M. Canada S.E.N.C. (Témiscaming - Pâtes et papiers)</v>
      </c>
      <c r="B3576" s="345" t="str">
        <f t="shared" si="93"/>
        <v>081-0-001 Rayonier A.M. Canada S.E.N.C. (Témiscaming - Pâtes et papiers)</v>
      </c>
      <c r="C3576" s="406">
        <v>195</v>
      </c>
      <c r="D3576" s="406" t="s">
        <v>1017</v>
      </c>
      <c r="E3576" s="406" t="s">
        <v>1244</v>
      </c>
      <c r="F3576" s="760">
        <v>460</v>
      </c>
      <c r="G3576" s="761">
        <v>8</v>
      </c>
      <c r="H3576" s="762">
        <v>460</v>
      </c>
    </row>
    <row r="3577" spans="1:8" s="2" customFormat="1" ht="15.75" thickBot="1" x14ac:dyDescent="0.3">
      <c r="A3577" s="525" t="str">
        <f t="shared" si="92"/>
        <v>195-025-4-005 Société de cogénération de St-Félicien, S.E.C.</v>
      </c>
      <c r="B3577" s="345" t="str">
        <f t="shared" si="93"/>
        <v>025-4-005 Société de cogénération de St-Félicien, S.E.C.</v>
      </c>
      <c r="C3577" s="406">
        <v>195</v>
      </c>
      <c r="D3577" s="406" t="s">
        <v>1312</v>
      </c>
      <c r="E3577" s="406" t="s">
        <v>1313</v>
      </c>
      <c r="F3577" s="760">
        <v>460</v>
      </c>
      <c r="G3577" s="761">
        <v>8</v>
      </c>
      <c r="H3577" s="762">
        <v>460</v>
      </c>
    </row>
    <row r="3578" spans="1:8" s="2" customFormat="1" ht="15.75" thickBot="1" x14ac:dyDescent="0.3">
      <c r="A3578" s="525" t="str">
        <f t="shared" si="92"/>
        <v>195-042-2-013 Transfobec Mauricie</v>
      </c>
      <c r="B3578" s="345" t="str">
        <f t="shared" si="93"/>
        <v>042-2-013 Transfobec Mauricie</v>
      </c>
      <c r="C3578" s="406">
        <v>195</v>
      </c>
      <c r="D3578" s="406" t="s">
        <v>1316</v>
      </c>
      <c r="E3578" s="406" t="s">
        <v>1317</v>
      </c>
      <c r="F3578" s="760">
        <v>460</v>
      </c>
      <c r="G3578" s="761">
        <v>8</v>
      </c>
      <c r="H3578" s="762">
        <v>460</v>
      </c>
    </row>
    <row r="3579" spans="1:8" s="2" customFormat="1" ht="15.75" thickBot="1" x14ac:dyDescent="0.3">
      <c r="A3579" s="525" t="str">
        <f t="shared" si="92"/>
        <v>200-142-4-004 Biomasse du lac Taureau</v>
      </c>
      <c r="B3579" s="345" t="str">
        <f t="shared" si="93"/>
        <v>142-4-004 Biomasse du lac Taureau</v>
      </c>
      <c r="C3579" s="406">
        <v>200</v>
      </c>
      <c r="D3579" s="406" t="s">
        <v>1147</v>
      </c>
      <c r="E3579" s="406" t="s">
        <v>1318</v>
      </c>
      <c r="F3579" s="760">
        <v>460</v>
      </c>
      <c r="G3579" s="761">
        <v>8</v>
      </c>
      <c r="H3579" s="762">
        <v>460</v>
      </c>
    </row>
    <row r="3580" spans="1:8" s="2" customFormat="1" ht="15.75" thickBot="1" x14ac:dyDescent="0.3">
      <c r="A3580" s="525" t="str">
        <f t="shared" si="92"/>
        <v>200-011-0-003 Cascades Canada ULC (Cabano)</v>
      </c>
      <c r="B3580" s="345" t="str">
        <f t="shared" si="93"/>
        <v>011-0-003 Cascades Canada ULC (Cabano)</v>
      </c>
      <c r="C3580" s="406">
        <v>200</v>
      </c>
      <c r="D3580" s="406" t="s">
        <v>1007</v>
      </c>
      <c r="E3580" s="406" t="s">
        <v>1211</v>
      </c>
      <c r="F3580" s="760">
        <v>460</v>
      </c>
      <c r="G3580" s="761">
        <v>8</v>
      </c>
      <c r="H3580" s="762">
        <v>460</v>
      </c>
    </row>
    <row r="3581" spans="1:8" s="2" customFormat="1" ht="15.75" thickBot="1" x14ac:dyDescent="0.3">
      <c r="A3581" s="525" t="str">
        <f t="shared" si="92"/>
        <v>200-051-0-003 Domtar inc. (Windsor - Pâtes et papiers)</v>
      </c>
      <c r="B3581" s="345" t="str">
        <f t="shared" si="93"/>
        <v>051-0-003 Domtar inc. (Windsor - Pâtes et papiers)</v>
      </c>
      <c r="C3581" s="406">
        <v>200</v>
      </c>
      <c r="D3581" s="406" t="s">
        <v>1012</v>
      </c>
      <c r="E3581" s="406" t="s">
        <v>1238</v>
      </c>
      <c r="F3581" s="760">
        <v>460</v>
      </c>
      <c r="G3581" s="761">
        <v>8</v>
      </c>
      <c r="H3581" s="762">
        <v>460</v>
      </c>
    </row>
    <row r="3582" spans="1:8" s="2" customFormat="1" ht="15.75" thickBot="1" x14ac:dyDescent="0.3">
      <c r="A3582" s="525" t="str">
        <f t="shared" si="92"/>
        <v>200-021-2-036 Elkem Métal Canada inc.</v>
      </c>
      <c r="B3582" s="345" t="str">
        <f t="shared" si="93"/>
        <v>021-2-036 Elkem Métal Canada inc.</v>
      </c>
      <c r="C3582" s="406">
        <v>200</v>
      </c>
      <c r="D3582" s="406" t="s">
        <v>1308</v>
      </c>
      <c r="E3582" s="406" t="s">
        <v>1309</v>
      </c>
      <c r="F3582" s="760">
        <v>160</v>
      </c>
      <c r="G3582" s="761">
        <v>3</v>
      </c>
      <c r="H3582" s="762">
        <v>180</v>
      </c>
    </row>
    <row r="3583" spans="1:8" s="2" customFormat="1" ht="15.75" thickBot="1" x14ac:dyDescent="0.3">
      <c r="A3583" s="525" t="str">
        <f t="shared" si="92"/>
        <v>200-027-4-003 Énergie Milot</v>
      </c>
      <c r="B3583" s="345" t="str">
        <f t="shared" si="93"/>
        <v>027-4-003 Énergie Milot</v>
      </c>
      <c r="C3583" s="406">
        <v>200</v>
      </c>
      <c r="D3583" s="406" t="s">
        <v>1314</v>
      </c>
      <c r="E3583" s="406" t="s">
        <v>1315</v>
      </c>
      <c r="F3583" s="760">
        <v>0</v>
      </c>
      <c r="G3583" s="761">
        <v>0</v>
      </c>
      <c r="H3583" s="762">
        <v>0</v>
      </c>
    </row>
    <row r="3584" spans="1:8" s="2" customFormat="1" ht="15.75" thickBot="1" x14ac:dyDescent="0.3">
      <c r="A3584" s="525" t="str">
        <f t="shared" si="92"/>
        <v>200-012-0-003 Entreprises Sappi Canada inc. (Matane)</v>
      </c>
      <c r="B3584" s="345" t="str">
        <f t="shared" si="93"/>
        <v>012-0-003 Entreprises Sappi Canada inc. (Matane)</v>
      </c>
      <c r="C3584" s="406">
        <v>200</v>
      </c>
      <c r="D3584" s="406" t="s">
        <v>1009</v>
      </c>
      <c r="E3584" s="406" t="s">
        <v>1239</v>
      </c>
      <c r="F3584" s="760">
        <v>460</v>
      </c>
      <c r="G3584" s="761">
        <v>8</v>
      </c>
      <c r="H3584" s="762">
        <v>460</v>
      </c>
    </row>
    <row r="3585" spans="1:8" s="2" customFormat="1" ht="15.75" thickBot="1" x14ac:dyDescent="0.3">
      <c r="A3585" s="525" t="str">
        <f t="shared" si="92"/>
        <v>200-025-0-001 Fibrek S.E.N.C. (Pâtes et papiers)</v>
      </c>
      <c r="B3585" s="345" t="str">
        <f t="shared" si="93"/>
        <v>025-0-001 Fibrek S.E.N.C. (Pâtes et papiers)</v>
      </c>
      <c r="C3585" s="406">
        <v>200</v>
      </c>
      <c r="D3585" s="406" t="s">
        <v>1310</v>
      </c>
      <c r="E3585" s="406" t="s">
        <v>1311</v>
      </c>
      <c r="F3585" s="760">
        <v>0</v>
      </c>
      <c r="G3585" s="761">
        <v>0</v>
      </c>
      <c r="H3585" s="762">
        <v>0</v>
      </c>
    </row>
    <row r="3586" spans="1:8" s="2" customFormat="1" ht="15.75" thickBot="1" x14ac:dyDescent="0.3">
      <c r="A3586" s="525" t="str">
        <f t="shared" si="92"/>
        <v>200-081-0-001 Rayonier A.M. Canada S.E.N.C. (Témiscaming - Pâtes et papiers)</v>
      </c>
      <c r="B3586" s="345" t="str">
        <f t="shared" si="93"/>
        <v>081-0-001 Rayonier A.M. Canada S.E.N.C. (Témiscaming - Pâtes et papiers)</v>
      </c>
      <c r="C3586" s="406">
        <v>200</v>
      </c>
      <c r="D3586" s="406" t="s">
        <v>1017</v>
      </c>
      <c r="E3586" s="406" t="s">
        <v>1244</v>
      </c>
      <c r="F3586" s="760">
        <v>460</v>
      </c>
      <c r="G3586" s="761">
        <v>8</v>
      </c>
      <c r="H3586" s="762">
        <v>460</v>
      </c>
    </row>
    <row r="3587" spans="1:8" s="2" customFormat="1" ht="15.75" thickBot="1" x14ac:dyDescent="0.3">
      <c r="A3587" s="525" t="str">
        <f t="shared" si="92"/>
        <v>200-025-4-005 Société de cogénération de St-Félicien, S.E.C.</v>
      </c>
      <c r="B3587" s="345" t="str">
        <f t="shared" si="93"/>
        <v>025-4-005 Société de cogénération de St-Félicien, S.E.C.</v>
      </c>
      <c r="C3587" s="406">
        <v>200</v>
      </c>
      <c r="D3587" s="406" t="s">
        <v>1312</v>
      </c>
      <c r="E3587" s="406" t="s">
        <v>1313</v>
      </c>
      <c r="F3587" s="760">
        <v>0</v>
      </c>
      <c r="G3587" s="761">
        <v>0</v>
      </c>
      <c r="H3587" s="762">
        <v>0</v>
      </c>
    </row>
    <row r="3588" spans="1:8" s="2" customFormat="1" ht="15.75" thickBot="1" x14ac:dyDescent="0.3">
      <c r="A3588" s="525" t="str">
        <f t="shared" si="92"/>
        <v>200-042-2-013 Transfobec Mauricie</v>
      </c>
      <c r="B3588" s="345" t="str">
        <f t="shared" si="93"/>
        <v>042-2-013 Transfobec Mauricie</v>
      </c>
      <c r="C3588" s="406">
        <v>200</v>
      </c>
      <c r="D3588" s="406" t="s">
        <v>1316</v>
      </c>
      <c r="E3588" s="406" t="s">
        <v>1317</v>
      </c>
      <c r="F3588" s="760">
        <v>300</v>
      </c>
      <c r="G3588" s="761">
        <v>5</v>
      </c>
      <c r="H3588" s="762">
        <v>300</v>
      </c>
    </row>
    <row r="3589" spans="1:8" s="2" customFormat="1" ht="15.75" thickBot="1" x14ac:dyDescent="0.3">
      <c r="A3589" s="525" t="str">
        <f t="shared" si="92"/>
        <v>240-142-4-004 Biomasse du lac Taureau</v>
      </c>
      <c r="B3589" s="345" t="str">
        <f t="shared" si="93"/>
        <v>142-4-004 Biomasse du lac Taureau</v>
      </c>
      <c r="C3589" s="406">
        <v>240</v>
      </c>
      <c r="D3589" s="406" t="s">
        <v>1147</v>
      </c>
      <c r="E3589" s="406" t="s">
        <v>1318</v>
      </c>
      <c r="F3589" s="760">
        <v>460</v>
      </c>
      <c r="G3589" s="761">
        <v>8</v>
      </c>
      <c r="H3589" s="762">
        <v>460</v>
      </c>
    </row>
    <row r="3590" spans="1:8" s="2" customFormat="1" ht="15.75" thickBot="1" x14ac:dyDescent="0.3">
      <c r="A3590" s="525" t="str">
        <f t="shared" si="92"/>
        <v>240-011-0-003 Cascades Canada ULC (Cabano)</v>
      </c>
      <c r="B3590" s="345" t="str">
        <f t="shared" si="93"/>
        <v>011-0-003 Cascades Canada ULC (Cabano)</v>
      </c>
      <c r="C3590" s="406">
        <v>240</v>
      </c>
      <c r="D3590" s="406" t="s">
        <v>1007</v>
      </c>
      <c r="E3590" s="406" t="s">
        <v>1211</v>
      </c>
      <c r="F3590" s="760">
        <v>460</v>
      </c>
      <c r="G3590" s="761">
        <v>8</v>
      </c>
      <c r="H3590" s="762">
        <v>460</v>
      </c>
    </row>
    <row r="3591" spans="1:8" s="2" customFormat="1" ht="15.75" thickBot="1" x14ac:dyDescent="0.3">
      <c r="A3591" s="525" t="str">
        <f t="shared" si="92"/>
        <v>240-051-0-003 Domtar inc. (Windsor - Pâtes et papiers)</v>
      </c>
      <c r="B3591" s="345" t="str">
        <f t="shared" si="93"/>
        <v>051-0-003 Domtar inc. (Windsor - Pâtes et papiers)</v>
      </c>
      <c r="C3591" s="406">
        <v>240</v>
      </c>
      <c r="D3591" s="406" t="s">
        <v>1012</v>
      </c>
      <c r="E3591" s="406" t="s">
        <v>1238</v>
      </c>
      <c r="F3591" s="760">
        <v>460</v>
      </c>
      <c r="G3591" s="761">
        <v>8</v>
      </c>
      <c r="H3591" s="762">
        <v>460</v>
      </c>
    </row>
    <row r="3592" spans="1:8" s="2" customFormat="1" ht="15.75" thickBot="1" x14ac:dyDescent="0.3">
      <c r="A3592" s="525" t="str">
        <f t="shared" si="92"/>
        <v>240-021-2-036 Elkem Métal Canada inc.</v>
      </c>
      <c r="B3592" s="345" t="str">
        <f t="shared" si="93"/>
        <v>021-2-036 Elkem Métal Canada inc.</v>
      </c>
      <c r="C3592" s="406">
        <v>240</v>
      </c>
      <c r="D3592" s="406" t="s">
        <v>1308</v>
      </c>
      <c r="E3592" s="406" t="s">
        <v>1309</v>
      </c>
      <c r="F3592" s="760">
        <v>60</v>
      </c>
      <c r="G3592" s="761">
        <v>1</v>
      </c>
      <c r="H3592" s="762">
        <v>60</v>
      </c>
    </row>
    <row r="3593" spans="1:8" s="2" customFormat="1" ht="15.75" thickBot="1" x14ac:dyDescent="0.3">
      <c r="A3593" s="525" t="str">
        <f t="shared" si="92"/>
        <v>240-027-4-003 Énergie Milot</v>
      </c>
      <c r="B3593" s="345" t="str">
        <f t="shared" si="93"/>
        <v>027-4-003 Énergie Milot</v>
      </c>
      <c r="C3593" s="406">
        <v>240</v>
      </c>
      <c r="D3593" s="406" t="s">
        <v>1314</v>
      </c>
      <c r="E3593" s="406" t="s">
        <v>1315</v>
      </c>
      <c r="F3593" s="760">
        <v>60</v>
      </c>
      <c r="G3593" s="761">
        <v>1</v>
      </c>
      <c r="H3593" s="762">
        <v>60</v>
      </c>
    </row>
    <row r="3594" spans="1:8" s="2" customFormat="1" ht="15.75" thickBot="1" x14ac:dyDescent="0.3">
      <c r="A3594" s="525" t="str">
        <f t="shared" si="92"/>
        <v>240-012-0-003 Entreprises Sappi Canada inc. (Matane)</v>
      </c>
      <c r="B3594" s="345" t="str">
        <f t="shared" si="93"/>
        <v>012-0-003 Entreprises Sappi Canada inc. (Matane)</v>
      </c>
      <c r="C3594" s="406">
        <v>240</v>
      </c>
      <c r="D3594" s="406" t="s">
        <v>1009</v>
      </c>
      <c r="E3594" s="406" t="s">
        <v>1239</v>
      </c>
      <c r="F3594" s="760">
        <v>460</v>
      </c>
      <c r="G3594" s="761">
        <v>8</v>
      </c>
      <c r="H3594" s="762">
        <v>460</v>
      </c>
    </row>
    <row r="3595" spans="1:8" s="2" customFormat="1" ht="15.75" thickBot="1" x14ac:dyDescent="0.3">
      <c r="A3595" s="525" t="str">
        <f t="shared" si="92"/>
        <v>240-025-0-001 Fibrek S.E.N.C. (Pâtes et papiers)</v>
      </c>
      <c r="B3595" s="345" t="str">
        <f t="shared" si="93"/>
        <v>025-0-001 Fibrek S.E.N.C. (Pâtes et papiers)</v>
      </c>
      <c r="C3595" s="406">
        <v>240</v>
      </c>
      <c r="D3595" s="406" t="s">
        <v>1310</v>
      </c>
      <c r="E3595" s="406" t="s">
        <v>1311</v>
      </c>
      <c r="F3595" s="760">
        <v>0</v>
      </c>
      <c r="G3595" s="761">
        <v>0</v>
      </c>
      <c r="H3595" s="762">
        <v>0</v>
      </c>
    </row>
    <row r="3596" spans="1:8" s="2" customFormat="1" ht="15.75" thickBot="1" x14ac:dyDescent="0.3">
      <c r="A3596" s="525" t="str">
        <f t="shared" si="92"/>
        <v>240-081-0-001 Rayonier A.M. Canada S.E.N.C. (Témiscaming - Pâtes et papiers)</v>
      </c>
      <c r="B3596" s="345" t="str">
        <f t="shared" si="93"/>
        <v>081-0-001 Rayonier A.M. Canada S.E.N.C. (Témiscaming - Pâtes et papiers)</v>
      </c>
      <c r="C3596" s="406">
        <v>240</v>
      </c>
      <c r="D3596" s="406" t="s">
        <v>1017</v>
      </c>
      <c r="E3596" s="406" t="s">
        <v>1244</v>
      </c>
      <c r="F3596" s="760">
        <v>460</v>
      </c>
      <c r="G3596" s="761">
        <v>8</v>
      </c>
      <c r="H3596" s="762">
        <v>460</v>
      </c>
    </row>
    <row r="3597" spans="1:8" s="2" customFormat="1" ht="15.75" thickBot="1" x14ac:dyDescent="0.3">
      <c r="A3597" s="525" t="str">
        <f t="shared" si="92"/>
        <v>240-025-4-005 Société de cogénération de St-Félicien, S.E.C.</v>
      </c>
      <c r="B3597" s="345" t="str">
        <f t="shared" si="93"/>
        <v>025-4-005 Société de cogénération de St-Félicien, S.E.C.</v>
      </c>
      <c r="C3597" s="406">
        <v>240</v>
      </c>
      <c r="D3597" s="406" t="s">
        <v>1312</v>
      </c>
      <c r="E3597" s="406" t="s">
        <v>1313</v>
      </c>
      <c r="F3597" s="760">
        <v>0</v>
      </c>
      <c r="G3597" s="761">
        <v>0</v>
      </c>
      <c r="H3597" s="762">
        <v>0</v>
      </c>
    </row>
    <row r="3598" spans="1:8" s="2" customFormat="1" ht="15.75" thickBot="1" x14ac:dyDescent="0.3">
      <c r="A3598" s="525" t="str">
        <f t="shared" si="92"/>
        <v>240-042-2-013 Transfobec Mauricie</v>
      </c>
      <c r="B3598" s="345" t="str">
        <f t="shared" si="93"/>
        <v>042-2-013 Transfobec Mauricie</v>
      </c>
      <c r="C3598" s="406">
        <v>240</v>
      </c>
      <c r="D3598" s="406" t="s">
        <v>1316</v>
      </c>
      <c r="E3598" s="406" t="s">
        <v>1317</v>
      </c>
      <c r="F3598" s="760">
        <v>20</v>
      </c>
      <c r="G3598" s="761">
        <v>1</v>
      </c>
      <c r="H3598" s="762">
        <v>60</v>
      </c>
    </row>
    <row r="3599" spans="1:8" s="2" customFormat="1" ht="15.75" thickBot="1" x14ac:dyDescent="0.3">
      <c r="A3599" s="525" t="str">
        <f t="shared" si="92"/>
        <v>241-142-4-004 Biomasse du lac Taureau</v>
      </c>
      <c r="B3599" s="345" t="str">
        <f t="shared" si="93"/>
        <v>142-4-004 Biomasse du lac Taureau</v>
      </c>
      <c r="C3599" s="406">
        <v>241</v>
      </c>
      <c r="D3599" s="406" t="s">
        <v>1147</v>
      </c>
      <c r="E3599" s="406" t="s">
        <v>1318</v>
      </c>
      <c r="F3599" s="760">
        <v>460</v>
      </c>
      <c r="G3599" s="761">
        <v>8</v>
      </c>
      <c r="H3599" s="762">
        <v>460</v>
      </c>
    </row>
    <row r="3600" spans="1:8" s="2" customFormat="1" ht="15.75" thickBot="1" x14ac:dyDescent="0.3">
      <c r="A3600" s="525" t="str">
        <f t="shared" si="92"/>
        <v>241-011-0-003 Cascades Canada ULC (Cabano)</v>
      </c>
      <c r="B3600" s="345" t="str">
        <f t="shared" si="93"/>
        <v>011-0-003 Cascades Canada ULC (Cabano)</v>
      </c>
      <c r="C3600" s="406">
        <v>241</v>
      </c>
      <c r="D3600" s="406" t="s">
        <v>1007</v>
      </c>
      <c r="E3600" s="406" t="s">
        <v>1211</v>
      </c>
      <c r="F3600" s="760">
        <v>460</v>
      </c>
      <c r="G3600" s="761">
        <v>8</v>
      </c>
      <c r="H3600" s="762">
        <v>460</v>
      </c>
    </row>
    <row r="3601" spans="1:8" s="2" customFormat="1" ht="15.75" thickBot="1" x14ac:dyDescent="0.3">
      <c r="A3601" s="525" t="str">
        <f t="shared" si="92"/>
        <v>241-051-0-003 Domtar inc. (Windsor - Pâtes et papiers)</v>
      </c>
      <c r="B3601" s="345" t="str">
        <f t="shared" si="93"/>
        <v>051-0-003 Domtar inc. (Windsor - Pâtes et papiers)</v>
      </c>
      <c r="C3601" s="406">
        <v>241</v>
      </c>
      <c r="D3601" s="406" t="s">
        <v>1012</v>
      </c>
      <c r="E3601" s="406" t="s">
        <v>1238</v>
      </c>
      <c r="F3601" s="760">
        <v>460</v>
      </c>
      <c r="G3601" s="761">
        <v>8</v>
      </c>
      <c r="H3601" s="762">
        <v>460</v>
      </c>
    </row>
    <row r="3602" spans="1:8" s="2" customFormat="1" ht="15.75" thickBot="1" x14ac:dyDescent="0.3">
      <c r="A3602" s="525" t="str">
        <f t="shared" si="92"/>
        <v>241-021-2-036 Elkem Métal Canada inc.</v>
      </c>
      <c r="B3602" s="345" t="str">
        <f t="shared" si="93"/>
        <v>021-2-036 Elkem Métal Canada inc.</v>
      </c>
      <c r="C3602" s="406">
        <v>241</v>
      </c>
      <c r="D3602" s="406" t="s">
        <v>1308</v>
      </c>
      <c r="E3602" s="406" t="s">
        <v>1309</v>
      </c>
      <c r="F3602" s="760">
        <v>0</v>
      </c>
      <c r="G3602" s="761">
        <v>0</v>
      </c>
      <c r="H3602" s="762">
        <v>0</v>
      </c>
    </row>
    <row r="3603" spans="1:8" s="2" customFormat="1" ht="15.75" thickBot="1" x14ac:dyDescent="0.3">
      <c r="A3603" s="525" t="str">
        <f t="shared" si="92"/>
        <v>241-027-4-003 Énergie Milot</v>
      </c>
      <c r="B3603" s="345" t="str">
        <f t="shared" si="93"/>
        <v>027-4-003 Énergie Milot</v>
      </c>
      <c r="C3603" s="406">
        <v>241</v>
      </c>
      <c r="D3603" s="406" t="s">
        <v>1314</v>
      </c>
      <c r="E3603" s="406" t="s">
        <v>1315</v>
      </c>
      <c r="F3603" s="760">
        <v>0</v>
      </c>
      <c r="G3603" s="761">
        <v>0</v>
      </c>
      <c r="H3603" s="762">
        <v>0</v>
      </c>
    </row>
    <row r="3604" spans="1:8" s="2" customFormat="1" ht="15.75" thickBot="1" x14ac:dyDescent="0.3">
      <c r="A3604" s="525" t="str">
        <f t="shared" si="92"/>
        <v>241-012-0-003 Entreprises Sappi Canada inc. (Matane)</v>
      </c>
      <c r="B3604" s="345" t="str">
        <f t="shared" si="93"/>
        <v>012-0-003 Entreprises Sappi Canada inc. (Matane)</v>
      </c>
      <c r="C3604" s="406">
        <v>241</v>
      </c>
      <c r="D3604" s="406" t="s">
        <v>1009</v>
      </c>
      <c r="E3604" s="406" t="s">
        <v>1239</v>
      </c>
      <c r="F3604" s="760">
        <v>460</v>
      </c>
      <c r="G3604" s="761">
        <v>8</v>
      </c>
      <c r="H3604" s="762">
        <v>460</v>
      </c>
    </row>
    <row r="3605" spans="1:8" s="2" customFormat="1" ht="15.75" thickBot="1" x14ac:dyDescent="0.3">
      <c r="A3605" s="525" t="str">
        <f t="shared" si="92"/>
        <v>241-025-0-001 Fibrek S.E.N.C. (Pâtes et papiers)</v>
      </c>
      <c r="B3605" s="345" t="str">
        <f t="shared" si="93"/>
        <v>025-0-001 Fibrek S.E.N.C. (Pâtes et papiers)</v>
      </c>
      <c r="C3605" s="406">
        <v>241</v>
      </c>
      <c r="D3605" s="406" t="s">
        <v>1310</v>
      </c>
      <c r="E3605" s="406" t="s">
        <v>1311</v>
      </c>
      <c r="F3605" s="760">
        <v>20</v>
      </c>
      <c r="G3605" s="761">
        <v>1</v>
      </c>
      <c r="H3605" s="762">
        <v>60</v>
      </c>
    </row>
    <row r="3606" spans="1:8" s="2" customFormat="1" ht="15.75" thickBot="1" x14ac:dyDescent="0.3">
      <c r="A3606" s="525" t="str">
        <f t="shared" si="92"/>
        <v>241-081-0-001 Rayonier A.M. Canada S.E.N.C. (Témiscaming - Pâtes et papiers)</v>
      </c>
      <c r="B3606" s="345" t="str">
        <f t="shared" si="93"/>
        <v>081-0-001 Rayonier A.M. Canada S.E.N.C. (Témiscaming - Pâtes et papiers)</v>
      </c>
      <c r="C3606" s="406">
        <v>241</v>
      </c>
      <c r="D3606" s="406" t="s">
        <v>1017</v>
      </c>
      <c r="E3606" s="406" t="s">
        <v>1244</v>
      </c>
      <c r="F3606" s="760">
        <v>460</v>
      </c>
      <c r="G3606" s="761">
        <v>8</v>
      </c>
      <c r="H3606" s="762">
        <v>460</v>
      </c>
    </row>
    <row r="3607" spans="1:8" s="2" customFormat="1" ht="15.75" thickBot="1" x14ac:dyDescent="0.3">
      <c r="A3607" s="525" t="str">
        <f t="shared" si="92"/>
        <v>241-025-4-005 Société de cogénération de St-Félicien, S.E.C.</v>
      </c>
      <c r="B3607" s="345" t="str">
        <f t="shared" si="93"/>
        <v>025-4-005 Société de cogénération de St-Félicien, S.E.C.</v>
      </c>
      <c r="C3607" s="406">
        <v>241</v>
      </c>
      <c r="D3607" s="406" t="s">
        <v>1312</v>
      </c>
      <c r="E3607" s="406" t="s">
        <v>1313</v>
      </c>
      <c r="F3607" s="760">
        <v>0</v>
      </c>
      <c r="G3607" s="761">
        <v>0</v>
      </c>
      <c r="H3607" s="762">
        <v>0</v>
      </c>
    </row>
    <row r="3608" spans="1:8" s="2" customFormat="1" ht="15.75" thickBot="1" x14ac:dyDescent="0.3">
      <c r="A3608" s="525" t="str">
        <f t="shared" si="92"/>
        <v>241-042-2-013 Transfobec Mauricie</v>
      </c>
      <c r="B3608" s="345" t="str">
        <f t="shared" si="93"/>
        <v>042-2-013 Transfobec Mauricie</v>
      </c>
      <c r="C3608" s="406">
        <v>241</v>
      </c>
      <c r="D3608" s="406" t="s">
        <v>1316</v>
      </c>
      <c r="E3608" s="406" t="s">
        <v>1317</v>
      </c>
      <c r="F3608" s="760">
        <v>120</v>
      </c>
      <c r="G3608" s="761">
        <v>2</v>
      </c>
      <c r="H3608" s="762">
        <v>120</v>
      </c>
    </row>
    <row r="3609" spans="1:8" s="2" customFormat="1" ht="15.75" thickBot="1" x14ac:dyDescent="0.3">
      <c r="A3609" s="525" t="str">
        <f t="shared" si="92"/>
        <v>242-142-4-004 Biomasse du lac Taureau</v>
      </c>
      <c r="B3609" s="345" t="str">
        <f t="shared" si="93"/>
        <v>142-4-004 Biomasse du lac Taureau</v>
      </c>
      <c r="C3609" s="406">
        <v>242</v>
      </c>
      <c r="D3609" s="406" t="s">
        <v>1147</v>
      </c>
      <c r="E3609" s="406" t="s">
        <v>1318</v>
      </c>
      <c r="F3609" s="760">
        <v>460</v>
      </c>
      <c r="G3609" s="761">
        <v>8</v>
      </c>
      <c r="H3609" s="762">
        <v>460</v>
      </c>
    </row>
    <row r="3610" spans="1:8" s="2" customFormat="1" ht="15.75" thickBot="1" x14ac:dyDescent="0.3">
      <c r="A3610" s="525" t="str">
        <f t="shared" si="92"/>
        <v>242-011-0-003 Cascades Canada ULC (Cabano)</v>
      </c>
      <c r="B3610" s="345" t="str">
        <f t="shared" si="93"/>
        <v>011-0-003 Cascades Canada ULC (Cabano)</v>
      </c>
      <c r="C3610" s="406">
        <v>242</v>
      </c>
      <c r="D3610" s="406" t="s">
        <v>1007</v>
      </c>
      <c r="E3610" s="406" t="s">
        <v>1211</v>
      </c>
      <c r="F3610" s="760">
        <v>460</v>
      </c>
      <c r="G3610" s="761">
        <v>8</v>
      </c>
      <c r="H3610" s="762">
        <v>460</v>
      </c>
    </row>
    <row r="3611" spans="1:8" s="2" customFormat="1" ht="15.75" thickBot="1" x14ac:dyDescent="0.3">
      <c r="A3611" s="525" t="str">
        <f t="shared" si="92"/>
        <v>242-051-0-003 Domtar inc. (Windsor - Pâtes et papiers)</v>
      </c>
      <c r="B3611" s="345" t="str">
        <f t="shared" si="93"/>
        <v>051-0-003 Domtar inc. (Windsor - Pâtes et papiers)</v>
      </c>
      <c r="C3611" s="406">
        <v>242</v>
      </c>
      <c r="D3611" s="406" t="s">
        <v>1012</v>
      </c>
      <c r="E3611" s="406" t="s">
        <v>1238</v>
      </c>
      <c r="F3611" s="760">
        <v>460</v>
      </c>
      <c r="G3611" s="761">
        <v>8</v>
      </c>
      <c r="H3611" s="762">
        <v>460</v>
      </c>
    </row>
    <row r="3612" spans="1:8" s="2" customFormat="1" ht="15.75" thickBot="1" x14ac:dyDescent="0.3">
      <c r="A3612" s="525" t="str">
        <f t="shared" si="92"/>
        <v>242-021-2-036 Elkem Métal Canada inc.</v>
      </c>
      <c r="B3612" s="345" t="str">
        <f t="shared" si="93"/>
        <v>021-2-036 Elkem Métal Canada inc.</v>
      </c>
      <c r="C3612" s="406">
        <v>242</v>
      </c>
      <c r="D3612" s="406" t="s">
        <v>1308</v>
      </c>
      <c r="E3612" s="406" t="s">
        <v>1309</v>
      </c>
      <c r="F3612" s="760">
        <v>100</v>
      </c>
      <c r="G3612" s="761">
        <v>2</v>
      </c>
      <c r="H3612" s="762">
        <v>120</v>
      </c>
    </row>
    <row r="3613" spans="1:8" s="2" customFormat="1" ht="15.75" thickBot="1" x14ac:dyDescent="0.3">
      <c r="A3613" s="525" t="str">
        <f t="shared" si="92"/>
        <v>242-027-4-003 Énergie Milot</v>
      </c>
      <c r="B3613" s="345" t="str">
        <f t="shared" si="93"/>
        <v>027-4-003 Énergie Milot</v>
      </c>
      <c r="C3613" s="406">
        <v>242</v>
      </c>
      <c r="D3613" s="406" t="s">
        <v>1314</v>
      </c>
      <c r="E3613" s="406" t="s">
        <v>1315</v>
      </c>
      <c r="F3613" s="760">
        <v>280</v>
      </c>
      <c r="G3613" s="761">
        <v>5</v>
      </c>
      <c r="H3613" s="762">
        <v>300</v>
      </c>
    </row>
    <row r="3614" spans="1:8" s="2" customFormat="1" ht="15.75" thickBot="1" x14ac:dyDescent="0.3">
      <c r="A3614" s="525" t="str">
        <f t="shared" si="92"/>
        <v>242-012-0-003 Entreprises Sappi Canada inc. (Matane)</v>
      </c>
      <c r="B3614" s="345" t="str">
        <f t="shared" si="93"/>
        <v>012-0-003 Entreprises Sappi Canada inc. (Matane)</v>
      </c>
      <c r="C3614" s="406">
        <v>242</v>
      </c>
      <c r="D3614" s="406" t="s">
        <v>1009</v>
      </c>
      <c r="E3614" s="406" t="s">
        <v>1239</v>
      </c>
      <c r="F3614" s="760">
        <v>460</v>
      </c>
      <c r="G3614" s="761">
        <v>8</v>
      </c>
      <c r="H3614" s="762">
        <v>460</v>
      </c>
    </row>
    <row r="3615" spans="1:8" s="2" customFormat="1" ht="15.75" thickBot="1" x14ac:dyDescent="0.3">
      <c r="A3615" s="525" t="str">
        <f t="shared" si="92"/>
        <v>242-025-0-001 Fibrek S.E.N.C. (Pâtes et papiers)</v>
      </c>
      <c r="B3615" s="345" t="str">
        <f t="shared" si="93"/>
        <v>025-0-001 Fibrek S.E.N.C. (Pâtes et papiers)</v>
      </c>
      <c r="C3615" s="406">
        <v>242</v>
      </c>
      <c r="D3615" s="406" t="s">
        <v>1310</v>
      </c>
      <c r="E3615" s="406" t="s">
        <v>1311</v>
      </c>
      <c r="F3615" s="760">
        <v>360</v>
      </c>
      <c r="G3615" s="761">
        <v>6</v>
      </c>
      <c r="H3615" s="762">
        <v>360</v>
      </c>
    </row>
    <row r="3616" spans="1:8" s="2" customFormat="1" ht="15.75" thickBot="1" x14ac:dyDescent="0.3">
      <c r="A3616" s="525" t="str">
        <f t="shared" ref="A3616:A3679" si="94">CONCATENATE(C3616,"-",B3616)</f>
        <v>242-081-0-001 Rayonier A.M. Canada S.E.N.C. (Témiscaming - Pâtes et papiers)</v>
      </c>
      <c r="B3616" s="345" t="str">
        <f t="shared" ref="B3616:B3679" si="95">CONCATENATE(D3616," ",E3616)</f>
        <v>081-0-001 Rayonier A.M. Canada S.E.N.C. (Témiscaming - Pâtes et papiers)</v>
      </c>
      <c r="C3616" s="406">
        <v>242</v>
      </c>
      <c r="D3616" s="406" t="s">
        <v>1017</v>
      </c>
      <c r="E3616" s="406" t="s">
        <v>1244</v>
      </c>
      <c r="F3616" s="760">
        <v>460</v>
      </c>
      <c r="G3616" s="761">
        <v>8</v>
      </c>
      <c r="H3616" s="762">
        <v>460</v>
      </c>
    </row>
    <row r="3617" spans="1:8" s="2" customFormat="1" ht="15.75" thickBot="1" x14ac:dyDescent="0.3">
      <c r="A3617" s="525" t="str">
        <f t="shared" si="94"/>
        <v>242-025-4-005 Société de cogénération de St-Félicien, S.E.C.</v>
      </c>
      <c r="B3617" s="345" t="str">
        <f t="shared" si="95"/>
        <v>025-4-005 Société de cogénération de St-Félicien, S.E.C.</v>
      </c>
      <c r="C3617" s="406">
        <v>242</v>
      </c>
      <c r="D3617" s="406" t="s">
        <v>1312</v>
      </c>
      <c r="E3617" s="406" t="s">
        <v>1313</v>
      </c>
      <c r="F3617" s="760">
        <v>280</v>
      </c>
      <c r="G3617" s="761">
        <v>5</v>
      </c>
      <c r="H3617" s="762">
        <v>300</v>
      </c>
    </row>
    <row r="3618" spans="1:8" s="2" customFormat="1" ht="15.75" thickBot="1" x14ac:dyDescent="0.3">
      <c r="A3618" s="525" t="str">
        <f t="shared" si="94"/>
        <v>242-042-2-013 Transfobec Mauricie</v>
      </c>
      <c r="B3618" s="345" t="str">
        <f t="shared" si="95"/>
        <v>042-2-013 Transfobec Mauricie</v>
      </c>
      <c r="C3618" s="406">
        <v>242</v>
      </c>
      <c r="D3618" s="406" t="s">
        <v>1316</v>
      </c>
      <c r="E3618" s="406" t="s">
        <v>1317</v>
      </c>
      <c r="F3618" s="760">
        <v>340</v>
      </c>
      <c r="G3618" s="761">
        <v>6</v>
      </c>
      <c r="H3618" s="762">
        <v>360</v>
      </c>
    </row>
    <row r="3619" spans="1:8" s="2" customFormat="1" ht="15.75" thickBot="1" x14ac:dyDescent="0.3">
      <c r="A3619" s="525" t="str">
        <f t="shared" si="94"/>
        <v>243-142-4-004 Biomasse du lac Taureau</v>
      </c>
      <c r="B3619" s="345" t="str">
        <f t="shared" si="95"/>
        <v>142-4-004 Biomasse du lac Taureau</v>
      </c>
      <c r="C3619" s="406">
        <v>243</v>
      </c>
      <c r="D3619" s="406" t="s">
        <v>1147</v>
      </c>
      <c r="E3619" s="406" t="s">
        <v>1318</v>
      </c>
      <c r="F3619" s="760">
        <v>460</v>
      </c>
      <c r="G3619" s="761">
        <v>8</v>
      </c>
      <c r="H3619" s="762">
        <v>460</v>
      </c>
    </row>
    <row r="3620" spans="1:8" s="2" customFormat="1" ht="15.75" thickBot="1" x14ac:dyDescent="0.3">
      <c r="A3620" s="525" t="str">
        <f t="shared" si="94"/>
        <v>243-011-0-003 Cascades Canada ULC (Cabano)</v>
      </c>
      <c r="B3620" s="345" t="str">
        <f t="shared" si="95"/>
        <v>011-0-003 Cascades Canada ULC (Cabano)</v>
      </c>
      <c r="C3620" s="406">
        <v>243</v>
      </c>
      <c r="D3620" s="406" t="s">
        <v>1007</v>
      </c>
      <c r="E3620" s="406" t="s">
        <v>1211</v>
      </c>
      <c r="F3620" s="760">
        <v>460</v>
      </c>
      <c r="G3620" s="761">
        <v>8</v>
      </c>
      <c r="H3620" s="762">
        <v>460</v>
      </c>
    </row>
    <row r="3621" spans="1:8" s="2" customFormat="1" ht="15.75" thickBot="1" x14ac:dyDescent="0.3">
      <c r="A3621" s="525" t="str">
        <f t="shared" si="94"/>
        <v>243-051-0-003 Domtar inc. (Windsor - Pâtes et papiers)</v>
      </c>
      <c r="B3621" s="345" t="str">
        <f t="shared" si="95"/>
        <v>051-0-003 Domtar inc. (Windsor - Pâtes et papiers)</v>
      </c>
      <c r="C3621" s="406">
        <v>243</v>
      </c>
      <c r="D3621" s="406" t="s">
        <v>1012</v>
      </c>
      <c r="E3621" s="406" t="s">
        <v>1238</v>
      </c>
      <c r="F3621" s="760">
        <v>460</v>
      </c>
      <c r="G3621" s="761">
        <v>8</v>
      </c>
      <c r="H3621" s="762">
        <v>460</v>
      </c>
    </row>
    <row r="3622" spans="1:8" s="2" customFormat="1" ht="15.75" thickBot="1" x14ac:dyDescent="0.3">
      <c r="A3622" s="525" t="str">
        <f t="shared" si="94"/>
        <v>243-021-2-036 Elkem Métal Canada inc.</v>
      </c>
      <c r="B3622" s="345" t="str">
        <f t="shared" si="95"/>
        <v>021-2-036 Elkem Métal Canada inc.</v>
      </c>
      <c r="C3622" s="406">
        <v>243</v>
      </c>
      <c r="D3622" s="406" t="s">
        <v>1308</v>
      </c>
      <c r="E3622" s="406" t="s">
        <v>1309</v>
      </c>
      <c r="F3622" s="760">
        <v>0</v>
      </c>
      <c r="G3622" s="761">
        <v>0</v>
      </c>
      <c r="H3622" s="762">
        <v>0</v>
      </c>
    </row>
    <row r="3623" spans="1:8" s="2" customFormat="1" ht="15.75" thickBot="1" x14ac:dyDescent="0.3">
      <c r="A3623" s="525" t="str">
        <f t="shared" si="94"/>
        <v>243-027-4-003 Énergie Milot</v>
      </c>
      <c r="B3623" s="345" t="str">
        <f t="shared" si="95"/>
        <v>027-4-003 Énergie Milot</v>
      </c>
      <c r="C3623" s="406">
        <v>243</v>
      </c>
      <c r="D3623" s="406" t="s">
        <v>1314</v>
      </c>
      <c r="E3623" s="406" t="s">
        <v>1315</v>
      </c>
      <c r="F3623" s="760">
        <v>0</v>
      </c>
      <c r="G3623" s="761">
        <v>0</v>
      </c>
      <c r="H3623" s="762">
        <v>0</v>
      </c>
    </row>
    <row r="3624" spans="1:8" s="2" customFormat="1" ht="15.75" thickBot="1" x14ac:dyDescent="0.3">
      <c r="A3624" s="525" t="str">
        <f t="shared" si="94"/>
        <v>243-012-0-003 Entreprises Sappi Canada inc. (Matane)</v>
      </c>
      <c r="B3624" s="345" t="str">
        <f t="shared" si="95"/>
        <v>012-0-003 Entreprises Sappi Canada inc. (Matane)</v>
      </c>
      <c r="C3624" s="406">
        <v>243</v>
      </c>
      <c r="D3624" s="406" t="s">
        <v>1009</v>
      </c>
      <c r="E3624" s="406" t="s">
        <v>1239</v>
      </c>
      <c r="F3624" s="760">
        <v>460</v>
      </c>
      <c r="G3624" s="761">
        <v>8</v>
      </c>
      <c r="H3624" s="762">
        <v>460</v>
      </c>
    </row>
    <row r="3625" spans="1:8" s="2" customFormat="1" ht="15.75" thickBot="1" x14ac:dyDescent="0.3">
      <c r="A3625" s="525" t="str">
        <f t="shared" si="94"/>
        <v>243-025-0-001 Fibrek S.E.N.C. (Pâtes et papiers)</v>
      </c>
      <c r="B3625" s="345" t="str">
        <f t="shared" si="95"/>
        <v>025-0-001 Fibrek S.E.N.C. (Pâtes et papiers)</v>
      </c>
      <c r="C3625" s="406">
        <v>243</v>
      </c>
      <c r="D3625" s="406" t="s">
        <v>1310</v>
      </c>
      <c r="E3625" s="406" t="s">
        <v>1311</v>
      </c>
      <c r="F3625" s="760">
        <v>100</v>
      </c>
      <c r="G3625" s="761">
        <v>2</v>
      </c>
      <c r="H3625" s="762">
        <v>120</v>
      </c>
    </row>
    <row r="3626" spans="1:8" s="2" customFormat="1" ht="15.75" thickBot="1" x14ac:dyDescent="0.3">
      <c r="A3626" s="525" t="str">
        <f t="shared" si="94"/>
        <v>243-081-0-001 Rayonier A.M. Canada S.E.N.C. (Témiscaming - Pâtes et papiers)</v>
      </c>
      <c r="B3626" s="345" t="str">
        <f t="shared" si="95"/>
        <v>081-0-001 Rayonier A.M. Canada S.E.N.C. (Témiscaming - Pâtes et papiers)</v>
      </c>
      <c r="C3626" s="406">
        <v>243</v>
      </c>
      <c r="D3626" s="406" t="s">
        <v>1017</v>
      </c>
      <c r="E3626" s="406" t="s">
        <v>1244</v>
      </c>
      <c r="F3626" s="760">
        <v>460</v>
      </c>
      <c r="G3626" s="761">
        <v>8</v>
      </c>
      <c r="H3626" s="762">
        <v>460</v>
      </c>
    </row>
    <row r="3627" spans="1:8" s="2" customFormat="1" ht="15.75" thickBot="1" x14ac:dyDescent="0.3">
      <c r="A3627" s="525" t="str">
        <f t="shared" si="94"/>
        <v>243-025-4-005 Société de cogénération de St-Félicien, S.E.C.</v>
      </c>
      <c r="B3627" s="345" t="str">
        <f t="shared" si="95"/>
        <v>025-4-005 Société de cogénération de St-Félicien, S.E.C.</v>
      </c>
      <c r="C3627" s="406">
        <v>243</v>
      </c>
      <c r="D3627" s="406" t="s">
        <v>1312</v>
      </c>
      <c r="E3627" s="406" t="s">
        <v>1313</v>
      </c>
      <c r="F3627" s="760">
        <v>20</v>
      </c>
      <c r="G3627" s="761">
        <v>1</v>
      </c>
      <c r="H3627" s="762">
        <v>60</v>
      </c>
    </row>
    <row r="3628" spans="1:8" s="2" customFormat="1" ht="15.75" thickBot="1" x14ac:dyDescent="0.3">
      <c r="A3628" s="525" t="str">
        <f t="shared" si="94"/>
        <v>243-042-2-013 Transfobec Mauricie</v>
      </c>
      <c r="B3628" s="345" t="str">
        <f t="shared" si="95"/>
        <v>042-2-013 Transfobec Mauricie</v>
      </c>
      <c r="C3628" s="406">
        <v>243</v>
      </c>
      <c r="D3628" s="406" t="s">
        <v>1316</v>
      </c>
      <c r="E3628" s="406" t="s">
        <v>1317</v>
      </c>
      <c r="F3628" s="760">
        <v>240</v>
      </c>
      <c r="G3628" s="761">
        <v>4</v>
      </c>
      <c r="H3628" s="762">
        <v>240</v>
      </c>
    </row>
    <row r="3629" spans="1:8" s="2" customFormat="1" ht="15.75" thickBot="1" x14ac:dyDescent="0.3">
      <c r="A3629" s="525" t="str">
        <f t="shared" si="94"/>
        <v>244-142-4-004 Biomasse du lac Taureau</v>
      </c>
      <c r="B3629" s="345" t="str">
        <f t="shared" si="95"/>
        <v>142-4-004 Biomasse du lac Taureau</v>
      </c>
      <c r="C3629" s="406">
        <v>244</v>
      </c>
      <c r="D3629" s="406" t="s">
        <v>1147</v>
      </c>
      <c r="E3629" s="406" t="s">
        <v>1318</v>
      </c>
      <c r="F3629" s="760">
        <v>460</v>
      </c>
      <c r="G3629" s="761">
        <v>8</v>
      </c>
      <c r="H3629" s="762">
        <v>460</v>
      </c>
    </row>
    <row r="3630" spans="1:8" s="2" customFormat="1" ht="15.75" thickBot="1" x14ac:dyDescent="0.3">
      <c r="A3630" s="525" t="str">
        <f t="shared" si="94"/>
        <v>244-011-0-003 Cascades Canada ULC (Cabano)</v>
      </c>
      <c r="B3630" s="345" t="str">
        <f t="shared" si="95"/>
        <v>011-0-003 Cascades Canada ULC (Cabano)</v>
      </c>
      <c r="C3630" s="406">
        <v>244</v>
      </c>
      <c r="D3630" s="406" t="s">
        <v>1007</v>
      </c>
      <c r="E3630" s="406" t="s">
        <v>1211</v>
      </c>
      <c r="F3630" s="760">
        <v>460</v>
      </c>
      <c r="G3630" s="761">
        <v>8</v>
      </c>
      <c r="H3630" s="762">
        <v>460</v>
      </c>
    </row>
    <row r="3631" spans="1:8" s="2" customFormat="1" ht="15.75" thickBot="1" x14ac:dyDescent="0.3">
      <c r="A3631" s="525" t="str">
        <f t="shared" si="94"/>
        <v>244-051-0-003 Domtar inc. (Windsor - Pâtes et papiers)</v>
      </c>
      <c r="B3631" s="345" t="str">
        <f t="shared" si="95"/>
        <v>051-0-003 Domtar inc. (Windsor - Pâtes et papiers)</v>
      </c>
      <c r="C3631" s="406">
        <v>244</v>
      </c>
      <c r="D3631" s="406" t="s">
        <v>1012</v>
      </c>
      <c r="E3631" s="406" t="s">
        <v>1238</v>
      </c>
      <c r="F3631" s="760">
        <v>460</v>
      </c>
      <c r="G3631" s="761">
        <v>8</v>
      </c>
      <c r="H3631" s="762">
        <v>460</v>
      </c>
    </row>
    <row r="3632" spans="1:8" s="2" customFormat="1" ht="15.75" thickBot="1" x14ac:dyDescent="0.3">
      <c r="A3632" s="525" t="str">
        <f t="shared" si="94"/>
        <v>244-021-2-036 Elkem Métal Canada inc.</v>
      </c>
      <c r="B3632" s="345" t="str">
        <f t="shared" si="95"/>
        <v>021-2-036 Elkem Métal Canada inc.</v>
      </c>
      <c r="C3632" s="406">
        <v>244</v>
      </c>
      <c r="D3632" s="406" t="s">
        <v>1308</v>
      </c>
      <c r="E3632" s="406" t="s">
        <v>1309</v>
      </c>
      <c r="F3632" s="760">
        <v>0</v>
      </c>
      <c r="G3632" s="761">
        <v>0</v>
      </c>
      <c r="H3632" s="762">
        <v>0</v>
      </c>
    </row>
    <row r="3633" spans="1:8" s="2" customFormat="1" ht="15.75" thickBot="1" x14ac:dyDescent="0.3">
      <c r="A3633" s="525" t="str">
        <f t="shared" si="94"/>
        <v>244-027-4-003 Énergie Milot</v>
      </c>
      <c r="B3633" s="345" t="str">
        <f t="shared" si="95"/>
        <v>027-4-003 Énergie Milot</v>
      </c>
      <c r="C3633" s="406">
        <v>244</v>
      </c>
      <c r="D3633" s="406" t="s">
        <v>1314</v>
      </c>
      <c r="E3633" s="406" t="s">
        <v>1315</v>
      </c>
      <c r="F3633" s="760">
        <v>60</v>
      </c>
      <c r="G3633" s="761">
        <v>1</v>
      </c>
      <c r="H3633" s="762">
        <v>60</v>
      </c>
    </row>
    <row r="3634" spans="1:8" s="2" customFormat="1" ht="15.75" thickBot="1" x14ac:dyDescent="0.3">
      <c r="A3634" s="525" t="str">
        <f t="shared" si="94"/>
        <v>244-012-0-003 Entreprises Sappi Canada inc. (Matane)</v>
      </c>
      <c r="B3634" s="345" t="str">
        <f t="shared" si="95"/>
        <v>012-0-003 Entreprises Sappi Canada inc. (Matane)</v>
      </c>
      <c r="C3634" s="406">
        <v>244</v>
      </c>
      <c r="D3634" s="406" t="s">
        <v>1009</v>
      </c>
      <c r="E3634" s="406" t="s">
        <v>1239</v>
      </c>
      <c r="F3634" s="760">
        <v>460</v>
      </c>
      <c r="G3634" s="761">
        <v>8</v>
      </c>
      <c r="H3634" s="762">
        <v>460</v>
      </c>
    </row>
    <row r="3635" spans="1:8" s="2" customFormat="1" ht="15.75" thickBot="1" x14ac:dyDescent="0.3">
      <c r="A3635" s="525" t="str">
        <f t="shared" si="94"/>
        <v>244-025-0-001 Fibrek S.E.N.C. (Pâtes et papiers)</v>
      </c>
      <c r="B3635" s="345" t="str">
        <f t="shared" si="95"/>
        <v>025-0-001 Fibrek S.E.N.C. (Pâtes et papiers)</v>
      </c>
      <c r="C3635" s="406">
        <v>244</v>
      </c>
      <c r="D3635" s="406" t="s">
        <v>1310</v>
      </c>
      <c r="E3635" s="406" t="s">
        <v>1311</v>
      </c>
      <c r="F3635" s="760">
        <v>220</v>
      </c>
      <c r="G3635" s="761">
        <v>4</v>
      </c>
      <c r="H3635" s="762">
        <v>240</v>
      </c>
    </row>
    <row r="3636" spans="1:8" s="2" customFormat="1" ht="15.75" thickBot="1" x14ac:dyDescent="0.3">
      <c r="A3636" s="525" t="str">
        <f t="shared" si="94"/>
        <v>244-081-0-001 Rayonier A.M. Canada S.E.N.C. (Témiscaming - Pâtes et papiers)</v>
      </c>
      <c r="B3636" s="345" t="str">
        <f t="shared" si="95"/>
        <v>081-0-001 Rayonier A.M. Canada S.E.N.C. (Témiscaming - Pâtes et papiers)</v>
      </c>
      <c r="C3636" s="406">
        <v>244</v>
      </c>
      <c r="D3636" s="406" t="s">
        <v>1017</v>
      </c>
      <c r="E3636" s="406" t="s">
        <v>1244</v>
      </c>
      <c r="F3636" s="760">
        <v>460</v>
      </c>
      <c r="G3636" s="761">
        <v>8</v>
      </c>
      <c r="H3636" s="762">
        <v>460</v>
      </c>
    </row>
    <row r="3637" spans="1:8" s="2" customFormat="1" ht="15.75" thickBot="1" x14ac:dyDescent="0.3">
      <c r="A3637" s="525" t="str">
        <f t="shared" si="94"/>
        <v>244-025-4-005 Société de cogénération de St-Félicien, S.E.C.</v>
      </c>
      <c r="B3637" s="345" t="str">
        <f t="shared" si="95"/>
        <v>025-4-005 Société de cogénération de St-Félicien, S.E.C.</v>
      </c>
      <c r="C3637" s="406">
        <v>244</v>
      </c>
      <c r="D3637" s="406" t="s">
        <v>1312</v>
      </c>
      <c r="E3637" s="406" t="s">
        <v>1313</v>
      </c>
      <c r="F3637" s="760">
        <v>140</v>
      </c>
      <c r="G3637" s="761">
        <v>3</v>
      </c>
      <c r="H3637" s="762">
        <v>180</v>
      </c>
    </row>
    <row r="3638" spans="1:8" s="2" customFormat="1" ht="15.75" thickBot="1" x14ac:dyDescent="0.3">
      <c r="A3638" s="525" t="str">
        <f t="shared" si="94"/>
        <v>244-042-2-013 Transfobec Mauricie</v>
      </c>
      <c r="B3638" s="345" t="str">
        <f t="shared" si="95"/>
        <v>042-2-013 Transfobec Mauricie</v>
      </c>
      <c r="C3638" s="406">
        <v>244</v>
      </c>
      <c r="D3638" s="406" t="s">
        <v>1316</v>
      </c>
      <c r="E3638" s="406" t="s">
        <v>1317</v>
      </c>
      <c r="F3638" s="760">
        <v>360</v>
      </c>
      <c r="G3638" s="761">
        <v>6</v>
      </c>
      <c r="H3638" s="762">
        <v>360</v>
      </c>
    </row>
    <row r="3639" spans="1:8" s="2" customFormat="1" ht="15.75" thickBot="1" x14ac:dyDescent="0.3">
      <c r="A3639" s="525" t="str">
        <f t="shared" si="94"/>
        <v>245-142-4-004 Biomasse du lac Taureau</v>
      </c>
      <c r="B3639" s="345" t="str">
        <f t="shared" si="95"/>
        <v>142-4-004 Biomasse du lac Taureau</v>
      </c>
      <c r="C3639" s="406">
        <v>245</v>
      </c>
      <c r="D3639" s="406" t="s">
        <v>1147</v>
      </c>
      <c r="E3639" s="406" t="s">
        <v>1318</v>
      </c>
      <c r="F3639" s="760">
        <v>460</v>
      </c>
      <c r="G3639" s="761">
        <v>8</v>
      </c>
      <c r="H3639" s="762">
        <v>460</v>
      </c>
    </row>
    <row r="3640" spans="1:8" s="2" customFormat="1" ht="15.75" thickBot="1" x14ac:dyDescent="0.3">
      <c r="A3640" s="525" t="str">
        <f t="shared" si="94"/>
        <v>245-011-0-003 Cascades Canada ULC (Cabano)</v>
      </c>
      <c r="B3640" s="345" t="str">
        <f t="shared" si="95"/>
        <v>011-0-003 Cascades Canada ULC (Cabano)</v>
      </c>
      <c r="C3640" s="406">
        <v>245</v>
      </c>
      <c r="D3640" s="406" t="s">
        <v>1007</v>
      </c>
      <c r="E3640" s="406" t="s">
        <v>1211</v>
      </c>
      <c r="F3640" s="760">
        <v>460</v>
      </c>
      <c r="G3640" s="761">
        <v>8</v>
      </c>
      <c r="H3640" s="762">
        <v>460</v>
      </c>
    </row>
    <row r="3641" spans="1:8" s="2" customFormat="1" ht="15.75" thickBot="1" x14ac:dyDescent="0.3">
      <c r="A3641" s="525" t="str">
        <f t="shared" si="94"/>
        <v>245-051-0-003 Domtar inc. (Windsor - Pâtes et papiers)</v>
      </c>
      <c r="B3641" s="345" t="str">
        <f t="shared" si="95"/>
        <v>051-0-003 Domtar inc. (Windsor - Pâtes et papiers)</v>
      </c>
      <c r="C3641" s="406">
        <v>245</v>
      </c>
      <c r="D3641" s="406" t="s">
        <v>1012</v>
      </c>
      <c r="E3641" s="406" t="s">
        <v>1238</v>
      </c>
      <c r="F3641" s="760">
        <v>460</v>
      </c>
      <c r="G3641" s="761">
        <v>8</v>
      </c>
      <c r="H3641" s="762">
        <v>460</v>
      </c>
    </row>
    <row r="3642" spans="1:8" s="2" customFormat="1" ht="15.75" thickBot="1" x14ac:dyDescent="0.3">
      <c r="A3642" s="525" t="str">
        <f t="shared" si="94"/>
        <v>245-021-2-036 Elkem Métal Canada inc.</v>
      </c>
      <c r="B3642" s="345" t="str">
        <f t="shared" si="95"/>
        <v>021-2-036 Elkem Métal Canada inc.</v>
      </c>
      <c r="C3642" s="406">
        <v>245</v>
      </c>
      <c r="D3642" s="406" t="s">
        <v>1308</v>
      </c>
      <c r="E3642" s="406" t="s">
        <v>1309</v>
      </c>
      <c r="F3642" s="760">
        <v>0</v>
      </c>
      <c r="G3642" s="761">
        <v>0</v>
      </c>
      <c r="H3642" s="762">
        <v>0</v>
      </c>
    </row>
    <row r="3643" spans="1:8" s="2" customFormat="1" ht="15.75" thickBot="1" x14ac:dyDescent="0.3">
      <c r="A3643" s="525" t="str">
        <f t="shared" si="94"/>
        <v>245-027-4-003 Énergie Milot</v>
      </c>
      <c r="B3643" s="345" t="str">
        <f t="shared" si="95"/>
        <v>027-4-003 Énergie Milot</v>
      </c>
      <c r="C3643" s="406">
        <v>245</v>
      </c>
      <c r="D3643" s="406" t="s">
        <v>1314</v>
      </c>
      <c r="E3643" s="406" t="s">
        <v>1315</v>
      </c>
      <c r="F3643" s="760">
        <v>60</v>
      </c>
      <c r="G3643" s="761">
        <v>1</v>
      </c>
      <c r="H3643" s="762">
        <v>60</v>
      </c>
    </row>
    <row r="3644" spans="1:8" s="2" customFormat="1" ht="15.75" thickBot="1" x14ac:dyDescent="0.3">
      <c r="A3644" s="525" t="str">
        <f t="shared" si="94"/>
        <v>245-012-0-003 Entreprises Sappi Canada inc. (Matane)</v>
      </c>
      <c r="B3644" s="345" t="str">
        <f t="shared" si="95"/>
        <v>012-0-003 Entreprises Sappi Canada inc. (Matane)</v>
      </c>
      <c r="C3644" s="406">
        <v>245</v>
      </c>
      <c r="D3644" s="406" t="s">
        <v>1009</v>
      </c>
      <c r="E3644" s="406" t="s">
        <v>1239</v>
      </c>
      <c r="F3644" s="760">
        <v>460</v>
      </c>
      <c r="G3644" s="761">
        <v>8</v>
      </c>
      <c r="H3644" s="762">
        <v>460</v>
      </c>
    </row>
    <row r="3645" spans="1:8" s="2" customFormat="1" ht="15.75" thickBot="1" x14ac:dyDescent="0.3">
      <c r="A3645" s="525" t="str">
        <f t="shared" si="94"/>
        <v>245-025-0-001 Fibrek S.E.N.C. (Pâtes et papiers)</v>
      </c>
      <c r="B3645" s="345" t="str">
        <f t="shared" si="95"/>
        <v>025-0-001 Fibrek S.E.N.C. (Pâtes et papiers)</v>
      </c>
      <c r="C3645" s="406">
        <v>245</v>
      </c>
      <c r="D3645" s="406" t="s">
        <v>1310</v>
      </c>
      <c r="E3645" s="406" t="s">
        <v>1311</v>
      </c>
      <c r="F3645" s="760">
        <v>200</v>
      </c>
      <c r="G3645" s="761">
        <v>4</v>
      </c>
      <c r="H3645" s="762">
        <v>240</v>
      </c>
    </row>
    <row r="3646" spans="1:8" s="2" customFormat="1" ht="15.75" thickBot="1" x14ac:dyDescent="0.3">
      <c r="A3646" s="525" t="str">
        <f t="shared" si="94"/>
        <v>245-081-0-001 Rayonier A.M. Canada S.E.N.C. (Témiscaming - Pâtes et papiers)</v>
      </c>
      <c r="B3646" s="345" t="str">
        <f t="shared" si="95"/>
        <v>081-0-001 Rayonier A.M. Canada S.E.N.C. (Témiscaming - Pâtes et papiers)</v>
      </c>
      <c r="C3646" s="406">
        <v>245</v>
      </c>
      <c r="D3646" s="406" t="s">
        <v>1017</v>
      </c>
      <c r="E3646" s="406" t="s">
        <v>1244</v>
      </c>
      <c r="F3646" s="760">
        <v>460</v>
      </c>
      <c r="G3646" s="761">
        <v>8</v>
      </c>
      <c r="H3646" s="762">
        <v>460</v>
      </c>
    </row>
    <row r="3647" spans="1:8" s="2" customFormat="1" ht="15.75" thickBot="1" x14ac:dyDescent="0.3">
      <c r="A3647" s="525" t="str">
        <f t="shared" si="94"/>
        <v>245-025-4-005 Société de cogénération de St-Félicien, S.E.C.</v>
      </c>
      <c r="B3647" s="345" t="str">
        <f t="shared" si="95"/>
        <v>025-4-005 Société de cogénération de St-Félicien, S.E.C.</v>
      </c>
      <c r="C3647" s="406">
        <v>245</v>
      </c>
      <c r="D3647" s="406" t="s">
        <v>1312</v>
      </c>
      <c r="E3647" s="406" t="s">
        <v>1313</v>
      </c>
      <c r="F3647" s="760">
        <v>120</v>
      </c>
      <c r="G3647" s="761">
        <v>2</v>
      </c>
      <c r="H3647" s="762">
        <v>120</v>
      </c>
    </row>
    <row r="3648" spans="1:8" s="2" customFormat="1" ht="15.75" thickBot="1" x14ac:dyDescent="0.3">
      <c r="A3648" s="525" t="str">
        <f t="shared" si="94"/>
        <v>245-042-2-013 Transfobec Mauricie</v>
      </c>
      <c r="B3648" s="345" t="str">
        <f t="shared" si="95"/>
        <v>042-2-013 Transfobec Mauricie</v>
      </c>
      <c r="C3648" s="406">
        <v>245</v>
      </c>
      <c r="D3648" s="406" t="s">
        <v>1316</v>
      </c>
      <c r="E3648" s="406" t="s">
        <v>1317</v>
      </c>
      <c r="F3648" s="760">
        <v>340</v>
      </c>
      <c r="G3648" s="761">
        <v>6</v>
      </c>
      <c r="H3648" s="762">
        <v>360</v>
      </c>
    </row>
    <row r="3649" spans="1:8" s="2" customFormat="1" ht="15.75" thickBot="1" x14ac:dyDescent="0.3">
      <c r="A3649" s="525" t="str">
        <f t="shared" si="94"/>
        <v>246-142-4-004 Biomasse du lac Taureau</v>
      </c>
      <c r="B3649" s="345" t="str">
        <f t="shared" si="95"/>
        <v>142-4-004 Biomasse du lac Taureau</v>
      </c>
      <c r="C3649" s="406">
        <v>246</v>
      </c>
      <c r="D3649" s="406" t="s">
        <v>1147</v>
      </c>
      <c r="E3649" s="406" t="s">
        <v>1318</v>
      </c>
      <c r="F3649" s="760">
        <v>460</v>
      </c>
      <c r="G3649" s="761">
        <v>8</v>
      </c>
      <c r="H3649" s="762">
        <v>460</v>
      </c>
    </row>
    <row r="3650" spans="1:8" s="2" customFormat="1" ht="15.75" thickBot="1" x14ac:dyDescent="0.3">
      <c r="A3650" s="525" t="str">
        <f t="shared" si="94"/>
        <v>246-011-0-003 Cascades Canada ULC (Cabano)</v>
      </c>
      <c r="B3650" s="345" t="str">
        <f t="shared" si="95"/>
        <v>011-0-003 Cascades Canada ULC (Cabano)</v>
      </c>
      <c r="C3650" s="406">
        <v>246</v>
      </c>
      <c r="D3650" s="406" t="s">
        <v>1007</v>
      </c>
      <c r="E3650" s="406" t="s">
        <v>1211</v>
      </c>
      <c r="F3650" s="760">
        <v>460</v>
      </c>
      <c r="G3650" s="761">
        <v>8</v>
      </c>
      <c r="H3650" s="762">
        <v>460</v>
      </c>
    </row>
    <row r="3651" spans="1:8" s="2" customFormat="1" ht="15.75" thickBot="1" x14ac:dyDescent="0.3">
      <c r="A3651" s="525" t="str">
        <f t="shared" si="94"/>
        <v>246-051-0-003 Domtar inc. (Windsor - Pâtes et papiers)</v>
      </c>
      <c r="B3651" s="345" t="str">
        <f t="shared" si="95"/>
        <v>051-0-003 Domtar inc. (Windsor - Pâtes et papiers)</v>
      </c>
      <c r="C3651" s="406">
        <v>246</v>
      </c>
      <c r="D3651" s="406" t="s">
        <v>1012</v>
      </c>
      <c r="E3651" s="406" t="s">
        <v>1238</v>
      </c>
      <c r="F3651" s="760">
        <v>460</v>
      </c>
      <c r="G3651" s="761">
        <v>8</v>
      </c>
      <c r="H3651" s="762">
        <v>460</v>
      </c>
    </row>
    <row r="3652" spans="1:8" s="2" customFormat="1" ht="15.75" thickBot="1" x14ac:dyDescent="0.3">
      <c r="A3652" s="525" t="str">
        <f t="shared" si="94"/>
        <v>246-021-2-036 Elkem Métal Canada inc.</v>
      </c>
      <c r="B3652" s="345" t="str">
        <f t="shared" si="95"/>
        <v>021-2-036 Elkem Métal Canada inc.</v>
      </c>
      <c r="C3652" s="406">
        <v>246</v>
      </c>
      <c r="D3652" s="406" t="s">
        <v>1308</v>
      </c>
      <c r="E3652" s="406" t="s">
        <v>1309</v>
      </c>
      <c r="F3652" s="760">
        <v>40</v>
      </c>
      <c r="G3652" s="761">
        <v>1</v>
      </c>
      <c r="H3652" s="762">
        <v>60</v>
      </c>
    </row>
    <row r="3653" spans="1:8" s="2" customFormat="1" ht="15.75" thickBot="1" x14ac:dyDescent="0.3">
      <c r="A3653" s="525" t="str">
        <f t="shared" si="94"/>
        <v>246-027-4-003 Énergie Milot</v>
      </c>
      <c r="B3653" s="345" t="str">
        <f t="shared" si="95"/>
        <v>027-4-003 Énergie Milot</v>
      </c>
      <c r="C3653" s="406">
        <v>246</v>
      </c>
      <c r="D3653" s="406" t="s">
        <v>1314</v>
      </c>
      <c r="E3653" s="406" t="s">
        <v>1315</v>
      </c>
      <c r="F3653" s="760">
        <v>140</v>
      </c>
      <c r="G3653" s="761">
        <v>3</v>
      </c>
      <c r="H3653" s="762">
        <v>180</v>
      </c>
    </row>
    <row r="3654" spans="1:8" s="2" customFormat="1" ht="15.75" thickBot="1" x14ac:dyDescent="0.3">
      <c r="A3654" s="525" t="str">
        <f t="shared" si="94"/>
        <v>246-012-0-003 Entreprises Sappi Canada inc. (Matane)</v>
      </c>
      <c r="B3654" s="345" t="str">
        <f t="shared" si="95"/>
        <v>012-0-003 Entreprises Sappi Canada inc. (Matane)</v>
      </c>
      <c r="C3654" s="406">
        <v>246</v>
      </c>
      <c r="D3654" s="406" t="s">
        <v>1009</v>
      </c>
      <c r="E3654" s="406" t="s">
        <v>1239</v>
      </c>
      <c r="F3654" s="760">
        <v>460</v>
      </c>
      <c r="G3654" s="761">
        <v>8</v>
      </c>
      <c r="H3654" s="762">
        <v>460</v>
      </c>
    </row>
    <row r="3655" spans="1:8" s="2" customFormat="1" ht="15.75" thickBot="1" x14ac:dyDescent="0.3">
      <c r="A3655" s="525" t="str">
        <f t="shared" si="94"/>
        <v>246-025-0-001 Fibrek S.E.N.C. (Pâtes et papiers)</v>
      </c>
      <c r="B3655" s="345" t="str">
        <f t="shared" si="95"/>
        <v>025-0-001 Fibrek S.E.N.C. (Pâtes et papiers)</v>
      </c>
      <c r="C3655" s="406">
        <v>246</v>
      </c>
      <c r="D3655" s="406" t="s">
        <v>1310</v>
      </c>
      <c r="E3655" s="406" t="s">
        <v>1311</v>
      </c>
      <c r="F3655" s="760">
        <v>340</v>
      </c>
      <c r="G3655" s="761">
        <v>6</v>
      </c>
      <c r="H3655" s="762">
        <v>360</v>
      </c>
    </row>
    <row r="3656" spans="1:8" s="2" customFormat="1" ht="15.75" thickBot="1" x14ac:dyDescent="0.3">
      <c r="A3656" s="525" t="str">
        <f t="shared" si="94"/>
        <v>246-081-0-001 Rayonier A.M. Canada S.E.N.C. (Témiscaming - Pâtes et papiers)</v>
      </c>
      <c r="B3656" s="345" t="str">
        <f t="shared" si="95"/>
        <v>081-0-001 Rayonier A.M. Canada S.E.N.C. (Témiscaming - Pâtes et papiers)</v>
      </c>
      <c r="C3656" s="406">
        <v>246</v>
      </c>
      <c r="D3656" s="406" t="s">
        <v>1017</v>
      </c>
      <c r="E3656" s="406" t="s">
        <v>1244</v>
      </c>
      <c r="F3656" s="760">
        <v>460</v>
      </c>
      <c r="G3656" s="761">
        <v>8</v>
      </c>
      <c r="H3656" s="762">
        <v>460</v>
      </c>
    </row>
    <row r="3657" spans="1:8" s="2" customFormat="1" ht="15.75" thickBot="1" x14ac:dyDescent="0.3">
      <c r="A3657" s="525" t="str">
        <f t="shared" si="94"/>
        <v>246-025-4-005 Société de cogénération de St-Félicien, S.E.C.</v>
      </c>
      <c r="B3657" s="345" t="str">
        <f t="shared" si="95"/>
        <v>025-4-005 Société de cogénération de St-Félicien, S.E.C.</v>
      </c>
      <c r="C3657" s="406">
        <v>246</v>
      </c>
      <c r="D3657" s="406" t="s">
        <v>1312</v>
      </c>
      <c r="E3657" s="406" t="s">
        <v>1313</v>
      </c>
      <c r="F3657" s="760">
        <v>240</v>
      </c>
      <c r="G3657" s="761">
        <v>4</v>
      </c>
      <c r="H3657" s="762">
        <v>240</v>
      </c>
    </row>
    <row r="3658" spans="1:8" s="2" customFormat="1" ht="15.75" thickBot="1" x14ac:dyDescent="0.3">
      <c r="A3658" s="525" t="str">
        <f t="shared" si="94"/>
        <v>246-042-2-013 Transfobec Mauricie</v>
      </c>
      <c r="B3658" s="345" t="str">
        <f t="shared" si="95"/>
        <v>042-2-013 Transfobec Mauricie</v>
      </c>
      <c r="C3658" s="406">
        <v>246</v>
      </c>
      <c r="D3658" s="406" t="s">
        <v>1316</v>
      </c>
      <c r="E3658" s="406" t="s">
        <v>1317</v>
      </c>
      <c r="F3658" s="760">
        <v>460</v>
      </c>
      <c r="G3658" s="761">
        <v>8</v>
      </c>
      <c r="H3658" s="762">
        <v>460</v>
      </c>
    </row>
    <row r="3659" spans="1:8" s="2" customFormat="1" ht="15.75" thickBot="1" x14ac:dyDescent="0.3">
      <c r="A3659" s="525" t="str">
        <f t="shared" si="94"/>
        <v>247-142-4-004 Biomasse du lac Taureau</v>
      </c>
      <c r="B3659" s="345" t="str">
        <f t="shared" si="95"/>
        <v>142-4-004 Biomasse du lac Taureau</v>
      </c>
      <c r="C3659" s="406">
        <v>247</v>
      </c>
      <c r="D3659" s="406" t="s">
        <v>1147</v>
      </c>
      <c r="E3659" s="406" t="s">
        <v>1318</v>
      </c>
      <c r="F3659" s="760">
        <v>460</v>
      </c>
      <c r="G3659" s="761">
        <v>8</v>
      </c>
      <c r="H3659" s="762">
        <v>460</v>
      </c>
    </row>
    <row r="3660" spans="1:8" s="2" customFormat="1" ht="15.75" thickBot="1" x14ac:dyDescent="0.3">
      <c r="A3660" s="525" t="str">
        <f t="shared" si="94"/>
        <v>247-011-0-003 Cascades Canada ULC (Cabano)</v>
      </c>
      <c r="B3660" s="345" t="str">
        <f t="shared" si="95"/>
        <v>011-0-003 Cascades Canada ULC (Cabano)</v>
      </c>
      <c r="C3660" s="406">
        <v>247</v>
      </c>
      <c r="D3660" s="406" t="s">
        <v>1007</v>
      </c>
      <c r="E3660" s="406" t="s">
        <v>1211</v>
      </c>
      <c r="F3660" s="760">
        <v>460</v>
      </c>
      <c r="G3660" s="761">
        <v>8</v>
      </c>
      <c r="H3660" s="762">
        <v>460</v>
      </c>
    </row>
    <row r="3661" spans="1:8" s="2" customFormat="1" ht="15.75" thickBot="1" x14ac:dyDescent="0.3">
      <c r="A3661" s="525" t="str">
        <f t="shared" si="94"/>
        <v>247-051-0-003 Domtar inc. (Windsor - Pâtes et papiers)</v>
      </c>
      <c r="B3661" s="345" t="str">
        <f t="shared" si="95"/>
        <v>051-0-003 Domtar inc. (Windsor - Pâtes et papiers)</v>
      </c>
      <c r="C3661" s="406">
        <v>247</v>
      </c>
      <c r="D3661" s="406" t="s">
        <v>1012</v>
      </c>
      <c r="E3661" s="406" t="s">
        <v>1238</v>
      </c>
      <c r="F3661" s="760">
        <v>460</v>
      </c>
      <c r="G3661" s="761">
        <v>8</v>
      </c>
      <c r="H3661" s="762">
        <v>460</v>
      </c>
    </row>
    <row r="3662" spans="1:8" s="2" customFormat="1" ht="15.75" thickBot="1" x14ac:dyDescent="0.3">
      <c r="A3662" s="525" t="str">
        <f t="shared" si="94"/>
        <v>247-021-2-036 Elkem Métal Canada inc.</v>
      </c>
      <c r="B3662" s="345" t="str">
        <f t="shared" si="95"/>
        <v>021-2-036 Elkem Métal Canada inc.</v>
      </c>
      <c r="C3662" s="406">
        <v>247</v>
      </c>
      <c r="D3662" s="406" t="s">
        <v>1308</v>
      </c>
      <c r="E3662" s="406" t="s">
        <v>1309</v>
      </c>
      <c r="F3662" s="760">
        <v>140</v>
      </c>
      <c r="G3662" s="761">
        <v>3</v>
      </c>
      <c r="H3662" s="762">
        <v>180</v>
      </c>
    </row>
    <row r="3663" spans="1:8" s="2" customFormat="1" ht="15.75" thickBot="1" x14ac:dyDescent="0.3">
      <c r="A3663" s="525" t="str">
        <f t="shared" si="94"/>
        <v>247-027-4-003 Énergie Milot</v>
      </c>
      <c r="B3663" s="345" t="str">
        <f t="shared" si="95"/>
        <v>027-4-003 Énergie Milot</v>
      </c>
      <c r="C3663" s="406">
        <v>247</v>
      </c>
      <c r="D3663" s="406" t="s">
        <v>1314</v>
      </c>
      <c r="E3663" s="406" t="s">
        <v>1315</v>
      </c>
      <c r="F3663" s="760">
        <v>300</v>
      </c>
      <c r="G3663" s="761">
        <v>5</v>
      </c>
      <c r="H3663" s="762">
        <v>300</v>
      </c>
    </row>
    <row r="3664" spans="1:8" s="2" customFormat="1" ht="15.75" thickBot="1" x14ac:dyDescent="0.3">
      <c r="A3664" s="525" t="str">
        <f t="shared" si="94"/>
        <v>247-012-0-003 Entreprises Sappi Canada inc. (Matane)</v>
      </c>
      <c r="B3664" s="345" t="str">
        <f t="shared" si="95"/>
        <v>012-0-003 Entreprises Sappi Canada inc. (Matane)</v>
      </c>
      <c r="C3664" s="406">
        <v>247</v>
      </c>
      <c r="D3664" s="406" t="s">
        <v>1009</v>
      </c>
      <c r="E3664" s="406" t="s">
        <v>1239</v>
      </c>
      <c r="F3664" s="760">
        <v>460</v>
      </c>
      <c r="G3664" s="761">
        <v>8</v>
      </c>
      <c r="H3664" s="762">
        <v>460</v>
      </c>
    </row>
    <row r="3665" spans="1:8" s="2" customFormat="1" ht="15.75" thickBot="1" x14ac:dyDescent="0.3">
      <c r="A3665" s="525" t="str">
        <f t="shared" si="94"/>
        <v>247-025-0-001 Fibrek S.E.N.C. (Pâtes et papiers)</v>
      </c>
      <c r="B3665" s="345" t="str">
        <f t="shared" si="95"/>
        <v>025-0-001 Fibrek S.E.N.C. (Pâtes et papiers)</v>
      </c>
      <c r="C3665" s="406">
        <v>247</v>
      </c>
      <c r="D3665" s="406" t="s">
        <v>1310</v>
      </c>
      <c r="E3665" s="406" t="s">
        <v>1311</v>
      </c>
      <c r="F3665" s="760">
        <v>440</v>
      </c>
      <c r="G3665" s="761">
        <v>8</v>
      </c>
      <c r="H3665" s="762">
        <v>460</v>
      </c>
    </row>
    <row r="3666" spans="1:8" s="2" customFormat="1" ht="15.75" thickBot="1" x14ac:dyDescent="0.3">
      <c r="A3666" s="525" t="str">
        <f t="shared" si="94"/>
        <v>247-081-0-001 Rayonier A.M. Canada S.E.N.C. (Témiscaming - Pâtes et papiers)</v>
      </c>
      <c r="B3666" s="345" t="str">
        <f t="shared" si="95"/>
        <v>081-0-001 Rayonier A.M. Canada S.E.N.C. (Témiscaming - Pâtes et papiers)</v>
      </c>
      <c r="C3666" s="406">
        <v>247</v>
      </c>
      <c r="D3666" s="406" t="s">
        <v>1017</v>
      </c>
      <c r="E3666" s="406" t="s">
        <v>1244</v>
      </c>
      <c r="F3666" s="760">
        <v>460</v>
      </c>
      <c r="G3666" s="761">
        <v>8</v>
      </c>
      <c r="H3666" s="762">
        <v>460</v>
      </c>
    </row>
    <row r="3667" spans="1:8" s="2" customFormat="1" ht="15.75" thickBot="1" x14ac:dyDescent="0.3">
      <c r="A3667" s="525" t="str">
        <f t="shared" si="94"/>
        <v>247-025-4-005 Société de cogénération de St-Félicien, S.E.C.</v>
      </c>
      <c r="B3667" s="345" t="str">
        <f t="shared" si="95"/>
        <v>025-4-005 Société de cogénération de St-Félicien, S.E.C.</v>
      </c>
      <c r="C3667" s="406">
        <v>247</v>
      </c>
      <c r="D3667" s="406" t="s">
        <v>1312</v>
      </c>
      <c r="E3667" s="406" t="s">
        <v>1313</v>
      </c>
      <c r="F3667" s="760">
        <v>360</v>
      </c>
      <c r="G3667" s="761">
        <v>6</v>
      </c>
      <c r="H3667" s="762">
        <v>360</v>
      </c>
    </row>
    <row r="3668" spans="1:8" s="2" customFormat="1" ht="15.75" thickBot="1" x14ac:dyDescent="0.3">
      <c r="A3668" s="525" t="str">
        <f t="shared" si="94"/>
        <v>247-042-2-013 Transfobec Mauricie</v>
      </c>
      <c r="B3668" s="345" t="str">
        <f t="shared" si="95"/>
        <v>042-2-013 Transfobec Mauricie</v>
      </c>
      <c r="C3668" s="406">
        <v>247</v>
      </c>
      <c r="D3668" s="406" t="s">
        <v>1316</v>
      </c>
      <c r="E3668" s="406" t="s">
        <v>1317</v>
      </c>
      <c r="F3668" s="760">
        <v>460</v>
      </c>
      <c r="G3668" s="761">
        <v>8</v>
      </c>
      <c r="H3668" s="762">
        <v>460</v>
      </c>
    </row>
    <row r="3669" spans="1:8" s="2" customFormat="1" ht="15.75" thickBot="1" x14ac:dyDescent="0.3">
      <c r="A3669" s="525" t="str">
        <f t="shared" si="94"/>
        <v>248-142-4-004 Biomasse du lac Taureau</v>
      </c>
      <c r="B3669" s="345" t="str">
        <f t="shared" si="95"/>
        <v>142-4-004 Biomasse du lac Taureau</v>
      </c>
      <c r="C3669" s="406">
        <v>248</v>
      </c>
      <c r="D3669" s="406" t="s">
        <v>1147</v>
      </c>
      <c r="E3669" s="406" t="s">
        <v>1318</v>
      </c>
      <c r="F3669" s="760">
        <v>460</v>
      </c>
      <c r="G3669" s="761">
        <v>8</v>
      </c>
      <c r="H3669" s="762">
        <v>460</v>
      </c>
    </row>
    <row r="3670" spans="1:8" s="2" customFormat="1" ht="15.75" thickBot="1" x14ac:dyDescent="0.3">
      <c r="A3670" s="525" t="str">
        <f t="shared" si="94"/>
        <v>248-011-0-003 Cascades Canada ULC (Cabano)</v>
      </c>
      <c r="B3670" s="345" t="str">
        <f t="shared" si="95"/>
        <v>011-0-003 Cascades Canada ULC (Cabano)</v>
      </c>
      <c r="C3670" s="406">
        <v>248</v>
      </c>
      <c r="D3670" s="406" t="s">
        <v>1007</v>
      </c>
      <c r="E3670" s="406" t="s">
        <v>1211</v>
      </c>
      <c r="F3670" s="760">
        <v>460</v>
      </c>
      <c r="G3670" s="761">
        <v>8</v>
      </c>
      <c r="H3670" s="762">
        <v>460</v>
      </c>
    </row>
    <row r="3671" spans="1:8" s="2" customFormat="1" ht="15.75" thickBot="1" x14ac:dyDescent="0.3">
      <c r="A3671" s="525" t="str">
        <f t="shared" si="94"/>
        <v>248-051-0-003 Domtar inc. (Windsor - Pâtes et papiers)</v>
      </c>
      <c r="B3671" s="345" t="str">
        <f t="shared" si="95"/>
        <v>051-0-003 Domtar inc. (Windsor - Pâtes et papiers)</v>
      </c>
      <c r="C3671" s="406">
        <v>248</v>
      </c>
      <c r="D3671" s="406" t="s">
        <v>1012</v>
      </c>
      <c r="E3671" s="406" t="s">
        <v>1238</v>
      </c>
      <c r="F3671" s="760">
        <v>460</v>
      </c>
      <c r="G3671" s="761">
        <v>8</v>
      </c>
      <c r="H3671" s="762">
        <v>460</v>
      </c>
    </row>
    <row r="3672" spans="1:8" s="2" customFormat="1" ht="15.75" thickBot="1" x14ac:dyDescent="0.3">
      <c r="A3672" s="525" t="str">
        <f t="shared" si="94"/>
        <v>248-021-2-036 Elkem Métal Canada inc.</v>
      </c>
      <c r="B3672" s="345" t="str">
        <f t="shared" si="95"/>
        <v>021-2-036 Elkem Métal Canada inc.</v>
      </c>
      <c r="C3672" s="406">
        <v>248</v>
      </c>
      <c r="D3672" s="406" t="s">
        <v>1308</v>
      </c>
      <c r="E3672" s="406" t="s">
        <v>1309</v>
      </c>
      <c r="F3672" s="760">
        <v>20</v>
      </c>
      <c r="G3672" s="761">
        <v>1</v>
      </c>
      <c r="H3672" s="762">
        <v>60</v>
      </c>
    </row>
    <row r="3673" spans="1:8" s="2" customFormat="1" ht="15.75" thickBot="1" x14ac:dyDescent="0.3">
      <c r="A3673" s="525" t="str">
        <f t="shared" si="94"/>
        <v>248-027-4-003 Énergie Milot</v>
      </c>
      <c r="B3673" s="345" t="str">
        <f t="shared" si="95"/>
        <v>027-4-003 Énergie Milot</v>
      </c>
      <c r="C3673" s="406">
        <v>248</v>
      </c>
      <c r="D3673" s="406" t="s">
        <v>1314</v>
      </c>
      <c r="E3673" s="406" t="s">
        <v>1315</v>
      </c>
      <c r="F3673" s="760">
        <v>20</v>
      </c>
      <c r="G3673" s="761">
        <v>1</v>
      </c>
      <c r="H3673" s="762">
        <v>60</v>
      </c>
    </row>
    <row r="3674" spans="1:8" s="2" customFormat="1" ht="15.75" thickBot="1" x14ac:dyDescent="0.3">
      <c r="A3674" s="525" t="str">
        <f t="shared" si="94"/>
        <v>248-012-0-003 Entreprises Sappi Canada inc. (Matane)</v>
      </c>
      <c r="B3674" s="345" t="str">
        <f t="shared" si="95"/>
        <v>012-0-003 Entreprises Sappi Canada inc. (Matane)</v>
      </c>
      <c r="C3674" s="406">
        <v>248</v>
      </c>
      <c r="D3674" s="406" t="s">
        <v>1009</v>
      </c>
      <c r="E3674" s="406" t="s">
        <v>1239</v>
      </c>
      <c r="F3674" s="760">
        <v>460</v>
      </c>
      <c r="G3674" s="761">
        <v>8</v>
      </c>
      <c r="H3674" s="762">
        <v>460</v>
      </c>
    </row>
    <row r="3675" spans="1:8" s="2" customFormat="1" ht="15.75" thickBot="1" x14ac:dyDescent="0.3">
      <c r="A3675" s="525" t="str">
        <f t="shared" si="94"/>
        <v>248-025-0-001 Fibrek S.E.N.C. (Pâtes et papiers)</v>
      </c>
      <c r="B3675" s="345" t="str">
        <f t="shared" si="95"/>
        <v>025-0-001 Fibrek S.E.N.C. (Pâtes et papiers)</v>
      </c>
      <c r="C3675" s="406">
        <v>248</v>
      </c>
      <c r="D3675" s="406" t="s">
        <v>1310</v>
      </c>
      <c r="E3675" s="406" t="s">
        <v>1311</v>
      </c>
      <c r="F3675" s="760">
        <v>240</v>
      </c>
      <c r="G3675" s="761">
        <v>4</v>
      </c>
      <c r="H3675" s="762">
        <v>240</v>
      </c>
    </row>
    <row r="3676" spans="1:8" s="2" customFormat="1" ht="15.75" thickBot="1" x14ac:dyDescent="0.3">
      <c r="A3676" s="525" t="str">
        <f t="shared" si="94"/>
        <v>248-081-0-001 Rayonier A.M. Canada S.E.N.C. (Témiscaming - Pâtes et papiers)</v>
      </c>
      <c r="B3676" s="345" t="str">
        <f t="shared" si="95"/>
        <v>081-0-001 Rayonier A.M. Canada S.E.N.C. (Témiscaming - Pâtes et papiers)</v>
      </c>
      <c r="C3676" s="406">
        <v>248</v>
      </c>
      <c r="D3676" s="406" t="s">
        <v>1017</v>
      </c>
      <c r="E3676" s="406" t="s">
        <v>1244</v>
      </c>
      <c r="F3676" s="760">
        <v>460</v>
      </c>
      <c r="G3676" s="761">
        <v>8</v>
      </c>
      <c r="H3676" s="762">
        <v>460</v>
      </c>
    </row>
    <row r="3677" spans="1:8" s="2" customFormat="1" ht="15.75" thickBot="1" x14ac:dyDescent="0.3">
      <c r="A3677" s="525" t="str">
        <f t="shared" si="94"/>
        <v>248-025-4-005 Société de cogénération de St-Félicien, S.E.C.</v>
      </c>
      <c r="B3677" s="345" t="str">
        <f t="shared" si="95"/>
        <v>025-4-005 Société de cogénération de St-Félicien, S.E.C.</v>
      </c>
      <c r="C3677" s="406">
        <v>248</v>
      </c>
      <c r="D3677" s="406" t="s">
        <v>1312</v>
      </c>
      <c r="E3677" s="406" t="s">
        <v>1313</v>
      </c>
      <c r="F3677" s="760">
        <v>160</v>
      </c>
      <c r="G3677" s="761">
        <v>3</v>
      </c>
      <c r="H3677" s="762">
        <v>180</v>
      </c>
    </row>
    <row r="3678" spans="1:8" s="2" customFormat="1" ht="15.75" thickBot="1" x14ac:dyDescent="0.3">
      <c r="A3678" s="525" t="str">
        <f t="shared" si="94"/>
        <v>248-042-2-013 Transfobec Mauricie</v>
      </c>
      <c r="B3678" s="345" t="str">
        <f t="shared" si="95"/>
        <v>042-2-013 Transfobec Mauricie</v>
      </c>
      <c r="C3678" s="406">
        <v>248</v>
      </c>
      <c r="D3678" s="406" t="s">
        <v>1316</v>
      </c>
      <c r="E3678" s="406" t="s">
        <v>1317</v>
      </c>
      <c r="F3678" s="760">
        <v>380</v>
      </c>
      <c r="G3678" s="761">
        <v>7</v>
      </c>
      <c r="H3678" s="762">
        <v>420</v>
      </c>
    </row>
    <row r="3679" spans="1:8" s="2" customFormat="1" ht="15.75" thickBot="1" x14ac:dyDescent="0.3">
      <c r="A3679" s="525" t="str">
        <f t="shared" si="94"/>
        <v>249-142-4-004 Biomasse du lac Taureau</v>
      </c>
      <c r="B3679" s="345" t="str">
        <f t="shared" si="95"/>
        <v>142-4-004 Biomasse du lac Taureau</v>
      </c>
      <c r="C3679" s="406">
        <v>249</v>
      </c>
      <c r="D3679" s="406" t="s">
        <v>1147</v>
      </c>
      <c r="E3679" s="406" t="s">
        <v>1318</v>
      </c>
      <c r="F3679" s="760">
        <v>460</v>
      </c>
      <c r="G3679" s="761">
        <v>8</v>
      </c>
      <c r="H3679" s="762">
        <v>460</v>
      </c>
    </row>
    <row r="3680" spans="1:8" s="2" customFormat="1" ht="15.75" thickBot="1" x14ac:dyDescent="0.3">
      <c r="A3680" s="525" t="str">
        <f t="shared" ref="A3680:A3743" si="96">CONCATENATE(C3680,"-",B3680)</f>
        <v>249-011-0-003 Cascades Canada ULC (Cabano)</v>
      </c>
      <c r="B3680" s="345" t="str">
        <f t="shared" ref="B3680:B3743" si="97">CONCATENATE(D3680," ",E3680)</f>
        <v>011-0-003 Cascades Canada ULC (Cabano)</v>
      </c>
      <c r="C3680" s="406">
        <v>249</v>
      </c>
      <c r="D3680" s="406" t="s">
        <v>1007</v>
      </c>
      <c r="E3680" s="406" t="s">
        <v>1211</v>
      </c>
      <c r="F3680" s="760">
        <v>460</v>
      </c>
      <c r="G3680" s="761">
        <v>8</v>
      </c>
      <c r="H3680" s="762">
        <v>460</v>
      </c>
    </row>
    <row r="3681" spans="1:8" s="2" customFormat="1" ht="15.75" thickBot="1" x14ac:dyDescent="0.3">
      <c r="A3681" s="525" t="str">
        <f t="shared" si="96"/>
        <v>249-051-0-003 Domtar inc. (Windsor - Pâtes et papiers)</v>
      </c>
      <c r="B3681" s="345" t="str">
        <f t="shared" si="97"/>
        <v>051-0-003 Domtar inc. (Windsor - Pâtes et papiers)</v>
      </c>
      <c r="C3681" s="406">
        <v>249</v>
      </c>
      <c r="D3681" s="406" t="s">
        <v>1012</v>
      </c>
      <c r="E3681" s="406" t="s">
        <v>1238</v>
      </c>
      <c r="F3681" s="760">
        <v>460</v>
      </c>
      <c r="G3681" s="761">
        <v>8</v>
      </c>
      <c r="H3681" s="762">
        <v>460</v>
      </c>
    </row>
    <row r="3682" spans="1:8" s="2" customFormat="1" ht="15.75" thickBot="1" x14ac:dyDescent="0.3">
      <c r="A3682" s="525" t="str">
        <f t="shared" si="96"/>
        <v>249-021-2-036 Elkem Métal Canada inc.</v>
      </c>
      <c r="B3682" s="345" t="str">
        <f t="shared" si="97"/>
        <v>021-2-036 Elkem Métal Canada inc.</v>
      </c>
      <c r="C3682" s="406">
        <v>249</v>
      </c>
      <c r="D3682" s="406" t="s">
        <v>1308</v>
      </c>
      <c r="E3682" s="406" t="s">
        <v>1309</v>
      </c>
      <c r="F3682" s="760">
        <v>280</v>
      </c>
      <c r="G3682" s="761">
        <v>5</v>
      </c>
      <c r="H3682" s="762">
        <v>300</v>
      </c>
    </row>
    <row r="3683" spans="1:8" s="2" customFormat="1" ht="15.75" thickBot="1" x14ac:dyDescent="0.3">
      <c r="A3683" s="525" t="str">
        <f t="shared" si="96"/>
        <v>249-027-4-003 Énergie Milot</v>
      </c>
      <c r="B3683" s="345" t="str">
        <f t="shared" si="97"/>
        <v>027-4-003 Énergie Milot</v>
      </c>
      <c r="C3683" s="406">
        <v>249</v>
      </c>
      <c r="D3683" s="406" t="s">
        <v>1314</v>
      </c>
      <c r="E3683" s="406" t="s">
        <v>1315</v>
      </c>
      <c r="F3683" s="760">
        <v>100</v>
      </c>
      <c r="G3683" s="761">
        <v>2</v>
      </c>
      <c r="H3683" s="762">
        <v>120</v>
      </c>
    </row>
    <row r="3684" spans="1:8" s="2" customFormat="1" ht="15.75" thickBot="1" x14ac:dyDescent="0.3">
      <c r="A3684" s="525" t="str">
        <f t="shared" si="96"/>
        <v>249-012-0-003 Entreprises Sappi Canada inc. (Matane)</v>
      </c>
      <c r="B3684" s="345" t="str">
        <f t="shared" si="97"/>
        <v>012-0-003 Entreprises Sappi Canada inc. (Matane)</v>
      </c>
      <c r="C3684" s="406">
        <v>249</v>
      </c>
      <c r="D3684" s="406" t="s">
        <v>1009</v>
      </c>
      <c r="E3684" s="406" t="s">
        <v>1239</v>
      </c>
      <c r="F3684" s="760">
        <v>460</v>
      </c>
      <c r="G3684" s="761">
        <v>8</v>
      </c>
      <c r="H3684" s="762">
        <v>460</v>
      </c>
    </row>
    <row r="3685" spans="1:8" s="2" customFormat="1" ht="15.75" thickBot="1" x14ac:dyDescent="0.3">
      <c r="A3685" s="525" t="str">
        <f t="shared" si="96"/>
        <v>249-025-0-001 Fibrek S.E.N.C. (Pâtes et papiers)</v>
      </c>
      <c r="B3685" s="345" t="str">
        <f t="shared" si="97"/>
        <v>025-0-001 Fibrek S.E.N.C. (Pâtes et papiers)</v>
      </c>
      <c r="C3685" s="406">
        <v>249</v>
      </c>
      <c r="D3685" s="406" t="s">
        <v>1310</v>
      </c>
      <c r="E3685" s="406" t="s">
        <v>1311</v>
      </c>
      <c r="F3685" s="760">
        <v>380</v>
      </c>
      <c r="G3685" s="761">
        <v>7</v>
      </c>
      <c r="H3685" s="762">
        <v>420</v>
      </c>
    </row>
    <row r="3686" spans="1:8" s="2" customFormat="1" ht="15.75" thickBot="1" x14ac:dyDescent="0.3">
      <c r="A3686" s="525" t="str">
        <f t="shared" si="96"/>
        <v>249-081-0-001 Rayonier A.M. Canada S.E.N.C. (Témiscaming - Pâtes et papiers)</v>
      </c>
      <c r="B3686" s="345" t="str">
        <f t="shared" si="97"/>
        <v>081-0-001 Rayonier A.M. Canada S.E.N.C. (Témiscaming - Pâtes et papiers)</v>
      </c>
      <c r="C3686" s="406">
        <v>249</v>
      </c>
      <c r="D3686" s="406" t="s">
        <v>1017</v>
      </c>
      <c r="E3686" s="406" t="s">
        <v>1244</v>
      </c>
      <c r="F3686" s="760">
        <v>460</v>
      </c>
      <c r="G3686" s="761">
        <v>8</v>
      </c>
      <c r="H3686" s="762">
        <v>460</v>
      </c>
    </row>
    <row r="3687" spans="1:8" s="2" customFormat="1" ht="15.75" thickBot="1" x14ac:dyDescent="0.3">
      <c r="A3687" s="525" t="str">
        <f t="shared" si="96"/>
        <v>249-025-4-005 Société de cogénération de St-Félicien, S.E.C.</v>
      </c>
      <c r="B3687" s="345" t="str">
        <f t="shared" si="97"/>
        <v>025-4-005 Société de cogénération de St-Félicien, S.E.C.</v>
      </c>
      <c r="C3687" s="406">
        <v>249</v>
      </c>
      <c r="D3687" s="406" t="s">
        <v>1312</v>
      </c>
      <c r="E3687" s="406" t="s">
        <v>1313</v>
      </c>
      <c r="F3687" s="760">
        <v>360</v>
      </c>
      <c r="G3687" s="761">
        <v>6</v>
      </c>
      <c r="H3687" s="762">
        <v>360</v>
      </c>
    </row>
    <row r="3688" spans="1:8" s="2" customFormat="1" ht="15.75" thickBot="1" x14ac:dyDescent="0.3">
      <c r="A3688" s="525" t="str">
        <f t="shared" si="96"/>
        <v>249-042-2-013 Transfobec Mauricie</v>
      </c>
      <c r="B3688" s="345" t="str">
        <f t="shared" si="97"/>
        <v>042-2-013 Transfobec Mauricie</v>
      </c>
      <c r="C3688" s="406">
        <v>249</v>
      </c>
      <c r="D3688" s="406" t="s">
        <v>1316</v>
      </c>
      <c r="E3688" s="406" t="s">
        <v>1317</v>
      </c>
      <c r="F3688" s="760">
        <v>460</v>
      </c>
      <c r="G3688" s="761">
        <v>8</v>
      </c>
      <c r="H3688" s="762">
        <v>460</v>
      </c>
    </row>
    <row r="3689" spans="1:8" s="2" customFormat="1" ht="15.75" thickBot="1" x14ac:dyDescent="0.3">
      <c r="A3689" s="525" t="str">
        <f t="shared" si="96"/>
        <v>251-142-4-004 Biomasse du lac Taureau</v>
      </c>
      <c r="B3689" s="345" t="str">
        <f t="shared" si="97"/>
        <v>142-4-004 Biomasse du lac Taureau</v>
      </c>
      <c r="C3689" s="406">
        <v>251</v>
      </c>
      <c r="D3689" s="406" t="s">
        <v>1147</v>
      </c>
      <c r="E3689" s="406" t="s">
        <v>1318</v>
      </c>
      <c r="F3689" s="760">
        <v>460</v>
      </c>
      <c r="G3689" s="761">
        <v>8</v>
      </c>
      <c r="H3689" s="762">
        <v>460</v>
      </c>
    </row>
    <row r="3690" spans="1:8" s="2" customFormat="1" ht="15.75" thickBot="1" x14ac:dyDescent="0.3">
      <c r="A3690" s="525" t="str">
        <f t="shared" si="96"/>
        <v>251-011-0-003 Cascades Canada ULC (Cabano)</v>
      </c>
      <c r="B3690" s="345" t="str">
        <f t="shared" si="97"/>
        <v>011-0-003 Cascades Canada ULC (Cabano)</v>
      </c>
      <c r="C3690" s="406">
        <v>251</v>
      </c>
      <c r="D3690" s="406" t="s">
        <v>1007</v>
      </c>
      <c r="E3690" s="406" t="s">
        <v>1211</v>
      </c>
      <c r="F3690" s="760">
        <v>460</v>
      </c>
      <c r="G3690" s="761">
        <v>8</v>
      </c>
      <c r="H3690" s="762">
        <v>460</v>
      </c>
    </row>
    <row r="3691" spans="1:8" s="2" customFormat="1" ht="15.75" thickBot="1" x14ac:dyDescent="0.3">
      <c r="A3691" s="525" t="str">
        <f t="shared" si="96"/>
        <v>251-051-0-003 Domtar inc. (Windsor - Pâtes et papiers)</v>
      </c>
      <c r="B3691" s="345" t="str">
        <f t="shared" si="97"/>
        <v>051-0-003 Domtar inc. (Windsor - Pâtes et papiers)</v>
      </c>
      <c r="C3691" s="406">
        <v>251</v>
      </c>
      <c r="D3691" s="406" t="s">
        <v>1012</v>
      </c>
      <c r="E3691" s="406" t="s">
        <v>1238</v>
      </c>
      <c r="F3691" s="760">
        <v>460</v>
      </c>
      <c r="G3691" s="761">
        <v>8</v>
      </c>
      <c r="H3691" s="762">
        <v>460</v>
      </c>
    </row>
    <row r="3692" spans="1:8" s="2" customFormat="1" ht="15.75" thickBot="1" x14ac:dyDescent="0.3">
      <c r="A3692" s="525" t="str">
        <f t="shared" si="96"/>
        <v>251-021-2-036 Elkem Métal Canada inc.</v>
      </c>
      <c r="B3692" s="345" t="str">
        <f t="shared" si="97"/>
        <v>021-2-036 Elkem Métal Canada inc.</v>
      </c>
      <c r="C3692" s="406">
        <v>251</v>
      </c>
      <c r="D3692" s="406" t="s">
        <v>1308</v>
      </c>
      <c r="E3692" s="406" t="s">
        <v>1309</v>
      </c>
      <c r="F3692" s="760">
        <v>340</v>
      </c>
      <c r="G3692" s="761">
        <v>6</v>
      </c>
      <c r="H3692" s="762">
        <v>360</v>
      </c>
    </row>
    <row r="3693" spans="1:8" s="2" customFormat="1" ht="15.75" thickBot="1" x14ac:dyDescent="0.3">
      <c r="A3693" s="525" t="str">
        <f t="shared" si="96"/>
        <v>251-027-4-003 Énergie Milot</v>
      </c>
      <c r="B3693" s="345" t="str">
        <f t="shared" si="97"/>
        <v>027-4-003 Énergie Milot</v>
      </c>
      <c r="C3693" s="406">
        <v>251</v>
      </c>
      <c r="D3693" s="406" t="s">
        <v>1314</v>
      </c>
      <c r="E3693" s="406" t="s">
        <v>1315</v>
      </c>
      <c r="F3693" s="760">
        <v>160</v>
      </c>
      <c r="G3693" s="761">
        <v>3</v>
      </c>
      <c r="H3693" s="762">
        <v>180</v>
      </c>
    </row>
    <row r="3694" spans="1:8" s="2" customFormat="1" ht="15.75" thickBot="1" x14ac:dyDescent="0.3">
      <c r="A3694" s="525" t="str">
        <f t="shared" si="96"/>
        <v>251-012-0-003 Entreprises Sappi Canada inc. (Matane)</v>
      </c>
      <c r="B3694" s="345" t="str">
        <f t="shared" si="97"/>
        <v>012-0-003 Entreprises Sappi Canada inc. (Matane)</v>
      </c>
      <c r="C3694" s="406">
        <v>251</v>
      </c>
      <c r="D3694" s="406" t="s">
        <v>1009</v>
      </c>
      <c r="E3694" s="406" t="s">
        <v>1239</v>
      </c>
      <c r="F3694" s="760">
        <v>460</v>
      </c>
      <c r="G3694" s="761">
        <v>8</v>
      </c>
      <c r="H3694" s="762">
        <v>460</v>
      </c>
    </row>
    <row r="3695" spans="1:8" s="2" customFormat="1" ht="15.75" thickBot="1" x14ac:dyDescent="0.3">
      <c r="A3695" s="525" t="str">
        <f t="shared" si="96"/>
        <v>251-025-0-001 Fibrek S.E.N.C. (Pâtes et papiers)</v>
      </c>
      <c r="B3695" s="345" t="str">
        <f t="shared" si="97"/>
        <v>025-0-001 Fibrek S.E.N.C. (Pâtes et papiers)</v>
      </c>
      <c r="C3695" s="406">
        <v>251</v>
      </c>
      <c r="D3695" s="406" t="s">
        <v>1310</v>
      </c>
      <c r="E3695" s="406" t="s">
        <v>1311</v>
      </c>
      <c r="F3695" s="760">
        <v>420</v>
      </c>
      <c r="G3695" s="761">
        <v>7</v>
      </c>
      <c r="H3695" s="762">
        <v>420</v>
      </c>
    </row>
    <row r="3696" spans="1:8" s="2" customFormat="1" ht="15.75" thickBot="1" x14ac:dyDescent="0.3">
      <c r="A3696" s="525" t="str">
        <f t="shared" si="96"/>
        <v>251-081-0-001 Rayonier A.M. Canada S.E.N.C. (Témiscaming - Pâtes et papiers)</v>
      </c>
      <c r="B3696" s="345" t="str">
        <f t="shared" si="97"/>
        <v>081-0-001 Rayonier A.M. Canada S.E.N.C. (Témiscaming - Pâtes et papiers)</v>
      </c>
      <c r="C3696" s="406">
        <v>251</v>
      </c>
      <c r="D3696" s="406" t="s">
        <v>1017</v>
      </c>
      <c r="E3696" s="406" t="s">
        <v>1244</v>
      </c>
      <c r="F3696" s="760">
        <v>460</v>
      </c>
      <c r="G3696" s="761">
        <v>8</v>
      </c>
      <c r="H3696" s="762">
        <v>460</v>
      </c>
    </row>
    <row r="3697" spans="1:8" s="2" customFormat="1" ht="15.75" thickBot="1" x14ac:dyDescent="0.3">
      <c r="A3697" s="525" t="str">
        <f t="shared" si="96"/>
        <v>251-025-4-005 Société de cogénération de St-Félicien, S.E.C.</v>
      </c>
      <c r="B3697" s="345" t="str">
        <f t="shared" si="97"/>
        <v>025-4-005 Société de cogénération de St-Félicien, S.E.C.</v>
      </c>
      <c r="C3697" s="406">
        <v>251</v>
      </c>
      <c r="D3697" s="406" t="s">
        <v>1312</v>
      </c>
      <c r="E3697" s="406" t="s">
        <v>1313</v>
      </c>
      <c r="F3697" s="760">
        <v>420</v>
      </c>
      <c r="G3697" s="761">
        <v>7</v>
      </c>
      <c r="H3697" s="762">
        <v>420</v>
      </c>
    </row>
    <row r="3698" spans="1:8" s="2" customFormat="1" ht="15.75" thickBot="1" x14ac:dyDescent="0.3">
      <c r="A3698" s="525" t="str">
        <f t="shared" si="96"/>
        <v>251-042-2-013 Transfobec Mauricie</v>
      </c>
      <c r="B3698" s="345" t="str">
        <f t="shared" si="97"/>
        <v>042-2-013 Transfobec Mauricie</v>
      </c>
      <c r="C3698" s="406">
        <v>251</v>
      </c>
      <c r="D3698" s="406" t="s">
        <v>1316</v>
      </c>
      <c r="E3698" s="406" t="s">
        <v>1317</v>
      </c>
      <c r="F3698" s="760">
        <v>460</v>
      </c>
      <c r="G3698" s="761">
        <v>8</v>
      </c>
      <c r="H3698" s="762">
        <v>460</v>
      </c>
    </row>
    <row r="3699" spans="1:8" s="2" customFormat="1" ht="15.75" thickBot="1" x14ac:dyDescent="0.3">
      <c r="A3699" s="525" t="str">
        <f t="shared" si="96"/>
        <v>252-142-4-004 Biomasse du lac Taureau</v>
      </c>
      <c r="B3699" s="345" t="str">
        <f t="shared" si="97"/>
        <v>142-4-004 Biomasse du lac Taureau</v>
      </c>
      <c r="C3699" s="406">
        <v>252</v>
      </c>
      <c r="D3699" s="406" t="s">
        <v>1147</v>
      </c>
      <c r="E3699" s="406" t="s">
        <v>1318</v>
      </c>
      <c r="F3699" s="760">
        <v>460</v>
      </c>
      <c r="G3699" s="761">
        <v>8</v>
      </c>
      <c r="H3699" s="762">
        <v>460</v>
      </c>
    </row>
    <row r="3700" spans="1:8" s="2" customFormat="1" ht="15.75" thickBot="1" x14ac:dyDescent="0.3">
      <c r="A3700" s="525" t="str">
        <f t="shared" si="96"/>
        <v>252-011-0-003 Cascades Canada ULC (Cabano)</v>
      </c>
      <c r="B3700" s="345" t="str">
        <f t="shared" si="97"/>
        <v>011-0-003 Cascades Canada ULC (Cabano)</v>
      </c>
      <c r="C3700" s="406">
        <v>252</v>
      </c>
      <c r="D3700" s="406" t="s">
        <v>1007</v>
      </c>
      <c r="E3700" s="406" t="s">
        <v>1211</v>
      </c>
      <c r="F3700" s="760">
        <v>460</v>
      </c>
      <c r="G3700" s="761">
        <v>8</v>
      </c>
      <c r="H3700" s="762">
        <v>460</v>
      </c>
    </row>
    <row r="3701" spans="1:8" s="2" customFormat="1" ht="15.75" thickBot="1" x14ac:dyDescent="0.3">
      <c r="A3701" s="525" t="str">
        <f t="shared" si="96"/>
        <v>252-051-0-003 Domtar inc. (Windsor - Pâtes et papiers)</v>
      </c>
      <c r="B3701" s="345" t="str">
        <f t="shared" si="97"/>
        <v>051-0-003 Domtar inc. (Windsor - Pâtes et papiers)</v>
      </c>
      <c r="C3701" s="406">
        <v>252</v>
      </c>
      <c r="D3701" s="406" t="s">
        <v>1012</v>
      </c>
      <c r="E3701" s="406" t="s">
        <v>1238</v>
      </c>
      <c r="F3701" s="760">
        <v>460</v>
      </c>
      <c r="G3701" s="761">
        <v>8</v>
      </c>
      <c r="H3701" s="762">
        <v>460</v>
      </c>
    </row>
    <row r="3702" spans="1:8" s="2" customFormat="1" ht="15.75" thickBot="1" x14ac:dyDescent="0.3">
      <c r="A3702" s="525" t="str">
        <f t="shared" si="96"/>
        <v>252-021-2-036 Elkem Métal Canada inc.</v>
      </c>
      <c r="B3702" s="345" t="str">
        <f t="shared" si="97"/>
        <v>021-2-036 Elkem Métal Canada inc.</v>
      </c>
      <c r="C3702" s="406">
        <v>252</v>
      </c>
      <c r="D3702" s="406" t="s">
        <v>1308</v>
      </c>
      <c r="E3702" s="406" t="s">
        <v>1309</v>
      </c>
      <c r="F3702" s="760">
        <v>360</v>
      </c>
      <c r="G3702" s="761">
        <v>6</v>
      </c>
      <c r="H3702" s="762">
        <v>360</v>
      </c>
    </row>
    <row r="3703" spans="1:8" s="2" customFormat="1" ht="15.75" thickBot="1" x14ac:dyDescent="0.3">
      <c r="A3703" s="525" t="str">
        <f t="shared" si="96"/>
        <v>252-027-4-003 Énergie Milot</v>
      </c>
      <c r="B3703" s="345" t="str">
        <f t="shared" si="97"/>
        <v>027-4-003 Énergie Milot</v>
      </c>
      <c r="C3703" s="406">
        <v>252</v>
      </c>
      <c r="D3703" s="406" t="s">
        <v>1314</v>
      </c>
      <c r="E3703" s="406" t="s">
        <v>1315</v>
      </c>
      <c r="F3703" s="760">
        <v>180</v>
      </c>
      <c r="G3703" s="761">
        <v>3</v>
      </c>
      <c r="H3703" s="762">
        <v>180</v>
      </c>
    </row>
    <row r="3704" spans="1:8" s="2" customFormat="1" ht="15.75" thickBot="1" x14ac:dyDescent="0.3">
      <c r="A3704" s="525" t="str">
        <f t="shared" si="96"/>
        <v>252-012-0-003 Entreprises Sappi Canada inc. (Matane)</v>
      </c>
      <c r="B3704" s="345" t="str">
        <f t="shared" si="97"/>
        <v>012-0-003 Entreprises Sappi Canada inc. (Matane)</v>
      </c>
      <c r="C3704" s="406">
        <v>252</v>
      </c>
      <c r="D3704" s="406" t="s">
        <v>1009</v>
      </c>
      <c r="E3704" s="406" t="s">
        <v>1239</v>
      </c>
      <c r="F3704" s="760">
        <v>460</v>
      </c>
      <c r="G3704" s="761">
        <v>8</v>
      </c>
      <c r="H3704" s="762">
        <v>460</v>
      </c>
    </row>
    <row r="3705" spans="1:8" s="2" customFormat="1" ht="15.75" thickBot="1" x14ac:dyDescent="0.3">
      <c r="A3705" s="525" t="str">
        <f t="shared" si="96"/>
        <v>252-025-0-001 Fibrek S.E.N.C. (Pâtes et papiers)</v>
      </c>
      <c r="B3705" s="345" t="str">
        <f t="shared" si="97"/>
        <v>025-0-001 Fibrek S.E.N.C. (Pâtes et papiers)</v>
      </c>
      <c r="C3705" s="406">
        <v>252</v>
      </c>
      <c r="D3705" s="406" t="s">
        <v>1310</v>
      </c>
      <c r="E3705" s="406" t="s">
        <v>1311</v>
      </c>
      <c r="F3705" s="760">
        <v>440</v>
      </c>
      <c r="G3705" s="761">
        <v>8</v>
      </c>
      <c r="H3705" s="762">
        <v>460</v>
      </c>
    </row>
    <row r="3706" spans="1:8" s="2" customFormat="1" ht="15.75" thickBot="1" x14ac:dyDescent="0.3">
      <c r="A3706" s="525" t="str">
        <f t="shared" si="96"/>
        <v>252-081-0-001 Rayonier A.M. Canada S.E.N.C. (Témiscaming - Pâtes et papiers)</v>
      </c>
      <c r="B3706" s="345" t="str">
        <f t="shared" si="97"/>
        <v>081-0-001 Rayonier A.M. Canada S.E.N.C. (Témiscaming - Pâtes et papiers)</v>
      </c>
      <c r="C3706" s="406">
        <v>252</v>
      </c>
      <c r="D3706" s="406" t="s">
        <v>1017</v>
      </c>
      <c r="E3706" s="406" t="s">
        <v>1244</v>
      </c>
      <c r="F3706" s="760">
        <v>460</v>
      </c>
      <c r="G3706" s="761">
        <v>8</v>
      </c>
      <c r="H3706" s="762">
        <v>460</v>
      </c>
    </row>
    <row r="3707" spans="1:8" s="2" customFormat="1" ht="15.75" thickBot="1" x14ac:dyDescent="0.3">
      <c r="A3707" s="525" t="str">
        <f t="shared" si="96"/>
        <v>252-025-4-005 Société de cogénération de St-Félicien, S.E.C.</v>
      </c>
      <c r="B3707" s="345" t="str">
        <f t="shared" si="97"/>
        <v>025-4-005 Société de cogénération de St-Félicien, S.E.C.</v>
      </c>
      <c r="C3707" s="406">
        <v>252</v>
      </c>
      <c r="D3707" s="406" t="s">
        <v>1312</v>
      </c>
      <c r="E3707" s="406" t="s">
        <v>1313</v>
      </c>
      <c r="F3707" s="760">
        <v>440</v>
      </c>
      <c r="G3707" s="761">
        <v>8</v>
      </c>
      <c r="H3707" s="762">
        <v>460</v>
      </c>
    </row>
    <row r="3708" spans="1:8" s="2" customFormat="1" ht="15.75" thickBot="1" x14ac:dyDescent="0.3">
      <c r="A3708" s="525" t="str">
        <f t="shared" si="96"/>
        <v>252-042-2-013 Transfobec Mauricie</v>
      </c>
      <c r="B3708" s="345" t="str">
        <f t="shared" si="97"/>
        <v>042-2-013 Transfobec Mauricie</v>
      </c>
      <c r="C3708" s="406">
        <v>252</v>
      </c>
      <c r="D3708" s="406" t="s">
        <v>1316</v>
      </c>
      <c r="E3708" s="406" t="s">
        <v>1317</v>
      </c>
      <c r="F3708" s="760">
        <v>460</v>
      </c>
      <c r="G3708" s="761">
        <v>8</v>
      </c>
      <c r="H3708" s="762">
        <v>460</v>
      </c>
    </row>
    <row r="3709" spans="1:8" s="2" customFormat="1" ht="15.75" thickBot="1" x14ac:dyDescent="0.3">
      <c r="A3709" s="525" t="str">
        <f t="shared" si="96"/>
        <v>253-142-4-004 Biomasse du lac Taureau</v>
      </c>
      <c r="B3709" s="345" t="str">
        <f t="shared" si="97"/>
        <v>142-4-004 Biomasse du lac Taureau</v>
      </c>
      <c r="C3709" s="406">
        <v>253</v>
      </c>
      <c r="D3709" s="406" t="s">
        <v>1147</v>
      </c>
      <c r="E3709" s="406" t="s">
        <v>1318</v>
      </c>
      <c r="F3709" s="760">
        <v>460</v>
      </c>
      <c r="G3709" s="761">
        <v>8</v>
      </c>
      <c r="H3709" s="762">
        <v>460</v>
      </c>
    </row>
    <row r="3710" spans="1:8" s="2" customFormat="1" ht="15.75" thickBot="1" x14ac:dyDescent="0.3">
      <c r="A3710" s="525" t="str">
        <f t="shared" si="96"/>
        <v>253-011-0-003 Cascades Canada ULC (Cabano)</v>
      </c>
      <c r="B3710" s="345" t="str">
        <f t="shared" si="97"/>
        <v>011-0-003 Cascades Canada ULC (Cabano)</v>
      </c>
      <c r="C3710" s="406">
        <v>253</v>
      </c>
      <c r="D3710" s="406" t="s">
        <v>1007</v>
      </c>
      <c r="E3710" s="406" t="s">
        <v>1211</v>
      </c>
      <c r="F3710" s="760">
        <v>460</v>
      </c>
      <c r="G3710" s="761">
        <v>8</v>
      </c>
      <c r="H3710" s="762">
        <v>460</v>
      </c>
    </row>
    <row r="3711" spans="1:8" s="2" customFormat="1" ht="15.75" thickBot="1" x14ac:dyDescent="0.3">
      <c r="A3711" s="525" t="str">
        <f t="shared" si="96"/>
        <v>253-051-0-003 Domtar inc. (Windsor - Pâtes et papiers)</v>
      </c>
      <c r="B3711" s="345" t="str">
        <f t="shared" si="97"/>
        <v>051-0-003 Domtar inc. (Windsor - Pâtes et papiers)</v>
      </c>
      <c r="C3711" s="406">
        <v>253</v>
      </c>
      <c r="D3711" s="406" t="s">
        <v>1012</v>
      </c>
      <c r="E3711" s="406" t="s">
        <v>1238</v>
      </c>
      <c r="F3711" s="760">
        <v>460</v>
      </c>
      <c r="G3711" s="761">
        <v>8</v>
      </c>
      <c r="H3711" s="762">
        <v>460</v>
      </c>
    </row>
    <row r="3712" spans="1:8" s="2" customFormat="1" ht="15.75" thickBot="1" x14ac:dyDescent="0.3">
      <c r="A3712" s="525" t="str">
        <f t="shared" si="96"/>
        <v>253-021-2-036 Elkem Métal Canada inc.</v>
      </c>
      <c r="B3712" s="345" t="str">
        <f t="shared" si="97"/>
        <v>021-2-036 Elkem Métal Canada inc.</v>
      </c>
      <c r="C3712" s="406">
        <v>253</v>
      </c>
      <c r="D3712" s="406" t="s">
        <v>1308</v>
      </c>
      <c r="E3712" s="406" t="s">
        <v>1309</v>
      </c>
      <c r="F3712" s="760">
        <v>460</v>
      </c>
      <c r="G3712" s="761">
        <v>8</v>
      </c>
      <c r="H3712" s="762">
        <v>460</v>
      </c>
    </row>
    <row r="3713" spans="1:8" s="2" customFormat="1" ht="15.75" thickBot="1" x14ac:dyDescent="0.3">
      <c r="A3713" s="525" t="str">
        <f t="shared" si="96"/>
        <v>253-027-4-003 Énergie Milot</v>
      </c>
      <c r="B3713" s="345" t="str">
        <f t="shared" si="97"/>
        <v>027-4-003 Énergie Milot</v>
      </c>
      <c r="C3713" s="406">
        <v>253</v>
      </c>
      <c r="D3713" s="406" t="s">
        <v>1314</v>
      </c>
      <c r="E3713" s="406" t="s">
        <v>1315</v>
      </c>
      <c r="F3713" s="760">
        <v>340</v>
      </c>
      <c r="G3713" s="761">
        <v>6</v>
      </c>
      <c r="H3713" s="762">
        <v>360</v>
      </c>
    </row>
    <row r="3714" spans="1:8" s="2" customFormat="1" ht="15.75" thickBot="1" x14ac:dyDescent="0.3">
      <c r="A3714" s="525" t="str">
        <f t="shared" si="96"/>
        <v>253-012-0-003 Entreprises Sappi Canada inc. (Matane)</v>
      </c>
      <c r="B3714" s="345" t="str">
        <f t="shared" si="97"/>
        <v>012-0-003 Entreprises Sappi Canada inc. (Matane)</v>
      </c>
      <c r="C3714" s="406">
        <v>253</v>
      </c>
      <c r="D3714" s="406" t="s">
        <v>1009</v>
      </c>
      <c r="E3714" s="406" t="s">
        <v>1239</v>
      </c>
      <c r="F3714" s="760">
        <v>460</v>
      </c>
      <c r="G3714" s="761">
        <v>8</v>
      </c>
      <c r="H3714" s="762">
        <v>460</v>
      </c>
    </row>
    <row r="3715" spans="1:8" s="2" customFormat="1" ht="15.75" thickBot="1" x14ac:dyDescent="0.3">
      <c r="A3715" s="525" t="str">
        <f t="shared" si="96"/>
        <v>253-025-0-001 Fibrek S.E.N.C. (Pâtes et papiers)</v>
      </c>
      <c r="B3715" s="345" t="str">
        <f t="shared" si="97"/>
        <v>025-0-001 Fibrek S.E.N.C. (Pâtes et papiers)</v>
      </c>
      <c r="C3715" s="406">
        <v>253</v>
      </c>
      <c r="D3715" s="406" t="s">
        <v>1310</v>
      </c>
      <c r="E3715" s="406" t="s">
        <v>1311</v>
      </c>
      <c r="F3715" s="760">
        <v>460</v>
      </c>
      <c r="G3715" s="761">
        <v>8</v>
      </c>
      <c r="H3715" s="762">
        <v>460</v>
      </c>
    </row>
    <row r="3716" spans="1:8" s="2" customFormat="1" ht="15.75" thickBot="1" x14ac:dyDescent="0.3">
      <c r="A3716" s="525" t="str">
        <f t="shared" si="96"/>
        <v>253-081-0-001 Rayonier A.M. Canada S.E.N.C. (Témiscaming - Pâtes et papiers)</v>
      </c>
      <c r="B3716" s="345" t="str">
        <f t="shared" si="97"/>
        <v>081-0-001 Rayonier A.M. Canada S.E.N.C. (Témiscaming - Pâtes et papiers)</v>
      </c>
      <c r="C3716" s="406">
        <v>253</v>
      </c>
      <c r="D3716" s="406" t="s">
        <v>1017</v>
      </c>
      <c r="E3716" s="406" t="s">
        <v>1244</v>
      </c>
      <c r="F3716" s="760">
        <v>460</v>
      </c>
      <c r="G3716" s="761">
        <v>8</v>
      </c>
      <c r="H3716" s="762">
        <v>460</v>
      </c>
    </row>
    <row r="3717" spans="1:8" s="2" customFormat="1" ht="15.75" thickBot="1" x14ac:dyDescent="0.3">
      <c r="A3717" s="525" t="str">
        <f t="shared" si="96"/>
        <v>253-025-4-005 Société de cogénération de St-Félicien, S.E.C.</v>
      </c>
      <c r="B3717" s="345" t="str">
        <f t="shared" si="97"/>
        <v>025-4-005 Société de cogénération de St-Félicien, S.E.C.</v>
      </c>
      <c r="C3717" s="406">
        <v>253</v>
      </c>
      <c r="D3717" s="406" t="s">
        <v>1312</v>
      </c>
      <c r="E3717" s="406" t="s">
        <v>1313</v>
      </c>
      <c r="F3717" s="760">
        <v>460</v>
      </c>
      <c r="G3717" s="761">
        <v>8</v>
      </c>
      <c r="H3717" s="762">
        <v>460</v>
      </c>
    </row>
    <row r="3718" spans="1:8" s="2" customFormat="1" ht="15.75" thickBot="1" x14ac:dyDescent="0.3">
      <c r="A3718" s="525" t="str">
        <f t="shared" si="96"/>
        <v>253-042-2-013 Transfobec Mauricie</v>
      </c>
      <c r="B3718" s="345" t="str">
        <f t="shared" si="97"/>
        <v>042-2-013 Transfobec Mauricie</v>
      </c>
      <c r="C3718" s="406">
        <v>253</v>
      </c>
      <c r="D3718" s="406" t="s">
        <v>1316</v>
      </c>
      <c r="E3718" s="406" t="s">
        <v>1317</v>
      </c>
      <c r="F3718" s="760">
        <v>460</v>
      </c>
      <c r="G3718" s="761">
        <v>8</v>
      </c>
      <c r="H3718" s="762">
        <v>460</v>
      </c>
    </row>
    <row r="3719" spans="1:8" s="2" customFormat="1" ht="15.75" thickBot="1" x14ac:dyDescent="0.3">
      <c r="A3719" s="525" t="str">
        <f t="shared" si="96"/>
        <v>254-142-4-004 Biomasse du lac Taureau</v>
      </c>
      <c r="B3719" s="345" t="str">
        <f t="shared" si="97"/>
        <v>142-4-004 Biomasse du lac Taureau</v>
      </c>
      <c r="C3719" s="406">
        <v>254</v>
      </c>
      <c r="D3719" s="406" t="s">
        <v>1147</v>
      </c>
      <c r="E3719" s="406" t="s">
        <v>1318</v>
      </c>
      <c r="F3719" s="760">
        <v>460</v>
      </c>
      <c r="G3719" s="761">
        <v>8</v>
      </c>
      <c r="H3719" s="762">
        <v>460</v>
      </c>
    </row>
    <row r="3720" spans="1:8" s="2" customFormat="1" ht="15.75" thickBot="1" x14ac:dyDescent="0.3">
      <c r="A3720" s="525" t="str">
        <f t="shared" si="96"/>
        <v>254-011-0-003 Cascades Canada ULC (Cabano)</v>
      </c>
      <c r="B3720" s="345" t="str">
        <f t="shared" si="97"/>
        <v>011-0-003 Cascades Canada ULC (Cabano)</v>
      </c>
      <c r="C3720" s="406">
        <v>254</v>
      </c>
      <c r="D3720" s="406" t="s">
        <v>1007</v>
      </c>
      <c r="E3720" s="406" t="s">
        <v>1211</v>
      </c>
      <c r="F3720" s="760">
        <v>460</v>
      </c>
      <c r="G3720" s="761">
        <v>8</v>
      </c>
      <c r="H3720" s="762">
        <v>460</v>
      </c>
    </row>
    <row r="3721" spans="1:8" s="2" customFormat="1" ht="15.75" thickBot="1" x14ac:dyDescent="0.3">
      <c r="A3721" s="525" t="str">
        <f t="shared" si="96"/>
        <v>254-051-0-003 Domtar inc. (Windsor - Pâtes et papiers)</v>
      </c>
      <c r="B3721" s="345" t="str">
        <f t="shared" si="97"/>
        <v>051-0-003 Domtar inc. (Windsor - Pâtes et papiers)</v>
      </c>
      <c r="C3721" s="406">
        <v>254</v>
      </c>
      <c r="D3721" s="406" t="s">
        <v>1012</v>
      </c>
      <c r="E3721" s="406" t="s">
        <v>1238</v>
      </c>
      <c r="F3721" s="760">
        <v>460</v>
      </c>
      <c r="G3721" s="761">
        <v>8</v>
      </c>
      <c r="H3721" s="762">
        <v>460</v>
      </c>
    </row>
    <row r="3722" spans="1:8" s="2" customFormat="1" ht="15.75" thickBot="1" x14ac:dyDescent="0.3">
      <c r="A3722" s="525" t="str">
        <f t="shared" si="96"/>
        <v>254-021-2-036 Elkem Métal Canada inc.</v>
      </c>
      <c r="B3722" s="345" t="str">
        <f t="shared" si="97"/>
        <v>021-2-036 Elkem Métal Canada inc.</v>
      </c>
      <c r="C3722" s="406">
        <v>254</v>
      </c>
      <c r="D3722" s="406" t="s">
        <v>1308</v>
      </c>
      <c r="E3722" s="406" t="s">
        <v>1309</v>
      </c>
      <c r="F3722" s="760">
        <v>460</v>
      </c>
      <c r="G3722" s="761">
        <v>8</v>
      </c>
      <c r="H3722" s="762">
        <v>460</v>
      </c>
    </row>
    <row r="3723" spans="1:8" s="2" customFormat="1" ht="15.75" thickBot="1" x14ac:dyDescent="0.3">
      <c r="A3723" s="525" t="str">
        <f t="shared" si="96"/>
        <v>254-027-4-003 Énergie Milot</v>
      </c>
      <c r="B3723" s="345" t="str">
        <f t="shared" si="97"/>
        <v>027-4-003 Énergie Milot</v>
      </c>
      <c r="C3723" s="406">
        <v>254</v>
      </c>
      <c r="D3723" s="406" t="s">
        <v>1314</v>
      </c>
      <c r="E3723" s="406" t="s">
        <v>1315</v>
      </c>
      <c r="F3723" s="760">
        <v>440</v>
      </c>
      <c r="G3723" s="761">
        <v>8</v>
      </c>
      <c r="H3723" s="762">
        <v>460</v>
      </c>
    </row>
    <row r="3724" spans="1:8" s="2" customFormat="1" ht="15.75" thickBot="1" x14ac:dyDescent="0.3">
      <c r="A3724" s="525" t="str">
        <f t="shared" si="96"/>
        <v>254-012-0-003 Entreprises Sappi Canada inc. (Matane)</v>
      </c>
      <c r="B3724" s="345" t="str">
        <f t="shared" si="97"/>
        <v>012-0-003 Entreprises Sappi Canada inc. (Matane)</v>
      </c>
      <c r="C3724" s="406">
        <v>254</v>
      </c>
      <c r="D3724" s="406" t="s">
        <v>1009</v>
      </c>
      <c r="E3724" s="406" t="s">
        <v>1239</v>
      </c>
      <c r="F3724" s="760">
        <v>460</v>
      </c>
      <c r="G3724" s="761">
        <v>8</v>
      </c>
      <c r="H3724" s="762">
        <v>460</v>
      </c>
    </row>
    <row r="3725" spans="1:8" s="2" customFormat="1" ht="15.75" thickBot="1" x14ac:dyDescent="0.3">
      <c r="A3725" s="525" t="str">
        <f t="shared" si="96"/>
        <v>254-025-0-001 Fibrek S.E.N.C. (Pâtes et papiers)</v>
      </c>
      <c r="B3725" s="345" t="str">
        <f t="shared" si="97"/>
        <v>025-0-001 Fibrek S.E.N.C. (Pâtes et papiers)</v>
      </c>
      <c r="C3725" s="406">
        <v>254</v>
      </c>
      <c r="D3725" s="406" t="s">
        <v>1310</v>
      </c>
      <c r="E3725" s="406" t="s">
        <v>1311</v>
      </c>
      <c r="F3725" s="760">
        <v>460</v>
      </c>
      <c r="G3725" s="761">
        <v>8</v>
      </c>
      <c r="H3725" s="762">
        <v>460</v>
      </c>
    </row>
    <row r="3726" spans="1:8" s="2" customFormat="1" ht="15.75" thickBot="1" x14ac:dyDescent="0.3">
      <c r="A3726" s="525" t="str">
        <f t="shared" si="96"/>
        <v>254-081-0-001 Rayonier A.M. Canada S.E.N.C. (Témiscaming - Pâtes et papiers)</v>
      </c>
      <c r="B3726" s="345" t="str">
        <f t="shared" si="97"/>
        <v>081-0-001 Rayonier A.M. Canada S.E.N.C. (Témiscaming - Pâtes et papiers)</v>
      </c>
      <c r="C3726" s="406">
        <v>254</v>
      </c>
      <c r="D3726" s="406" t="s">
        <v>1017</v>
      </c>
      <c r="E3726" s="406" t="s">
        <v>1244</v>
      </c>
      <c r="F3726" s="760">
        <v>460</v>
      </c>
      <c r="G3726" s="761">
        <v>8</v>
      </c>
      <c r="H3726" s="762">
        <v>460</v>
      </c>
    </row>
    <row r="3727" spans="1:8" s="2" customFormat="1" ht="15.75" thickBot="1" x14ac:dyDescent="0.3">
      <c r="A3727" s="525" t="str">
        <f t="shared" si="96"/>
        <v>254-025-4-005 Société de cogénération de St-Félicien, S.E.C.</v>
      </c>
      <c r="B3727" s="345" t="str">
        <f t="shared" si="97"/>
        <v>025-4-005 Société de cogénération de St-Félicien, S.E.C.</v>
      </c>
      <c r="C3727" s="406">
        <v>254</v>
      </c>
      <c r="D3727" s="406" t="s">
        <v>1312</v>
      </c>
      <c r="E3727" s="406" t="s">
        <v>1313</v>
      </c>
      <c r="F3727" s="760">
        <v>460</v>
      </c>
      <c r="G3727" s="761">
        <v>8</v>
      </c>
      <c r="H3727" s="762">
        <v>460</v>
      </c>
    </row>
    <row r="3728" spans="1:8" s="2" customFormat="1" ht="15.75" thickBot="1" x14ac:dyDescent="0.3">
      <c r="A3728" s="525" t="str">
        <f t="shared" si="96"/>
        <v>254-042-2-013 Transfobec Mauricie</v>
      </c>
      <c r="B3728" s="345" t="str">
        <f t="shared" si="97"/>
        <v>042-2-013 Transfobec Mauricie</v>
      </c>
      <c r="C3728" s="406">
        <v>254</v>
      </c>
      <c r="D3728" s="406" t="s">
        <v>1316</v>
      </c>
      <c r="E3728" s="406" t="s">
        <v>1317</v>
      </c>
      <c r="F3728" s="760">
        <v>460</v>
      </c>
      <c r="G3728" s="761">
        <v>8</v>
      </c>
      <c r="H3728" s="762">
        <v>460</v>
      </c>
    </row>
    <row r="3729" spans="1:8" s="2" customFormat="1" ht="15.75" thickBot="1" x14ac:dyDescent="0.3">
      <c r="A3729" s="525" t="str">
        <f t="shared" si="96"/>
        <v>255-142-4-004 Biomasse du lac Taureau</v>
      </c>
      <c r="B3729" s="345" t="str">
        <f t="shared" si="97"/>
        <v>142-4-004 Biomasse du lac Taureau</v>
      </c>
      <c r="C3729" s="406">
        <v>255</v>
      </c>
      <c r="D3729" s="406" t="s">
        <v>1147</v>
      </c>
      <c r="E3729" s="406" t="s">
        <v>1318</v>
      </c>
      <c r="F3729" s="760">
        <v>460</v>
      </c>
      <c r="G3729" s="761">
        <v>8</v>
      </c>
      <c r="H3729" s="762">
        <v>460</v>
      </c>
    </row>
    <row r="3730" spans="1:8" s="2" customFormat="1" ht="15.75" thickBot="1" x14ac:dyDescent="0.3">
      <c r="A3730" s="525" t="str">
        <f t="shared" si="96"/>
        <v>255-011-0-003 Cascades Canada ULC (Cabano)</v>
      </c>
      <c r="B3730" s="345" t="str">
        <f t="shared" si="97"/>
        <v>011-0-003 Cascades Canada ULC (Cabano)</v>
      </c>
      <c r="C3730" s="406">
        <v>255</v>
      </c>
      <c r="D3730" s="406" t="s">
        <v>1007</v>
      </c>
      <c r="E3730" s="406" t="s">
        <v>1211</v>
      </c>
      <c r="F3730" s="760">
        <v>460</v>
      </c>
      <c r="G3730" s="761">
        <v>8</v>
      </c>
      <c r="H3730" s="762">
        <v>460</v>
      </c>
    </row>
    <row r="3731" spans="1:8" s="2" customFormat="1" ht="15.75" thickBot="1" x14ac:dyDescent="0.3">
      <c r="A3731" s="525" t="str">
        <f t="shared" si="96"/>
        <v>255-051-0-003 Domtar inc. (Windsor - Pâtes et papiers)</v>
      </c>
      <c r="B3731" s="345" t="str">
        <f t="shared" si="97"/>
        <v>051-0-003 Domtar inc. (Windsor - Pâtes et papiers)</v>
      </c>
      <c r="C3731" s="406">
        <v>255</v>
      </c>
      <c r="D3731" s="406" t="s">
        <v>1012</v>
      </c>
      <c r="E3731" s="406" t="s">
        <v>1238</v>
      </c>
      <c r="F3731" s="760">
        <v>460</v>
      </c>
      <c r="G3731" s="761">
        <v>8</v>
      </c>
      <c r="H3731" s="762">
        <v>460</v>
      </c>
    </row>
    <row r="3732" spans="1:8" s="2" customFormat="1" ht="15.75" thickBot="1" x14ac:dyDescent="0.3">
      <c r="A3732" s="525" t="str">
        <f t="shared" si="96"/>
        <v>255-021-2-036 Elkem Métal Canada inc.</v>
      </c>
      <c r="B3732" s="345" t="str">
        <f t="shared" si="97"/>
        <v>021-2-036 Elkem Métal Canada inc.</v>
      </c>
      <c r="C3732" s="406">
        <v>255</v>
      </c>
      <c r="D3732" s="406" t="s">
        <v>1308</v>
      </c>
      <c r="E3732" s="406" t="s">
        <v>1309</v>
      </c>
      <c r="F3732" s="760">
        <v>0</v>
      </c>
      <c r="G3732" s="761">
        <v>0</v>
      </c>
      <c r="H3732" s="762">
        <v>0</v>
      </c>
    </row>
    <row r="3733" spans="1:8" s="2" customFormat="1" ht="15.75" thickBot="1" x14ac:dyDescent="0.3">
      <c r="A3733" s="525" t="str">
        <f t="shared" si="96"/>
        <v>255-027-4-003 Énergie Milot</v>
      </c>
      <c r="B3733" s="345" t="str">
        <f t="shared" si="97"/>
        <v>027-4-003 Énergie Milot</v>
      </c>
      <c r="C3733" s="406">
        <v>255</v>
      </c>
      <c r="D3733" s="406" t="s">
        <v>1314</v>
      </c>
      <c r="E3733" s="406" t="s">
        <v>1315</v>
      </c>
      <c r="F3733" s="760">
        <v>0</v>
      </c>
      <c r="G3733" s="761">
        <v>0</v>
      </c>
      <c r="H3733" s="762">
        <v>0</v>
      </c>
    </row>
    <row r="3734" spans="1:8" s="2" customFormat="1" ht="15.75" thickBot="1" x14ac:dyDescent="0.3">
      <c r="A3734" s="525" t="str">
        <f t="shared" si="96"/>
        <v>255-012-0-003 Entreprises Sappi Canada inc. (Matane)</v>
      </c>
      <c r="B3734" s="345" t="str">
        <f t="shared" si="97"/>
        <v>012-0-003 Entreprises Sappi Canada inc. (Matane)</v>
      </c>
      <c r="C3734" s="406">
        <v>255</v>
      </c>
      <c r="D3734" s="406" t="s">
        <v>1009</v>
      </c>
      <c r="E3734" s="406" t="s">
        <v>1239</v>
      </c>
      <c r="F3734" s="760">
        <v>460</v>
      </c>
      <c r="G3734" s="761">
        <v>8</v>
      </c>
      <c r="H3734" s="762">
        <v>460</v>
      </c>
    </row>
    <row r="3735" spans="1:8" s="2" customFormat="1" ht="15.75" thickBot="1" x14ac:dyDescent="0.3">
      <c r="A3735" s="525" t="str">
        <f t="shared" si="96"/>
        <v>255-025-0-001 Fibrek S.E.N.C. (Pâtes et papiers)</v>
      </c>
      <c r="B3735" s="345" t="str">
        <f t="shared" si="97"/>
        <v>025-0-001 Fibrek S.E.N.C. (Pâtes et papiers)</v>
      </c>
      <c r="C3735" s="406">
        <v>255</v>
      </c>
      <c r="D3735" s="406" t="s">
        <v>1310</v>
      </c>
      <c r="E3735" s="406" t="s">
        <v>1311</v>
      </c>
      <c r="F3735" s="760">
        <v>40</v>
      </c>
      <c r="G3735" s="761">
        <v>1</v>
      </c>
      <c r="H3735" s="762">
        <v>60</v>
      </c>
    </row>
    <row r="3736" spans="1:8" s="2" customFormat="1" ht="15.75" thickBot="1" x14ac:dyDescent="0.3">
      <c r="A3736" s="525" t="str">
        <f t="shared" si="96"/>
        <v>255-081-0-001 Rayonier A.M. Canada S.E.N.C. (Témiscaming - Pâtes et papiers)</v>
      </c>
      <c r="B3736" s="345" t="str">
        <f t="shared" si="97"/>
        <v>081-0-001 Rayonier A.M. Canada S.E.N.C. (Témiscaming - Pâtes et papiers)</v>
      </c>
      <c r="C3736" s="406">
        <v>255</v>
      </c>
      <c r="D3736" s="406" t="s">
        <v>1017</v>
      </c>
      <c r="E3736" s="406" t="s">
        <v>1244</v>
      </c>
      <c r="F3736" s="760">
        <v>460</v>
      </c>
      <c r="G3736" s="761">
        <v>8</v>
      </c>
      <c r="H3736" s="762">
        <v>460</v>
      </c>
    </row>
    <row r="3737" spans="1:8" s="2" customFormat="1" ht="15.75" thickBot="1" x14ac:dyDescent="0.3">
      <c r="A3737" s="525" t="str">
        <f t="shared" si="96"/>
        <v>255-025-4-005 Société de cogénération de St-Félicien, S.E.C.</v>
      </c>
      <c r="B3737" s="345" t="str">
        <f t="shared" si="97"/>
        <v>025-4-005 Société de cogénération de St-Félicien, S.E.C.</v>
      </c>
      <c r="C3737" s="406">
        <v>255</v>
      </c>
      <c r="D3737" s="406" t="s">
        <v>1312</v>
      </c>
      <c r="E3737" s="406" t="s">
        <v>1313</v>
      </c>
      <c r="F3737" s="760">
        <v>20</v>
      </c>
      <c r="G3737" s="761">
        <v>1</v>
      </c>
      <c r="H3737" s="762">
        <v>60</v>
      </c>
    </row>
    <row r="3738" spans="1:8" s="2" customFormat="1" ht="15.75" thickBot="1" x14ac:dyDescent="0.3">
      <c r="A3738" s="525" t="str">
        <f t="shared" si="96"/>
        <v>255-042-2-013 Transfobec Mauricie</v>
      </c>
      <c r="B3738" s="345" t="str">
        <f t="shared" si="97"/>
        <v>042-2-013 Transfobec Mauricie</v>
      </c>
      <c r="C3738" s="406">
        <v>255</v>
      </c>
      <c r="D3738" s="406" t="s">
        <v>1316</v>
      </c>
      <c r="E3738" s="406" t="s">
        <v>1317</v>
      </c>
      <c r="F3738" s="760">
        <v>240</v>
      </c>
      <c r="G3738" s="761">
        <v>4</v>
      </c>
      <c r="H3738" s="762">
        <v>240</v>
      </c>
    </row>
    <row r="3739" spans="1:8" s="2" customFormat="1" ht="15.75" thickBot="1" x14ac:dyDescent="0.3">
      <c r="A3739" s="525" t="str">
        <f t="shared" si="96"/>
        <v>256-142-4-004 Biomasse du lac Taureau</v>
      </c>
      <c r="B3739" s="345" t="str">
        <f t="shared" si="97"/>
        <v>142-4-004 Biomasse du lac Taureau</v>
      </c>
      <c r="C3739" s="406">
        <v>256</v>
      </c>
      <c r="D3739" s="406" t="s">
        <v>1147</v>
      </c>
      <c r="E3739" s="406" t="s">
        <v>1318</v>
      </c>
      <c r="F3739" s="760">
        <v>460</v>
      </c>
      <c r="G3739" s="761">
        <v>8</v>
      </c>
      <c r="H3739" s="762">
        <v>460</v>
      </c>
    </row>
    <row r="3740" spans="1:8" s="2" customFormat="1" ht="15.75" thickBot="1" x14ac:dyDescent="0.3">
      <c r="A3740" s="525" t="str">
        <f t="shared" si="96"/>
        <v>256-011-0-003 Cascades Canada ULC (Cabano)</v>
      </c>
      <c r="B3740" s="345" t="str">
        <f t="shared" si="97"/>
        <v>011-0-003 Cascades Canada ULC (Cabano)</v>
      </c>
      <c r="C3740" s="406">
        <v>256</v>
      </c>
      <c r="D3740" s="406" t="s">
        <v>1007</v>
      </c>
      <c r="E3740" s="406" t="s">
        <v>1211</v>
      </c>
      <c r="F3740" s="760">
        <v>460</v>
      </c>
      <c r="G3740" s="761">
        <v>8</v>
      </c>
      <c r="H3740" s="762">
        <v>460</v>
      </c>
    </row>
    <row r="3741" spans="1:8" s="2" customFormat="1" ht="15.75" thickBot="1" x14ac:dyDescent="0.3">
      <c r="A3741" s="525" t="str">
        <f t="shared" si="96"/>
        <v>256-051-0-003 Domtar inc. (Windsor - Pâtes et papiers)</v>
      </c>
      <c r="B3741" s="345" t="str">
        <f t="shared" si="97"/>
        <v>051-0-003 Domtar inc. (Windsor - Pâtes et papiers)</v>
      </c>
      <c r="C3741" s="406">
        <v>256</v>
      </c>
      <c r="D3741" s="406" t="s">
        <v>1012</v>
      </c>
      <c r="E3741" s="406" t="s">
        <v>1238</v>
      </c>
      <c r="F3741" s="760">
        <v>460</v>
      </c>
      <c r="G3741" s="761">
        <v>8</v>
      </c>
      <c r="H3741" s="762">
        <v>460</v>
      </c>
    </row>
    <row r="3742" spans="1:8" s="2" customFormat="1" ht="15.75" thickBot="1" x14ac:dyDescent="0.3">
      <c r="A3742" s="525" t="str">
        <f t="shared" si="96"/>
        <v>256-021-2-036 Elkem Métal Canada inc.</v>
      </c>
      <c r="B3742" s="345" t="str">
        <f t="shared" si="97"/>
        <v>021-2-036 Elkem Métal Canada inc.</v>
      </c>
      <c r="C3742" s="406">
        <v>256</v>
      </c>
      <c r="D3742" s="406" t="s">
        <v>1308</v>
      </c>
      <c r="E3742" s="406" t="s">
        <v>1309</v>
      </c>
      <c r="F3742" s="760">
        <v>20</v>
      </c>
      <c r="G3742" s="761">
        <v>1</v>
      </c>
      <c r="H3742" s="762">
        <v>60</v>
      </c>
    </row>
    <row r="3743" spans="1:8" s="2" customFormat="1" ht="15.75" thickBot="1" x14ac:dyDescent="0.3">
      <c r="A3743" s="525" t="str">
        <f t="shared" si="96"/>
        <v>256-027-4-003 Énergie Milot</v>
      </c>
      <c r="B3743" s="345" t="str">
        <f t="shared" si="97"/>
        <v>027-4-003 Énergie Milot</v>
      </c>
      <c r="C3743" s="406">
        <v>256</v>
      </c>
      <c r="D3743" s="406" t="s">
        <v>1314</v>
      </c>
      <c r="E3743" s="406" t="s">
        <v>1315</v>
      </c>
      <c r="F3743" s="760">
        <v>0</v>
      </c>
      <c r="G3743" s="761">
        <v>0</v>
      </c>
      <c r="H3743" s="762">
        <v>0</v>
      </c>
    </row>
    <row r="3744" spans="1:8" s="2" customFormat="1" ht="15.75" thickBot="1" x14ac:dyDescent="0.3">
      <c r="A3744" s="525" t="str">
        <f t="shared" ref="A3744:A3807" si="98">CONCATENATE(C3744,"-",B3744)</f>
        <v>256-012-0-003 Entreprises Sappi Canada inc. (Matane)</v>
      </c>
      <c r="B3744" s="345" t="str">
        <f t="shared" ref="B3744:B3807" si="99">CONCATENATE(D3744," ",E3744)</f>
        <v>012-0-003 Entreprises Sappi Canada inc. (Matane)</v>
      </c>
      <c r="C3744" s="406">
        <v>256</v>
      </c>
      <c r="D3744" s="406" t="s">
        <v>1009</v>
      </c>
      <c r="E3744" s="406" t="s">
        <v>1239</v>
      </c>
      <c r="F3744" s="760">
        <v>460</v>
      </c>
      <c r="G3744" s="761">
        <v>8</v>
      </c>
      <c r="H3744" s="762">
        <v>460</v>
      </c>
    </row>
    <row r="3745" spans="1:8" s="2" customFormat="1" ht="15.75" thickBot="1" x14ac:dyDescent="0.3">
      <c r="A3745" s="525" t="str">
        <f t="shared" si="98"/>
        <v>256-025-0-001 Fibrek S.E.N.C. (Pâtes et papiers)</v>
      </c>
      <c r="B3745" s="345" t="str">
        <f t="shared" si="99"/>
        <v>025-0-001 Fibrek S.E.N.C. (Pâtes et papiers)</v>
      </c>
      <c r="C3745" s="406">
        <v>256</v>
      </c>
      <c r="D3745" s="406" t="s">
        <v>1310</v>
      </c>
      <c r="E3745" s="406" t="s">
        <v>1311</v>
      </c>
      <c r="F3745" s="760">
        <v>100</v>
      </c>
      <c r="G3745" s="761">
        <v>2</v>
      </c>
      <c r="H3745" s="762">
        <v>120</v>
      </c>
    </row>
    <row r="3746" spans="1:8" s="2" customFormat="1" ht="15.75" thickBot="1" x14ac:dyDescent="0.3">
      <c r="A3746" s="525" t="str">
        <f t="shared" si="98"/>
        <v>256-081-0-001 Rayonier A.M. Canada S.E.N.C. (Témiscaming - Pâtes et papiers)</v>
      </c>
      <c r="B3746" s="345" t="str">
        <f t="shared" si="99"/>
        <v>081-0-001 Rayonier A.M. Canada S.E.N.C. (Témiscaming - Pâtes et papiers)</v>
      </c>
      <c r="C3746" s="406">
        <v>256</v>
      </c>
      <c r="D3746" s="406" t="s">
        <v>1017</v>
      </c>
      <c r="E3746" s="406" t="s">
        <v>1244</v>
      </c>
      <c r="F3746" s="760">
        <v>460</v>
      </c>
      <c r="G3746" s="761">
        <v>8</v>
      </c>
      <c r="H3746" s="762">
        <v>460</v>
      </c>
    </row>
    <row r="3747" spans="1:8" s="2" customFormat="1" ht="15.75" thickBot="1" x14ac:dyDescent="0.3">
      <c r="A3747" s="525" t="str">
        <f t="shared" si="98"/>
        <v>256-025-4-005 Société de cogénération de St-Félicien, S.E.C.</v>
      </c>
      <c r="B3747" s="345" t="str">
        <f t="shared" si="99"/>
        <v>025-4-005 Société de cogénération de St-Félicien, S.E.C.</v>
      </c>
      <c r="C3747" s="406">
        <v>256</v>
      </c>
      <c r="D3747" s="406" t="s">
        <v>1312</v>
      </c>
      <c r="E3747" s="406" t="s">
        <v>1313</v>
      </c>
      <c r="F3747" s="760">
        <v>80</v>
      </c>
      <c r="G3747" s="761">
        <v>2</v>
      </c>
      <c r="H3747" s="762">
        <v>120</v>
      </c>
    </row>
    <row r="3748" spans="1:8" s="2" customFormat="1" ht="15.75" thickBot="1" x14ac:dyDescent="0.3">
      <c r="A3748" s="525" t="str">
        <f t="shared" si="98"/>
        <v>256-042-2-013 Transfobec Mauricie</v>
      </c>
      <c r="B3748" s="345" t="str">
        <f t="shared" si="99"/>
        <v>042-2-013 Transfobec Mauricie</v>
      </c>
      <c r="C3748" s="406">
        <v>256</v>
      </c>
      <c r="D3748" s="406" t="s">
        <v>1316</v>
      </c>
      <c r="E3748" s="406" t="s">
        <v>1317</v>
      </c>
      <c r="F3748" s="760">
        <v>320</v>
      </c>
      <c r="G3748" s="761">
        <v>6</v>
      </c>
      <c r="H3748" s="762">
        <v>360</v>
      </c>
    </row>
    <row r="3749" spans="1:8" s="2" customFormat="1" ht="15.75" thickBot="1" x14ac:dyDescent="0.3">
      <c r="A3749" s="525" t="str">
        <f t="shared" si="98"/>
        <v>257-142-4-004 Biomasse du lac Taureau</v>
      </c>
      <c r="B3749" s="345" t="str">
        <f t="shared" si="99"/>
        <v>142-4-004 Biomasse du lac Taureau</v>
      </c>
      <c r="C3749" s="406">
        <v>257</v>
      </c>
      <c r="D3749" s="406" t="s">
        <v>1147</v>
      </c>
      <c r="E3749" s="406" t="s">
        <v>1318</v>
      </c>
      <c r="F3749" s="760">
        <v>460</v>
      </c>
      <c r="G3749" s="761">
        <v>8</v>
      </c>
      <c r="H3749" s="762">
        <v>460</v>
      </c>
    </row>
    <row r="3750" spans="1:8" s="2" customFormat="1" ht="15.75" thickBot="1" x14ac:dyDescent="0.3">
      <c r="A3750" s="525" t="str">
        <f t="shared" si="98"/>
        <v>257-011-0-003 Cascades Canada ULC (Cabano)</v>
      </c>
      <c r="B3750" s="345" t="str">
        <f t="shared" si="99"/>
        <v>011-0-003 Cascades Canada ULC (Cabano)</v>
      </c>
      <c r="C3750" s="406">
        <v>257</v>
      </c>
      <c r="D3750" s="406" t="s">
        <v>1007</v>
      </c>
      <c r="E3750" s="406" t="s">
        <v>1211</v>
      </c>
      <c r="F3750" s="760">
        <v>460</v>
      </c>
      <c r="G3750" s="761">
        <v>8</v>
      </c>
      <c r="H3750" s="762">
        <v>460</v>
      </c>
    </row>
    <row r="3751" spans="1:8" s="2" customFormat="1" ht="15.75" thickBot="1" x14ac:dyDescent="0.3">
      <c r="A3751" s="525" t="str">
        <f t="shared" si="98"/>
        <v>257-051-0-003 Domtar inc. (Windsor - Pâtes et papiers)</v>
      </c>
      <c r="B3751" s="345" t="str">
        <f t="shared" si="99"/>
        <v>051-0-003 Domtar inc. (Windsor - Pâtes et papiers)</v>
      </c>
      <c r="C3751" s="406">
        <v>257</v>
      </c>
      <c r="D3751" s="406" t="s">
        <v>1012</v>
      </c>
      <c r="E3751" s="406" t="s">
        <v>1238</v>
      </c>
      <c r="F3751" s="760">
        <v>460</v>
      </c>
      <c r="G3751" s="761">
        <v>8</v>
      </c>
      <c r="H3751" s="762">
        <v>460</v>
      </c>
    </row>
    <row r="3752" spans="1:8" s="2" customFormat="1" ht="15.75" thickBot="1" x14ac:dyDescent="0.3">
      <c r="A3752" s="525" t="str">
        <f t="shared" si="98"/>
        <v>257-021-2-036 Elkem Métal Canada inc.</v>
      </c>
      <c r="B3752" s="345" t="str">
        <f t="shared" si="99"/>
        <v>021-2-036 Elkem Métal Canada inc.</v>
      </c>
      <c r="C3752" s="406">
        <v>257</v>
      </c>
      <c r="D3752" s="406" t="s">
        <v>1308</v>
      </c>
      <c r="E3752" s="406" t="s">
        <v>1309</v>
      </c>
      <c r="F3752" s="760">
        <v>140</v>
      </c>
      <c r="G3752" s="761">
        <v>3</v>
      </c>
      <c r="H3752" s="762">
        <v>180</v>
      </c>
    </row>
    <row r="3753" spans="1:8" s="2" customFormat="1" ht="15.75" thickBot="1" x14ac:dyDescent="0.3">
      <c r="A3753" s="525" t="str">
        <f t="shared" si="98"/>
        <v>257-027-4-003 Énergie Milot</v>
      </c>
      <c r="B3753" s="345" t="str">
        <f t="shared" si="99"/>
        <v>027-4-003 Énergie Milot</v>
      </c>
      <c r="C3753" s="406">
        <v>257</v>
      </c>
      <c r="D3753" s="406" t="s">
        <v>1314</v>
      </c>
      <c r="E3753" s="406" t="s">
        <v>1315</v>
      </c>
      <c r="F3753" s="760">
        <v>0</v>
      </c>
      <c r="G3753" s="761">
        <v>0</v>
      </c>
      <c r="H3753" s="762">
        <v>0</v>
      </c>
    </row>
    <row r="3754" spans="1:8" s="2" customFormat="1" ht="15.75" thickBot="1" x14ac:dyDescent="0.3">
      <c r="A3754" s="525" t="str">
        <f t="shared" si="98"/>
        <v>257-012-0-003 Entreprises Sappi Canada inc. (Matane)</v>
      </c>
      <c r="B3754" s="345" t="str">
        <f t="shared" si="99"/>
        <v>012-0-003 Entreprises Sappi Canada inc. (Matane)</v>
      </c>
      <c r="C3754" s="406">
        <v>257</v>
      </c>
      <c r="D3754" s="406" t="s">
        <v>1009</v>
      </c>
      <c r="E3754" s="406" t="s">
        <v>1239</v>
      </c>
      <c r="F3754" s="760">
        <v>460</v>
      </c>
      <c r="G3754" s="761">
        <v>8</v>
      </c>
      <c r="H3754" s="762">
        <v>460</v>
      </c>
    </row>
    <row r="3755" spans="1:8" s="2" customFormat="1" ht="15.75" thickBot="1" x14ac:dyDescent="0.3">
      <c r="A3755" s="525" t="str">
        <f t="shared" si="98"/>
        <v>257-025-0-001 Fibrek S.E.N.C. (Pâtes et papiers)</v>
      </c>
      <c r="B3755" s="345" t="str">
        <f t="shared" si="99"/>
        <v>025-0-001 Fibrek S.E.N.C. (Pâtes et papiers)</v>
      </c>
      <c r="C3755" s="406">
        <v>257</v>
      </c>
      <c r="D3755" s="406" t="s">
        <v>1310</v>
      </c>
      <c r="E3755" s="406" t="s">
        <v>1311</v>
      </c>
      <c r="F3755" s="760">
        <v>220</v>
      </c>
      <c r="G3755" s="761">
        <v>4</v>
      </c>
      <c r="H3755" s="762">
        <v>240</v>
      </c>
    </row>
    <row r="3756" spans="1:8" s="2" customFormat="1" ht="15.75" thickBot="1" x14ac:dyDescent="0.3">
      <c r="A3756" s="525" t="str">
        <f t="shared" si="98"/>
        <v>257-081-0-001 Rayonier A.M. Canada S.E.N.C. (Témiscaming - Pâtes et papiers)</v>
      </c>
      <c r="B3756" s="345" t="str">
        <f t="shared" si="99"/>
        <v>081-0-001 Rayonier A.M. Canada S.E.N.C. (Témiscaming - Pâtes et papiers)</v>
      </c>
      <c r="C3756" s="406">
        <v>257</v>
      </c>
      <c r="D3756" s="406" t="s">
        <v>1017</v>
      </c>
      <c r="E3756" s="406" t="s">
        <v>1244</v>
      </c>
      <c r="F3756" s="760">
        <v>460</v>
      </c>
      <c r="G3756" s="761">
        <v>8</v>
      </c>
      <c r="H3756" s="762">
        <v>460</v>
      </c>
    </row>
    <row r="3757" spans="1:8" s="2" customFormat="1" ht="15.75" thickBot="1" x14ac:dyDescent="0.3">
      <c r="A3757" s="525" t="str">
        <f t="shared" si="98"/>
        <v>257-025-4-005 Société de cogénération de St-Félicien, S.E.C.</v>
      </c>
      <c r="B3757" s="345" t="str">
        <f t="shared" si="99"/>
        <v>025-4-005 Société de cogénération de St-Félicien, S.E.C.</v>
      </c>
      <c r="C3757" s="406">
        <v>257</v>
      </c>
      <c r="D3757" s="406" t="s">
        <v>1312</v>
      </c>
      <c r="E3757" s="406" t="s">
        <v>1313</v>
      </c>
      <c r="F3757" s="760">
        <v>200</v>
      </c>
      <c r="G3757" s="761">
        <v>4</v>
      </c>
      <c r="H3757" s="762">
        <v>240</v>
      </c>
    </row>
    <row r="3758" spans="1:8" s="2" customFormat="1" ht="15.75" thickBot="1" x14ac:dyDescent="0.3">
      <c r="A3758" s="525" t="str">
        <f t="shared" si="98"/>
        <v>257-042-2-013 Transfobec Mauricie</v>
      </c>
      <c r="B3758" s="345" t="str">
        <f t="shared" si="99"/>
        <v>042-2-013 Transfobec Mauricie</v>
      </c>
      <c r="C3758" s="406">
        <v>257</v>
      </c>
      <c r="D3758" s="406" t="s">
        <v>1316</v>
      </c>
      <c r="E3758" s="406" t="s">
        <v>1317</v>
      </c>
      <c r="F3758" s="760">
        <v>420</v>
      </c>
      <c r="G3758" s="761">
        <v>7</v>
      </c>
      <c r="H3758" s="762">
        <v>420</v>
      </c>
    </row>
    <row r="3759" spans="1:8" s="2" customFormat="1" ht="15.75" thickBot="1" x14ac:dyDescent="0.3">
      <c r="A3759" s="525" t="str">
        <f t="shared" si="98"/>
        <v>258-142-4-004 Biomasse du lac Taureau</v>
      </c>
      <c r="B3759" s="345" t="str">
        <f t="shared" si="99"/>
        <v>142-4-004 Biomasse du lac Taureau</v>
      </c>
      <c r="C3759" s="406">
        <v>258</v>
      </c>
      <c r="D3759" s="406" t="s">
        <v>1147</v>
      </c>
      <c r="E3759" s="406" t="s">
        <v>1318</v>
      </c>
      <c r="F3759" s="760">
        <v>460</v>
      </c>
      <c r="G3759" s="761">
        <v>8</v>
      </c>
      <c r="H3759" s="762">
        <v>460</v>
      </c>
    </row>
    <row r="3760" spans="1:8" s="2" customFormat="1" ht="15.75" thickBot="1" x14ac:dyDescent="0.3">
      <c r="A3760" s="525" t="str">
        <f t="shared" si="98"/>
        <v>258-011-0-003 Cascades Canada ULC (Cabano)</v>
      </c>
      <c r="B3760" s="345" t="str">
        <f t="shared" si="99"/>
        <v>011-0-003 Cascades Canada ULC (Cabano)</v>
      </c>
      <c r="C3760" s="406">
        <v>258</v>
      </c>
      <c r="D3760" s="406" t="s">
        <v>1007</v>
      </c>
      <c r="E3760" s="406" t="s">
        <v>1211</v>
      </c>
      <c r="F3760" s="760">
        <v>460</v>
      </c>
      <c r="G3760" s="761">
        <v>8</v>
      </c>
      <c r="H3760" s="762">
        <v>460</v>
      </c>
    </row>
    <row r="3761" spans="1:8" s="2" customFormat="1" ht="15.75" thickBot="1" x14ac:dyDescent="0.3">
      <c r="A3761" s="525" t="str">
        <f t="shared" si="98"/>
        <v>258-051-0-003 Domtar inc. (Windsor - Pâtes et papiers)</v>
      </c>
      <c r="B3761" s="345" t="str">
        <f t="shared" si="99"/>
        <v>051-0-003 Domtar inc. (Windsor - Pâtes et papiers)</v>
      </c>
      <c r="C3761" s="406">
        <v>258</v>
      </c>
      <c r="D3761" s="406" t="s">
        <v>1012</v>
      </c>
      <c r="E3761" s="406" t="s">
        <v>1238</v>
      </c>
      <c r="F3761" s="760">
        <v>460</v>
      </c>
      <c r="G3761" s="761">
        <v>8</v>
      </c>
      <c r="H3761" s="762">
        <v>460</v>
      </c>
    </row>
    <row r="3762" spans="1:8" s="2" customFormat="1" ht="15.75" thickBot="1" x14ac:dyDescent="0.3">
      <c r="A3762" s="525" t="str">
        <f t="shared" si="98"/>
        <v>258-021-2-036 Elkem Métal Canada inc.</v>
      </c>
      <c r="B3762" s="345" t="str">
        <f t="shared" si="99"/>
        <v>021-2-036 Elkem Métal Canada inc.</v>
      </c>
      <c r="C3762" s="406">
        <v>258</v>
      </c>
      <c r="D3762" s="406" t="s">
        <v>1308</v>
      </c>
      <c r="E3762" s="406" t="s">
        <v>1309</v>
      </c>
      <c r="F3762" s="760">
        <v>200</v>
      </c>
      <c r="G3762" s="761">
        <v>4</v>
      </c>
      <c r="H3762" s="762">
        <v>240</v>
      </c>
    </row>
    <row r="3763" spans="1:8" s="2" customFormat="1" ht="15.75" thickBot="1" x14ac:dyDescent="0.3">
      <c r="A3763" s="525" t="str">
        <f t="shared" si="98"/>
        <v>258-027-4-003 Énergie Milot</v>
      </c>
      <c r="B3763" s="345" t="str">
        <f t="shared" si="99"/>
        <v>027-4-003 Énergie Milot</v>
      </c>
      <c r="C3763" s="406">
        <v>258</v>
      </c>
      <c r="D3763" s="406" t="s">
        <v>1314</v>
      </c>
      <c r="E3763" s="406" t="s">
        <v>1315</v>
      </c>
      <c r="F3763" s="760">
        <v>20</v>
      </c>
      <c r="G3763" s="761">
        <v>1</v>
      </c>
      <c r="H3763" s="762">
        <v>60</v>
      </c>
    </row>
    <row r="3764" spans="1:8" s="2" customFormat="1" ht="15.75" thickBot="1" x14ac:dyDescent="0.3">
      <c r="A3764" s="525" t="str">
        <f t="shared" si="98"/>
        <v>258-012-0-003 Entreprises Sappi Canada inc. (Matane)</v>
      </c>
      <c r="B3764" s="345" t="str">
        <f t="shared" si="99"/>
        <v>012-0-003 Entreprises Sappi Canada inc. (Matane)</v>
      </c>
      <c r="C3764" s="406">
        <v>258</v>
      </c>
      <c r="D3764" s="406" t="s">
        <v>1009</v>
      </c>
      <c r="E3764" s="406" t="s">
        <v>1239</v>
      </c>
      <c r="F3764" s="760">
        <v>460</v>
      </c>
      <c r="G3764" s="761">
        <v>8</v>
      </c>
      <c r="H3764" s="762">
        <v>460</v>
      </c>
    </row>
    <row r="3765" spans="1:8" s="2" customFormat="1" ht="15.75" thickBot="1" x14ac:dyDescent="0.3">
      <c r="A3765" s="525" t="str">
        <f t="shared" si="98"/>
        <v>258-025-0-001 Fibrek S.E.N.C. (Pâtes et papiers)</v>
      </c>
      <c r="B3765" s="345" t="str">
        <f t="shared" si="99"/>
        <v>025-0-001 Fibrek S.E.N.C. (Pâtes et papiers)</v>
      </c>
      <c r="C3765" s="406">
        <v>258</v>
      </c>
      <c r="D3765" s="406" t="s">
        <v>1310</v>
      </c>
      <c r="E3765" s="406" t="s">
        <v>1311</v>
      </c>
      <c r="F3765" s="760">
        <v>220</v>
      </c>
      <c r="G3765" s="761">
        <v>4</v>
      </c>
      <c r="H3765" s="762">
        <v>240</v>
      </c>
    </row>
    <row r="3766" spans="1:8" s="2" customFormat="1" ht="15.75" thickBot="1" x14ac:dyDescent="0.3">
      <c r="A3766" s="525" t="str">
        <f t="shared" si="98"/>
        <v>258-081-0-001 Rayonier A.M. Canada S.E.N.C. (Témiscaming - Pâtes et papiers)</v>
      </c>
      <c r="B3766" s="345" t="str">
        <f t="shared" si="99"/>
        <v>081-0-001 Rayonier A.M. Canada S.E.N.C. (Témiscaming - Pâtes et papiers)</v>
      </c>
      <c r="C3766" s="406">
        <v>258</v>
      </c>
      <c r="D3766" s="406" t="s">
        <v>1017</v>
      </c>
      <c r="E3766" s="406" t="s">
        <v>1244</v>
      </c>
      <c r="F3766" s="760">
        <v>460</v>
      </c>
      <c r="G3766" s="761">
        <v>8</v>
      </c>
      <c r="H3766" s="762">
        <v>460</v>
      </c>
    </row>
    <row r="3767" spans="1:8" s="2" customFormat="1" ht="15.75" thickBot="1" x14ac:dyDescent="0.3">
      <c r="A3767" s="525" t="str">
        <f t="shared" si="98"/>
        <v>258-025-4-005 Société de cogénération de St-Félicien, S.E.C.</v>
      </c>
      <c r="B3767" s="345" t="str">
        <f t="shared" si="99"/>
        <v>025-4-005 Société de cogénération de St-Félicien, S.E.C.</v>
      </c>
      <c r="C3767" s="406">
        <v>258</v>
      </c>
      <c r="D3767" s="406" t="s">
        <v>1312</v>
      </c>
      <c r="E3767" s="406" t="s">
        <v>1313</v>
      </c>
      <c r="F3767" s="760">
        <v>180</v>
      </c>
      <c r="G3767" s="761">
        <v>3</v>
      </c>
      <c r="H3767" s="762">
        <v>180</v>
      </c>
    </row>
    <row r="3768" spans="1:8" s="2" customFormat="1" ht="15.75" thickBot="1" x14ac:dyDescent="0.3">
      <c r="A3768" s="525" t="str">
        <f t="shared" si="98"/>
        <v>258-042-2-013 Transfobec Mauricie</v>
      </c>
      <c r="B3768" s="345" t="str">
        <f t="shared" si="99"/>
        <v>042-2-013 Transfobec Mauricie</v>
      </c>
      <c r="C3768" s="406">
        <v>258</v>
      </c>
      <c r="D3768" s="406" t="s">
        <v>1316</v>
      </c>
      <c r="E3768" s="406" t="s">
        <v>1317</v>
      </c>
      <c r="F3768" s="760">
        <v>460</v>
      </c>
      <c r="G3768" s="761">
        <v>8</v>
      </c>
      <c r="H3768" s="762">
        <v>460</v>
      </c>
    </row>
    <row r="3769" spans="1:8" s="2" customFormat="1" ht="15.75" thickBot="1" x14ac:dyDescent="0.3">
      <c r="A3769" s="525" t="str">
        <f t="shared" si="98"/>
        <v>259-142-4-004 Biomasse du lac Taureau</v>
      </c>
      <c r="B3769" s="345" t="str">
        <f t="shared" si="99"/>
        <v>142-4-004 Biomasse du lac Taureau</v>
      </c>
      <c r="C3769" s="406">
        <v>259</v>
      </c>
      <c r="D3769" s="406" t="s">
        <v>1147</v>
      </c>
      <c r="E3769" s="406" t="s">
        <v>1318</v>
      </c>
      <c r="F3769" s="760">
        <v>460</v>
      </c>
      <c r="G3769" s="761">
        <v>8</v>
      </c>
      <c r="H3769" s="762">
        <v>460</v>
      </c>
    </row>
    <row r="3770" spans="1:8" s="2" customFormat="1" ht="15.75" thickBot="1" x14ac:dyDescent="0.3">
      <c r="A3770" s="525" t="str">
        <f t="shared" si="98"/>
        <v>259-011-0-003 Cascades Canada ULC (Cabano)</v>
      </c>
      <c r="B3770" s="345" t="str">
        <f t="shared" si="99"/>
        <v>011-0-003 Cascades Canada ULC (Cabano)</v>
      </c>
      <c r="C3770" s="406">
        <v>259</v>
      </c>
      <c r="D3770" s="406" t="s">
        <v>1007</v>
      </c>
      <c r="E3770" s="406" t="s">
        <v>1211</v>
      </c>
      <c r="F3770" s="760">
        <v>460</v>
      </c>
      <c r="G3770" s="761">
        <v>8</v>
      </c>
      <c r="H3770" s="762">
        <v>460</v>
      </c>
    </row>
    <row r="3771" spans="1:8" s="2" customFormat="1" ht="15.75" thickBot="1" x14ac:dyDescent="0.3">
      <c r="A3771" s="525" t="str">
        <f t="shared" si="98"/>
        <v>259-051-0-003 Domtar inc. (Windsor - Pâtes et papiers)</v>
      </c>
      <c r="B3771" s="345" t="str">
        <f t="shared" si="99"/>
        <v>051-0-003 Domtar inc. (Windsor - Pâtes et papiers)</v>
      </c>
      <c r="C3771" s="406">
        <v>259</v>
      </c>
      <c r="D3771" s="406" t="s">
        <v>1012</v>
      </c>
      <c r="E3771" s="406" t="s">
        <v>1238</v>
      </c>
      <c r="F3771" s="760">
        <v>460</v>
      </c>
      <c r="G3771" s="761">
        <v>8</v>
      </c>
      <c r="H3771" s="762">
        <v>460</v>
      </c>
    </row>
    <row r="3772" spans="1:8" s="2" customFormat="1" ht="15.75" thickBot="1" x14ac:dyDescent="0.3">
      <c r="A3772" s="525" t="str">
        <f t="shared" si="98"/>
        <v>259-021-2-036 Elkem Métal Canada inc.</v>
      </c>
      <c r="B3772" s="345" t="str">
        <f t="shared" si="99"/>
        <v>021-2-036 Elkem Métal Canada inc.</v>
      </c>
      <c r="C3772" s="406">
        <v>259</v>
      </c>
      <c r="D3772" s="406" t="s">
        <v>1308</v>
      </c>
      <c r="E3772" s="406" t="s">
        <v>1309</v>
      </c>
      <c r="F3772" s="760">
        <v>380</v>
      </c>
      <c r="G3772" s="761">
        <v>7</v>
      </c>
      <c r="H3772" s="762">
        <v>420</v>
      </c>
    </row>
    <row r="3773" spans="1:8" s="2" customFormat="1" ht="15.75" thickBot="1" x14ac:dyDescent="0.3">
      <c r="A3773" s="525" t="str">
        <f t="shared" si="98"/>
        <v>259-027-4-003 Énergie Milot</v>
      </c>
      <c r="B3773" s="345" t="str">
        <f t="shared" si="99"/>
        <v>027-4-003 Énergie Milot</v>
      </c>
      <c r="C3773" s="406">
        <v>259</v>
      </c>
      <c r="D3773" s="406" t="s">
        <v>1314</v>
      </c>
      <c r="E3773" s="406" t="s">
        <v>1315</v>
      </c>
      <c r="F3773" s="760">
        <v>180</v>
      </c>
      <c r="G3773" s="761">
        <v>3</v>
      </c>
      <c r="H3773" s="762">
        <v>180</v>
      </c>
    </row>
    <row r="3774" spans="1:8" s="2" customFormat="1" ht="15.75" thickBot="1" x14ac:dyDescent="0.3">
      <c r="A3774" s="525" t="str">
        <f t="shared" si="98"/>
        <v>259-012-0-003 Entreprises Sappi Canada inc. (Matane)</v>
      </c>
      <c r="B3774" s="345" t="str">
        <f t="shared" si="99"/>
        <v>012-0-003 Entreprises Sappi Canada inc. (Matane)</v>
      </c>
      <c r="C3774" s="406">
        <v>259</v>
      </c>
      <c r="D3774" s="406" t="s">
        <v>1009</v>
      </c>
      <c r="E3774" s="406" t="s">
        <v>1239</v>
      </c>
      <c r="F3774" s="760">
        <v>460</v>
      </c>
      <c r="G3774" s="761">
        <v>8</v>
      </c>
      <c r="H3774" s="762">
        <v>460</v>
      </c>
    </row>
    <row r="3775" spans="1:8" s="2" customFormat="1" ht="15.75" thickBot="1" x14ac:dyDescent="0.3">
      <c r="A3775" s="525" t="str">
        <f t="shared" si="98"/>
        <v>259-025-0-001 Fibrek S.E.N.C. (Pâtes et papiers)</v>
      </c>
      <c r="B3775" s="345" t="str">
        <f t="shared" si="99"/>
        <v>025-0-001 Fibrek S.E.N.C. (Pâtes et papiers)</v>
      </c>
      <c r="C3775" s="406">
        <v>259</v>
      </c>
      <c r="D3775" s="406" t="s">
        <v>1310</v>
      </c>
      <c r="E3775" s="406" t="s">
        <v>1311</v>
      </c>
      <c r="F3775" s="760">
        <v>460</v>
      </c>
      <c r="G3775" s="761">
        <v>8</v>
      </c>
      <c r="H3775" s="762">
        <v>460</v>
      </c>
    </row>
    <row r="3776" spans="1:8" s="2" customFormat="1" ht="15.75" thickBot="1" x14ac:dyDescent="0.3">
      <c r="A3776" s="525" t="str">
        <f t="shared" si="98"/>
        <v>259-081-0-001 Rayonier A.M. Canada S.E.N.C. (Témiscaming - Pâtes et papiers)</v>
      </c>
      <c r="B3776" s="345" t="str">
        <f t="shared" si="99"/>
        <v>081-0-001 Rayonier A.M. Canada S.E.N.C. (Témiscaming - Pâtes et papiers)</v>
      </c>
      <c r="C3776" s="406">
        <v>259</v>
      </c>
      <c r="D3776" s="406" t="s">
        <v>1017</v>
      </c>
      <c r="E3776" s="406" t="s">
        <v>1244</v>
      </c>
      <c r="F3776" s="760">
        <v>460</v>
      </c>
      <c r="G3776" s="761">
        <v>8</v>
      </c>
      <c r="H3776" s="762">
        <v>460</v>
      </c>
    </row>
    <row r="3777" spans="1:8" s="2" customFormat="1" ht="15.75" thickBot="1" x14ac:dyDescent="0.3">
      <c r="A3777" s="525" t="str">
        <f t="shared" si="98"/>
        <v>259-025-4-005 Société de cogénération de St-Félicien, S.E.C.</v>
      </c>
      <c r="B3777" s="345" t="str">
        <f t="shared" si="99"/>
        <v>025-4-005 Société de cogénération de St-Félicien, S.E.C.</v>
      </c>
      <c r="C3777" s="406">
        <v>259</v>
      </c>
      <c r="D3777" s="406" t="s">
        <v>1312</v>
      </c>
      <c r="E3777" s="406" t="s">
        <v>1313</v>
      </c>
      <c r="F3777" s="760">
        <v>440</v>
      </c>
      <c r="G3777" s="761">
        <v>8</v>
      </c>
      <c r="H3777" s="762">
        <v>460</v>
      </c>
    </row>
    <row r="3778" spans="1:8" s="2" customFormat="1" ht="15.75" thickBot="1" x14ac:dyDescent="0.3">
      <c r="A3778" s="525" t="str">
        <f t="shared" si="98"/>
        <v>259-042-2-013 Transfobec Mauricie</v>
      </c>
      <c r="B3778" s="345" t="str">
        <f t="shared" si="99"/>
        <v>042-2-013 Transfobec Mauricie</v>
      </c>
      <c r="C3778" s="406">
        <v>259</v>
      </c>
      <c r="D3778" s="406" t="s">
        <v>1316</v>
      </c>
      <c r="E3778" s="406" t="s">
        <v>1317</v>
      </c>
      <c r="F3778" s="760">
        <v>460</v>
      </c>
      <c r="G3778" s="761">
        <v>8</v>
      </c>
      <c r="H3778" s="762">
        <v>460</v>
      </c>
    </row>
    <row r="3779" spans="1:8" s="2" customFormat="1" ht="15.75" thickBot="1" x14ac:dyDescent="0.3">
      <c r="A3779" s="525" t="str">
        <f t="shared" si="98"/>
        <v>260-142-4-004 Biomasse du lac Taureau</v>
      </c>
      <c r="B3779" s="345" t="str">
        <f t="shared" si="99"/>
        <v>142-4-004 Biomasse du lac Taureau</v>
      </c>
      <c r="C3779" s="406">
        <v>260</v>
      </c>
      <c r="D3779" s="406" t="s">
        <v>1147</v>
      </c>
      <c r="E3779" s="406" t="s">
        <v>1318</v>
      </c>
      <c r="F3779" s="760">
        <v>460</v>
      </c>
      <c r="G3779" s="761">
        <v>8</v>
      </c>
      <c r="H3779" s="762">
        <v>460</v>
      </c>
    </row>
    <row r="3780" spans="1:8" s="2" customFormat="1" ht="15.75" thickBot="1" x14ac:dyDescent="0.3">
      <c r="A3780" s="525" t="str">
        <f t="shared" si="98"/>
        <v>260-011-0-003 Cascades Canada ULC (Cabano)</v>
      </c>
      <c r="B3780" s="345" t="str">
        <f t="shared" si="99"/>
        <v>011-0-003 Cascades Canada ULC (Cabano)</v>
      </c>
      <c r="C3780" s="406">
        <v>260</v>
      </c>
      <c r="D3780" s="406" t="s">
        <v>1007</v>
      </c>
      <c r="E3780" s="406" t="s">
        <v>1211</v>
      </c>
      <c r="F3780" s="760">
        <v>460</v>
      </c>
      <c r="G3780" s="761">
        <v>8</v>
      </c>
      <c r="H3780" s="762">
        <v>460</v>
      </c>
    </row>
    <row r="3781" spans="1:8" s="2" customFormat="1" ht="15.75" thickBot="1" x14ac:dyDescent="0.3">
      <c r="A3781" s="525" t="str">
        <f t="shared" si="98"/>
        <v>260-051-0-003 Domtar inc. (Windsor - Pâtes et papiers)</v>
      </c>
      <c r="B3781" s="345" t="str">
        <f t="shared" si="99"/>
        <v>051-0-003 Domtar inc. (Windsor - Pâtes et papiers)</v>
      </c>
      <c r="C3781" s="406">
        <v>260</v>
      </c>
      <c r="D3781" s="406" t="s">
        <v>1012</v>
      </c>
      <c r="E3781" s="406" t="s">
        <v>1238</v>
      </c>
      <c r="F3781" s="760">
        <v>460</v>
      </c>
      <c r="G3781" s="761">
        <v>8</v>
      </c>
      <c r="H3781" s="762">
        <v>460</v>
      </c>
    </row>
    <row r="3782" spans="1:8" s="2" customFormat="1" ht="15.75" thickBot="1" x14ac:dyDescent="0.3">
      <c r="A3782" s="525" t="str">
        <f t="shared" si="98"/>
        <v>260-021-2-036 Elkem Métal Canada inc.</v>
      </c>
      <c r="B3782" s="345" t="str">
        <f t="shared" si="99"/>
        <v>021-2-036 Elkem Métal Canada inc.</v>
      </c>
      <c r="C3782" s="406">
        <v>260</v>
      </c>
      <c r="D3782" s="406" t="s">
        <v>1308</v>
      </c>
      <c r="E3782" s="406" t="s">
        <v>1309</v>
      </c>
      <c r="F3782" s="760">
        <v>460</v>
      </c>
      <c r="G3782" s="761">
        <v>8</v>
      </c>
      <c r="H3782" s="762">
        <v>460</v>
      </c>
    </row>
    <row r="3783" spans="1:8" s="2" customFormat="1" ht="15.75" thickBot="1" x14ac:dyDescent="0.3">
      <c r="A3783" s="525" t="str">
        <f t="shared" si="98"/>
        <v>260-027-4-003 Énergie Milot</v>
      </c>
      <c r="B3783" s="345" t="str">
        <f t="shared" si="99"/>
        <v>027-4-003 Énergie Milot</v>
      </c>
      <c r="C3783" s="406">
        <v>260</v>
      </c>
      <c r="D3783" s="406" t="s">
        <v>1314</v>
      </c>
      <c r="E3783" s="406" t="s">
        <v>1315</v>
      </c>
      <c r="F3783" s="760">
        <v>460</v>
      </c>
      <c r="G3783" s="761">
        <v>8</v>
      </c>
      <c r="H3783" s="762">
        <v>460</v>
      </c>
    </row>
    <row r="3784" spans="1:8" s="2" customFormat="1" ht="15.75" thickBot="1" x14ac:dyDescent="0.3">
      <c r="A3784" s="525" t="str">
        <f t="shared" si="98"/>
        <v>260-012-0-003 Entreprises Sappi Canada inc. (Matane)</v>
      </c>
      <c r="B3784" s="345" t="str">
        <f t="shared" si="99"/>
        <v>012-0-003 Entreprises Sappi Canada inc. (Matane)</v>
      </c>
      <c r="C3784" s="406">
        <v>260</v>
      </c>
      <c r="D3784" s="406" t="s">
        <v>1009</v>
      </c>
      <c r="E3784" s="406" t="s">
        <v>1239</v>
      </c>
      <c r="F3784" s="760">
        <v>460</v>
      </c>
      <c r="G3784" s="761">
        <v>8</v>
      </c>
      <c r="H3784" s="762">
        <v>460</v>
      </c>
    </row>
    <row r="3785" spans="1:8" s="2" customFormat="1" ht="15.75" thickBot="1" x14ac:dyDescent="0.3">
      <c r="A3785" s="525" t="str">
        <f t="shared" si="98"/>
        <v>260-025-0-001 Fibrek S.E.N.C. (Pâtes et papiers)</v>
      </c>
      <c r="B3785" s="345" t="str">
        <f t="shared" si="99"/>
        <v>025-0-001 Fibrek S.E.N.C. (Pâtes et papiers)</v>
      </c>
      <c r="C3785" s="406">
        <v>260</v>
      </c>
      <c r="D3785" s="406" t="s">
        <v>1310</v>
      </c>
      <c r="E3785" s="406" t="s">
        <v>1311</v>
      </c>
      <c r="F3785" s="760">
        <v>460</v>
      </c>
      <c r="G3785" s="761">
        <v>8</v>
      </c>
      <c r="H3785" s="762">
        <v>460</v>
      </c>
    </row>
    <row r="3786" spans="1:8" s="2" customFormat="1" ht="15.75" thickBot="1" x14ac:dyDescent="0.3">
      <c r="A3786" s="525" t="str">
        <f t="shared" si="98"/>
        <v>260-081-0-001 Rayonier A.M. Canada S.E.N.C. (Témiscaming - Pâtes et papiers)</v>
      </c>
      <c r="B3786" s="345" t="str">
        <f t="shared" si="99"/>
        <v>081-0-001 Rayonier A.M. Canada S.E.N.C. (Témiscaming - Pâtes et papiers)</v>
      </c>
      <c r="C3786" s="406">
        <v>260</v>
      </c>
      <c r="D3786" s="406" t="s">
        <v>1017</v>
      </c>
      <c r="E3786" s="406" t="s">
        <v>1244</v>
      </c>
      <c r="F3786" s="760">
        <v>460</v>
      </c>
      <c r="G3786" s="761">
        <v>8</v>
      </c>
      <c r="H3786" s="762">
        <v>460</v>
      </c>
    </row>
    <row r="3787" spans="1:8" s="2" customFormat="1" ht="15.75" thickBot="1" x14ac:dyDescent="0.3">
      <c r="A3787" s="525" t="str">
        <f t="shared" si="98"/>
        <v>260-025-4-005 Société de cogénération de St-Félicien, S.E.C.</v>
      </c>
      <c r="B3787" s="345" t="str">
        <f t="shared" si="99"/>
        <v>025-4-005 Société de cogénération de St-Félicien, S.E.C.</v>
      </c>
      <c r="C3787" s="406">
        <v>260</v>
      </c>
      <c r="D3787" s="406" t="s">
        <v>1312</v>
      </c>
      <c r="E3787" s="406" t="s">
        <v>1313</v>
      </c>
      <c r="F3787" s="760">
        <v>460</v>
      </c>
      <c r="G3787" s="761">
        <v>8</v>
      </c>
      <c r="H3787" s="762">
        <v>460</v>
      </c>
    </row>
    <row r="3788" spans="1:8" s="2" customFormat="1" ht="15.75" thickBot="1" x14ac:dyDescent="0.3">
      <c r="A3788" s="525" t="str">
        <f t="shared" si="98"/>
        <v>260-042-2-013 Transfobec Mauricie</v>
      </c>
      <c r="B3788" s="345" t="str">
        <f t="shared" si="99"/>
        <v>042-2-013 Transfobec Mauricie</v>
      </c>
      <c r="C3788" s="406">
        <v>260</v>
      </c>
      <c r="D3788" s="406" t="s">
        <v>1316</v>
      </c>
      <c r="E3788" s="406" t="s">
        <v>1317</v>
      </c>
      <c r="F3788" s="760">
        <v>460</v>
      </c>
      <c r="G3788" s="761">
        <v>8</v>
      </c>
      <c r="H3788" s="762">
        <v>460</v>
      </c>
    </row>
    <row r="3789" spans="1:8" s="2" customFormat="1" ht="15.75" thickBot="1" x14ac:dyDescent="0.3">
      <c r="A3789" s="525" t="str">
        <f t="shared" si="98"/>
        <v>261-142-4-004 Biomasse du lac Taureau</v>
      </c>
      <c r="B3789" s="345" t="str">
        <f t="shared" si="99"/>
        <v>142-4-004 Biomasse du lac Taureau</v>
      </c>
      <c r="C3789" s="406">
        <v>261</v>
      </c>
      <c r="D3789" s="406" t="s">
        <v>1147</v>
      </c>
      <c r="E3789" s="406" t="s">
        <v>1318</v>
      </c>
      <c r="F3789" s="760">
        <v>460</v>
      </c>
      <c r="G3789" s="761">
        <v>8</v>
      </c>
      <c r="H3789" s="762">
        <v>460</v>
      </c>
    </row>
    <row r="3790" spans="1:8" s="2" customFormat="1" ht="15.75" thickBot="1" x14ac:dyDescent="0.3">
      <c r="A3790" s="525" t="str">
        <f t="shared" si="98"/>
        <v>261-011-0-003 Cascades Canada ULC (Cabano)</v>
      </c>
      <c r="B3790" s="345" t="str">
        <f t="shared" si="99"/>
        <v>011-0-003 Cascades Canada ULC (Cabano)</v>
      </c>
      <c r="C3790" s="406">
        <v>261</v>
      </c>
      <c r="D3790" s="406" t="s">
        <v>1007</v>
      </c>
      <c r="E3790" s="406" t="s">
        <v>1211</v>
      </c>
      <c r="F3790" s="760">
        <v>460</v>
      </c>
      <c r="G3790" s="761">
        <v>8</v>
      </c>
      <c r="H3790" s="762">
        <v>460</v>
      </c>
    </row>
    <row r="3791" spans="1:8" s="2" customFormat="1" ht="15.75" thickBot="1" x14ac:dyDescent="0.3">
      <c r="A3791" s="525" t="str">
        <f t="shared" si="98"/>
        <v>261-051-0-003 Domtar inc. (Windsor - Pâtes et papiers)</v>
      </c>
      <c r="B3791" s="345" t="str">
        <f t="shared" si="99"/>
        <v>051-0-003 Domtar inc. (Windsor - Pâtes et papiers)</v>
      </c>
      <c r="C3791" s="406">
        <v>261</v>
      </c>
      <c r="D3791" s="406" t="s">
        <v>1012</v>
      </c>
      <c r="E3791" s="406" t="s">
        <v>1238</v>
      </c>
      <c r="F3791" s="760">
        <v>460</v>
      </c>
      <c r="G3791" s="761">
        <v>8</v>
      </c>
      <c r="H3791" s="762">
        <v>460</v>
      </c>
    </row>
    <row r="3792" spans="1:8" s="2" customFormat="1" ht="15.75" thickBot="1" x14ac:dyDescent="0.3">
      <c r="A3792" s="525" t="str">
        <f t="shared" si="98"/>
        <v>261-021-2-036 Elkem Métal Canada inc.</v>
      </c>
      <c r="B3792" s="345" t="str">
        <f t="shared" si="99"/>
        <v>021-2-036 Elkem Métal Canada inc.</v>
      </c>
      <c r="C3792" s="406">
        <v>261</v>
      </c>
      <c r="D3792" s="406" t="s">
        <v>1308</v>
      </c>
      <c r="E3792" s="406" t="s">
        <v>1309</v>
      </c>
      <c r="F3792" s="760">
        <v>20</v>
      </c>
      <c r="G3792" s="761">
        <v>1</v>
      </c>
      <c r="H3792" s="762">
        <v>60</v>
      </c>
    </row>
    <row r="3793" spans="1:8" s="2" customFormat="1" ht="15.75" thickBot="1" x14ac:dyDescent="0.3">
      <c r="A3793" s="525" t="str">
        <f t="shared" si="98"/>
        <v>261-027-4-003 Énergie Milot</v>
      </c>
      <c r="B3793" s="345" t="str">
        <f t="shared" si="99"/>
        <v>027-4-003 Énergie Milot</v>
      </c>
      <c r="C3793" s="406">
        <v>261</v>
      </c>
      <c r="D3793" s="406" t="s">
        <v>1314</v>
      </c>
      <c r="E3793" s="406" t="s">
        <v>1315</v>
      </c>
      <c r="F3793" s="760">
        <v>0</v>
      </c>
      <c r="G3793" s="761">
        <v>0</v>
      </c>
      <c r="H3793" s="762">
        <v>0</v>
      </c>
    </row>
    <row r="3794" spans="1:8" s="2" customFormat="1" ht="15.75" thickBot="1" x14ac:dyDescent="0.3">
      <c r="A3794" s="525" t="str">
        <f t="shared" si="98"/>
        <v>261-012-0-003 Entreprises Sappi Canada inc. (Matane)</v>
      </c>
      <c r="B3794" s="345" t="str">
        <f t="shared" si="99"/>
        <v>012-0-003 Entreprises Sappi Canada inc. (Matane)</v>
      </c>
      <c r="C3794" s="406">
        <v>261</v>
      </c>
      <c r="D3794" s="406" t="s">
        <v>1009</v>
      </c>
      <c r="E3794" s="406" t="s">
        <v>1239</v>
      </c>
      <c r="F3794" s="760">
        <v>460</v>
      </c>
      <c r="G3794" s="761">
        <v>8</v>
      </c>
      <c r="H3794" s="762">
        <v>460</v>
      </c>
    </row>
    <row r="3795" spans="1:8" s="2" customFormat="1" ht="15.75" thickBot="1" x14ac:dyDescent="0.3">
      <c r="A3795" s="525" t="str">
        <f t="shared" si="98"/>
        <v>261-025-0-001 Fibrek S.E.N.C. (Pâtes et papiers)</v>
      </c>
      <c r="B3795" s="345" t="str">
        <f t="shared" si="99"/>
        <v>025-0-001 Fibrek S.E.N.C. (Pâtes et papiers)</v>
      </c>
      <c r="C3795" s="406">
        <v>261</v>
      </c>
      <c r="D3795" s="406" t="s">
        <v>1310</v>
      </c>
      <c r="E3795" s="406" t="s">
        <v>1311</v>
      </c>
      <c r="F3795" s="760">
        <v>0</v>
      </c>
      <c r="G3795" s="761">
        <v>0</v>
      </c>
      <c r="H3795" s="762">
        <v>0</v>
      </c>
    </row>
    <row r="3796" spans="1:8" s="2" customFormat="1" ht="15.75" thickBot="1" x14ac:dyDescent="0.3">
      <c r="A3796" s="525" t="str">
        <f t="shared" si="98"/>
        <v>261-081-0-001 Rayonier A.M. Canada S.E.N.C. (Témiscaming - Pâtes et papiers)</v>
      </c>
      <c r="B3796" s="345" t="str">
        <f t="shared" si="99"/>
        <v>081-0-001 Rayonier A.M. Canada S.E.N.C. (Témiscaming - Pâtes et papiers)</v>
      </c>
      <c r="C3796" s="406">
        <v>261</v>
      </c>
      <c r="D3796" s="406" t="s">
        <v>1017</v>
      </c>
      <c r="E3796" s="406" t="s">
        <v>1244</v>
      </c>
      <c r="F3796" s="760">
        <v>460</v>
      </c>
      <c r="G3796" s="761">
        <v>8</v>
      </c>
      <c r="H3796" s="762">
        <v>460</v>
      </c>
    </row>
    <row r="3797" spans="1:8" s="2" customFormat="1" ht="15.75" thickBot="1" x14ac:dyDescent="0.3">
      <c r="A3797" s="525" t="str">
        <f t="shared" si="98"/>
        <v>261-025-4-005 Société de cogénération de St-Félicien, S.E.C.</v>
      </c>
      <c r="B3797" s="345" t="str">
        <f t="shared" si="99"/>
        <v>025-4-005 Société de cogénération de St-Félicien, S.E.C.</v>
      </c>
      <c r="C3797" s="406">
        <v>261</v>
      </c>
      <c r="D3797" s="406" t="s">
        <v>1312</v>
      </c>
      <c r="E3797" s="406" t="s">
        <v>1313</v>
      </c>
      <c r="F3797" s="760">
        <v>0</v>
      </c>
      <c r="G3797" s="761">
        <v>0</v>
      </c>
      <c r="H3797" s="762">
        <v>0</v>
      </c>
    </row>
    <row r="3798" spans="1:8" s="2" customFormat="1" ht="15.75" thickBot="1" x14ac:dyDescent="0.3">
      <c r="A3798" s="525" t="str">
        <f t="shared" si="98"/>
        <v>261-042-2-013 Transfobec Mauricie</v>
      </c>
      <c r="B3798" s="345" t="str">
        <f t="shared" si="99"/>
        <v>042-2-013 Transfobec Mauricie</v>
      </c>
      <c r="C3798" s="406">
        <v>261</v>
      </c>
      <c r="D3798" s="406" t="s">
        <v>1316</v>
      </c>
      <c r="E3798" s="406" t="s">
        <v>1317</v>
      </c>
      <c r="F3798" s="760">
        <v>280</v>
      </c>
      <c r="G3798" s="761">
        <v>5</v>
      </c>
      <c r="H3798" s="762">
        <v>300</v>
      </c>
    </row>
    <row r="3799" spans="1:8" s="2" customFormat="1" ht="15.75" thickBot="1" x14ac:dyDescent="0.3">
      <c r="A3799" s="525" t="str">
        <f t="shared" si="98"/>
        <v>262-142-4-004 Biomasse du lac Taureau</v>
      </c>
      <c r="B3799" s="345" t="str">
        <f t="shared" si="99"/>
        <v>142-4-004 Biomasse du lac Taureau</v>
      </c>
      <c r="C3799" s="406">
        <v>262</v>
      </c>
      <c r="D3799" s="406" t="s">
        <v>1147</v>
      </c>
      <c r="E3799" s="406" t="s">
        <v>1318</v>
      </c>
      <c r="F3799" s="760">
        <v>460</v>
      </c>
      <c r="G3799" s="761">
        <v>8</v>
      </c>
      <c r="H3799" s="762">
        <v>460</v>
      </c>
    </row>
    <row r="3800" spans="1:8" s="2" customFormat="1" ht="15.75" thickBot="1" x14ac:dyDescent="0.3">
      <c r="A3800" s="525" t="str">
        <f t="shared" si="98"/>
        <v>262-011-0-003 Cascades Canada ULC (Cabano)</v>
      </c>
      <c r="B3800" s="345" t="str">
        <f t="shared" si="99"/>
        <v>011-0-003 Cascades Canada ULC (Cabano)</v>
      </c>
      <c r="C3800" s="406">
        <v>262</v>
      </c>
      <c r="D3800" s="406" t="s">
        <v>1007</v>
      </c>
      <c r="E3800" s="406" t="s">
        <v>1211</v>
      </c>
      <c r="F3800" s="760">
        <v>460</v>
      </c>
      <c r="G3800" s="761">
        <v>8</v>
      </c>
      <c r="H3800" s="762">
        <v>460</v>
      </c>
    </row>
    <row r="3801" spans="1:8" s="2" customFormat="1" ht="15.75" thickBot="1" x14ac:dyDescent="0.3">
      <c r="A3801" s="525" t="str">
        <f t="shared" si="98"/>
        <v>262-051-0-003 Domtar inc. (Windsor - Pâtes et papiers)</v>
      </c>
      <c r="B3801" s="345" t="str">
        <f t="shared" si="99"/>
        <v>051-0-003 Domtar inc. (Windsor - Pâtes et papiers)</v>
      </c>
      <c r="C3801" s="406">
        <v>262</v>
      </c>
      <c r="D3801" s="406" t="s">
        <v>1012</v>
      </c>
      <c r="E3801" s="406" t="s">
        <v>1238</v>
      </c>
      <c r="F3801" s="760">
        <v>460</v>
      </c>
      <c r="G3801" s="761">
        <v>8</v>
      </c>
      <c r="H3801" s="762">
        <v>460</v>
      </c>
    </row>
    <row r="3802" spans="1:8" s="2" customFormat="1" ht="15.75" thickBot="1" x14ac:dyDescent="0.3">
      <c r="A3802" s="525" t="str">
        <f t="shared" si="98"/>
        <v>262-021-2-036 Elkem Métal Canada inc.</v>
      </c>
      <c r="B3802" s="345" t="str">
        <f t="shared" si="99"/>
        <v>021-2-036 Elkem Métal Canada inc.</v>
      </c>
      <c r="C3802" s="406">
        <v>262</v>
      </c>
      <c r="D3802" s="406" t="s">
        <v>1308</v>
      </c>
      <c r="E3802" s="406" t="s">
        <v>1309</v>
      </c>
      <c r="F3802" s="760">
        <v>160</v>
      </c>
      <c r="G3802" s="761">
        <v>3</v>
      </c>
      <c r="H3802" s="762">
        <v>180</v>
      </c>
    </row>
    <row r="3803" spans="1:8" s="2" customFormat="1" ht="15.75" thickBot="1" x14ac:dyDescent="0.3">
      <c r="A3803" s="525" t="str">
        <f t="shared" si="98"/>
        <v>262-027-4-003 Énergie Milot</v>
      </c>
      <c r="B3803" s="345" t="str">
        <f t="shared" si="99"/>
        <v>027-4-003 Énergie Milot</v>
      </c>
      <c r="C3803" s="406">
        <v>262</v>
      </c>
      <c r="D3803" s="406" t="s">
        <v>1314</v>
      </c>
      <c r="E3803" s="406" t="s">
        <v>1315</v>
      </c>
      <c r="F3803" s="760">
        <v>0</v>
      </c>
      <c r="G3803" s="761">
        <v>0</v>
      </c>
      <c r="H3803" s="762">
        <v>0</v>
      </c>
    </row>
    <row r="3804" spans="1:8" s="2" customFormat="1" ht="15.75" thickBot="1" x14ac:dyDescent="0.3">
      <c r="A3804" s="525" t="str">
        <f t="shared" si="98"/>
        <v>262-012-0-003 Entreprises Sappi Canada inc. (Matane)</v>
      </c>
      <c r="B3804" s="345" t="str">
        <f t="shared" si="99"/>
        <v>012-0-003 Entreprises Sappi Canada inc. (Matane)</v>
      </c>
      <c r="C3804" s="406">
        <v>262</v>
      </c>
      <c r="D3804" s="406" t="s">
        <v>1009</v>
      </c>
      <c r="E3804" s="406" t="s">
        <v>1239</v>
      </c>
      <c r="F3804" s="760">
        <v>460</v>
      </c>
      <c r="G3804" s="761">
        <v>8</v>
      </c>
      <c r="H3804" s="762">
        <v>460</v>
      </c>
    </row>
    <row r="3805" spans="1:8" s="2" customFormat="1" ht="15.75" thickBot="1" x14ac:dyDescent="0.3">
      <c r="A3805" s="525" t="str">
        <f t="shared" si="98"/>
        <v>262-025-0-001 Fibrek S.E.N.C. (Pâtes et papiers)</v>
      </c>
      <c r="B3805" s="345" t="str">
        <f t="shared" si="99"/>
        <v>025-0-001 Fibrek S.E.N.C. (Pâtes et papiers)</v>
      </c>
      <c r="C3805" s="406">
        <v>262</v>
      </c>
      <c r="D3805" s="406" t="s">
        <v>1310</v>
      </c>
      <c r="E3805" s="406" t="s">
        <v>1311</v>
      </c>
      <c r="F3805" s="760">
        <v>120</v>
      </c>
      <c r="G3805" s="761">
        <v>2</v>
      </c>
      <c r="H3805" s="762">
        <v>120</v>
      </c>
    </row>
    <row r="3806" spans="1:8" s="2" customFormat="1" ht="15.75" thickBot="1" x14ac:dyDescent="0.3">
      <c r="A3806" s="525" t="str">
        <f t="shared" si="98"/>
        <v>262-081-0-001 Rayonier A.M. Canada S.E.N.C. (Témiscaming - Pâtes et papiers)</v>
      </c>
      <c r="B3806" s="345" t="str">
        <f t="shared" si="99"/>
        <v>081-0-001 Rayonier A.M. Canada S.E.N.C. (Témiscaming - Pâtes et papiers)</v>
      </c>
      <c r="C3806" s="406">
        <v>262</v>
      </c>
      <c r="D3806" s="406" t="s">
        <v>1017</v>
      </c>
      <c r="E3806" s="406" t="s">
        <v>1244</v>
      </c>
      <c r="F3806" s="760">
        <v>460</v>
      </c>
      <c r="G3806" s="761">
        <v>8</v>
      </c>
      <c r="H3806" s="762">
        <v>460</v>
      </c>
    </row>
    <row r="3807" spans="1:8" s="2" customFormat="1" ht="15.75" thickBot="1" x14ac:dyDescent="0.3">
      <c r="A3807" s="525" t="str">
        <f t="shared" si="98"/>
        <v>262-025-4-005 Société de cogénération de St-Félicien, S.E.C.</v>
      </c>
      <c r="B3807" s="345" t="str">
        <f t="shared" si="99"/>
        <v>025-4-005 Société de cogénération de St-Félicien, S.E.C.</v>
      </c>
      <c r="C3807" s="406">
        <v>262</v>
      </c>
      <c r="D3807" s="406" t="s">
        <v>1312</v>
      </c>
      <c r="E3807" s="406" t="s">
        <v>1313</v>
      </c>
      <c r="F3807" s="760">
        <v>60</v>
      </c>
      <c r="G3807" s="761">
        <v>1</v>
      </c>
      <c r="H3807" s="762">
        <v>60</v>
      </c>
    </row>
    <row r="3808" spans="1:8" s="2" customFormat="1" ht="15.75" thickBot="1" x14ac:dyDescent="0.3">
      <c r="A3808" s="525" t="str">
        <f t="shared" ref="A3808:A3871" si="100">CONCATENATE(C3808,"-",B3808)</f>
        <v>262-042-2-013 Transfobec Mauricie</v>
      </c>
      <c r="B3808" s="345" t="str">
        <f t="shared" ref="B3808:B3871" si="101">CONCATENATE(D3808," ",E3808)</f>
        <v>042-2-013 Transfobec Mauricie</v>
      </c>
      <c r="C3808" s="406">
        <v>262</v>
      </c>
      <c r="D3808" s="406" t="s">
        <v>1316</v>
      </c>
      <c r="E3808" s="406" t="s">
        <v>1317</v>
      </c>
      <c r="F3808" s="760">
        <v>440</v>
      </c>
      <c r="G3808" s="761">
        <v>8</v>
      </c>
      <c r="H3808" s="762">
        <v>460</v>
      </c>
    </row>
    <row r="3809" spans="1:8" s="2" customFormat="1" ht="15.75" thickBot="1" x14ac:dyDescent="0.3">
      <c r="A3809" s="525" t="str">
        <f t="shared" si="100"/>
        <v>263-142-4-004 Biomasse du lac Taureau</v>
      </c>
      <c r="B3809" s="345" t="str">
        <f t="shared" si="101"/>
        <v>142-4-004 Biomasse du lac Taureau</v>
      </c>
      <c r="C3809" s="406">
        <v>263</v>
      </c>
      <c r="D3809" s="406" t="s">
        <v>1147</v>
      </c>
      <c r="E3809" s="406" t="s">
        <v>1318</v>
      </c>
      <c r="F3809" s="760">
        <v>460</v>
      </c>
      <c r="G3809" s="761">
        <v>8</v>
      </c>
      <c r="H3809" s="762">
        <v>460</v>
      </c>
    </row>
    <row r="3810" spans="1:8" s="2" customFormat="1" ht="15.75" thickBot="1" x14ac:dyDescent="0.3">
      <c r="A3810" s="525" t="str">
        <f t="shared" si="100"/>
        <v>263-011-0-003 Cascades Canada ULC (Cabano)</v>
      </c>
      <c r="B3810" s="345" t="str">
        <f t="shared" si="101"/>
        <v>011-0-003 Cascades Canada ULC (Cabano)</v>
      </c>
      <c r="C3810" s="406">
        <v>263</v>
      </c>
      <c r="D3810" s="406" t="s">
        <v>1007</v>
      </c>
      <c r="E3810" s="406" t="s">
        <v>1211</v>
      </c>
      <c r="F3810" s="760">
        <v>460</v>
      </c>
      <c r="G3810" s="761">
        <v>8</v>
      </c>
      <c r="H3810" s="762">
        <v>460</v>
      </c>
    </row>
    <row r="3811" spans="1:8" s="2" customFormat="1" ht="15.75" thickBot="1" x14ac:dyDescent="0.3">
      <c r="A3811" s="525" t="str">
        <f t="shared" si="100"/>
        <v>263-051-0-003 Domtar inc. (Windsor - Pâtes et papiers)</v>
      </c>
      <c r="B3811" s="345" t="str">
        <f t="shared" si="101"/>
        <v>051-0-003 Domtar inc. (Windsor - Pâtes et papiers)</v>
      </c>
      <c r="C3811" s="406">
        <v>263</v>
      </c>
      <c r="D3811" s="406" t="s">
        <v>1012</v>
      </c>
      <c r="E3811" s="406" t="s">
        <v>1238</v>
      </c>
      <c r="F3811" s="760">
        <v>460</v>
      </c>
      <c r="G3811" s="761">
        <v>8</v>
      </c>
      <c r="H3811" s="762">
        <v>460</v>
      </c>
    </row>
    <row r="3812" spans="1:8" s="2" customFormat="1" ht="15.75" thickBot="1" x14ac:dyDescent="0.3">
      <c r="A3812" s="525" t="str">
        <f t="shared" si="100"/>
        <v>263-021-2-036 Elkem Métal Canada inc.</v>
      </c>
      <c r="B3812" s="345" t="str">
        <f t="shared" si="101"/>
        <v>021-2-036 Elkem Métal Canada inc.</v>
      </c>
      <c r="C3812" s="406">
        <v>263</v>
      </c>
      <c r="D3812" s="406" t="s">
        <v>1308</v>
      </c>
      <c r="E3812" s="406" t="s">
        <v>1309</v>
      </c>
      <c r="F3812" s="760">
        <v>220</v>
      </c>
      <c r="G3812" s="761">
        <v>4</v>
      </c>
      <c r="H3812" s="762">
        <v>240</v>
      </c>
    </row>
    <row r="3813" spans="1:8" s="2" customFormat="1" ht="15.75" thickBot="1" x14ac:dyDescent="0.3">
      <c r="A3813" s="525" t="str">
        <f t="shared" si="100"/>
        <v>263-027-4-003 Énergie Milot</v>
      </c>
      <c r="B3813" s="345" t="str">
        <f t="shared" si="101"/>
        <v>027-4-003 Énergie Milot</v>
      </c>
      <c r="C3813" s="406">
        <v>263</v>
      </c>
      <c r="D3813" s="406" t="s">
        <v>1314</v>
      </c>
      <c r="E3813" s="406" t="s">
        <v>1315</v>
      </c>
      <c r="F3813" s="760">
        <v>20</v>
      </c>
      <c r="G3813" s="761">
        <v>1</v>
      </c>
      <c r="H3813" s="762">
        <v>60</v>
      </c>
    </row>
    <row r="3814" spans="1:8" s="2" customFormat="1" ht="15.75" thickBot="1" x14ac:dyDescent="0.3">
      <c r="A3814" s="525" t="str">
        <f t="shared" si="100"/>
        <v>263-012-0-003 Entreprises Sappi Canada inc. (Matane)</v>
      </c>
      <c r="B3814" s="345" t="str">
        <f t="shared" si="101"/>
        <v>012-0-003 Entreprises Sappi Canada inc. (Matane)</v>
      </c>
      <c r="C3814" s="406">
        <v>263</v>
      </c>
      <c r="D3814" s="406" t="s">
        <v>1009</v>
      </c>
      <c r="E3814" s="406" t="s">
        <v>1239</v>
      </c>
      <c r="F3814" s="760">
        <v>460</v>
      </c>
      <c r="G3814" s="761">
        <v>8</v>
      </c>
      <c r="H3814" s="762">
        <v>460</v>
      </c>
    </row>
    <row r="3815" spans="1:8" s="2" customFormat="1" ht="15.75" thickBot="1" x14ac:dyDescent="0.3">
      <c r="A3815" s="525" t="str">
        <f t="shared" si="100"/>
        <v>263-025-0-001 Fibrek S.E.N.C. (Pâtes et papiers)</v>
      </c>
      <c r="B3815" s="345" t="str">
        <f t="shared" si="101"/>
        <v>025-0-001 Fibrek S.E.N.C. (Pâtes et papiers)</v>
      </c>
      <c r="C3815" s="406">
        <v>263</v>
      </c>
      <c r="D3815" s="406" t="s">
        <v>1310</v>
      </c>
      <c r="E3815" s="406" t="s">
        <v>1311</v>
      </c>
      <c r="F3815" s="760">
        <v>180</v>
      </c>
      <c r="G3815" s="761">
        <v>3</v>
      </c>
      <c r="H3815" s="762">
        <v>180</v>
      </c>
    </row>
    <row r="3816" spans="1:8" s="2" customFormat="1" ht="15.75" thickBot="1" x14ac:dyDescent="0.3">
      <c r="A3816" s="525" t="str">
        <f t="shared" si="100"/>
        <v>263-081-0-001 Rayonier A.M. Canada S.E.N.C. (Témiscaming - Pâtes et papiers)</v>
      </c>
      <c r="B3816" s="345" t="str">
        <f t="shared" si="101"/>
        <v>081-0-001 Rayonier A.M. Canada S.E.N.C. (Témiscaming - Pâtes et papiers)</v>
      </c>
      <c r="C3816" s="406">
        <v>263</v>
      </c>
      <c r="D3816" s="406" t="s">
        <v>1017</v>
      </c>
      <c r="E3816" s="406" t="s">
        <v>1244</v>
      </c>
      <c r="F3816" s="760">
        <v>460</v>
      </c>
      <c r="G3816" s="761">
        <v>8</v>
      </c>
      <c r="H3816" s="762">
        <v>460</v>
      </c>
    </row>
    <row r="3817" spans="1:8" s="2" customFormat="1" ht="15.75" thickBot="1" x14ac:dyDescent="0.3">
      <c r="A3817" s="525" t="str">
        <f t="shared" si="100"/>
        <v>263-025-4-005 Société de cogénération de St-Félicien, S.E.C.</v>
      </c>
      <c r="B3817" s="345" t="str">
        <f t="shared" si="101"/>
        <v>025-4-005 Société de cogénération de St-Félicien, S.E.C.</v>
      </c>
      <c r="C3817" s="406">
        <v>263</v>
      </c>
      <c r="D3817" s="406" t="s">
        <v>1312</v>
      </c>
      <c r="E3817" s="406" t="s">
        <v>1313</v>
      </c>
      <c r="F3817" s="760">
        <v>140</v>
      </c>
      <c r="G3817" s="761">
        <v>3</v>
      </c>
      <c r="H3817" s="762">
        <v>180</v>
      </c>
    </row>
    <row r="3818" spans="1:8" s="2" customFormat="1" ht="15.75" thickBot="1" x14ac:dyDescent="0.3">
      <c r="A3818" s="525" t="str">
        <f t="shared" si="100"/>
        <v>263-042-2-013 Transfobec Mauricie</v>
      </c>
      <c r="B3818" s="345" t="str">
        <f t="shared" si="101"/>
        <v>042-2-013 Transfobec Mauricie</v>
      </c>
      <c r="C3818" s="406">
        <v>263</v>
      </c>
      <c r="D3818" s="406" t="s">
        <v>1316</v>
      </c>
      <c r="E3818" s="406" t="s">
        <v>1317</v>
      </c>
      <c r="F3818" s="760">
        <v>460</v>
      </c>
      <c r="G3818" s="761">
        <v>8</v>
      </c>
      <c r="H3818" s="762">
        <v>460</v>
      </c>
    </row>
    <row r="3819" spans="1:8" s="2" customFormat="1" ht="15.75" thickBot="1" x14ac:dyDescent="0.3">
      <c r="A3819" s="525" t="str">
        <f t="shared" si="100"/>
        <v>264-142-4-004 Biomasse du lac Taureau</v>
      </c>
      <c r="B3819" s="345" t="str">
        <f t="shared" si="101"/>
        <v>142-4-004 Biomasse du lac Taureau</v>
      </c>
      <c r="C3819" s="406">
        <v>264</v>
      </c>
      <c r="D3819" s="406" t="s">
        <v>1147</v>
      </c>
      <c r="E3819" s="406" t="s">
        <v>1318</v>
      </c>
      <c r="F3819" s="760">
        <v>460</v>
      </c>
      <c r="G3819" s="761">
        <v>8</v>
      </c>
      <c r="H3819" s="762">
        <v>460</v>
      </c>
    </row>
    <row r="3820" spans="1:8" s="2" customFormat="1" ht="15.75" thickBot="1" x14ac:dyDescent="0.3">
      <c r="A3820" s="525" t="str">
        <f t="shared" si="100"/>
        <v>264-011-0-003 Cascades Canada ULC (Cabano)</v>
      </c>
      <c r="B3820" s="345" t="str">
        <f t="shared" si="101"/>
        <v>011-0-003 Cascades Canada ULC (Cabano)</v>
      </c>
      <c r="C3820" s="406">
        <v>264</v>
      </c>
      <c r="D3820" s="406" t="s">
        <v>1007</v>
      </c>
      <c r="E3820" s="406" t="s">
        <v>1211</v>
      </c>
      <c r="F3820" s="760">
        <v>460</v>
      </c>
      <c r="G3820" s="761">
        <v>8</v>
      </c>
      <c r="H3820" s="762">
        <v>460</v>
      </c>
    </row>
    <row r="3821" spans="1:8" s="2" customFormat="1" ht="15.75" thickBot="1" x14ac:dyDescent="0.3">
      <c r="A3821" s="525" t="str">
        <f t="shared" si="100"/>
        <v>264-051-0-003 Domtar inc. (Windsor - Pâtes et papiers)</v>
      </c>
      <c r="B3821" s="345" t="str">
        <f t="shared" si="101"/>
        <v>051-0-003 Domtar inc. (Windsor - Pâtes et papiers)</v>
      </c>
      <c r="C3821" s="406">
        <v>264</v>
      </c>
      <c r="D3821" s="406" t="s">
        <v>1012</v>
      </c>
      <c r="E3821" s="406" t="s">
        <v>1238</v>
      </c>
      <c r="F3821" s="760">
        <v>460</v>
      </c>
      <c r="G3821" s="761">
        <v>8</v>
      </c>
      <c r="H3821" s="762">
        <v>460</v>
      </c>
    </row>
    <row r="3822" spans="1:8" s="2" customFormat="1" ht="15.75" thickBot="1" x14ac:dyDescent="0.3">
      <c r="A3822" s="525" t="str">
        <f t="shared" si="100"/>
        <v>264-021-2-036 Elkem Métal Canada inc.</v>
      </c>
      <c r="B3822" s="345" t="str">
        <f t="shared" si="101"/>
        <v>021-2-036 Elkem Métal Canada inc.</v>
      </c>
      <c r="C3822" s="406">
        <v>264</v>
      </c>
      <c r="D3822" s="406" t="s">
        <v>1308</v>
      </c>
      <c r="E3822" s="406" t="s">
        <v>1309</v>
      </c>
      <c r="F3822" s="760">
        <v>340</v>
      </c>
      <c r="G3822" s="761">
        <v>6</v>
      </c>
      <c r="H3822" s="762">
        <v>360</v>
      </c>
    </row>
    <row r="3823" spans="1:8" s="2" customFormat="1" ht="15.75" thickBot="1" x14ac:dyDescent="0.3">
      <c r="A3823" s="525" t="str">
        <f t="shared" si="100"/>
        <v>264-027-4-003 Énergie Milot</v>
      </c>
      <c r="B3823" s="345" t="str">
        <f t="shared" si="101"/>
        <v>027-4-003 Énergie Milot</v>
      </c>
      <c r="C3823" s="406">
        <v>264</v>
      </c>
      <c r="D3823" s="406" t="s">
        <v>1314</v>
      </c>
      <c r="E3823" s="406" t="s">
        <v>1315</v>
      </c>
      <c r="F3823" s="760">
        <v>140</v>
      </c>
      <c r="G3823" s="761">
        <v>3</v>
      </c>
      <c r="H3823" s="762">
        <v>180</v>
      </c>
    </row>
    <row r="3824" spans="1:8" s="2" customFormat="1" ht="15.75" thickBot="1" x14ac:dyDescent="0.3">
      <c r="A3824" s="525" t="str">
        <f t="shared" si="100"/>
        <v>264-012-0-003 Entreprises Sappi Canada inc. (Matane)</v>
      </c>
      <c r="B3824" s="345" t="str">
        <f t="shared" si="101"/>
        <v>012-0-003 Entreprises Sappi Canada inc. (Matane)</v>
      </c>
      <c r="C3824" s="406">
        <v>264</v>
      </c>
      <c r="D3824" s="406" t="s">
        <v>1009</v>
      </c>
      <c r="E3824" s="406" t="s">
        <v>1239</v>
      </c>
      <c r="F3824" s="760">
        <v>460</v>
      </c>
      <c r="G3824" s="761">
        <v>8</v>
      </c>
      <c r="H3824" s="762">
        <v>460</v>
      </c>
    </row>
    <row r="3825" spans="1:8" s="2" customFormat="1" ht="15.75" thickBot="1" x14ac:dyDescent="0.3">
      <c r="A3825" s="525" t="str">
        <f t="shared" si="100"/>
        <v>264-025-0-001 Fibrek S.E.N.C. (Pâtes et papiers)</v>
      </c>
      <c r="B3825" s="345" t="str">
        <f t="shared" si="101"/>
        <v>025-0-001 Fibrek S.E.N.C. (Pâtes et papiers)</v>
      </c>
      <c r="C3825" s="406">
        <v>264</v>
      </c>
      <c r="D3825" s="406" t="s">
        <v>1310</v>
      </c>
      <c r="E3825" s="406" t="s">
        <v>1311</v>
      </c>
      <c r="F3825" s="760">
        <v>280</v>
      </c>
      <c r="G3825" s="761">
        <v>5</v>
      </c>
      <c r="H3825" s="762">
        <v>300</v>
      </c>
    </row>
    <row r="3826" spans="1:8" s="2" customFormat="1" ht="15.75" thickBot="1" x14ac:dyDescent="0.3">
      <c r="A3826" s="525" t="str">
        <f t="shared" si="100"/>
        <v>264-081-0-001 Rayonier A.M. Canada S.E.N.C. (Témiscaming - Pâtes et papiers)</v>
      </c>
      <c r="B3826" s="345" t="str">
        <f t="shared" si="101"/>
        <v>081-0-001 Rayonier A.M. Canada S.E.N.C. (Témiscaming - Pâtes et papiers)</v>
      </c>
      <c r="C3826" s="406">
        <v>264</v>
      </c>
      <c r="D3826" s="406" t="s">
        <v>1017</v>
      </c>
      <c r="E3826" s="406" t="s">
        <v>1244</v>
      </c>
      <c r="F3826" s="760">
        <v>460</v>
      </c>
      <c r="G3826" s="761">
        <v>8</v>
      </c>
      <c r="H3826" s="762">
        <v>460</v>
      </c>
    </row>
    <row r="3827" spans="1:8" s="2" customFormat="1" ht="15.75" thickBot="1" x14ac:dyDescent="0.3">
      <c r="A3827" s="525" t="str">
        <f t="shared" si="100"/>
        <v>264-025-4-005 Société de cogénération de St-Félicien, S.E.C.</v>
      </c>
      <c r="B3827" s="345" t="str">
        <f t="shared" si="101"/>
        <v>025-4-005 Société de cogénération de St-Félicien, S.E.C.</v>
      </c>
      <c r="C3827" s="406">
        <v>264</v>
      </c>
      <c r="D3827" s="406" t="s">
        <v>1312</v>
      </c>
      <c r="E3827" s="406" t="s">
        <v>1313</v>
      </c>
      <c r="F3827" s="760">
        <v>240</v>
      </c>
      <c r="G3827" s="761">
        <v>4</v>
      </c>
      <c r="H3827" s="762">
        <v>240</v>
      </c>
    </row>
    <row r="3828" spans="1:8" s="2" customFormat="1" ht="15.75" thickBot="1" x14ac:dyDescent="0.3">
      <c r="A3828" s="525" t="str">
        <f t="shared" si="100"/>
        <v>264-042-2-013 Transfobec Mauricie</v>
      </c>
      <c r="B3828" s="345" t="str">
        <f t="shared" si="101"/>
        <v>042-2-013 Transfobec Mauricie</v>
      </c>
      <c r="C3828" s="406">
        <v>264</v>
      </c>
      <c r="D3828" s="406" t="s">
        <v>1316</v>
      </c>
      <c r="E3828" s="406" t="s">
        <v>1317</v>
      </c>
      <c r="F3828" s="760">
        <v>460</v>
      </c>
      <c r="G3828" s="761">
        <v>8</v>
      </c>
      <c r="H3828" s="762">
        <v>460</v>
      </c>
    </row>
    <row r="3829" spans="1:8" s="2" customFormat="1" ht="15.75" thickBot="1" x14ac:dyDescent="0.3">
      <c r="A3829" s="525" t="str">
        <f t="shared" si="100"/>
        <v>265-142-4-004 Biomasse du lac Taureau</v>
      </c>
      <c r="B3829" s="345" t="str">
        <f t="shared" si="101"/>
        <v>142-4-004 Biomasse du lac Taureau</v>
      </c>
      <c r="C3829" s="406">
        <v>265</v>
      </c>
      <c r="D3829" s="406" t="s">
        <v>1147</v>
      </c>
      <c r="E3829" s="406" t="s">
        <v>1318</v>
      </c>
      <c r="F3829" s="760">
        <v>460</v>
      </c>
      <c r="G3829" s="761">
        <v>8</v>
      </c>
      <c r="H3829" s="762">
        <v>460</v>
      </c>
    </row>
    <row r="3830" spans="1:8" s="2" customFormat="1" ht="15.75" thickBot="1" x14ac:dyDescent="0.3">
      <c r="A3830" s="525" t="str">
        <f t="shared" si="100"/>
        <v>265-011-0-003 Cascades Canada ULC (Cabano)</v>
      </c>
      <c r="B3830" s="345" t="str">
        <f t="shared" si="101"/>
        <v>011-0-003 Cascades Canada ULC (Cabano)</v>
      </c>
      <c r="C3830" s="406">
        <v>265</v>
      </c>
      <c r="D3830" s="406" t="s">
        <v>1007</v>
      </c>
      <c r="E3830" s="406" t="s">
        <v>1211</v>
      </c>
      <c r="F3830" s="760">
        <v>460</v>
      </c>
      <c r="G3830" s="761">
        <v>8</v>
      </c>
      <c r="H3830" s="762">
        <v>460</v>
      </c>
    </row>
    <row r="3831" spans="1:8" s="2" customFormat="1" ht="15.75" thickBot="1" x14ac:dyDescent="0.3">
      <c r="A3831" s="525" t="str">
        <f t="shared" si="100"/>
        <v>265-051-0-003 Domtar inc. (Windsor - Pâtes et papiers)</v>
      </c>
      <c r="B3831" s="345" t="str">
        <f t="shared" si="101"/>
        <v>051-0-003 Domtar inc. (Windsor - Pâtes et papiers)</v>
      </c>
      <c r="C3831" s="406">
        <v>265</v>
      </c>
      <c r="D3831" s="406" t="s">
        <v>1012</v>
      </c>
      <c r="E3831" s="406" t="s">
        <v>1238</v>
      </c>
      <c r="F3831" s="760">
        <v>460</v>
      </c>
      <c r="G3831" s="761">
        <v>8</v>
      </c>
      <c r="H3831" s="762">
        <v>460</v>
      </c>
    </row>
    <row r="3832" spans="1:8" s="2" customFormat="1" ht="15.75" thickBot="1" x14ac:dyDescent="0.3">
      <c r="A3832" s="525" t="str">
        <f t="shared" si="100"/>
        <v>265-021-2-036 Elkem Métal Canada inc.</v>
      </c>
      <c r="B3832" s="345" t="str">
        <f t="shared" si="101"/>
        <v>021-2-036 Elkem Métal Canada inc.</v>
      </c>
      <c r="C3832" s="406">
        <v>265</v>
      </c>
      <c r="D3832" s="406" t="s">
        <v>1308</v>
      </c>
      <c r="E3832" s="406" t="s">
        <v>1309</v>
      </c>
      <c r="F3832" s="760">
        <v>460</v>
      </c>
      <c r="G3832" s="761">
        <v>8</v>
      </c>
      <c r="H3832" s="762">
        <v>460</v>
      </c>
    </row>
    <row r="3833" spans="1:8" s="2" customFormat="1" ht="15.75" thickBot="1" x14ac:dyDescent="0.3">
      <c r="A3833" s="525" t="str">
        <f t="shared" si="100"/>
        <v>265-027-4-003 Énergie Milot</v>
      </c>
      <c r="B3833" s="345" t="str">
        <f t="shared" si="101"/>
        <v>027-4-003 Énergie Milot</v>
      </c>
      <c r="C3833" s="406">
        <v>265</v>
      </c>
      <c r="D3833" s="406" t="s">
        <v>1314</v>
      </c>
      <c r="E3833" s="406" t="s">
        <v>1315</v>
      </c>
      <c r="F3833" s="760">
        <v>260</v>
      </c>
      <c r="G3833" s="761">
        <v>5</v>
      </c>
      <c r="H3833" s="762">
        <v>300</v>
      </c>
    </row>
    <row r="3834" spans="1:8" s="2" customFormat="1" ht="15.75" thickBot="1" x14ac:dyDescent="0.3">
      <c r="A3834" s="525" t="str">
        <f t="shared" si="100"/>
        <v>265-012-0-003 Entreprises Sappi Canada inc. (Matane)</v>
      </c>
      <c r="B3834" s="345" t="str">
        <f t="shared" si="101"/>
        <v>012-0-003 Entreprises Sappi Canada inc. (Matane)</v>
      </c>
      <c r="C3834" s="406">
        <v>265</v>
      </c>
      <c r="D3834" s="406" t="s">
        <v>1009</v>
      </c>
      <c r="E3834" s="406" t="s">
        <v>1239</v>
      </c>
      <c r="F3834" s="760">
        <v>460</v>
      </c>
      <c r="G3834" s="761">
        <v>8</v>
      </c>
      <c r="H3834" s="762">
        <v>460</v>
      </c>
    </row>
    <row r="3835" spans="1:8" s="2" customFormat="1" ht="15.75" thickBot="1" x14ac:dyDescent="0.3">
      <c r="A3835" s="525" t="str">
        <f t="shared" si="100"/>
        <v>265-025-0-001 Fibrek S.E.N.C. (Pâtes et papiers)</v>
      </c>
      <c r="B3835" s="345" t="str">
        <f t="shared" si="101"/>
        <v>025-0-001 Fibrek S.E.N.C. (Pâtes et papiers)</v>
      </c>
      <c r="C3835" s="406">
        <v>265</v>
      </c>
      <c r="D3835" s="406" t="s">
        <v>1310</v>
      </c>
      <c r="E3835" s="406" t="s">
        <v>1311</v>
      </c>
      <c r="F3835" s="760">
        <v>420</v>
      </c>
      <c r="G3835" s="761">
        <v>7</v>
      </c>
      <c r="H3835" s="762">
        <v>420</v>
      </c>
    </row>
    <row r="3836" spans="1:8" s="2" customFormat="1" ht="15.75" thickBot="1" x14ac:dyDescent="0.3">
      <c r="A3836" s="525" t="str">
        <f t="shared" si="100"/>
        <v>265-081-0-001 Rayonier A.M. Canada S.E.N.C. (Témiscaming - Pâtes et papiers)</v>
      </c>
      <c r="B3836" s="345" t="str">
        <f t="shared" si="101"/>
        <v>081-0-001 Rayonier A.M. Canada S.E.N.C. (Témiscaming - Pâtes et papiers)</v>
      </c>
      <c r="C3836" s="406">
        <v>265</v>
      </c>
      <c r="D3836" s="406" t="s">
        <v>1017</v>
      </c>
      <c r="E3836" s="406" t="s">
        <v>1244</v>
      </c>
      <c r="F3836" s="760">
        <v>460</v>
      </c>
      <c r="G3836" s="761">
        <v>8</v>
      </c>
      <c r="H3836" s="762">
        <v>460</v>
      </c>
    </row>
    <row r="3837" spans="1:8" s="2" customFormat="1" ht="15.75" thickBot="1" x14ac:dyDescent="0.3">
      <c r="A3837" s="525" t="str">
        <f t="shared" si="100"/>
        <v>265-025-4-005 Société de cogénération de St-Félicien, S.E.C.</v>
      </c>
      <c r="B3837" s="345" t="str">
        <f t="shared" si="101"/>
        <v>025-4-005 Société de cogénération de St-Félicien, S.E.C.</v>
      </c>
      <c r="C3837" s="406">
        <v>265</v>
      </c>
      <c r="D3837" s="406" t="s">
        <v>1312</v>
      </c>
      <c r="E3837" s="406" t="s">
        <v>1313</v>
      </c>
      <c r="F3837" s="760">
        <v>380</v>
      </c>
      <c r="G3837" s="761">
        <v>7</v>
      </c>
      <c r="H3837" s="762">
        <v>420</v>
      </c>
    </row>
    <row r="3838" spans="1:8" s="2" customFormat="1" ht="15.75" thickBot="1" x14ac:dyDescent="0.3">
      <c r="A3838" s="525" t="str">
        <f t="shared" si="100"/>
        <v>265-042-2-013 Transfobec Mauricie</v>
      </c>
      <c r="B3838" s="345" t="str">
        <f t="shared" si="101"/>
        <v>042-2-013 Transfobec Mauricie</v>
      </c>
      <c r="C3838" s="406">
        <v>265</v>
      </c>
      <c r="D3838" s="406" t="s">
        <v>1316</v>
      </c>
      <c r="E3838" s="406" t="s">
        <v>1317</v>
      </c>
      <c r="F3838" s="760">
        <v>460</v>
      </c>
      <c r="G3838" s="761">
        <v>8</v>
      </c>
      <c r="H3838" s="762">
        <v>460</v>
      </c>
    </row>
    <row r="3839" spans="1:8" s="2" customFormat="1" ht="15.75" thickBot="1" x14ac:dyDescent="0.3">
      <c r="A3839" s="525" t="str">
        <f t="shared" si="100"/>
        <v>267-142-4-004 Biomasse du lac Taureau</v>
      </c>
      <c r="B3839" s="345" t="str">
        <f t="shared" si="101"/>
        <v>142-4-004 Biomasse du lac Taureau</v>
      </c>
      <c r="C3839" s="406">
        <v>267</v>
      </c>
      <c r="D3839" s="406" t="s">
        <v>1147</v>
      </c>
      <c r="E3839" s="406" t="s">
        <v>1318</v>
      </c>
      <c r="F3839" s="760">
        <v>460</v>
      </c>
      <c r="G3839" s="761">
        <v>8</v>
      </c>
      <c r="H3839" s="762">
        <v>460</v>
      </c>
    </row>
    <row r="3840" spans="1:8" s="2" customFormat="1" ht="15.75" thickBot="1" x14ac:dyDescent="0.3">
      <c r="A3840" s="525" t="str">
        <f t="shared" si="100"/>
        <v>267-011-0-003 Cascades Canada ULC (Cabano)</v>
      </c>
      <c r="B3840" s="345" t="str">
        <f t="shared" si="101"/>
        <v>011-0-003 Cascades Canada ULC (Cabano)</v>
      </c>
      <c r="C3840" s="406">
        <v>267</v>
      </c>
      <c r="D3840" s="406" t="s">
        <v>1007</v>
      </c>
      <c r="E3840" s="406" t="s">
        <v>1211</v>
      </c>
      <c r="F3840" s="760">
        <v>460</v>
      </c>
      <c r="G3840" s="761">
        <v>8</v>
      </c>
      <c r="H3840" s="762">
        <v>460</v>
      </c>
    </row>
    <row r="3841" spans="1:8" s="2" customFormat="1" ht="15.75" thickBot="1" x14ac:dyDescent="0.3">
      <c r="A3841" s="525" t="str">
        <f t="shared" si="100"/>
        <v>267-051-0-003 Domtar inc. (Windsor - Pâtes et papiers)</v>
      </c>
      <c r="B3841" s="345" t="str">
        <f t="shared" si="101"/>
        <v>051-0-003 Domtar inc. (Windsor - Pâtes et papiers)</v>
      </c>
      <c r="C3841" s="406">
        <v>267</v>
      </c>
      <c r="D3841" s="406" t="s">
        <v>1012</v>
      </c>
      <c r="E3841" s="406" t="s">
        <v>1238</v>
      </c>
      <c r="F3841" s="760">
        <v>460</v>
      </c>
      <c r="G3841" s="761">
        <v>8</v>
      </c>
      <c r="H3841" s="762">
        <v>460</v>
      </c>
    </row>
    <row r="3842" spans="1:8" s="2" customFormat="1" ht="15.75" thickBot="1" x14ac:dyDescent="0.3">
      <c r="A3842" s="525" t="str">
        <f t="shared" si="100"/>
        <v>267-021-2-036 Elkem Métal Canada inc.</v>
      </c>
      <c r="B3842" s="345" t="str">
        <f t="shared" si="101"/>
        <v>021-2-036 Elkem Métal Canada inc.</v>
      </c>
      <c r="C3842" s="406">
        <v>267</v>
      </c>
      <c r="D3842" s="406" t="s">
        <v>1308</v>
      </c>
      <c r="E3842" s="406" t="s">
        <v>1309</v>
      </c>
      <c r="F3842" s="760">
        <v>280</v>
      </c>
      <c r="G3842" s="761">
        <v>5</v>
      </c>
      <c r="H3842" s="762">
        <v>300</v>
      </c>
    </row>
    <row r="3843" spans="1:8" s="2" customFormat="1" ht="15.75" thickBot="1" x14ac:dyDescent="0.3">
      <c r="A3843" s="525" t="str">
        <f t="shared" si="100"/>
        <v>267-027-4-003 Énergie Milot</v>
      </c>
      <c r="B3843" s="345" t="str">
        <f t="shared" si="101"/>
        <v>027-4-003 Énergie Milot</v>
      </c>
      <c r="C3843" s="406">
        <v>267</v>
      </c>
      <c r="D3843" s="406" t="s">
        <v>1314</v>
      </c>
      <c r="E3843" s="406" t="s">
        <v>1315</v>
      </c>
      <c r="F3843" s="760">
        <v>240</v>
      </c>
      <c r="G3843" s="761">
        <v>4</v>
      </c>
      <c r="H3843" s="762">
        <v>240</v>
      </c>
    </row>
    <row r="3844" spans="1:8" s="2" customFormat="1" ht="15.75" thickBot="1" x14ac:dyDescent="0.3">
      <c r="A3844" s="525" t="str">
        <f t="shared" si="100"/>
        <v>267-012-0-003 Entreprises Sappi Canada inc. (Matane)</v>
      </c>
      <c r="B3844" s="345" t="str">
        <f t="shared" si="101"/>
        <v>012-0-003 Entreprises Sappi Canada inc. (Matane)</v>
      </c>
      <c r="C3844" s="406">
        <v>267</v>
      </c>
      <c r="D3844" s="406" t="s">
        <v>1009</v>
      </c>
      <c r="E3844" s="406" t="s">
        <v>1239</v>
      </c>
      <c r="F3844" s="760">
        <v>460</v>
      </c>
      <c r="G3844" s="761">
        <v>8</v>
      </c>
      <c r="H3844" s="762">
        <v>460</v>
      </c>
    </row>
    <row r="3845" spans="1:8" s="2" customFormat="1" ht="15.75" thickBot="1" x14ac:dyDescent="0.3">
      <c r="A3845" s="525" t="str">
        <f t="shared" si="100"/>
        <v>267-025-0-001 Fibrek S.E.N.C. (Pâtes et papiers)</v>
      </c>
      <c r="B3845" s="345" t="str">
        <f t="shared" si="101"/>
        <v>025-0-001 Fibrek S.E.N.C. (Pâtes et papiers)</v>
      </c>
      <c r="C3845" s="406">
        <v>267</v>
      </c>
      <c r="D3845" s="406" t="s">
        <v>1310</v>
      </c>
      <c r="E3845" s="406" t="s">
        <v>1311</v>
      </c>
      <c r="F3845" s="760">
        <v>100</v>
      </c>
      <c r="G3845" s="761">
        <v>2</v>
      </c>
      <c r="H3845" s="762">
        <v>120</v>
      </c>
    </row>
    <row r="3846" spans="1:8" s="2" customFormat="1" ht="15.75" thickBot="1" x14ac:dyDescent="0.3">
      <c r="A3846" s="525" t="str">
        <f t="shared" si="100"/>
        <v>267-081-0-001 Rayonier A.M. Canada S.E.N.C. (Témiscaming - Pâtes et papiers)</v>
      </c>
      <c r="B3846" s="345" t="str">
        <f t="shared" si="101"/>
        <v>081-0-001 Rayonier A.M. Canada S.E.N.C. (Témiscaming - Pâtes et papiers)</v>
      </c>
      <c r="C3846" s="406">
        <v>267</v>
      </c>
      <c r="D3846" s="406" t="s">
        <v>1017</v>
      </c>
      <c r="E3846" s="406" t="s">
        <v>1244</v>
      </c>
      <c r="F3846" s="760">
        <v>460</v>
      </c>
      <c r="G3846" s="761">
        <v>8</v>
      </c>
      <c r="H3846" s="762">
        <v>460</v>
      </c>
    </row>
    <row r="3847" spans="1:8" s="2" customFormat="1" ht="15.75" thickBot="1" x14ac:dyDescent="0.3">
      <c r="A3847" s="525" t="str">
        <f t="shared" si="100"/>
        <v>267-025-4-005 Société de cogénération de St-Félicien, S.E.C.</v>
      </c>
      <c r="B3847" s="345" t="str">
        <f t="shared" si="101"/>
        <v>025-4-005 Société de cogénération de St-Félicien, S.E.C.</v>
      </c>
      <c r="C3847" s="406">
        <v>267</v>
      </c>
      <c r="D3847" s="406" t="s">
        <v>1312</v>
      </c>
      <c r="E3847" s="406" t="s">
        <v>1313</v>
      </c>
      <c r="F3847" s="760">
        <v>40</v>
      </c>
      <c r="G3847" s="761">
        <v>1</v>
      </c>
      <c r="H3847" s="762">
        <v>60</v>
      </c>
    </row>
    <row r="3848" spans="1:8" s="2" customFormat="1" ht="15.75" thickBot="1" x14ac:dyDescent="0.3">
      <c r="A3848" s="525" t="str">
        <f t="shared" si="100"/>
        <v>267-042-2-013 Transfobec Mauricie</v>
      </c>
      <c r="B3848" s="345" t="str">
        <f t="shared" si="101"/>
        <v>042-2-013 Transfobec Mauricie</v>
      </c>
      <c r="C3848" s="406">
        <v>267</v>
      </c>
      <c r="D3848" s="406" t="s">
        <v>1316</v>
      </c>
      <c r="E3848" s="406" t="s">
        <v>1317</v>
      </c>
      <c r="F3848" s="760">
        <v>400</v>
      </c>
      <c r="G3848" s="761">
        <v>7</v>
      </c>
      <c r="H3848" s="762">
        <v>420</v>
      </c>
    </row>
    <row r="3849" spans="1:8" s="2" customFormat="1" ht="15.75" thickBot="1" x14ac:dyDescent="0.3">
      <c r="A3849" s="525" t="str">
        <f t="shared" si="100"/>
        <v>268-142-4-004 Biomasse du lac Taureau</v>
      </c>
      <c r="B3849" s="345" t="str">
        <f t="shared" si="101"/>
        <v>142-4-004 Biomasse du lac Taureau</v>
      </c>
      <c r="C3849" s="406">
        <v>268</v>
      </c>
      <c r="D3849" s="406" t="s">
        <v>1147</v>
      </c>
      <c r="E3849" s="406" t="s">
        <v>1318</v>
      </c>
      <c r="F3849" s="760">
        <v>460</v>
      </c>
      <c r="G3849" s="761">
        <v>8</v>
      </c>
      <c r="H3849" s="762">
        <v>460</v>
      </c>
    </row>
    <row r="3850" spans="1:8" s="2" customFormat="1" ht="15.75" thickBot="1" x14ac:dyDescent="0.3">
      <c r="A3850" s="525" t="str">
        <f t="shared" si="100"/>
        <v>268-011-0-003 Cascades Canada ULC (Cabano)</v>
      </c>
      <c r="B3850" s="345" t="str">
        <f t="shared" si="101"/>
        <v>011-0-003 Cascades Canada ULC (Cabano)</v>
      </c>
      <c r="C3850" s="406">
        <v>268</v>
      </c>
      <c r="D3850" s="406" t="s">
        <v>1007</v>
      </c>
      <c r="E3850" s="406" t="s">
        <v>1211</v>
      </c>
      <c r="F3850" s="760">
        <v>460</v>
      </c>
      <c r="G3850" s="761">
        <v>8</v>
      </c>
      <c r="H3850" s="762">
        <v>460</v>
      </c>
    </row>
    <row r="3851" spans="1:8" s="2" customFormat="1" ht="15.75" thickBot="1" x14ac:dyDescent="0.3">
      <c r="A3851" s="525" t="str">
        <f t="shared" si="100"/>
        <v>268-051-0-003 Domtar inc. (Windsor - Pâtes et papiers)</v>
      </c>
      <c r="B3851" s="345" t="str">
        <f t="shared" si="101"/>
        <v>051-0-003 Domtar inc. (Windsor - Pâtes et papiers)</v>
      </c>
      <c r="C3851" s="406">
        <v>268</v>
      </c>
      <c r="D3851" s="406" t="s">
        <v>1012</v>
      </c>
      <c r="E3851" s="406" t="s">
        <v>1238</v>
      </c>
      <c r="F3851" s="760">
        <v>460</v>
      </c>
      <c r="G3851" s="761">
        <v>8</v>
      </c>
      <c r="H3851" s="762">
        <v>460</v>
      </c>
    </row>
    <row r="3852" spans="1:8" s="2" customFormat="1" ht="15.75" thickBot="1" x14ac:dyDescent="0.3">
      <c r="A3852" s="525" t="str">
        <f t="shared" si="100"/>
        <v>268-021-2-036 Elkem Métal Canada inc.</v>
      </c>
      <c r="B3852" s="345" t="str">
        <f t="shared" si="101"/>
        <v>021-2-036 Elkem Métal Canada inc.</v>
      </c>
      <c r="C3852" s="406">
        <v>268</v>
      </c>
      <c r="D3852" s="406" t="s">
        <v>1308</v>
      </c>
      <c r="E3852" s="406" t="s">
        <v>1309</v>
      </c>
      <c r="F3852" s="760">
        <v>360</v>
      </c>
      <c r="G3852" s="761">
        <v>6</v>
      </c>
      <c r="H3852" s="762">
        <v>360</v>
      </c>
    </row>
    <row r="3853" spans="1:8" s="2" customFormat="1" ht="15.75" thickBot="1" x14ac:dyDescent="0.3">
      <c r="A3853" s="525" t="str">
        <f t="shared" si="100"/>
        <v>268-027-4-003 Énergie Milot</v>
      </c>
      <c r="B3853" s="345" t="str">
        <f t="shared" si="101"/>
        <v>027-4-003 Énergie Milot</v>
      </c>
      <c r="C3853" s="406">
        <v>268</v>
      </c>
      <c r="D3853" s="406" t="s">
        <v>1314</v>
      </c>
      <c r="E3853" s="406" t="s">
        <v>1315</v>
      </c>
      <c r="F3853" s="760">
        <v>260</v>
      </c>
      <c r="G3853" s="761">
        <v>5</v>
      </c>
      <c r="H3853" s="762">
        <v>300</v>
      </c>
    </row>
    <row r="3854" spans="1:8" s="2" customFormat="1" ht="15.75" thickBot="1" x14ac:dyDescent="0.3">
      <c r="A3854" s="525" t="str">
        <f t="shared" si="100"/>
        <v>268-012-0-003 Entreprises Sappi Canada inc. (Matane)</v>
      </c>
      <c r="B3854" s="345" t="str">
        <f t="shared" si="101"/>
        <v>012-0-003 Entreprises Sappi Canada inc. (Matane)</v>
      </c>
      <c r="C3854" s="406">
        <v>268</v>
      </c>
      <c r="D3854" s="406" t="s">
        <v>1009</v>
      </c>
      <c r="E3854" s="406" t="s">
        <v>1239</v>
      </c>
      <c r="F3854" s="760">
        <v>460</v>
      </c>
      <c r="G3854" s="761">
        <v>8</v>
      </c>
      <c r="H3854" s="762">
        <v>460</v>
      </c>
    </row>
    <row r="3855" spans="1:8" s="2" customFormat="1" ht="15.75" thickBot="1" x14ac:dyDescent="0.3">
      <c r="A3855" s="525" t="str">
        <f t="shared" si="100"/>
        <v>268-025-0-001 Fibrek S.E.N.C. (Pâtes et papiers)</v>
      </c>
      <c r="B3855" s="345" t="str">
        <f t="shared" si="101"/>
        <v>025-0-001 Fibrek S.E.N.C. (Pâtes et papiers)</v>
      </c>
      <c r="C3855" s="406">
        <v>268</v>
      </c>
      <c r="D3855" s="406" t="s">
        <v>1310</v>
      </c>
      <c r="E3855" s="406" t="s">
        <v>1311</v>
      </c>
      <c r="F3855" s="760">
        <v>180</v>
      </c>
      <c r="G3855" s="761">
        <v>3</v>
      </c>
      <c r="H3855" s="762">
        <v>180</v>
      </c>
    </row>
    <row r="3856" spans="1:8" s="2" customFormat="1" ht="15.75" thickBot="1" x14ac:dyDescent="0.3">
      <c r="A3856" s="525" t="str">
        <f t="shared" si="100"/>
        <v>268-081-0-001 Rayonier A.M. Canada S.E.N.C. (Témiscaming - Pâtes et papiers)</v>
      </c>
      <c r="B3856" s="345" t="str">
        <f t="shared" si="101"/>
        <v>081-0-001 Rayonier A.M. Canada S.E.N.C. (Témiscaming - Pâtes et papiers)</v>
      </c>
      <c r="C3856" s="406">
        <v>268</v>
      </c>
      <c r="D3856" s="406" t="s">
        <v>1017</v>
      </c>
      <c r="E3856" s="406" t="s">
        <v>1244</v>
      </c>
      <c r="F3856" s="760">
        <v>460</v>
      </c>
      <c r="G3856" s="761">
        <v>8</v>
      </c>
      <c r="H3856" s="762">
        <v>460</v>
      </c>
    </row>
    <row r="3857" spans="1:8" s="2" customFormat="1" ht="15.75" thickBot="1" x14ac:dyDescent="0.3">
      <c r="A3857" s="525" t="str">
        <f t="shared" si="100"/>
        <v>268-025-4-005 Société de cogénération de St-Félicien, S.E.C.</v>
      </c>
      <c r="B3857" s="345" t="str">
        <f t="shared" si="101"/>
        <v>025-4-005 Société de cogénération de St-Félicien, S.E.C.</v>
      </c>
      <c r="C3857" s="406">
        <v>268</v>
      </c>
      <c r="D3857" s="406" t="s">
        <v>1312</v>
      </c>
      <c r="E3857" s="406" t="s">
        <v>1313</v>
      </c>
      <c r="F3857" s="760">
        <v>120</v>
      </c>
      <c r="G3857" s="761">
        <v>2</v>
      </c>
      <c r="H3857" s="762">
        <v>120</v>
      </c>
    </row>
    <row r="3858" spans="1:8" s="2" customFormat="1" ht="15.75" thickBot="1" x14ac:dyDescent="0.3">
      <c r="A3858" s="525" t="str">
        <f t="shared" si="100"/>
        <v>268-042-2-013 Transfobec Mauricie</v>
      </c>
      <c r="B3858" s="345" t="str">
        <f t="shared" si="101"/>
        <v>042-2-013 Transfobec Mauricie</v>
      </c>
      <c r="C3858" s="406">
        <v>268</v>
      </c>
      <c r="D3858" s="406" t="s">
        <v>1316</v>
      </c>
      <c r="E3858" s="406" t="s">
        <v>1317</v>
      </c>
      <c r="F3858" s="760">
        <v>460</v>
      </c>
      <c r="G3858" s="761">
        <v>8</v>
      </c>
      <c r="H3858" s="762">
        <v>460</v>
      </c>
    </row>
    <row r="3859" spans="1:8" s="2" customFormat="1" ht="15.75" thickBot="1" x14ac:dyDescent="0.3">
      <c r="A3859" s="525" t="str">
        <f t="shared" si="100"/>
        <v>269-142-4-004 Biomasse du lac Taureau</v>
      </c>
      <c r="B3859" s="345" t="str">
        <f t="shared" si="101"/>
        <v>142-4-004 Biomasse du lac Taureau</v>
      </c>
      <c r="C3859" s="406">
        <v>269</v>
      </c>
      <c r="D3859" s="406" t="s">
        <v>1147</v>
      </c>
      <c r="E3859" s="406" t="s">
        <v>1318</v>
      </c>
      <c r="F3859" s="760">
        <v>460</v>
      </c>
      <c r="G3859" s="761">
        <v>8</v>
      </c>
      <c r="H3859" s="762">
        <v>460</v>
      </c>
    </row>
    <row r="3860" spans="1:8" s="2" customFormat="1" ht="15.75" thickBot="1" x14ac:dyDescent="0.3">
      <c r="A3860" s="525" t="str">
        <f t="shared" si="100"/>
        <v>269-011-0-003 Cascades Canada ULC (Cabano)</v>
      </c>
      <c r="B3860" s="345" t="str">
        <f t="shared" si="101"/>
        <v>011-0-003 Cascades Canada ULC (Cabano)</v>
      </c>
      <c r="C3860" s="406">
        <v>269</v>
      </c>
      <c r="D3860" s="406" t="s">
        <v>1007</v>
      </c>
      <c r="E3860" s="406" t="s">
        <v>1211</v>
      </c>
      <c r="F3860" s="760">
        <v>460</v>
      </c>
      <c r="G3860" s="761">
        <v>8</v>
      </c>
      <c r="H3860" s="762">
        <v>460</v>
      </c>
    </row>
    <row r="3861" spans="1:8" s="2" customFormat="1" ht="15.75" thickBot="1" x14ac:dyDescent="0.3">
      <c r="A3861" s="525" t="str">
        <f t="shared" si="100"/>
        <v>269-051-0-003 Domtar inc. (Windsor - Pâtes et papiers)</v>
      </c>
      <c r="B3861" s="345" t="str">
        <f t="shared" si="101"/>
        <v>051-0-003 Domtar inc. (Windsor - Pâtes et papiers)</v>
      </c>
      <c r="C3861" s="406">
        <v>269</v>
      </c>
      <c r="D3861" s="406" t="s">
        <v>1012</v>
      </c>
      <c r="E3861" s="406" t="s">
        <v>1238</v>
      </c>
      <c r="F3861" s="760">
        <v>460</v>
      </c>
      <c r="G3861" s="761">
        <v>8</v>
      </c>
      <c r="H3861" s="762">
        <v>460</v>
      </c>
    </row>
    <row r="3862" spans="1:8" s="2" customFormat="1" ht="15.75" thickBot="1" x14ac:dyDescent="0.3">
      <c r="A3862" s="525" t="str">
        <f t="shared" si="100"/>
        <v>269-021-2-036 Elkem Métal Canada inc.</v>
      </c>
      <c r="B3862" s="345" t="str">
        <f t="shared" si="101"/>
        <v>021-2-036 Elkem Métal Canada inc.</v>
      </c>
      <c r="C3862" s="406">
        <v>269</v>
      </c>
      <c r="D3862" s="406" t="s">
        <v>1308</v>
      </c>
      <c r="E3862" s="406" t="s">
        <v>1309</v>
      </c>
      <c r="F3862" s="760">
        <v>380</v>
      </c>
      <c r="G3862" s="761">
        <v>7</v>
      </c>
      <c r="H3862" s="762">
        <v>420</v>
      </c>
    </row>
    <row r="3863" spans="1:8" s="2" customFormat="1" ht="15.75" thickBot="1" x14ac:dyDescent="0.3">
      <c r="A3863" s="525" t="str">
        <f t="shared" si="100"/>
        <v>269-027-4-003 Énergie Milot</v>
      </c>
      <c r="B3863" s="345" t="str">
        <f t="shared" si="101"/>
        <v>027-4-003 Énergie Milot</v>
      </c>
      <c r="C3863" s="406">
        <v>269</v>
      </c>
      <c r="D3863" s="406" t="s">
        <v>1314</v>
      </c>
      <c r="E3863" s="406" t="s">
        <v>1315</v>
      </c>
      <c r="F3863" s="760">
        <v>220</v>
      </c>
      <c r="G3863" s="761">
        <v>4</v>
      </c>
      <c r="H3863" s="762">
        <v>240</v>
      </c>
    </row>
    <row r="3864" spans="1:8" s="2" customFormat="1" ht="15.75" thickBot="1" x14ac:dyDescent="0.3">
      <c r="A3864" s="525" t="str">
        <f t="shared" si="100"/>
        <v>269-012-0-003 Entreprises Sappi Canada inc. (Matane)</v>
      </c>
      <c r="B3864" s="345" t="str">
        <f t="shared" si="101"/>
        <v>012-0-003 Entreprises Sappi Canada inc. (Matane)</v>
      </c>
      <c r="C3864" s="406">
        <v>269</v>
      </c>
      <c r="D3864" s="406" t="s">
        <v>1009</v>
      </c>
      <c r="E3864" s="406" t="s">
        <v>1239</v>
      </c>
      <c r="F3864" s="760">
        <v>460</v>
      </c>
      <c r="G3864" s="761">
        <v>8</v>
      </c>
      <c r="H3864" s="762">
        <v>460</v>
      </c>
    </row>
    <row r="3865" spans="1:8" s="2" customFormat="1" ht="15.75" thickBot="1" x14ac:dyDescent="0.3">
      <c r="A3865" s="525" t="str">
        <f t="shared" si="100"/>
        <v>269-025-0-001 Fibrek S.E.N.C. (Pâtes et papiers)</v>
      </c>
      <c r="B3865" s="345" t="str">
        <f t="shared" si="101"/>
        <v>025-0-001 Fibrek S.E.N.C. (Pâtes et papiers)</v>
      </c>
      <c r="C3865" s="406">
        <v>269</v>
      </c>
      <c r="D3865" s="406" t="s">
        <v>1310</v>
      </c>
      <c r="E3865" s="406" t="s">
        <v>1311</v>
      </c>
      <c r="F3865" s="760">
        <v>220</v>
      </c>
      <c r="G3865" s="761">
        <v>4</v>
      </c>
      <c r="H3865" s="762">
        <v>240</v>
      </c>
    </row>
    <row r="3866" spans="1:8" s="2" customFormat="1" ht="15.75" thickBot="1" x14ac:dyDescent="0.3">
      <c r="A3866" s="525" t="str">
        <f t="shared" si="100"/>
        <v>269-081-0-001 Rayonier A.M. Canada S.E.N.C. (Témiscaming - Pâtes et papiers)</v>
      </c>
      <c r="B3866" s="345" t="str">
        <f t="shared" si="101"/>
        <v>081-0-001 Rayonier A.M. Canada S.E.N.C. (Témiscaming - Pâtes et papiers)</v>
      </c>
      <c r="C3866" s="406">
        <v>269</v>
      </c>
      <c r="D3866" s="406" t="s">
        <v>1017</v>
      </c>
      <c r="E3866" s="406" t="s">
        <v>1244</v>
      </c>
      <c r="F3866" s="760">
        <v>460</v>
      </c>
      <c r="G3866" s="761">
        <v>8</v>
      </c>
      <c r="H3866" s="762">
        <v>460</v>
      </c>
    </row>
    <row r="3867" spans="1:8" s="2" customFormat="1" ht="15.75" thickBot="1" x14ac:dyDescent="0.3">
      <c r="A3867" s="525" t="str">
        <f t="shared" si="100"/>
        <v>269-025-4-005 Société de cogénération de St-Félicien, S.E.C.</v>
      </c>
      <c r="B3867" s="345" t="str">
        <f t="shared" si="101"/>
        <v>025-4-005 Société de cogénération de St-Félicien, S.E.C.</v>
      </c>
      <c r="C3867" s="406">
        <v>269</v>
      </c>
      <c r="D3867" s="406" t="s">
        <v>1312</v>
      </c>
      <c r="E3867" s="406" t="s">
        <v>1313</v>
      </c>
      <c r="F3867" s="760">
        <v>180</v>
      </c>
      <c r="G3867" s="761">
        <v>3</v>
      </c>
      <c r="H3867" s="762">
        <v>180</v>
      </c>
    </row>
    <row r="3868" spans="1:8" s="2" customFormat="1" ht="15.75" thickBot="1" x14ac:dyDescent="0.3">
      <c r="A3868" s="525" t="str">
        <f t="shared" si="100"/>
        <v>269-042-2-013 Transfobec Mauricie</v>
      </c>
      <c r="B3868" s="345" t="str">
        <f t="shared" si="101"/>
        <v>042-2-013 Transfobec Mauricie</v>
      </c>
      <c r="C3868" s="406">
        <v>269</v>
      </c>
      <c r="D3868" s="406" t="s">
        <v>1316</v>
      </c>
      <c r="E3868" s="406" t="s">
        <v>1317</v>
      </c>
      <c r="F3868" s="760">
        <v>460</v>
      </c>
      <c r="G3868" s="761">
        <v>8</v>
      </c>
      <c r="H3868" s="762">
        <v>460</v>
      </c>
    </row>
    <row r="3869" spans="1:8" s="2" customFormat="1" ht="15.75" thickBot="1" x14ac:dyDescent="0.3">
      <c r="A3869" s="525" t="str">
        <f t="shared" si="100"/>
        <v>270-142-4-004 Biomasse du lac Taureau</v>
      </c>
      <c r="B3869" s="345" t="str">
        <f t="shared" si="101"/>
        <v>142-4-004 Biomasse du lac Taureau</v>
      </c>
      <c r="C3869" s="406">
        <v>270</v>
      </c>
      <c r="D3869" s="406" t="s">
        <v>1147</v>
      </c>
      <c r="E3869" s="406" t="s">
        <v>1318</v>
      </c>
      <c r="F3869" s="760">
        <v>460</v>
      </c>
      <c r="G3869" s="761">
        <v>8</v>
      </c>
      <c r="H3869" s="762">
        <v>460</v>
      </c>
    </row>
    <row r="3870" spans="1:8" s="2" customFormat="1" ht="15.75" thickBot="1" x14ac:dyDescent="0.3">
      <c r="A3870" s="525" t="str">
        <f t="shared" si="100"/>
        <v>270-011-0-003 Cascades Canada ULC (Cabano)</v>
      </c>
      <c r="B3870" s="345" t="str">
        <f t="shared" si="101"/>
        <v>011-0-003 Cascades Canada ULC (Cabano)</v>
      </c>
      <c r="C3870" s="406">
        <v>270</v>
      </c>
      <c r="D3870" s="406" t="s">
        <v>1007</v>
      </c>
      <c r="E3870" s="406" t="s">
        <v>1211</v>
      </c>
      <c r="F3870" s="760">
        <v>460</v>
      </c>
      <c r="G3870" s="761">
        <v>8</v>
      </c>
      <c r="H3870" s="762">
        <v>460</v>
      </c>
    </row>
    <row r="3871" spans="1:8" s="2" customFormat="1" ht="15.75" thickBot="1" x14ac:dyDescent="0.3">
      <c r="A3871" s="525" t="str">
        <f t="shared" si="100"/>
        <v>270-051-0-003 Domtar inc. (Windsor - Pâtes et papiers)</v>
      </c>
      <c r="B3871" s="345" t="str">
        <f t="shared" si="101"/>
        <v>051-0-003 Domtar inc. (Windsor - Pâtes et papiers)</v>
      </c>
      <c r="C3871" s="406">
        <v>270</v>
      </c>
      <c r="D3871" s="406" t="s">
        <v>1012</v>
      </c>
      <c r="E3871" s="406" t="s">
        <v>1238</v>
      </c>
      <c r="F3871" s="760">
        <v>460</v>
      </c>
      <c r="G3871" s="761">
        <v>8</v>
      </c>
      <c r="H3871" s="762">
        <v>460</v>
      </c>
    </row>
    <row r="3872" spans="1:8" s="2" customFormat="1" ht="15.75" thickBot="1" x14ac:dyDescent="0.3">
      <c r="A3872" s="525" t="str">
        <f t="shared" ref="A3872:A3935" si="102">CONCATENATE(C3872,"-",B3872)</f>
        <v>270-021-2-036 Elkem Métal Canada inc.</v>
      </c>
      <c r="B3872" s="345" t="str">
        <f t="shared" ref="B3872:B3935" si="103">CONCATENATE(D3872," ",E3872)</f>
        <v>021-2-036 Elkem Métal Canada inc.</v>
      </c>
      <c r="C3872" s="406">
        <v>270</v>
      </c>
      <c r="D3872" s="406" t="s">
        <v>1308</v>
      </c>
      <c r="E3872" s="406" t="s">
        <v>1309</v>
      </c>
      <c r="F3872" s="760">
        <v>400</v>
      </c>
      <c r="G3872" s="761">
        <v>7</v>
      </c>
      <c r="H3872" s="762">
        <v>420</v>
      </c>
    </row>
    <row r="3873" spans="1:8" s="2" customFormat="1" ht="15.75" thickBot="1" x14ac:dyDescent="0.3">
      <c r="A3873" s="525" t="str">
        <f t="shared" si="102"/>
        <v>270-027-4-003 Énergie Milot</v>
      </c>
      <c r="B3873" s="345" t="str">
        <f t="shared" si="103"/>
        <v>027-4-003 Énergie Milot</v>
      </c>
      <c r="C3873" s="406">
        <v>270</v>
      </c>
      <c r="D3873" s="406" t="s">
        <v>1314</v>
      </c>
      <c r="E3873" s="406" t="s">
        <v>1315</v>
      </c>
      <c r="F3873" s="760">
        <v>220</v>
      </c>
      <c r="G3873" s="761">
        <v>4</v>
      </c>
      <c r="H3873" s="762">
        <v>240</v>
      </c>
    </row>
    <row r="3874" spans="1:8" s="2" customFormat="1" ht="15.75" thickBot="1" x14ac:dyDescent="0.3">
      <c r="A3874" s="525" t="str">
        <f t="shared" si="102"/>
        <v>270-012-0-003 Entreprises Sappi Canada inc. (Matane)</v>
      </c>
      <c r="B3874" s="345" t="str">
        <f t="shared" si="103"/>
        <v>012-0-003 Entreprises Sappi Canada inc. (Matane)</v>
      </c>
      <c r="C3874" s="406">
        <v>270</v>
      </c>
      <c r="D3874" s="406" t="s">
        <v>1009</v>
      </c>
      <c r="E3874" s="406" t="s">
        <v>1239</v>
      </c>
      <c r="F3874" s="760">
        <v>460</v>
      </c>
      <c r="G3874" s="761">
        <v>8</v>
      </c>
      <c r="H3874" s="762">
        <v>460</v>
      </c>
    </row>
    <row r="3875" spans="1:8" s="2" customFormat="1" ht="15.75" thickBot="1" x14ac:dyDescent="0.3">
      <c r="A3875" s="525" t="str">
        <f t="shared" si="102"/>
        <v>270-025-0-001 Fibrek S.E.N.C. (Pâtes et papiers)</v>
      </c>
      <c r="B3875" s="345" t="str">
        <f t="shared" si="103"/>
        <v>025-0-001 Fibrek S.E.N.C. (Pâtes et papiers)</v>
      </c>
      <c r="C3875" s="406">
        <v>270</v>
      </c>
      <c r="D3875" s="406" t="s">
        <v>1310</v>
      </c>
      <c r="E3875" s="406" t="s">
        <v>1311</v>
      </c>
      <c r="F3875" s="760">
        <v>260</v>
      </c>
      <c r="G3875" s="761">
        <v>5</v>
      </c>
      <c r="H3875" s="762">
        <v>300</v>
      </c>
    </row>
    <row r="3876" spans="1:8" s="2" customFormat="1" ht="15.75" thickBot="1" x14ac:dyDescent="0.3">
      <c r="A3876" s="525" t="str">
        <f t="shared" si="102"/>
        <v>270-081-0-001 Rayonier A.M. Canada S.E.N.C. (Témiscaming - Pâtes et papiers)</v>
      </c>
      <c r="B3876" s="345" t="str">
        <f t="shared" si="103"/>
        <v>081-0-001 Rayonier A.M. Canada S.E.N.C. (Témiscaming - Pâtes et papiers)</v>
      </c>
      <c r="C3876" s="406">
        <v>270</v>
      </c>
      <c r="D3876" s="406" t="s">
        <v>1017</v>
      </c>
      <c r="E3876" s="406" t="s">
        <v>1244</v>
      </c>
      <c r="F3876" s="760">
        <v>460</v>
      </c>
      <c r="G3876" s="761">
        <v>8</v>
      </c>
      <c r="H3876" s="762">
        <v>460</v>
      </c>
    </row>
    <row r="3877" spans="1:8" s="2" customFormat="1" ht="15.75" thickBot="1" x14ac:dyDescent="0.3">
      <c r="A3877" s="525" t="str">
        <f t="shared" si="102"/>
        <v>270-025-4-005 Société de cogénération de St-Félicien, S.E.C.</v>
      </c>
      <c r="B3877" s="345" t="str">
        <f t="shared" si="103"/>
        <v>025-4-005 Société de cogénération de St-Félicien, S.E.C.</v>
      </c>
      <c r="C3877" s="406">
        <v>270</v>
      </c>
      <c r="D3877" s="406" t="s">
        <v>1312</v>
      </c>
      <c r="E3877" s="406" t="s">
        <v>1313</v>
      </c>
      <c r="F3877" s="760">
        <v>220</v>
      </c>
      <c r="G3877" s="761">
        <v>4</v>
      </c>
      <c r="H3877" s="762">
        <v>240</v>
      </c>
    </row>
    <row r="3878" spans="1:8" s="2" customFormat="1" ht="15.75" thickBot="1" x14ac:dyDescent="0.3">
      <c r="A3878" s="525" t="str">
        <f t="shared" si="102"/>
        <v>270-042-2-013 Transfobec Mauricie</v>
      </c>
      <c r="B3878" s="345" t="str">
        <f t="shared" si="103"/>
        <v>042-2-013 Transfobec Mauricie</v>
      </c>
      <c r="C3878" s="406">
        <v>270</v>
      </c>
      <c r="D3878" s="406" t="s">
        <v>1316</v>
      </c>
      <c r="E3878" s="406" t="s">
        <v>1317</v>
      </c>
      <c r="F3878" s="760">
        <v>460</v>
      </c>
      <c r="G3878" s="761">
        <v>8</v>
      </c>
      <c r="H3878" s="762">
        <v>460</v>
      </c>
    </row>
    <row r="3879" spans="1:8" s="2" customFormat="1" ht="15.75" thickBot="1" x14ac:dyDescent="0.3">
      <c r="A3879" s="525" t="str">
        <f t="shared" si="102"/>
        <v>271-142-4-004 Biomasse du lac Taureau</v>
      </c>
      <c r="B3879" s="345" t="str">
        <f t="shared" si="103"/>
        <v>142-4-004 Biomasse du lac Taureau</v>
      </c>
      <c r="C3879" s="406">
        <v>271</v>
      </c>
      <c r="D3879" s="406" t="s">
        <v>1147</v>
      </c>
      <c r="E3879" s="406" t="s">
        <v>1318</v>
      </c>
      <c r="F3879" s="760">
        <v>460</v>
      </c>
      <c r="G3879" s="761">
        <v>8</v>
      </c>
      <c r="H3879" s="762">
        <v>460</v>
      </c>
    </row>
    <row r="3880" spans="1:8" s="2" customFormat="1" ht="15.75" thickBot="1" x14ac:dyDescent="0.3">
      <c r="A3880" s="525" t="str">
        <f t="shared" si="102"/>
        <v>271-011-0-003 Cascades Canada ULC (Cabano)</v>
      </c>
      <c r="B3880" s="345" t="str">
        <f t="shared" si="103"/>
        <v>011-0-003 Cascades Canada ULC (Cabano)</v>
      </c>
      <c r="C3880" s="406">
        <v>271</v>
      </c>
      <c r="D3880" s="406" t="s">
        <v>1007</v>
      </c>
      <c r="E3880" s="406" t="s">
        <v>1211</v>
      </c>
      <c r="F3880" s="760">
        <v>460</v>
      </c>
      <c r="G3880" s="761">
        <v>8</v>
      </c>
      <c r="H3880" s="762">
        <v>460</v>
      </c>
    </row>
    <row r="3881" spans="1:8" s="2" customFormat="1" ht="15.75" thickBot="1" x14ac:dyDescent="0.3">
      <c r="A3881" s="525" t="str">
        <f t="shared" si="102"/>
        <v>271-051-0-003 Domtar inc. (Windsor - Pâtes et papiers)</v>
      </c>
      <c r="B3881" s="345" t="str">
        <f t="shared" si="103"/>
        <v>051-0-003 Domtar inc. (Windsor - Pâtes et papiers)</v>
      </c>
      <c r="C3881" s="406">
        <v>271</v>
      </c>
      <c r="D3881" s="406" t="s">
        <v>1012</v>
      </c>
      <c r="E3881" s="406" t="s">
        <v>1238</v>
      </c>
      <c r="F3881" s="760">
        <v>460</v>
      </c>
      <c r="G3881" s="761">
        <v>8</v>
      </c>
      <c r="H3881" s="762">
        <v>460</v>
      </c>
    </row>
    <row r="3882" spans="1:8" s="2" customFormat="1" ht="15.75" thickBot="1" x14ac:dyDescent="0.3">
      <c r="A3882" s="525" t="str">
        <f t="shared" si="102"/>
        <v>271-021-2-036 Elkem Métal Canada inc.</v>
      </c>
      <c r="B3882" s="345" t="str">
        <f t="shared" si="103"/>
        <v>021-2-036 Elkem Métal Canada inc.</v>
      </c>
      <c r="C3882" s="406">
        <v>271</v>
      </c>
      <c r="D3882" s="406" t="s">
        <v>1308</v>
      </c>
      <c r="E3882" s="406" t="s">
        <v>1309</v>
      </c>
      <c r="F3882" s="760">
        <v>460</v>
      </c>
      <c r="G3882" s="761">
        <v>8</v>
      </c>
      <c r="H3882" s="762">
        <v>460</v>
      </c>
    </row>
    <row r="3883" spans="1:8" s="2" customFormat="1" ht="15.75" thickBot="1" x14ac:dyDescent="0.3">
      <c r="A3883" s="525" t="str">
        <f t="shared" si="102"/>
        <v>271-027-4-003 Énergie Milot</v>
      </c>
      <c r="B3883" s="345" t="str">
        <f t="shared" si="103"/>
        <v>027-4-003 Énergie Milot</v>
      </c>
      <c r="C3883" s="406">
        <v>271</v>
      </c>
      <c r="D3883" s="406" t="s">
        <v>1314</v>
      </c>
      <c r="E3883" s="406" t="s">
        <v>1315</v>
      </c>
      <c r="F3883" s="760">
        <v>400</v>
      </c>
      <c r="G3883" s="761">
        <v>7</v>
      </c>
      <c r="H3883" s="762">
        <v>420</v>
      </c>
    </row>
    <row r="3884" spans="1:8" s="2" customFormat="1" ht="15.75" thickBot="1" x14ac:dyDescent="0.3">
      <c r="A3884" s="525" t="str">
        <f t="shared" si="102"/>
        <v>271-012-0-003 Entreprises Sappi Canada inc. (Matane)</v>
      </c>
      <c r="B3884" s="345" t="str">
        <f t="shared" si="103"/>
        <v>012-0-003 Entreprises Sappi Canada inc. (Matane)</v>
      </c>
      <c r="C3884" s="406">
        <v>271</v>
      </c>
      <c r="D3884" s="406" t="s">
        <v>1009</v>
      </c>
      <c r="E3884" s="406" t="s">
        <v>1239</v>
      </c>
      <c r="F3884" s="760">
        <v>460</v>
      </c>
      <c r="G3884" s="761">
        <v>8</v>
      </c>
      <c r="H3884" s="762">
        <v>460</v>
      </c>
    </row>
    <row r="3885" spans="1:8" s="2" customFormat="1" ht="15.75" thickBot="1" x14ac:dyDescent="0.3">
      <c r="A3885" s="525" t="str">
        <f t="shared" si="102"/>
        <v>271-025-0-001 Fibrek S.E.N.C. (Pâtes et papiers)</v>
      </c>
      <c r="B3885" s="345" t="str">
        <f t="shared" si="103"/>
        <v>025-0-001 Fibrek S.E.N.C. (Pâtes et papiers)</v>
      </c>
      <c r="C3885" s="406">
        <v>271</v>
      </c>
      <c r="D3885" s="406" t="s">
        <v>1310</v>
      </c>
      <c r="E3885" s="406" t="s">
        <v>1311</v>
      </c>
      <c r="F3885" s="760">
        <v>400</v>
      </c>
      <c r="G3885" s="761">
        <v>7</v>
      </c>
      <c r="H3885" s="762">
        <v>420</v>
      </c>
    </row>
    <row r="3886" spans="1:8" s="2" customFormat="1" ht="15.75" thickBot="1" x14ac:dyDescent="0.3">
      <c r="A3886" s="525" t="str">
        <f t="shared" si="102"/>
        <v>271-081-0-001 Rayonier A.M. Canada S.E.N.C. (Témiscaming - Pâtes et papiers)</v>
      </c>
      <c r="B3886" s="345" t="str">
        <f t="shared" si="103"/>
        <v>081-0-001 Rayonier A.M. Canada S.E.N.C. (Témiscaming - Pâtes et papiers)</v>
      </c>
      <c r="C3886" s="406">
        <v>271</v>
      </c>
      <c r="D3886" s="406" t="s">
        <v>1017</v>
      </c>
      <c r="E3886" s="406" t="s">
        <v>1244</v>
      </c>
      <c r="F3886" s="760">
        <v>460</v>
      </c>
      <c r="G3886" s="761">
        <v>8</v>
      </c>
      <c r="H3886" s="762">
        <v>460</v>
      </c>
    </row>
    <row r="3887" spans="1:8" s="2" customFormat="1" ht="15.75" thickBot="1" x14ac:dyDescent="0.3">
      <c r="A3887" s="525" t="str">
        <f t="shared" si="102"/>
        <v>271-025-4-005 Société de cogénération de St-Félicien, S.E.C.</v>
      </c>
      <c r="B3887" s="345" t="str">
        <f t="shared" si="103"/>
        <v>025-4-005 Société de cogénération de St-Félicien, S.E.C.</v>
      </c>
      <c r="C3887" s="406">
        <v>271</v>
      </c>
      <c r="D3887" s="406" t="s">
        <v>1312</v>
      </c>
      <c r="E3887" s="406" t="s">
        <v>1313</v>
      </c>
      <c r="F3887" s="760">
        <v>360</v>
      </c>
      <c r="G3887" s="761">
        <v>6</v>
      </c>
      <c r="H3887" s="762">
        <v>360</v>
      </c>
    </row>
    <row r="3888" spans="1:8" s="2" customFormat="1" ht="15.75" thickBot="1" x14ac:dyDescent="0.3">
      <c r="A3888" s="525" t="str">
        <f t="shared" si="102"/>
        <v>271-042-2-013 Transfobec Mauricie</v>
      </c>
      <c r="B3888" s="345" t="str">
        <f t="shared" si="103"/>
        <v>042-2-013 Transfobec Mauricie</v>
      </c>
      <c r="C3888" s="406">
        <v>271</v>
      </c>
      <c r="D3888" s="406" t="s">
        <v>1316</v>
      </c>
      <c r="E3888" s="406" t="s">
        <v>1317</v>
      </c>
      <c r="F3888" s="760">
        <v>460</v>
      </c>
      <c r="G3888" s="761">
        <v>8</v>
      </c>
      <c r="H3888" s="762">
        <v>460</v>
      </c>
    </row>
    <row r="3889" spans="1:8" s="2" customFormat="1" ht="15.75" thickBot="1" x14ac:dyDescent="0.3">
      <c r="A3889" s="525" t="str">
        <f t="shared" si="102"/>
        <v>272-142-4-004 Biomasse du lac Taureau</v>
      </c>
      <c r="B3889" s="345" t="str">
        <f t="shared" si="103"/>
        <v>142-4-004 Biomasse du lac Taureau</v>
      </c>
      <c r="C3889" s="406">
        <v>272</v>
      </c>
      <c r="D3889" s="406" t="s">
        <v>1147</v>
      </c>
      <c r="E3889" s="406" t="s">
        <v>1318</v>
      </c>
      <c r="F3889" s="760">
        <v>460</v>
      </c>
      <c r="G3889" s="761">
        <v>8</v>
      </c>
      <c r="H3889" s="762">
        <v>460</v>
      </c>
    </row>
    <row r="3890" spans="1:8" s="2" customFormat="1" ht="15.75" thickBot="1" x14ac:dyDescent="0.3">
      <c r="A3890" s="525" t="str">
        <f t="shared" si="102"/>
        <v>272-011-0-003 Cascades Canada ULC (Cabano)</v>
      </c>
      <c r="B3890" s="345" t="str">
        <f t="shared" si="103"/>
        <v>011-0-003 Cascades Canada ULC (Cabano)</v>
      </c>
      <c r="C3890" s="406">
        <v>272</v>
      </c>
      <c r="D3890" s="406" t="s">
        <v>1007</v>
      </c>
      <c r="E3890" s="406" t="s">
        <v>1211</v>
      </c>
      <c r="F3890" s="760">
        <v>460</v>
      </c>
      <c r="G3890" s="761">
        <v>8</v>
      </c>
      <c r="H3890" s="762">
        <v>460</v>
      </c>
    </row>
    <row r="3891" spans="1:8" s="2" customFormat="1" ht="15.75" thickBot="1" x14ac:dyDescent="0.3">
      <c r="A3891" s="525" t="str">
        <f t="shared" si="102"/>
        <v>272-051-0-003 Domtar inc. (Windsor - Pâtes et papiers)</v>
      </c>
      <c r="B3891" s="345" t="str">
        <f t="shared" si="103"/>
        <v>051-0-003 Domtar inc. (Windsor - Pâtes et papiers)</v>
      </c>
      <c r="C3891" s="406">
        <v>272</v>
      </c>
      <c r="D3891" s="406" t="s">
        <v>1012</v>
      </c>
      <c r="E3891" s="406" t="s">
        <v>1238</v>
      </c>
      <c r="F3891" s="760">
        <v>460</v>
      </c>
      <c r="G3891" s="761">
        <v>8</v>
      </c>
      <c r="H3891" s="762">
        <v>460</v>
      </c>
    </row>
    <row r="3892" spans="1:8" s="2" customFormat="1" ht="15.75" thickBot="1" x14ac:dyDescent="0.3">
      <c r="A3892" s="525" t="str">
        <f t="shared" si="102"/>
        <v>272-021-2-036 Elkem Métal Canada inc.</v>
      </c>
      <c r="B3892" s="345" t="str">
        <f t="shared" si="103"/>
        <v>021-2-036 Elkem Métal Canada inc.</v>
      </c>
      <c r="C3892" s="406">
        <v>272</v>
      </c>
      <c r="D3892" s="406" t="s">
        <v>1308</v>
      </c>
      <c r="E3892" s="406" t="s">
        <v>1309</v>
      </c>
      <c r="F3892" s="760">
        <v>460</v>
      </c>
      <c r="G3892" s="761">
        <v>8</v>
      </c>
      <c r="H3892" s="762">
        <v>460</v>
      </c>
    </row>
    <row r="3893" spans="1:8" s="2" customFormat="1" ht="15.75" thickBot="1" x14ac:dyDescent="0.3">
      <c r="A3893" s="525" t="str">
        <f t="shared" si="102"/>
        <v>272-027-4-003 Énergie Milot</v>
      </c>
      <c r="B3893" s="345" t="str">
        <f t="shared" si="103"/>
        <v>027-4-003 Énergie Milot</v>
      </c>
      <c r="C3893" s="406">
        <v>272</v>
      </c>
      <c r="D3893" s="406" t="s">
        <v>1314</v>
      </c>
      <c r="E3893" s="406" t="s">
        <v>1315</v>
      </c>
      <c r="F3893" s="760">
        <v>340</v>
      </c>
      <c r="G3893" s="761">
        <v>6</v>
      </c>
      <c r="H3893" s="762">
        <v>360</v>
      </c>
    </row>
    <row r="3894" spans="1:8" s="2" customFormat="1" ht="15.75" thickBot="1" x14ac:dyDescent="0.3">
      <c r="A3894" s="525" t="str">
        <f t="shared" si="102"/>
        <v>272-012-0-003 Entreprises Sappi Canada inc. (Matane)</v>
      </c>
      <c r="B3894" s="345" t="str">
        <f t="shared" si="103"/>
        <v>012-0-003 Entreprises Sappi Canada inc. (Matane)</v>
      </c>
      <c r="C3894" s="406">
        <v>272</v>
      </c>
      <c r="D3894" s="406" t="s">
        <v>1009</v>
      </c>
      <c r="E3894" s="406" t="s">
        <v>1239</v>
      </c>
      <c r="F3894" s="760">
        <v>460</v>
      </c>
      <c r="G3894" s="761">
        <v>8</v>
      </c>
      <c r="H3894" s="762">
        <v>460</v>
      </c>
    </row>
    <row r="3895" spans="1:8" s="2" customFormat="1" ht="15.75" thickBot="1" x14ac:dyDescent="0.3">
      <c r="A3895" s="525" t="str">
        <f t="shared" si="102"/>
        <v>272-025-0-001 Fibrek S.E.N.C. (Pâtes et papiers)</v>
      </c>
      <c r="B3895" s="345" t="str">
        <f t="shared" si="103"/>
        <v>025-0-001 Fibrek S.E.N.C. (Pâtes et papiers)</v>
      </c>
      <c r="C3895" s="406">
        <v>272</v>
      </c>
      <c r="D3895" s="406" t="s">
        <v>1310</v>
      </c>
      <c r="E3895" s="406" t="s">
        <v>1311</v>
      </c>
      <c r="F3895" s="760">
        <v>460</v>
      </c>
      <c r="G3895" s="761">
        <v>8</v>
      </c>
      <c r="H3895" s="762">
        <v>460</v>
      </c>
    </row>
    <row r="3896" spans="1:8" s="2" customFormat="1" ht="15.75" thickBot="1" x14ac:dyDescent="0.3">
      <c r="A3896" s="525" t="str">
        <f t="shared" si="102"/>
        <v>272-081-0-001 Rayonier A.M. Canada S.E.N.C. (Témiscaming - Pâtes et papiers)</v>
      </c>
      <c r="B3896" s="345" t="str">
        <f t="shared" si="103"/>
        <v>081-0-001 Rayonier A.M. Canada S.E.N.C. (Témiscaming - Pâtes et papiers)</v>
      </c>
      <c r="C3896" s="406">
        <v>272</v>
      </c>
      <c r="D3896" s="406" t="s">
        <v>1017</v>
      </c>
      <c r="E3896" s="406" t="s">
        <v>1244</v>
      </c>
      <c r="F3896" s="760">
        <v>460</v>
      </c>
      <c r="G3896" s="761">
        <v>8</v>
      </c>
      <c r="H3896" s="762">
        <v>460</v>
      </c>
    </row>
    <row r="3897" spans="1:8" s="2" customFormat="1" ht="15.75" thickBot="1" x14ac:dyDescent="0.3">
      <c r="A3897" s="525" t="str">
        <f t="shared" si="102"/>
        <v>272-025-4-005 Société de cogénération de St-Félicien, S.E.C.</v>
      </c>
      <c r="B3897" s="345" t="str">
        <f t="shared" si="103"/>
        <v>025-4-005 Société de cogénération de St-Félicien, S.E.C.</v>
      </c>
      <c r="C3897" s="406">
        <v>272</v>
      </c>
      <c r="D3897" s="406" t="s">
        <v>1312</v>
      </c>
      <c r="E3897" s="406" t="s">
        <v>1313</v>
      </c>
      <c r="F3897" s="760">
        <v>420</v>
      </c>
      <c r="G3897" s="761">
        <v>7</v>
      </c>
      <c r="H3897" s="762">
        <v>420</v>
      </c>
    </row>
    <row r="3898" spans="1:8" s="2" customFormat="1" ht="15.75" thickBot="1" x14ac:dyDescent="0.3">
      <c r="A3898" s="525" t="str">
        <f t="shared" si="102"/>
        <v>272-042-2-013 Transfobec Mauricie</v>
      </c>
      <c r="B3898" s="345" t="str">
        <f t="shared" si="103"/>
        <v>042-2-013 Transfobec Mauricie</v>
      </c>
      <c r="C3898" s="406">
        <v>272</v>
      </c>
      <c r="D3898" s="406" t="s">
        <v>1316</v>
      </c>
      <c r="E3898" s="406" t="s">
        <v>1317</v>
      </c>
      <c r="F3898" s="760">
        <v>460</v>
      </c>
      <c r="G3898" s="761">
        <v>8</v>
      </c>
      <c r="H3898" s="762">
        <v>460</v>
      </c>
    </row>
    <row r="3899" spans="1:8" s="2" customFormat="1" ht="15.75" thickBot="1" x14ac:dyDescent="0.3">
      <c r="A3899" s="525" t="str">
        <f t="shared" si="102"/>
        <v>273-142-4-004 Biomasse du lac Taureau</v>
      </c>
      <c r="B3899" s="345" t="str">
        <f t="shared" si="103"/>
        <v>142-4-004 Biomasse du lac Taureau</v>
      </c>
      <c r="C3899" s="406">
        <v>273</v>
      </c>
      <c r="D3899" s="406" t="s">
        <v>1147</v>
      </c>
      <c r="E3899" s="406" t="s">
        <v>1318</v>
      </c>
      <c r="F3899" s="760">
        <v>460</v>
      </c>
      <c r="G3899" s="761">
        <v>8</v>
      </c>
      <c r="H3899" s="762">
        <v>460</v>
      </c>
    </row>
    <row r="3900" spans="1:8" s="2" customFormat="1" ht="15.75" thickBot="1" x14ac:dyDescent="0.3">
      <c r="A3900" s="525" t="str">
        <f t="shared" si="102"/>
        <v>273-011-0-003 Cascades Canada ULC (Cabano)</v>
      </c>
      <c r="B3900" s="345" t="str">
        <f t="shared" si="103"/>
        <v>011-0-003 Cascades Canada ULC (Cabano)</v>
      </c>
      <c r="C3900" s="406">
        <v>273</v>
      </c>
      <c r="D3900" s="406" t="s">
        <v>1007</v>
      </c>
      <c r="E3900" s="406" t="s">
        <v>1211</v>
      </c>
      <c r="F3900" s="760">
        <v>460</v>
      </c>
      <c r="G3900" s="761">
        <v>8</v>
      </c>
      <c r="H3900" s="762">
        <v>460</v>
      </c>
    </row>
    <row r="3901" spans="1:8" s="2" customFormat="1" ht="15.75" thickBot="1" x14ac:dyDescent="0.3">
      <c r="A3901" s="525" t="str">
        <f t="shared" si="102"/>
        <v>273-051-0-003 Domtar inc. (Windsor - Pâtes et papiers)</v>
      </c>
      <c r="B3901" s="345" t="str">
        <f t="shared" si="103"/>
        <v>051-0-003 Domtar inc. (Windsor - Pâtes et papiers)</v>
      </c>
      <c r="C3901" s="406">
        <v>273</v>
      </c>
      <c r="D3901" s="406" t="s">
        <v>1012</v>
      </c>
      <c r="E3901" s="406" t="s">
        <v>1238</v>
      </c>
      <c r="F3901" s="760">
        <v>460</v>
      </c>
      <c r="G3901" s="761">
        <v>8</v>
      </c>
      <c r="H3901" s="762">
        <v>460</v>
      </c>
    </row>
    <row r="3902" spans="1:8" s="2" customFormat="1" ht="15.75" thickBot="1" x14ac:dyDescent="0.3">
      <c r="A3902" s="525" t="str">
        <f t="shared" si="102"/>
        <v>273-021-2-036 Elkem Métal Canada inc.</v>
      </c>
      <c r="B3902" s="345" t="str">
        <f t="shared" si="103"/>
        <v>021-2-036 Elkem Métal Canada inc.</v>
      </c>
      <c r="C3902" s="406">
        <v>273</v>
      </c>
      <c r="D3902" s="406" t="s">
        <v>1308</v>
      </c>
      <c r="E3902" s="406" t="s">
        <v>1309</v>
      </c>
      <c r="F3902" s="760">
        <v>460</v>
      </c>
      <c r="G3902" s="761">
        <v>8</v>
      </c>
      <c r="H3902" s="762">
        <v>460</v>
      </c>
    </row>
    <row r="3903" spans="1:8" s="2" customFormat="1" ht="15.75" thickBot="1" x14ac:dyDescent="0.3">
      <c r="A3903" s="525" t="str">
        <f t="shared" si="102"/>
        <v>273-027-4-003 Énergie Milot</v>
      </c>
      <c r="B3903" s="345" t="str">
        <f t="shared" si="103"/>
        <v>027-4-003 Énergie Milot</v>
      </c>
      <c r="C3903" s="406">
        <v>273</v>
      </c>
      <c r="D3903" s="406" t="s">
        <v>1314</v>
      </c>
      <c r="E3903" s="406" t="s">
        <v>1315</v>
      </c>
      <c r="F3903" s="760">
        <v>460</v>
      </c>
      <c r="G3903" s="761">
        <v>8</v>
      </c>
      <c r="H3903" s="762">
        <v>460</v>
      </c>
    </row>
    <row r="3904" spans="1:8" s="2" customFormat="1" ht="15.75" thickBot="1" x14ac:dyDescent="0.3">
      <c r="A3904" s="525" t="str">
        <f t="shared" si="102"/>
        <v>273-012-0-003 Entreprises Sappi Canada inc. (Matane)</v>
      </c>
      <c r="B3904" s="345" t="str">
        <f t="shared" si="103"/>
        <v>012-0-003 Entreprises Sappi Canada inc. (Matane)</v>
      </c>
      <c r="C3904" s="406">
        <v>273</v>
      </c>
      <c r="D3904" s="406" t="s">
        <v>1009</v>
      </c>
      <c r="E3904" s="406" t="s">
        <v>1239</v>
      </c>
      <c r="F3904" s="760">
        <v>460</v>
      </c>
      <c r="G3904" s="761">
        <v>8</v>
      </c>
      <c r="H3904" s="762">
        <v>460</v>
      </c>
    </row>
    <row r="3905" spans="1:8" s="2" customFormat="1" ht="15.75" thickBot="1" x14ac:dyDescent="0.3">
      <c r="A3905" s="525" t="str">
        <f t="shared" si="102"/>
        <v>273-025-0-001 Fibrek S.E.N.C. (Pâtes et papiers)</v>
      </c>
      <c r="B3905" s="345" t="str">
        <f t="shared" si="103"/>
        <v>025-0-001 Fibrek S.E.N.C. (Pâtes et papiers)</v>
      </c>
      <c r="C3905" s="406">
        <v>273</v>
      </c>
      <c r="D3905" s="406" t="s">
        <v>1310</v>
      </c>
      <c r="E3905" s="406" t="s">
        <v>1311</v>
      </c>
      <c r="F3905" s="760">
        <v>380</v>
      </c>
      <c r="G3905" s="761">
        <v>7</v>
      </c>
      <c r="H3905" s="762">
        <v>420</v>
      </c>
    </row>
    <row r="3906" spans="1:8" s="2" customFormat="1" ht="15.75" thickBot="1" x14ac:dyDescent="0.3">
      <c r="A3906" s="525" t="str">
        <f t="shared" si="102"/>
        <v>273-081-0-001 Rayonier A.M. Canada S.E.N.C. (Témiscaming - Pâtes et papiers)</v>
      </c>
      <c r="B3906" s="345" t="str">
        <f t="shared" si="103"/>
        <v>081-0-001 Rayonier A.M. Canada S.E.N.C. (Témiscaming - Pâtes et papiers)</v>
      </c>
      <c r="C3906" s="406">
        <v>273</v>
      </c>
      <c r="D3906" s="406" t="s">
        <v>1017</v>
      </c>
      <c r="E3906" s="406" t="s">
        <v>1244</v>
      </c>
      <c r="F3906" s="760">
        <v>460</v>
      </c>
      <c r="G3906" s="761">
        <v>8</v>
      </c>
      <c r="H3906" s="762">
        <v>460</v>
      </c>
    </row>
    <row r="3907" spans="1:8" s="2" customFormat="1" ht="15.75" thickBot="1" x14ac:dyDescent="0.3">
      <c r="A3907" s="525" t="str">
        <f t="shared" si="102"/>
        <v>273-025-4-005 Société de cogénération de St-Félicien, S.E.C.</v>
      </c>
      <c r="B3907" s="345" t="str">
        <f t="shared" si="103"/>
        <v>025-4-005 Société de cogénération de St-Félicien, S.E.C.</v>
      </c>
      <c r="C3907" s="406">
        <v>273</v>
      </c>
      <c r="D3907" s="406" t="s">
        <v>1312</v>
      </c>
      <c r="E3907" s="406" t="s">
        <v>1313</v>
      </c>
      <c r="F3907" s="760">
        <v>320</v>
      </c>
      <c r="G3907" s="761">
        <v>6</v>
      </c>
      <c r="H3907" s="762">
        <v>360</v>
      </c>
    </row>
    <row r="3908" spans="1:8" s="2" customFormat="1" ht="15.75" thickBot="1" x14ac:dyDescent="0.3">
      <c r="A3908" s="525" t="str">
        <f t="shared" si="102"/>
        <v>273-042-2-013 Transfobec Mauricie</v>
      </c>
      <c r="B3908" s="345" t="str">
        <f t="shared" si="103"/>
        <v>042-2-013 Transfobec Mauricie</v>
      </c>
      <c r="C3908" s="406">
        <v>273</v>
      </c>
      <c r="D3908" s="406" t="s">
        <v>1316</v>
      </c>
      <c r="E3908" s="406" t="s">
        <v>1317</v>
      </c>
      <c r="F3908" s="760">
        <v>460</v>
      </c>
      <c r="G3908" s="761">
        <v>8</v>
      </c>
      <c r="H3908" s="762">
        <v>460</v>
      </c>
    </row>
    <row r="3909" spans="1:8" s="2" customFormat="1" ht="15.75" thickBot="1" x14ac:dyDescent="0.3">
      <c r="A3909" s="525" t="str">
        <f t="shared" si="102"/>
        <v>274-142-4-004 Biomasse du lac Taureau</v>
      </c>
      <c r="B3909" s="345" t="str">
        <f t="shared" si="103"/>
        <v>142-4-004 Biomasse du lac Taureau</v>
      </c>
      <c r="C3909" s="406">
        <v>274</v>
      </c>
      <c r="D3909" s="406" t="s">
        <v>1147</v>
      </c>
      <c r="E3909" s="406" t="s">
        <v>1318</v>
      </c>
      <c r="F3909" s="760">
        <v>460</v>
      </c>
      <c r="G3909" s="761">
        <v>8</v>
      </c>
      <c r="H3909" s="762">
        <v>460</v>
      </c>
    </row>
    <row r="3910" spans="1:8" s="2" customFormat="1" ht="15.75" thickBot="1" x14ac:dyDescent="0.3">
      <c r="A3910" s="525" t="str">
        <f t="shared" si="102"/>
        <v>274-011-0-003 Cascades Canada ULC (Cabano)</v>
      </c>
      <c r="B3910" s="345" t="str">
        <f t="shared" si="103"/>
        <v>011-0-003 Cascades Canada ULC (Cabano)</v>
      </c>
      <c r="C3910" s="406">
        <v>274</v>
      </c>
      <c r="D3910" s="406" t="s">
        <v>1007</v>
      </c>
      <c r="E3910" s="406" t="s">
        <v>1211</v>
      </c>
      <c r="F3910" s="760">
        <v>460</v>
      </c>
      <c r="G3910" s="761">
        <v>8</v>
      </c>
      <c r="H3910" s="762">
        <v>460</v>
      </c>
    </row>
    <row r="3911" spans="1:8" s="2" customFormat="1" ht="15.75" thickBot="1" x14ac:dyDescent="0.3">
      <c r="A3911" s="525" t="str">
        <f t="shared" si="102"/>
        <v>274-051-0-003 Domtar inc. (Windsor - Pâtes et papiers)</v>
      </c>
      <c r="B3911" s="345" t="str">
        <f t="shared" si="103"/>
        <v>051-0-003 Domtar inc. (Windsor - Pâtes et papiers)</v>
      </c>
      <c r="C3911" s="406">
        <v>274</v>
      </c>
      <c r="D3911" s="406" t="s">
        <v>1012</v>
      </c>
      <c r="E3911" s="406" t="s">
        <v>1238</v>
      </c>
      <c r="F3911" s="760">
        <v>460</v>
      </c>
      <c r="G3911" s="761">
        <v>8</v>
      </c>
      <c r="H3911" s="762">
        <v>460</v>
      </c>
    </row>
    <row r="3912" spans="1:8" s="2" customFormat="1" ht="15.75" thickBot="1" x14ac:dyDescent="0.3">
      <c r="A3912" s="525" t="str">
        <f t="shared" si="102"/>
        <v>274-021-2-036 Elkem Métal Canada inc.</v>
      </c>
      <c r="B3912" s="345" t="str">
        <f t="shared" si="103"/>
        <v>021-2-036 Elkem Métal Canada inc.</v>
      </c>
      <c r="C3912" s="406">
        <v>274</v>
      </c>
      <c r="D3912" s="406" t="s">
        <v>1308</v>
      </c>
      <c r="E3912" s="406" t="s">
        <v>1309</v>
      </c>
      <c r="F3912" s="760">
        <v>460</v>
      </c>
      <c r="G3912" s="761">
        <v>8</v>
      </c>
      <c r="H3912" s="762">
        <v>460</v>
      </c>
    </row>
    <row r="3913" spans="1:8" s="2" customFormat="1" ht="15.75" thickBot="1" x14ac:dyDescent="0.3">
      <c r="A3913" s="525" t="str">
        <f t="shared" si="102"/>
        <v>274-027-4-003 Énergie Milot</v>
      </c>
      <c r="B3913" s="345" t="str">
        <f t="shared" si="103"/>
        <v>027-4-003 Énergie Milot</v>
      </c>
      <c r="C3913" s="406">
        <v>274</v>
      </c>
      <c r="D3913" s="406" t="s">
        <v>1314</v>
      </c>
      <c r="E3913" s="406" t="s">
        <v>1315</v>
      </c>
      <c r="F3913" s="760">
        <v>460</v>
      </c>
      <c r="G3913" s="761">
        <v>8</v>
      </c>
      <c r="H3913" s="762">
        <v>460</v>
      </c>
    </row>
    <row r="3914" spans="1:8" s="2" customFormat="1" ht="15.75" thickBot="1" x14ac:dyDescent="0.3">
      <c r="A3914" s="525" t="str">
        <f t="shared" si="102"/>
        <v>274-012-0-003 Entreprises Sappi Canada inc. (Matane)</v>
      </c>
      <c r="B3914" s="345" t="str">
        <f t="shared" si="103"/>
        <v>012-0-003 Entreprises Sappi Canada inc. (Matane)</v>
      </c>
      <c r="C3914" s="406">
        <v>274</v>
      </c>
      <c r="D3914" s="406" t="s">
        <v>1009</v>
      </c>
      <c r="E3914" s="406" t="s">
        <v>1239</v>
      </c>
      <c r="F3914" s="760">
        <v>460</v>
      </c>
      <c r="G3914" s="761">
        <v>8</v>
      </c>
      <c r="H3914" s="762">
        <v>460</v>
      </c>
    </row>
    <row r="3915" spans="1:8" s="2" customFormat="1" ht="15.75" thickBot="1" x14ac:dyDescent="0.3">
      <c r="A3915" s="525" t="str">
        <f t="shared" si="102"/>
        <v>274-025-0-001 Fibrek S.E.N.C. (Pâtes et papiers)</v>
      </c>
      <c r="B3915" s="345" t="str">
        <f t="shared" si="103"/>
        <v>025-0-001 Fibrek S.E.N.C. (Pâtes et papiers)</v>
      </c>
      <c r="C3915" s="406">
        <v>274</v>
      </c>
      <c r="D3915" s="406" t="s">
        <v>1310</v>
      </c>
      <c r="E3915" s="406" t="s">
        <v>1311</v>
      </c>
      <c r="F3915" s="760">
        <v>300</v>
      </c>
      <c r="G3915" s="761">
        <v>5</v>
      </c>
      <c r="H3915" s="762">
        <v>300</v>
      </c>
    </row>
    <row r="3916" spans="1:8" s="2" customFormat="1" ht="15.75" thickBot="1" x14ac:dyDescent="0.3">
      <c r="A3916" s="525" t="str">
        <f t="shared" si="102"/>
        <v>274-081-0-001 Rayonier A.M. Canada S.E.N.C. (Témiscaming - Pâtes et papiers)</v>
      </c>
      <c r="B3916" s="345" t="str">
        <f t="shared" si="103"/>
        <v>081-0-001 Rayonier A.M. Canada S.E.N.C. (Témiscaming - Pâtes et papiers)</v>
      </c>
      <c r="C3916" s="406">
        <v>274</v>
      </c>
      <c r="D3916" s="406" t="s">
        <v>1017</v>
      </c>
      <c r="E3916" s="406" t="s">
        <v>1244</v>
      </c>
      <c r="F3916" s="760">
        <v>460</v>
      </c>
      <c r="G3916" s="761">
        <v>8</v>
      </c>
      <c r="H3916" s="762">
        <v>460</v>
      </c>
    </row>
    <row r="3917" spans="1:8" s="2" customFormat="1" ht="15.75" thickBot="1" x14ac:dyDescent="0.3">
      <c r="A3917" s="525" t="str">
        <f t="shared" si="102"/>
        <v>274-025-4-005 Société de cogénération de St-Félicien, S.E.C.</v>
      </c>
      <c r="B3917" s="345" t="str">
        <f t="shared" si="103"/>
        <v>025-4-005 Société de cogénération de St-Félicien, S.E.C.</v>
      </c>
      <c r="C3917" s="406">
        <v>274</v>
      </c>
      <c r="D3917" s="406" t="s">
        <v>1312</v>
      </c>
      <c r="E3917" s="406" t="s">
        <v>1313</v>
      </c>
      <c r="F3917" s="760">
        <v>240</v>
      </c>
      <c r="G3917" s="761">
        <v>4</v>
      </c>
      <c r="H3917" s="762">
        <v>240</v>
      </c>
    </row>
    <row r="3918" spans="1:8" s="2" customFormat="1" ht="15.75" thickBot="1" x14ac:dyDescent="0.3">
      <c r="A3918" s="525" t="str">
        <f t="shared" si="102"/>
        <v>274-042-2-013 Transfobec Mauricie</v>
      </c>
      <c r="B3918" s="345" t="str">
        <f t="shared" si="103"/>
        <v>042-2-013 Transfobec Mauricie</v>
      </c>
      <c r="C3918" s="406">
        <v>274</v>
      </c>
      <c r="D3918" s="406" t="s">
        <v>1316</v>
      </c>
      <c r="E3918" s="406" t="s">
        <v>1317</v>
      </c>
      <c r="F3918" s="760">
        <v>460</v>
      </c>
      <c r="G3918" s="761">
        <v>8</v>
      </c>
      <c r="H3918" s="762">
        <v>460</v>
      </c>
    </row>
    <row r="3919" spans="1:8" s="2" customFormat="1" ht="15.75" thickBot="1" x14ac:dyDescent="0.3">
      <c r="A3919" s="525" t="str">
        <f t="shared" si="102"/>
        <v>275-142-4-004 Biomasse du lac Taureau</v>
      </c>
      <c r="B3919" s="345" t="str">
        <f t="shared" si="103"/>
        <v>142-4-004 Biomasse du lac Taureau</v>
      </c>
      <c r="C3919" s="406">
        <v>275</v>
      </c>
      <c r="D3919" s="406" t="s">
        <v>1147</v>
      </c>
      <c r="E3919" s="406" t="s">
        <v>1318</v>
      </c>
      <c r="F3919" s="760">
        <v>460</v>
      </c>
      <c r="G3919" s="761">
        <v>8</v>
      </c>
      <c r="H3919" s="762">
        <v>460</v>
      </c>
    </row>
    <row r="3920" spans="1:8" s="2" customFormat="1" ht="15.75" thickBot="1" x14ac:dyDescent="0.3">
      <c r="A3920" s="525" t="str">
        <f t="shared" si="102"/>
        <v>275-011-0-003 Cascades Canada ULC (Cabano)</v>
      </c>
      <c r="B3920" s="345" t="str">
        <f t="shared" si="103"/>
        <v>011-0-003 Cascades Canada ULC (Cabano)</v>
      </c>
      <c r="C3920" s="406">
        <v>275</v>
      </c>
      <c r="D3920" s="406" t="s">
        <v>1007</v>
      </c>
      <c r="E3920" s="406" t="s">
        <v>1211</v>
      </c>
      <c r="F3920" s="760">
        <v>460</v>
      </c>
      <c r="G3920" s="761">
        <v>8</v>
      </c>
      <c r="H3920" s="762">
        <v>460</v>
      </c>
    </row>
    <row r="3921" spans="1:8" s="2" customFormat="1" ht="15.75" thickBot="1" x14ac:dyDescent="0.3">
      <c r="A3921" s="525" t="str">
        <f t="shared" si="102"/>
        <v>275-051-0-003 Domtar inc. (Windsor - Pâtes et papiers)</v>
      </c>
      <c r="B3921" s="345" t="str">
        <f t="shared" si="103"/>
        <v>051-0-003 Domtar inc. (Windsor - Pâtes et papiers)</v>
      </c>
      <c r="C3921" s="406">
        <v>275</v>
      </c>
      <c r="D3921" s="406" t="s">
        <v>1012</v>
      </c>
      <c r="E3921" s="406" t="s">
        <v>1238</v>
      </c>
      <c r="F3921" s="760">
        <v>460</v>
      </c>
      <c r="G3921" s="761">
        <v>8</v>
      </c>
      <c r="H3921" s="762">
        <v>460</v>
      </c>
    </row>
    <row r="3922" spans="1:8" s="2" customFormat="1" ht="15.75" thickBot="1" x14ac:dyDescent="0.3">
      <c r="A3922" s="525" t="str">
        <f t="shared" si="102"/>
        <v>275-021-2-036 Elkem Métal Canada inc.</v>
      </c>
      <c r="B3922" s="345" t="str">
        <f t="shared" si="103"/>
        <v>021-2-036 Elkem Métal Canada inc.</v>
      </c>
      <c r="C3922" s="406">
        <v>275</v>
      </c>
      <c r="D3922" s="406" t="s">
        <v>1308</v>
      </c>
      <c r="E3922" s="406" t="s">
        <v>1309</v>
      </c>
      <c r="F3922" s="760">
        <v>420</v>
      </c>
      <c r="G3922" s="761">
        <v>7</v>
      </c>
      <c r="H3922" s="762">
        <v>420</v>
      </c>
    </row>
    <row r="3923" spans="1:8" s="2" customFormat="1" ht="15.75" thickBot="1" x14ac:dyDescent="0.3">
      <c r="A3923" s="525" t="str">
        <f t="shared" si="102"/>
        <v>275-027-4-003 Énergie Milot</v>
      </c>
      <c r="B3923" s="345" t="str">
        <f t="shared" si="103"/>
        <v>027-4-003 Énergie Milot</v>
      </c>
      <c r="C3923" s="406">
        <v>275</v>
      </c>
      <c r="D3923" s="406" t="s">
        <v>1314</v>
      </c>
      <c r="E3923" s="406" t="s">
        <v>1315</v>
      </c>
      <c r="F3923" s="760">
        <v>380</v>
      </c>
      <c r="G3923" s="761">
        <v>7</v>
      </c>
      <c r="H3923" s="762">
        <v>420</v>
      </c>
    </row>
    <row r="3924" spans="1:8" s="2" customFormat="1" ht="15.75" thickBot="1" x14ac:dyDescent="0.3">
      <c r="A3924" s="525" t="str">
        <f t="shared" si="102"/>
        <v>275-012-0-003 Entreprises Sappi Canada inc. (Matane)</v>
      </c>
      <c r="B3924" s="345" t="str">
        <f t="shared" si="103"/>
        <v>012-0-003 Entreprises Sappi Canada inc. (Matane)</v>
      </c>
      <c r="C3924" s="406">
        <v>275</v>
      </c>
      <c r="D3924" s="406" t="s">
        <v>1009</v>
      </c>
      <c r="E3924" s="406" t="s">
        <v>1239</v>
      </c>
      <c r="F3924" s="760">
        <v>460</v>
      </c>
      <c r="G3924" s="761">
        <v>8</v>
      </c>
      <c r="H3924" s="762">
        <v>460</v>
      </c>
    </row>
    <row r="3925" spans="1:8" s="2" customFormat="1" ht="15.75" thickBot="1" x14ac:dyDescent="0.3">
      <c r="A3925" s="525" t="str">
        <f t="shared" si="102"/>
        <v>275-025-0-001 Fibrek S.E.N.C. (Pâtes et papiers)</v>
      </c>
      <c r="B3925" s="345" t="str">
        <f t="shared" si="103"/>
        <v>025-0-001 Fibrek S.E.N.C. (Pâtes et papiers)</v>
      </c>
      <c r="C3925" s="406">
        <v>275</v>
      </c>
      <c r="D3925" s="406" t="s">
        <v>1310</v>
      </c>
      <c r="E3925" s="406" t="s">
        <v>1311</v>
      </c>
      <c r="F3925" s="760">
        <v>240</v>
      </c>
      <c r="G3925" s="761">
        <v>4</v>
      </c>
      <c r="H3925" s="762">
        <v>240</v>
      </c>
    </row>
    <row r="3926" spans="1:8" s="2" customFormat="1" ht="15.75" thickBot="1" x14ac:dyDescent="0.3">
      <c r="A3926" s="525" t="str">
        <f t="shared" si="102"/>
        <v>275-081-0-001 Rayonier A.M. Canada S.E.N.C. (Témiscaming - Pâtes et papiers)</v>
      </c>
      <c r="B3926" s="345" t="str">
        <f t="shared" si="103"/>
        <v>081-0-001 Rayonier A.M. Canada S.E.N.C. (Témiscaming - Pâtes et papiers)</v>
      </c>
      <c r="C3926" s="406">
        <v>275</v>
      </c>
      <c r="D3926" s="406" t="s">
        <v>1017</v>
      </c>
      <c r="E3926" s="406" t="s">
        <v>1244</v>
      </c>
      <c r="F3926" s="760">
        <v>460</v>
      </c>
      <c r="G3926" s="761">
        <v>8</v>
      </c>
      <c r="H3926" s="762">
        <v>460</v>
      </c>
    </row>
    <row r="3927" spans="1:8" s="2" customFormat="1" ht="15.75" thickBot="1" x14ac:dyDescent="0.3">
      <c r="A3927" s="525" t="str">
        <f t="shared" si="102"/>
        <v>275-025-4-005 Société de cogénération de St-Félicien, S.E.C.</v>
      </c>
      <c r="B3927" s="345" t="str">
        <f t="shared" si="103"/>
        <v>025-4-005 Société de cogénération de St-Félicien, S.E.C.</v>
      </c>
      <c r="C3927" s="406">
        <v>275</v>
      </c>
      <c r="D3927" s="406" t="s">
        <v>1312</v>
      </c>
      <c r="E3927" s="406" t="s">
        <v>1313</v>
      </c>
      <c r="F3927" s="760">
        <v>180</v>
      </c>
      <c r="G3927" s="761">
        <v>3</v>
      </c>
      <c r="H3927" s="762">
        <v>180</v>
      </c>
    </row>
    <row r="3928" spans="1:8" s="2" customFormat="1" ht="15.75" thickBot="1" x14ac:dyDescent="0.3">
      <c r="A3928" s="525" t="str">
        <f t="shared" si="102"/>
        <v>275-042-2-013 Transfobec Mauricie</v>
      </c>
      <c r="B3928" s="345" t="str">
        <f t="shared" si="103"/>
        <v>042-2-013 Transfobec Mauricie</v>
      </c>
      <c r="C3928" s="406">
        <v>275</v>
      </c>
      <c r="D3928" s="406" t="s">
        <v>1316</v>
      </c>
      <c r="E3928" s="406" t="s">
        <v>1317</v>
      </c>
      <c r="F3928" s="760">
        <v>460</v>
      </c>
      <c r="G3928" s="761">
        <v>8</v>
      </c>
      <c r="H3928" s="762">
        <v>460</v>
      </c>
    </row>
    <row r="3929" spans="1:8" s="2" customFormat="1" ht="15.75" thickBot="1" x14ac:dyDescent="0.3">
      <c r="A3929" s="525" t="str">
        <f t="shared" si="102"/>
        <v>276-142-4-004 Biomasse du lac Taureau</v>
      </c>
      <c r="B3929" s="345" t="str">
        <f t="shared" si="103"/>
        <v>142-4-004 Biomasse du lac Taureau</v>
      </c>
      <c r="C3929" s="406">
        <v>276</v>
      </c>
      <c r="D3929" s="406" t="s">
        <v>1147</v>
      </c>
      <c r="E3929" s="406" t="s">
        <v>1318</v>
      </c>
      <c r="F3929" s="760">
        <v>460</v>
      </c>
      <c r="G3929" s="761">
        <v>8</v>
      </c>
      <c r="H3929" s="762">
        <v>460</v>
      </c>
    </row>
    <row r="3930" spans="1:8" s="2" customFormat="1" ht="15.75" thickBot="1" x14ac:dyDescent="0.3">
      <c r="A3930" s="525" t="str">
        <f t="shared" si="102"/>
        <v>276-011-0-003 Cascades Canada ULC (Cabano)</v>
      </c>
      <c r="B3930" s="345" t="str">
        <f t="shared" si="103"/>
        <v>011-0-003 Cascades Canada ULC (Cabano)</v>
      </c>
      <c r="C3930" s="406">
        <v>276</v>
      </c>
      <c r="D3930" s="406" t="s">
        <v>1007</v>
      </c>
      <c r="E3930" s="406" t="s">
        <v>1211</v>
      </c>
      <c r="F3930" s="760">
        <v>460</v>
      </c>
      <c r="G3930" s="761">
        <v>8</v>
      </c>
      <c r="H3930" s="762">
        <v>460</v>
      </c>
    </row>
    <row r="3931" spans="1:8" s="2" customFormat="1" ht="15.75" thickBot="1" x14ac:dyDescent="0.3">
      <c r="A3931" s="525" t="str">
        <f t="shared" si="102"/>
        <v>276-051-0-003 Domtar inc. (Windsor - Pâtes et papiers)</v>
      </c>
      <c r="B3931" s="345" t="str">
        <f t="shared" si="103"/>
        <v>051-0-003 Domtar inc. (Windsor - Pâtes et papiers)</v>
      </c>
      <c r="C3931" s="406">
        <v>276</v>
      </c>
      <c r="D3931" s="406" t="s">
        <v>1012</v>
      </c>
      <c r="E3931" s="406" t="s">
        <v>1238</v>
      </c>
      <c r="F3931" s="760">
        <v>460</v>
      </c>
      <c r="G3931" s="761">
        <v>8</v>
      </c>
      <c r="H3931" s="762">
        <v>460</v>
      </c>
    </row>
    <row r="3932" spans="1:8" s="2" customFormat="1" ht="15.75" thickBot="1" x14ac:dyDescent="0.3">
      <c r="A3932" s="525" t="str">
        <f t="shared" si="102"/>
        <v>276-021-2-036 Elkem Métal Canada inc.</v>
      </c>
      <c r="B3932" s="345" t="str">
        <f t="shared" si="103"/>
        <v>021-2-036 Elkem Métal Canada inc.</v>
      </c>
      <c r="C3932" s="406">
        <v>276</v>
      </c>
      <c r="D3932" s="406" t="s">
        <v>1308</v>
      </c>
      <c r="E3932" s="406" t="s">
        <v>1309</v>
      </c>
      <c r="F3932" s="760">
        <v>380</v>
      </c>
      <c r="G3932" s="761">
        <v>7</v>
      </c>
      <c r="H3932" s="762">
        <v>420</v>
      </c>
    </row>
    <row r="3933" spans="1:8" s="2" customFormat="1" ht="15.75" thickBot="1" x14ac:dyDescent="0.3">
      <c r="A3933" s="525" t="str">
        <f t="shared" si="102"/>
        <v>276-027-4-003 Énergie Milot</v>
      </c>
      <c r="B3933" s="345" t="str">
        <f t="shared" si="103"/>
        <v>027-4-003 Énergie Milot</v>
      </c>
      <c r="C3933" s="406">
        <v>276</v>
      </c>
      <c r="D3933" s="406" t="s">
        <v>1314</v>
      </c>
      <c r="E3933" s="406" t="s">
        <v>1315</v>
      </c>
      <c r="F3933" s="760">
        <v>340</v>
      </c>
      <c r="G3933" s="761">
        <v>6</v>
      </c>
      <c r="H3933" s="762">
        <v>360</v>
      </c>
    </row>
    <row r="3934" spans="1:8" s="2" customFormat="1" ht="15.75" thickBot="1" x14ac:dyDescent="0.3">
      <c r="A3934" s="525" t="str">
        <f t="shared" si="102"/>
        <v>276-012-0-003 Entreprises Sappi Canada inc. (Matane)</v>
      </c>
      <c r="B3934" s="345" t="str">
        <f t="shared" si="103"/>
        <v>012-0-003 Entreprises Sappi Canada inc. (Matane)</v>
      </c>
      <c r="C3934" s="406">
        <v>276</v>
      </c>
      <c r="D3934" s="406" t="s">
        <v>1009</v>
      </c>
      <c r="E3934" s="406" t="s">
        <v>1239</v>
      </c>
      <c r="F3934" s="760">
        <v>460</v>
      </c>
      <c r="G3934" s="761">
        <v>8</v>
      </c>
      <c r="H3934" s="762">
        <v>460</v>
      </c>
    </row>
    <row r="3935" spans="1:8" s="2" customFormat="1" ht="15.75" thickBot="1" x14ac:dyDescent="0.3">
      <c r="A3935" s="525" t="str">
        <f t="shared" si="102"/>
        <v>276-025-0-001 Fibrek S.E.N.C. (Pâtes et papiers)</v>
      </c>
      <c r="B3935" s="345" t="str">
        <f t="shared" si="103"/>
        <v>025-0-001 Fibrek S.E.N.C. (Pâtes et papiers)</v>
      </c>
      <c r="C3935" s="406">
        <v>276</v>
      </c>
      <c r="D3935" s="406" t="s">
        <v>1310</v>
      </c>
      <c r="E3935" s="406" t="s">
        <v>1311</v>
      </c>
      <c r="F3935" s="760">
        <v>200</v>
      </c>
      <c r="G3935" s="761">
        <v>4</v>
      </c>
      <c r="H3935" s="762">
        <v>240</v>
      </c>
    </row>
    <row r="3936" spans="1:8" s="2" customFormat="1" ht="15.75" thickBot="1" x14ac:dyDescent="0.3">
      <c r="A3936" s="525" t="str">
        <f t="shared" ref="A3936:A3999" si="104">CONCATENATE(C3936,"-",B3936)</f>
        <v>276-081-0-001 Rayonier A.M. Canada S.E.N.C. (Témiscaming - Pâtes et papiers)</v>
      </c>
      <c r="B3936" s="345" t="str">
        <f t="shared" ref="B3936:B3999" si="105">CONCATENATE(D3936," ",E3936)</f>
        <v>081-0-001 Rayonier A.M. Canada S.E.N.C. (Témiscaming - Pâtes et papiers)</v>
      </c>
      <c r="C3936" s="406">
        <v>276</v>
      </c>
      <c r="D3936" s="406" t="s">
        <v>1017</v>
      </c>
      <c r="E3936" s="406" t="s">
        <v>1244</v>
      </c>
      <c r="F3936" s="760">
        <v>460</v>
      </c>
      <c r="G3936" s="761">
        <v>8</v>
      </c>
      <c r="H3936" s="762">
        <v>460</v>
      </c>
    </row>
    <row r="3937" spans="1:8" s="2" customFormat="1" ht="15.75" thickBot="1" x14ac:dyDescent="0.3">
      <c r="A3937" s="525" t="str">
        <f t="shared" si="104"/>
        <v>276-025-4-005 Société de cogénération de St-Félicien, S.E.C.</v>
      </c>
      <c r="B3937" s="345" t="str">
        <f t="shared" si="105"/>
        <v>025-4-005 Société de cogénération de St-Félicien, S.E.C.</v>
      </c>
      <c r="C3937" s="406">
        <v>276</v>
      </c>
      <c r="D3937" s="406" t="s">
        <v>1312</v>
      </c>
      <c r="E3937" s="406" t="s">
        <v>1313</v>
      </c>
      <c r="F3937" s="760">
        <v>140</v>
      </c>
      <c r="G3937" s="761">
        <v>3</v>
      </c>
      <c r="H3937" s="762">
        <v>180</v>
      </c>
    </row>
    <row r="3938" spans="1:8" s="2" customFormat="1" ht="15.75" thickBot="1" x14ac:dyDescent="0.3">
      <c r="A3938" s="525" t="str">
        <f t="shared" si="104"/>
        <v>276-042-2-013 Transfobec Mauricie</v>
      </c>
      <c r="B3938" s="345" t="str">
        <f t="shared" si="105"/>
        <v>042-2-013 Transfobec Mauricie</v>
      </c>
      <c r="C3938" s="406">
        <v>276</v>
      </c>
      <c r="D3938" s="406" t="s">
        <v>1316</v>
      </c>
      <c r="E3938" s="406" t="s">
        <v>1317</v>
      </c>
      <c r="F3938" s="760">
        <v>460</v>
      </c>
      <c r="G3938" s="761">
        <v>8</v>
      </c>
      <c r="H3938" s="762">
        <v>460</v>
      </c>
    </row>
    <row r="3939" spans="1:8" s="2" customFormat="1" ht="15.75" thickBot="1" x14ac:dyDescent="0.3">
      <c r="A3939" s="525" t="str">
        <f t="shared" si="104"/>
        <v>277-142-4-004 Biomasse du lac Taureau</v>
      </c>
      <c r="B3939" s="345" t="str">
        <f t="shared" si="105"/>
        <v>142-4-004 Biomasse du lac Taureau</v>
      </c>
      <c r="C3939" s="406">
        <v>277</v>
      </c>
      <c r="D3939" s="406" t="s">
        <v>1147</v>
      </c>
      <c r="E3939" s="406" t="s">
        <v>1318</v>
      </c>
      <c r="F3939" s="760">
        <v>460</v>
      </c>
      <c r="G3939" s="761">
        <v>8</v>
      </c>
      <c r="H3939" s="762">
        <v>460</v>
      </c>
    </row>
    <row r="3940" spans="1:8" s="2" customFormat="1" ht="15.75" thickBot="1" x14ac:dyDescent="0.3">
      <c r="A3940" s="525" t="str">
        <f t="shared" si="104"/>
        <v>277-011-0-003 Cascades Canada ULC (Cabano)</v>
      </c>
      <c r="B3940" s="345" t="str">
        <f t="shared" si="105"/>
        <v>011-0-003 Cascades Canada ULC (Cabano)</v>
      </c>
      <c r="C3940" s="406">
        <v>277</v>
      </c>
      <c r="D3940" s="406" t="s">
        <v>1007</v>
      </c>
      <c r="E3940" s="406" t="s">
        <v>1211</v>
      </c>
      <c r="F3940" s="760">
        <v>460</v>
      </c>
      <c r="G3940" s="761">
        <v>8</v>
      </c>
      <c r="H3940" s="762">
        <v>460</v>
      </c>
    </row>
    <row r="3941" spans="1:8" s="2" customFormat="1" ht="15.75" thickBot="1" x14ac:dyDescent="0.3">
      <c r="A3941" s="525" t="str">
        <f t="shared" si="104"/>
        <v>277-051-0-003 Domtar inc. (Windsor - Pâtes et papiers)</v>
      </c>
      <c r="B3941" s="345" t="str">
        <f t="shared" si="105"/>
        <v>051-0-003 Domtar inc. (Windsor - Pâtes et papiers)</v>
      </c>
      <c r="C3941" s="406">
        <v>277</v>
      </c>
      <c r="D3941" s="406" t="s">
        <v>1012</v>
      </c>
      <c r="E3941" s="406" t="s">
        <v>1238</v>
      </c>
      <c r="F3941" s="760">
        <v>460</v>
      </c>
      <c r="G3941" s="761">
        <v>8</v>
      </c>
      <c r="H3941" s="762">
        <v>460</v>
      </c>
    </row>
    <row r="3942" spans="1:8" s="2" customFormat="1" ht="15.75" thickBot="1" x14ac:dyDescent="0.3">
      <c r="A3942" s="525" t="str">
        <f t="shared" si="104"/>
        <v>277-021-2-036 Elkem Métal Canada inc.</v>
      </c>
      <c r="B3942" s="345" t="str">
        <f t="shared" si="105"/>
        <v>021-2-036 Elkem Métal Canada inc.</v>
      </c>
      <c r="C3942" s="406">
        <v>277</v>
      </c>
      <c r="D3942" s="406" t="s">
        <v>1308</v>
      </c>
      <c r="E3942" s="406" t="s">
        <v>1309</v>
      </c>
      <c r="F3942" s="760">
        <v>460</v>
      </c>
      <c r="G3942" s="761">
        <v>8</v>
      </c>
      <c r="H3942" s="762">
        <v>460</v>
      </c>
    </row>
    <row r="3943" spans="1:8" s="2" customFormat="1" ht="15.75" thickBot="1" x14ac:dyDescent="0.3">
      <c r="A3943" s="525" t="str">
        <f t="shared" si="104"/>
        <v>277-027-4-003 Énergie Milot</v>
      </c>
      <c r="B3943" s="345" t="str">
        <f t="shared" si="105"/>
        <v>027-4-003 Énergie Milot</v>
      </c>
      <c r="C3943" s="406">
        <v>277</v>
      </c>
      <c r="D3943" s="406" t="s">
        <v>1314</v>
      </c>
      <c r="E3943" s="406" t="s">
        <v>1315</v>
      </c>
      <c r="F3943" s="760">
        <v>460</v>
      </c>
      <c r="G3943" s="761">
        <v>8</v>
      </c>
      <c r="H3943" s="762">
        <v>460</v>
      </c>
    </row>
    <row r="3944" spans="1:8" s="2" customFormat="1" ht="15.75" thickBot="1" x14ac:dyDescent="0.3">
      <c r="A3944" s="525" t="str">
        <f t="shared" si="104"/>
        <v>277-012-0-003 Entreprises Sappi Canada inc. (Matane)</v>
      </c>
      <c r="B3944" s="345" t="str">
        <f t="shared" si="105"/>
        <v>012-0-003 Entreprises Sappi Canada inc. (Matane)</v>
      </c>
      <c r="C3944" s="406">
        <v>277</v>
      </c>
      <c r="D3944" s="406" t="s">
        <v>1009</v>
      </c>
      <c r="E3944" s="406" t="s">
        <v>1239</v>
      </c>
      <c r="F3944" s="760">
        <v>460</v>
      </c>
      <c r="G3944" s="761">
        <v>8</v>
      </c>
      <c r="H3944" s="762">
        <v>460</v>
      </c>
    </row>
    <row r="3945" spans="1:8" s="2" customFormat="1" ht="15.75" thickBot="1" x14ac:dyDescent="0.3">
      <c r="A3945" s="525" t="str">
        <f t="shared" si="104"/>
        <v>277-025-0-001 Fibrek S.E.N.C. (Pâtes et papiers)</v>
      </c>
      <c r="B3945" s="345" t="str">
        <f t="shared" si="105"/>
        <v>025-0-001 Fibrek S.E.N.C. (Pâtes et papiers)</v>
      </c>
      <c r="C3945" s="406">
        <v>277</v>
      </c>
      <c r="D3945" s="406" t="s">
        <v>1310</v>
      </c>
      <c r="E3945" s="406" t="s">
        <v>1311</v>
      </c>
      <c r="F3945" s="760">
        <v>360</v>
      </c>
      <c r="G3945" s="761">
        <v>6</v>
      </c>
      <c r="H3945" s="762">
        <v>360</v>
      </c>
    </row>
    <row r="3946" spans="1:8" s="2" customFormat="1" ht="15.75" thickBot="1" x14ac:dyDescent="0.3">
      <c r="A3946" s="525" t="str">
        <f t="shared" si="104"/>
        <v>277-081-0-001 Rayonier A.M. Canada S.E.N.C. (Témiscaming - Pâtes et papiers)</v>
      </c>
      <c r="B3946" s="345" t="str">
        <f t="shared" si="105"/>
        <v>081-0-001 Rayonier A.M. Canada S.E.N.C. (Témiscaming - Pâtes et papiers)</v>
      </c>
      <c r="C3946" s="406">
        <v>277</v>
      </c>
      <c r="D3946" s="406" t="s">
        <v>1017</v>
      </c>
      <c r="E3946" s="406" t="s">
        <v>1244</v>
      </c>
      <c r="F3946" s="760">
        <v>460</v>
      </c>
      <c r="G3946" s="761">
        <v>8</v>
      </c>
      <c r="H3946" s="762">
        <v>460</v>
      </c>
    </row>
    <row r="3947" spans="1:8" s="2" customFormat="1" ht="15.75" thickBot="1" x14ac:dyDescent="0.3">
      <c r="A3947" s="525" t="str">
        <f t="shared" si="104"/>
        <v>277-025-4-005 Société de cogénération de St-Félicien, S.E.C.</v>
      </c>
      <c r="B3947" s="345" t="str">
        <f t="shared" si="105"/>
        <v>025-4-005 Société de cogénération de St-Félicien, S.E.C.</v>
      </c>
      <c r="C3947" s="406">
        <v>277</v>
      </c>
      <c r="D3947" s="406" t="s">
        <v>1312</v>
      </c>
      <c r="E3947" s="406" t="s">
        <v>1313</v>
      </c>
      <c r="F3947" s="760">
        <v>300</v>
      </c>
      <c r="G3947" s="761">
        <v>5</v>
      </c>
      <c r="H3947" s="762">
        <v>300</v>
      </c>
    </row>
    <row r="3948" spans="1:8" s="2" customFormat="1" ht="15.75" thickBot="1" x14ac:dyDescent="0.3">
      <c r="A3948" s="525" t="str">
        <f t="shared" si="104"/>
        <v>277-042-2-013 Transfobec Mauricie</v>
      </c>
      <c r="B3948" s="345" t="str">
        <f t="shared" si="105"/>
        <v>042-2-013 Transfobec Mauricie</v>
      </c>
      <c r="C3948" s="406">
        <v>277</v>
      </c>
      <c r="D3948" s="406" t="s">
        <v>1316</v>
      </c>
      <c r="E3948" s="406" t="s">
        <v>1317</v>
      </c>
      <c r="F3948" s="760">
        <v>460</v>
      </c>
      <c r="G3948" s="761">
        <v>8</v>
      </c>
      <c r="H3948" s="762">
        <v>460</v>
      </c>
    </row>
    <row r="3949" spans="1:8" s="2" customFormat="1" ht="15.75" thickBot="1" x14ac:dyDescent="0.3">
      <c r="A3949" s="525" t="str">
        <f t="shared" si="104"/>
        <v>278-142-4-004 Biomasse du lac Taureau</v>
      </c>
      <c r="B3949" s="345" t="str">
        <f t="shared" si="105"/>
        <v>142-4-004 Biomasse du lac Taureau</v>
      </c>
      <c r="C3949" s="406">
        <v>278</v>
      </c>
      <c r="D3949" s="406" t="s">
        <v>1147</v>
      </c>
      <c r="E3949" s="406" t="s">
        <v>1318</v>
      </c>
      <c r="F3949" s="760">
        <v>460</v>
      </c>
      <c r="G3949" s="761">
        <v>8</v>
      </c>
      <c r="H3949" s="762">
        <v>460</v>
      </c>
    </row>
    <row r="3950" spans="1:8" s="2" customFormat="1" ht="15.75" thickBot="1" x14ac:dyDescent="0.3">
      <c r="A3950" s="525" t="str">
        <f t="shared" si="104"/>
        <v>278-011-0-003 Cascades Canada ULC (Cabano)</v>
      </c>
      <c r="B3950" s="345" t="str">
        <f t="shared" si="105"/>
        <v>011-0-003 Cascades Canada ULC (Cabano)</v>
      </c>
      <c r="C3950" s="406">
        <v>278</v>
      </c>
      <c r="D3950" s="406" t="s">
        <v>1007</v>
      </c>
      <c r="E3950" s="406" t="s">
        <v>1211</v>
      </c>
      <c r="F3950" s="760">
        <v>460</v>
      </c>
      <c r="G3950" s="761">
        <v>8</v>
      </c>
      <c r="H3950" s="762">
        <v>460</v>
      </c>
    </row>
    <row r="3951" spans="1:8" s="2" customFormat="1" ht="15.75" thickBot="1" x14ac:dyDescent="0.3">
      <c r="A3951" s="525" t="str">
        <f t="shared" si="104"/>
        <v>278-051-0-003 Domtar inc. (Windsor - Pâtes et papiers)</v>
      </c>
      <c r="B3951" s="345" t="str">
        <f t="shared" si="105"/>
        <v>051-0-003 Domtar inc. (Windsor - Pâtes et papiers)</v>
      </c>
      <c r="C3951" s="406">
        <v>278</v>
      </c>
      <c r="D3951" s="406" t="s">
        <v>1012</v>
      </c>
      <c r="E3951" s="406" t="s">
        <v>1238</v>
      </c>
      <c r="F3951" s="760">
        <v>460</v>
      </c>
      <c r="G3951" s="761">
        <v>8</v>
      </c>
      <c r="H3951" s="762">
        <v>460</v>
      </c>
    </row>
    <row r="3952" spans="1:8" s="2" customFormat="1" ht="15.75" thickBot="1" x14ac:dyDescent="0.3">
      <c r="A3952" s="525" t="str">
        <f t="shared" si="104"/>
        <v>278-021-2-036 Elkem Métal Canada inc.</v>
      </c>
      <c r="B3952" s="345" t="str">
        <f t="shared" si="105"/>
        <v>021-2-036 Elkem Métal Canada inc.</v>
      </c>
      <c r="C3952" s="406">
        <v>278</v>
      </c>
      <c r="D3952" s="406" t="s">
        <v>1308</v>
      </c>
      <c r="E3952" s="406" t="s">
        <v>1309</v>
      </c>
      <c r="F3952" s="760">
        <v>460</v>
      </c>
      <c r="G3952" s="761">
        <v>8</v>
      </c>
      <c r="H3952" s="762">
        <v>460</v>
      </c>
    </row>
    <row r="3953" spans="1:8" s="2" customFormat="1" ht="15.75" thickBot="1" x14ac:dyDescent="0.3">
      <c r="A3953" s="525" t="str">
        <f t="shared" si="104"/>
        <v>278-027-4-003 Énergie Milot</v>
      </c>
      <c r="B3953" s="345" t="str">
        <f t="shared" si="105"/>
        <v>027-4-003 Énergie Milot</v>
      </c>
      <c r="C3953" s="406">
        <v>278</v>
      </c>
      <c r="D3953" s="406" t="s">
        <v>1314</v>
      </c>
      <c r="E3953" s="406" t="s">
        <v>1315</v>
      </c>
      <c r="F3953" s="760">
        <v>460</v>
      </c>
      <c r="G3953" s="761">
        <v>8</v>
      </c>
      <c r="H3953" s="762">
        <v>460</v>
      </c>
    </row>
    <row r="3954" spans="1:8" s="2" customFormat="1" ht="15.75" thickBot="1" x14ac:dyDescent="0.3">
      <c r="A3954" s="525" t="str">
        <f t="shared" si="104"/>
        <v>278-012-0-003 Entreprises Sappi Canada inc. (Matane)</v>
      </c>
      <c r="B3954" s="345" t="str">
        <f t="shared" si="105"/>
        <v>012-0-003 Entreprises Sappi Canada inc. (Matane)</v>
      </c>
      <c r="C3954" s="406">
        <v>278</v>
      </c>
      <c r="D3954" s="406" t="s">
        <v>1009</v>
      </c>
      <c r="E3954" s="406" t="s">
        <v>1239</v>
      </c>
      <c r="F3954" s="760">
        <v>460</v>
      </c>
      <c r="G3954" s="761">
        <v>8</v>
      </c>
      <c r="H3954" s="762">
        <v>460</v>
      </c>
    </row>
    <row r="3955" spans="1:8" s="2" customFormat="1" ht="15.75" thickBot="1" x14ac:dyDescent="0.3">
      <c r="A3955" s="525" t="str">
        <f t="shared" si="104"/>
        <v>278-025-0-001 Fibrek S.E.N.C. (Pâtes et papiers)</v>
      </c>
      <c r="B3955" s="345" t="str">
        <f t="shared" si="105"/>
        <v>025-0-001 Fibrek S.E.N.C. (Pâtes et papiers)</v>
      </c>
      <c r="C3955" s="406">
        <v>278</v>
      </c>
      <c r="D3955" s="406" t="s">
        <v>1310</v>
      </c>
      <c r="E3955" s="406" t="s">
        <v>1311</v>
      </c>
      <c r="F3955" s="760">
        <v>360</v>
      </c>
      <c r="G3955" s="761">
        <v>6</v>
      </c>
      <c r="H3955" s="762">
        <v>360</v>
      </c>
    </row>
    <row r="3956" spans="1:8" s="2" customFormat="1" ht="15.75" thickBot="1" x14ac:dyDescent="0.3">
      <c r="A3956" s="525" t="str">
        <f t="shared" si="104"/>
        <v>278-081-0-001 Rayonier A.M. Canada S.E.N.C. (Témiscaming - Pâtes et papiers)</v>
      </c>
      <c r="B3956" s="345" t="str">
        <f t="shared" si="105"/>
        <v>081-0-001 Rayonier A.M. Canada S.E.N.C. (Témiscaming - Pâtes et papiers)</v>
      </c>
      <c r="C3956" s="406">
        <v>278</v>
      </c>
      <c r="D3956" s="406" t="s">
        <v>1017</v>
      </c>
      <c r="E3956" s="406" t="s">
        <v>1244</v>
      </c>
      <c r="F3956" s="760">
        <v>460</v>
      </c>
      <c r="G3956" s="761">
        <v>8</v>
      </c>
      <c r="H3956" s="762">
        <v>460</v>
      </c>
    </row>
    <row r="3957" spans="1:8" s="2" customFormat="1" ht="15.75" thickBot="1" x14ac:dyDescent="0.3">
      <c r="A3957" s="525" t="str">
        <f t="shared" si="104"/>
        <v>278-025-4-005 Société de cogénération de St-Félicien, S.E.C.</v>
      </c>
      <c r="B3957" s="345" t="str">
        <f t="shared" si="105"/>
        <v>025-4-005 Société de cogénération de St-Félicien, S.E.C.</v>
      </c>
      <c r="C3957" s="406">
        <v>278</v>
      </c>
      <c r="D3957" s="406" t="s">
        <v>1312</v>
      </c>
      <c r="E3957" s="406" t="s">
        <v>1313</v>
      </c>
      <c r="F3957" s="760">
        <v>300</v>
      </c>
      <c r="G3957" s="761">
        <v>5</v>
      </c>
      <c r="H3957" s="762">
        <v>300</v>
      </c>
    </row>
    <row r="3958" spans="1:8" s="2" customFormat="1" ht="15.75" thickBot="1" x14ac:dyDescent="0.3">
      <c r="A3958" s="525" t="str">
        <f t="shared" si="104"/>
        <v>278-042-2-013 Transfobec Mauricie</v>
      </c>
      <c r="B3958" s="345" t="str">
        <f t="shared" si="105"/>
        <v>042-2-013 Transfobec Mauricie</v>
      </c>
      <c r="C3958" s="406">
        <v>278</v>
      </c>
      <c r="D3958" s="406" t="s">
        <v>1316</v>
      </c>
      <c r="E3958" s="406" t="s">
        <v>1317</v>
      </c>
      <c r="F3958" s="760">
        <v>460</v>
      </c>
      <c r="G3958" s="761">
        <v>8</v>
      </c>
      <c r="H3958" s="762">
        <v>460</v>
      </c>
    </row>
    <row r="3959" spans="1:8" s="2" customFormat="1" ht="15.75" thickBot="1" x14ac:dyDescent="0.3">
      <c r="A3959" s="525" t="str">
        <f t="shared" si="104"/>
        <v>279-142-4-004 Biomasse du lac Taureau</v>
      </c>
      <c r="B3959" s="345" t="str">
        <f t="shared" si="105"/>
        <v>142-4-004 Biomasse du lac Taureau</v>
      </c>
      <c r="C3959" s="406">
        <v>279</v>
      </c>
      <c r="D3959" s="406" t="s">
        <v>1147</v>
      </c>
      <c r="E3959" s="406" t="s">
        <v>1318</v>
      </c>
      <c r="F3959" s="760">
        <v>460</v>
      </c>
      <c r="G3959" s="761">
        <v>8</v>
      </c>
      <c r="H3959" s="762">
        <v>460</v>
      </c>
    </row>
    <row r="3960" spans="1:8" s="2" customFormat="1" ht="15.75" thickBot="1" x14ac:dyDescent="0.3">
      <c r="A3960" s="525" t="str">
        <f t="shared" si="104"/>
        <v>279-011-0-003 Cascades Canada ULC (Cabano)</v>
      </c>
      <c r="B3960" s="345" t="str">
        <f t="shared" si="105"/>
        <v>011-0-003 Cascades Canada ULC (Cabano)</v>
      </c>
      <c r="C3960" s="406">
        <v>279</v>
      </c>
      <c r="D3960" s="406" t="s">
        <v>1007</v>
      </c>
      <c r="E3960" s="406" t="s">
        <v>1211</v>
      </c>
      <c r="F3960" s="760">
        <v>460</v>
      </c>
      <c r="G3960" s="761">
        <v>8</v>
      </c>
      <c r="H3960" s="762">
        <v>460</v>
      </c>
    </row>
    <row r="3961" spans="1:8" s="2" customFormat="1" ht="15.75" thickBot="1" x14ac:dyDescent="0.3">
      <c r="A3961" s="525" t="str">
        <f t="shared" si="104"/>
        <v>279-051-0-003 Domtar inc. (Windsor - Pâtes et papiers)</v>
      </c>
      <c r="B3961" s="345" t="str">
        <f t="shared" si="105"/>
        <v>051-0-003 Domtar inc. (Windsor - Pâtes et papiers)</v>
      </c>
      <c r="C3961" s="406">
        <v>279</v>
      </c>
      <c r="D3961" s="406" t="s">
        <v>1012</v>
      </c>
      <c r="E3961" s="406" t="s">
        <v>1238</v>
      </c>
      <c r="F3961" s="760">
        <v>460</v>
      </c>
      <c r="G3961" s="761">
        <v>8</v>
      </c>
      <c r="H3961" s="762">
        <v>460</v>
      </c>
    </row>
    <row r="3962" spans="1:8" s="2" customFormat="1" ht="15.75" thickBot="1" x14ac:dyDescent="0.3">
      <c r="A3962" s="525" t="str">
        <f t="shared" si="104"/>
        <v>279-021-2-036 Elkem Métal Canada inc.</v>
      </c>
      <c r="B3962" s="345" t="str">
        <f t="shared" si="105"/>
        <v>021-2-036 Elkem Métal Canada inc.</v>
      </c>
      <c r="C3962" s="406">
        <v>279</v>
      </c>
      <c r="D3962" s="406" t="s">
        <v>1308</v>
      </c>
      <c r="E3962" s="406" t="s">
        <v>1309</v>
      </c>
      <c r="F3962" s="760">
        <v>460</v>
      </c>
      <c r="G3962" s="761">
        <v>8</v>
      </c>
      <c r="H3962" s="762">
        <v>460</v>
      </c>
    </row>
    <row r="3963" spans="1:8" s="2" customFormat="1" ht="15.75" thickBot="1" x14ac:dyDescent="0.3">
      <c r="A3963" s="525" t="str">
        <f t="shared" si="104"/>
        <v>279-027-4-003 Énergie Milot</v>
      </c>
      <c r="B3963" s="345" t="str">
        <f t="shared" si="105"/>
        <v>027-4-003 Énergie Milot</v>
      </c>
      <c r="C3963" s="406">
        <v>279</v>
      </c>
      <c r="D3963" s="406" t="s">
        <v>1314</v>
      </c>
      <c r="E3963" s="406" t="s">
        <v>1315</v>
      </c>
      <c r="F3963" s="760">
        <v>460</v>
      </c>
      <c r="G3963" s="761">
        <v>8</v>
      </c>
      <c r="H3963" s="762">
        <v>460</v>
      </c>
    </row>
    <row r="3964" spans="1:8" s="2" customFormat="1" ht="15.75" thickBot="1" x14ac:dyDescent="0.3">
      <c r="A3964" s="525" t="str">
        <f t="shared" si="104"/>
        <v>279-012-0-003 Entreprises Sappi Canada inc. (Matane)</v>
      </c>
      <c r="B3964" s="345" t="str">
        <f t="shared" si="105"/>
        <v>012-0-003 Entreprises Sappi Canada inc. (Matane)</v>
      </c>
      <c r="C3964" s="406">
        <v>279</v>
      </c>
      <c r="D3964" s="406" t="s">
        <v>1009</v>
      </c>
      <c r="E3964" s="406" t="s">
        <v>1239</v>
      </c>
      <c r="F3964" s="760">
        <v>460</v>
      </c>
      <c r="G3964" s="761">
        <v>8</v>
      </c>
      <c r="H3964" s="762">
        <v>460</v>
      </c>
    </row>
    <row r="3965" spans="1:8" s="2" customFormat="1" ht="15.75" thickBot="1" x14ac:dyDescent="0.3">
      <c r="A3965" s="525" t="str">
        <f t="shared" si="104"/>
        <v>279-025-0-001 Fibrek S.E.N.C. (Pâtes et papiers)</v>
      </c>
      <c r="B3965" s="345" t="str">
        <f t="shared" si="105"/>
        <v>025-0-001 Fibrek S.E.N.C. (Pâtes et papiers)</v>
      </c>
      <c r="C3965" s="406">
        <v>279</v>
      </c>
      <c r="D3965" s="406" t="s">
        <v>1310</v>
      </c>
      <c r="E3965" s="406" t="s">
        <v>1311</v>
      </c>
      <c r="F3965" s="760">
        <v>440</v>
      </c>
      <c r="G3965" s="761">
        <v>8</v>
      </c>
      <c r="H3965" s="762">
        <v>460</v>
      </c>
    </row>
    <row r="3966" spans="1:8" s="2" customFormat="1" ht="15.75" thickBot="1" x14ac:dyDescent="0.3">
      <c r="A3966" s="525" t="str">
        <f t="shared" si="104"/>
        <v>279-081-0-001 Rayonier A.M. Canada S.E.N.C. (Témiscaming - Pâtes et papiers)</v>
      </c>
      <c r="B3966" s="345" t="str">
        <f t="shared" si="105"/>
        <v>081-0-001 Rayonier A.M. Canada S.E.N.C. (Témiscaming - Pâtes et papiers)</v>
      </c>
      <c r="C3966" s="406">
        <v>279</v>
      </c>
      <c r="D3966" s="406" t="s">
        <v>1017</v>
      </c>
      <c r="E3966" s="406" t="s">
        <v>1244</v>
      </c>
      <c r="F3966" s="760">
        <v>460</v>
      </c>
      <c r="G3966" s="761">
        <v>8</v>
      </c>
      <c r="H3966" s="762">
        <v>460</v>
      </c>
    </row>
    <row r="3967" spans="1:8" s="2" customFormat="1" ht="15.75" thickBot="1" x14ac:dyDescent="0.3">
      <c r="A3967" s="525" t="str">
        <f t="shared" si="104"/>
        <v>279-025-4-005 Société de cogénération de St-Félicien, S.E.C.</v>
      </c>
      <c r="B3967" s="345" t="str">
        <f t="shared" si="105"/>
        <v>025-4-005 Société de cogénération de St-Félicien, S.E.C.</v>
      </c>
      <c r="C3967" s="406">
        <v>279</v>
      </c>
      <c r="D3967" s="406" t="s">
        <v>1312</v>
      </c>
      <c r="E3967" s="406" t="s">
        <v>1313</v>
      </c>
      <c r="F3967" s="760">
        <v>400</v>
      </c>
      <c r="G3967" s="761">
        <v>7</v>
      </c>
      <c r="H3967" s="762">
        <v>420</v>
      </c>
    </row>
    <row r="3968" spans="1:8" s="2" customFormat="1" ht="15.75" thickBot="1" x14ac:dyDescent="0.3">
      <c r="A3968" s="525" t="str">
        <f t="shared" si="104"/>
        <v>279-042-2-013 Transfobec Mauricie</v>
      </c>
      <c r="B3968" s="345" t="str">
        <f t="shared" si="105"/>
        <v>042-2-013 Transfobec Mauricie</v>
      </c>
      <c r="C3968" s="406">
        <v>279</v>
      </c>
      <c r="D3968" s="406" t="s">
        <v>1316</v>
      </c>
      <c r="E3968" s="406" t="s">
        <v>1317</v>
      </c>
      <c r="F3968" s="760">
        <v>460</v>
      </c>
      <c r="G3968" s="761">
        <v>8</v>
      </c>
      <c r="H3968" s="762">
        <v>460</v>
      </c>
    </row>
    <row r="3969" spans="1:8" s="2" customFormat="1" ht="15.75" thickBot="1" x14ac:dyDescent="0.3">
      <c r="A3969" s="525" t="str">
        <f t="shared" si="104"/>
        <v>280-142-4-004 Biomasse du lac Taureau</v>
      </c>
      <c r="B3969" s="345" t="str">
        <f t="shared" si="105"/>
        <v>142-4-004 Biomasse du lac Taureau</v>
      </c>
      <c r="C3969" s="406">
        <v>280</v>
      </c>
      <c r="D3969" s="406" t="s">
        <v>1147</v>
      </c>
      <c r="E3969" s="406" t="s">
        <v>1318</v>
      </c>
      <c r="F3969" s="760">
        <v>460</v>
      </c>
      <c r="G3969" s="761">
        <v>8</v>
      </c>
      <c r="H3969" s="762">
        <v>460</v>
      </c>
    </row>
    <row r="3970" spans="1:8" s="2" customFormat="1" ht="15.75" thickBot="1" x14ac:dyDescent="0.3">
      <c r="A3970" s="525" t="str">
        <f t="shared" si="104"/>
        <v>280-011-0-003 Cascades Canada ULC (Cabano)</v>
      </c>
      <c r="B3970" s="345" t="str">
        <f t="shared" si="105"/>
        <v>011-0-003 Cascades Canada ULC (Cabano)</v>
      </c>
      <c r="C3970" s="406">
        <v>280</v>
      </c>
      <c r="D3970" s="406" t="s">
        <v>1007</v>
      </c>
      <c r="E3970" s="406" t="s">
        <v>1211</v>
      </c>
      <c r="F3970" s="760">
        <v>460</v>
      </c>
      <c r="G3970" s="761">
        <v>8</v>
      </c>
      <c r="H3970" s="762">
        <v>460</v>
      </c>
    </row>
    <row r="3971" spans="1:8" s="2" customFormat="1" ht="15.75" thickBot="1" x14ac:dyDescent="0.3">
      <c r="A3971" s="525" t="str">
        <f t="shared" si="104"/>
        <v>280-051-0-003 Domtar inc. (Windsor - Pâtes et papiers)</v>
      </c>
      <c r="B3971" s="345" t="str">
        <f t="shared" si="105"/>
        <v>051-0-003 Domtar inc. (Windsor - Pâtes et papiers)</v>
      </c>
      <c r="C3971" s="406">
        <v>280</v>
      </c>
      <c r="D3971" s="406" t="s">
        <v>1012</v>
      </c>
      <c r="E3971" s="406" t="s">
        <v>1238</v>
      </c>
      <c r="F3971" s="760">
        <v>460</v>
      </c>
      <c r="G3971" s="761">
        <v>8</v>
      </c>
      <c r="H3971" s="762">
        <v>460</v>
      </c>
    </row>
    <row r="3972" spans="1:8" s="2" customFormat="1" ht="15.75" thickBot="1" x14ac:dyDescent="0.3">
      <c r="A3972" s="525" t="str">
        <f t="shared" si="104"/>
        <v>280-021-2-036 Elkem Métal Canada inc.</v>
      </c>
      <c r="B3972" s="345" t="str">
        <f t="shared" si="105"/>
        <v>021-2-036 Elkem Métal Canada inc.</v>
      </c>
      <c r="C3972" s="406">
        <v>280</v>
      </c>
      <c r="D3972" s="406" t="s">
        <v>1308</v>
      </c>
      <c r="E3972" s="406" t="s">
        <v>1309</v>
      </c>
      <c r="F3972" s="760">
        <v>460</v>
      </c>
      <c r="G3972" s="761">
        <v>8</v>
      </c>
      <c r="H3972" s="762">
        <v>460</v>
      </c>
    </row>
    <row r="3973" spans="1:8" s="2" customFormat="1" ht="15.75" thickBot="1" x14ac:dyDescent="0.3">
      <c r="A3973" s="525" t="str">
        <f t="shared" si="104"/>
        <v>280-027-4-003 Énergie Milot</v>
      </c>
      <c r="B3973" s="345" t="str">
        <f t="shared" si="105"/>
        <v>027-4-003 Énergie Milot</v>
      </c>
      <c r="C3973" s="406">
        <v>280</v>
      </c>
      <c r="D3973" s="406" t="s">
        <v>1314</v>
      </c>
      <c r="E3973" s="406" t="s">
        <v>1315</v>
      </c>
      <c r="F3973" s="760">
        <v>460</v>
      </c>
      <c r="G3973" s="761">
        <v>8</v>
      </c>
      <c r="H3973" s="762">
        <v>460</v>
      </c>
    </row>
    <row r="3974" spans="1:8" s="2" customFormat="1" ht="15.75" thickBot="1" x14ac:dyDescent="0.3">
      <c r="A3974" s="525" t="str">
        <f t="shared" si="104"/>
        <v>280-012-0-003 Entreprises Sappi Canada inc. (Matane)</v>
      </c>
      <c r="B3974" s="345" t="str">
        <f t="shared" si="105"/>
        <v>012-0-003 Entreprises Sappi Canada inc. (Matane)</v>
      </c>
      <c r="C3974" s="406">
        <v>280</v>
      </c>
      <c r="D3974" s="406" t="s">
        <v>1009</v>
      </c>
      <c r="E3974" s="406" t="s">
        <v>1239</v>
      </c>
      <c r="F3974" s="760">
        <v>460</v>
      </c>
      <c r="G3974" s="761">
        <v>8</v>
      </c>
      <c r="H3974" s="762">
        <v>460</v>
      </c>
    </row>
    <row r="3975" spans="1:8" s="2" customFormat="1" ht="15.75" thickBot="1" x14ac:dyDescent="0.3">
      <c r="A3975" s="525" t="str">
        <f t="shared" si="104"/>
        <v>280-025-0-001 Fibrek S.E.N.C. (Pâtes et papiers)</v>
      </c>
      <c r="B3975" s="345" t="str">
        <f t="shared" si="105"/>
        <v>025-0-001 Fibrek S.E.N.C. (Pâtes et papiers)</v>
      </c>
      <c r="C3975" s="406">
        <v>280</v>
      </c>
      <c r="D3975" s="406" t="s">
        <v>1310</v>
      </c>
      <c r="E3975" s="406" t="s">
        <v>1311</v>
      </c>
      <c r="F3975" s="760">
        <v>460</v>
      </c>
      <c r="G3975" s="761">
        <v>8</v>
      </c>
      <c r="H3975" s="762">
        <v>460</v>
      </c>
    </row>
    <row r="3976" spans="1:8" s="2" customFormat="1" ht="15.75" thickBot="1" x14ac:dyDescent="0.3">
      <c r="A3976" s="525" t="str">
        <f t="shared" si="104"/>
        <v>280-081-0-001 Rayonier A.M. Canada S.E.N.C. (Témiscaming - Pâtes et papiers)</v>
      </c>
      <c r="B3976" s="345" t="str">
        <f t="shared" si="105"/>
        <v>081-0-001 Rayonier A.M. Canada S.E.N.C. (Témiscaming - Pâtes et papiers)</v>
      </c>
      <c r="C3976" s="406">
        <v>280</v>
      </c>
      <c r="D3976" s="406" t="s">
        <v>1017</v>
      </c>
      <c r="E3976" s="406" t="s">
        <v>1244</v>
      </c>
      <c r="F3976" s="760">
        <v>460</v>
      </c>
      <c r="G3976" s="761">
        <v>8</v>
      </c>
      <c r="H3976" s="762">
        <v>460</v>
      </c>
    </row>
    <row r="3977" spans="1:8" s="2" customFormat="1" ht="15.75" thickBot="1" x14ac:dyDescent="0.3">
      <c r="A3977" s="525" t="str">
        <f t="shared" si="104"/>
        <v>280-025-4-005 Société de cogénération de St-Félicien, S.E.C.</v>
      </c>
      <c r="B3977" s="345" t="str">
        <f t="shared" si="105"/>
        <v>025-4-005 Société de cogénération de St-Félicien, S.E.C.</v>
      </c>
      <c r="C3977" s="406">
        <v>280</v>
      </c>
      <c r="D3977" s="406" t="s">
        <v>1312</v>
      </c>
      <c r="E3977" s="406" t="s">
        <v>1313</v>
      </c>
      <c r="F3977" s="760">
        <v>440</v>
      </c>
      <c r="G3977" s="761">
        <v>8</v>
      </c>
      <c r="H3977" s="762">
        <v>460</v>
      </c>
    </row>
    <row r="3978" spans="1:8" s="2" customFormat="1" ht="15.75" thickBot="1" x14ac:dyDescent="0.3">
      <c r="A3978" s="525" t="str">
        <f t="shared" si="104"/>
        <v>280-042-2-013 Transfobec Mauricie</v>
      </c>
      <c r="B3978" s="345" t="str">
        <f t="shared" si="105"/>
        <v>042-2-013 Transfobec Mauricie</v>
      </c>
      <c r="C3978" s="406">
        <v>280</v>
      </c>
      <c r="D3978" s="406" t="s">
        <v>1316</v>
      </c>
      <c r="E3978" s="406" t="s">
        <v>1317</v>
      </c>
      <c r="F3978" s="760">
        <v>460</v>
      </c>
      <c r="G3978" s="761">
        <v>8</v>
      </c>
      <c r="H3978" s="762">
        <v>460</v>
      </c>
    </row>
    <row r="3979" spans="1:8" s="2" customFormat="1" ht="15.75" thickBot="1" x14ac:dyDescent="0.3">
      <c r="A3979" s="525" t="str">
        <f t="shared" si="104"/>
        <v>281-142-4-004 Biomasse du lac Taureau</v>
      </c>
      <c r="B3979" s="345" t="str">
        <f t="shared" si="105"/>
        <v>142-4-004 Biomasse du lac Taureau</v>
      </c>
      <c r="C3979" s="406">
        <v>281</v>
      </c>
      <c r="D3979" s="406" t="s">
        <v>1147</v>
      </c>
      <c r="E3979" s="406" t="s">
        <v>1318</v>
      </c>
      <c r="F3979" s="760">
        <v>460</v>
      </c>
      <c r="G3979" s="761">
        <v>8</v>
      </c>
      <c r="H3979" s="762">
        <v>460</v>
      </c>
    </row>
    <row r="3980" spans="1:8" s="2" customFormat="1" ht="15.75" thickBot="1" x14ac:dyDescent="0.3">
      <c r="A3980" s="525" t="str">
        <f t="shared" si="104"/>
        <v>281-011-0-003 Cascades Canada ULC (Cabano)</v>
      </c>
      <c r="B3980" s="345" t="str">
        <f t="shared" si="105"/>
        <v>011-0-003 Cascades Canada ULC (Cabano)</v>
      </c>
      <c r="C3980" s="406">
        <v>281</v>
      </c>
      <c r="D3980" s="406" t="s">
        <v>1007</v>
      </c>
      <c r="E3980" s="406" t="s">
        <v>1211</v>
      </c>
      <c r="F3980" s="760">
        <v>460</v>
      </c>
      <c r="G3980" s="761">
        <v>8</v>
      </c>
      <c r="H3980" s="762">
        <v>460</v>
      </c>
    </row>
    <row r="3981" spans="1:8" s="2" customFormat="1" ht="15.75" thickBot="1" x14ac:dyDescent="0.3">
      <c r="A3981" s="525" t="str">
        <f t="shared" si="104"/>
        <v>281-051-0-003 Domtar inc. (Windsor - Pâtes et papiers)</v>
      </c>
      <c r="B3981" s="345" t="str">
        <f t="shared" si="105"/>
        <v>051-0-003 Domtar inc. (Windsor - Pâtes et papiers)</v>
      </c>
      <c r="C3981" s="406">
        <v>281</v>
      </c>
      <c r="D3981" s="406" t="s">
        <v>1012</v>
      </c>
      <c r="E3981" s="406" t="s">
        <v>1238</v>
      </c>
      <c r="F3981" s="760">
        <v>460</v>
      </c>
      <c r="G3981" s="761">
        <v>8</v>
      </c>
      <c r="H3981" s="762">
        <v>460</v>
      </c>
    </row>
    <row r="3982" spans="1:8" s="2" customFormat="1" ht="15.75" thickBot="1" x14ac:dyDescent="0.3">
      <c r="A3982" s="525" t="str">
        <f t="shared" si="104"/>
        <v>281-021-2-036 Elkem Métal Canada inc.</v>
      </c>
      <c r="B3982" s="345" t="str">
        <f t="shared" si="105"/>
        <v>021-2-036 Elkem Métal Canada inc.</v>
      </c>
      <c r="C3982" s="406">
        <v>281</v>
      </c>
      <c r="D3982" s="406" t="s">
        <v>1308</v>
      </c>
      <c r="E3982" s="406" t="s">
        <v>1309</v>
      </c>
      <c r="F3982" s="760">
        <v>460</v>
      </c>
      <c r="G3982" s="761">
        <v>8</v>
      </c>
      <c r="H3982" s="762">
        <v>460</v>
      </c>
    </row>
    <row r="3983" spans="1:8" s="2" customFormat="1" ht="15.75" thickBot="1" x14ac:dyDescent="0.3">
      <c r="A3983" s="525" t="str">
        <f t="shared" si="104"/>
        <v>281-027-4-003 Énergie Milot</v>
      </c>
      <c r="B3983" s="345" t="str">
        <f t="shared" si="105"/>
        <v>027-4-003 Énergie Milot</v>
      </c>
      <c r="C3983" s="406">
        <v>281</v>
      </c>
      <c r="D3983" s="406" t="s">
        <v>1314</v>
      </c>
      <c r="E3983" s="406" t="s">
        <v>1315</v>
      </c>
      <c r="F3983" s="760">
        <v>460</v>
      </c>
      <c r="G3983" s="761">
        <v>8</v>
      </c>
      <c r="H3983" s="762">
        <v>460</v>
      </c>
    </row>
    <row r="3984" spans="1:8" s="2" customFormat="1" ht="15.75" thickBot="1" x14ac:dyDescent="0.3">
      <c r="A3984" s="525" t="str">
        <f t="shared" si="104"/>
        <v>281-012-0-003 Entreprises Sappi Canada inc. (Matane)</v>
      </c>
      <c r="B3984" s="345" t="str">
        <f t="shared" si="105"/>
        <v>012-0-003 Entreprises Sappi Canada inc. (Matane)</v>
      </c>
      <c r="C3984" s="406">
        <v>281</v>
      </c>
      <c r="D3984" s="406" t="s">
        <v>1009</v>
      </c>
      <c r="E3984" s="406" t="s">
        <v>1239</v>
      </c>
      <c r="F3984" s="760">
        <v>460</v>
      </c>
      <c r="G3984" s="761">
        <v>8</v>
      </c>
      <c r="H3984" s="762">
        <v>460</v>
      </c>
    </row>
    <row r="3985" spans="1:8" s="2" customFormat="1" ht="15.75" thickBot="1" x14ac:dyDescent="0.3">
      <c r="A3985" s="525" t="str">
        <f t="shared" si="104"/>
        <v>281-025-0-001 Fibrek S.E.N.C. (Pâtes et papiers)</v>
      </c>
      <c r="B3985" s="345" t="str">
        <f t="shared" si="105"/>
        <v>025-0-001 Fibrek S.E.N.C. (Pâtes et papiers)</v>
      </c>
      <c r="C3985" s="406">
        <v>281</v>
      </c>
      <c r="D3985" s="406" t="s">
        <v>1310</v>
      </c>
      <c r="E3985" s="406" t="s">
        <v>1311</v>
      </c>
      <c r="F3985" s="760">
        <v>460</v>
      </c>
      <c r="G3985" s="761">
        <v>8</v>
      </c>
      <c r="H3985" s="762">
        <v>460</v>
      </c>
    </row>
    <row r="3986" spans="1:8" s="2" customFormat="1" ht="15.75" thickBot="1" x14ac:dyDescent="0.3">
      <c r="A3986" s="525" t="str">
        <f t="shared" si="104"/>
        <v>281-081-0-001 Rayonier A.M. Canada S.E.N.C. (Témiscaming - Pâtes et papiers)</v>
      </c>
      <c r="B3986" s="345" t="str">
        <f t="shared" si="105"/>
        <v>081-0-001 Rayonier A.M. Canada S.E.N.C. (Témiscaming - Pâtes et papiers)</v>
      </c>
      <c r="C3986" s="406">
        <v>281</v>
      </c>
      <c r="D3986" s="406" t="s">
        <v>1017</v>
      </c>
      <c r="E3986" s="406" t="s">
        <v>1244</v>
      </c>
      <c r="F3986" s="760">
        <v>460</v>
      </c>
      <c r="G3986" s="761">
        <v>8</v>
      </c>
      <c r="H3986" s="762">
        <v>460</v>
      </c>
    </row>
    <row r="3987" spans="1:8" s="2" customFormat="1" ht="15.75" thickBot="1" x14ac:dyDescent="0.3">
      <c r="A3987" s="525" t="str">
        <f t="shared" si="104"/>
        <v>281-025-4-005 Société de cogénération de St-Félicien, S.E.C.</v>
      </c>
      <c r="B3987" s="345" t="str">
        <f t="shared" si="105"/>
        <v>025-4-005 Société de cogénération de St-Félicien, S.E.C.</v>
      </c>
      <c r="C3987" s="406">
        <v>281</v>
      </c>
      <c r="D3987" s="406" t="s">
        <v>1312</v>
      </c>
      <c r="E3987" s="406" t="s">
        <v>1313</v>
      </c>
      <c r="F3987" s="760">
        <v>460</v>
      </c>
      <c r="G3987" s="761">
        <v>8</v>
      </c>
      <c r="H3987" s="762">
        <v>460</v>
      </c>
    </row>
    <row r="3988" spans="1:8" s="2" customFormat="1" ht="15.75" thickBot="1" x14ac:dyDescent="0.3">
      <c r="A3988" s="525" t="str">
        <f t="shared" si="104"/>
        <v>281-042-2-013 Transfobec Mauricie</v>
      </c>
      <c r="B3988" s="345" t="str">
        <f t="shared" si="105"/>
        <v>042-2-013 Transfobec Mauricie</v>
      </c>
      <c r="C3988" s="406">
        <v>281</v>
      </c>
      <c r="D3988" s="406" t="s">
        <v>1316</v>
      </c>
      <c r="E3988" s="406" t="s">
        <v>1317</v>
      </c>
      <c r="F3988" s="760">
        <v>460</v>
      </c>
      <c r="G3988" s="761">
        <v>8</v>
      </c>
      <c r="H3988" s="762">
        <v>460</v>
      </c>
    </row>
    <row r="3989" spans="1:8" s="2" customFormat="1" ht="15.75" thickBot="1" x14ac:dyDescent="0.3">
      <c r="A3989" s="525" t="str">
        <f t="shared" si="104"/>
        <v>282-142-4-004 Biomasse du lac Taureau</v>
      </c>
      <c r="B3989" s="345" t="str">
        <f t="shared" si="105"/>
        <v>142-4-004 Biomasse du lac Taureau</v>
      </c>
      <c r="C3989" s="406">
        <v>282</v>
      </c>
      <c r="D3989" s="406" t="s">
        <v>1147</v>
      </c>
      <c r="E3989" s="406" t="s">
        <v>1318</v>
      </c>
      <c r="F3989" s="760">
        <v>460</v>
      </c>
      <c r="G3989" s="761">
        <v>8</v>
      </c>
      <c r="H3989" s="762">
        <v>460</v>
      </c>
    </row>
    <row r="3990" spans="1:8" s="2" customFormat="1" ht="15.75" thickBot="1" x14ac:dyDescent="0.3">
      <c r="A3990" s="525" t="str">
        <f t="shared" si="104"/>
        <v>282-011-0-003 Cascades Canada ULC (Cabano)</v>
      </c>
      <c r="B3990" s="345" t="str">
        <f t="shared" si="105"/>
        <v>011-0-003 Cascades Canada ULC (Cabano)</v>
      </c>
      <c r="C3990" s="406">
        <v>282</v>
      </c>
      <c r="D3990" s="406" t="s">
        <v>1007</v>
      </c>
      <c r="E3990" s="406" t="s">
        <v>1211</v>
      </c>
      <c r="F3990" s="760">
        <v>460</v>
      </c>
      <c r="G3990" s="761">
        <v>8</v>
      </c>
      <c r="H3990" s="762">
        <v>460</v>
      </c>
    </row>
    <row r="3991" spans="1:8" s="2" customFormat="1" ht="15.75" thickBot="1" x14ac:dyDescent="0.3">
      <c r="A3991" s="525" t="str">
        <f t="shared" si="104"/>
        <v>282-051-0-003 Domtar inc. (Windsor - Pâtes et papiers)</v>
      </c>
      <c r="B3991" s="345" t="str">
        <f t="shared" si="105"/>
        <v>051-0-003 Domtar inc. (Windsor - Pâtes et papiers)</v>
      </c>
      <c r="C3991" s="406">
        <v>282</v>
      </c>
      <c r="D3991" s="406" t="s">
        <v>1012</v>
      </c>
      <c r="E3991" s="406" t="s">
        <v>1238</v>
      </c>
      <c r="F3991" s="760">
        <v>460</v>
      </c>
      <c r="G3991" s="761">
        <v>8</v>
      </c>
      <c r="H3991" s="762">
        <v>460</v>
      </c>
    </row>
    <row r="3992" spans="1:8" s="2" customFormat="1" ht="15.75" thickBot="1" x14ac:dyDescent="0.3">
      <c r="A3992" s="525" t="str">
        <f t="shared" si="104"/>
        <v>282-021-2-036 Elkem Métal Canada inc.</v>
      </c>
      <c r="B3992" s="345" t="str">
        <f t="shared" si="105"/>
        <v>021-2-036 Elkem Métal Canada inc.</v>
      </c>
      <c r="C3992" s="406">
        <v>282</v>
      </c>
      <c r="D3992" s="406" t="s">
        <v>1308</v>
      </c>
      <c r="E3992" s="406" t="s">
        <v>1309</v>
      </c>
      <c r="F3992" s="760">
        <v>460</v>
      </c>
      <c r="G3992" s="761">
        <v>8</v>
      </c>
      <c r="H3992" s="762">
        <v>460</v>
      </c>
    </row>
    <row r="3993" spans="1:8" s="2" customFormat="1" ht="15.75" thickBot="1" x14ac:dyDescent="0.3">
      <c r="A3993" s="525" t="str">
        <f t="shared" si="104"/>
        <v>282-027-4-003 Énergie Milot</v>
      </c>
      <c r="B3993" s="345" t="str">
        <f t="shared" si="105"/>
        <v>027-4-003 Énergie Milot</v>
      </c>
      <c r="C3993" s="406">
        <v>282</v>
      </c>
      <c r="D3993" s="406" t="s">
        <v>1314</v>
      </c>
      <c r="E3993" s="406" t="s">
        <v>1315</v>
      </c>
      <c r="F3993" s="760">
        <v>460</v>
      </c>
      <c r="G3993" s="761">
        <v>8</v>
      </c>
      <c r="H3993" s="762">
        <v>460</v>
      </c>
    </row>
    <row r="3994" spans="1:8" s="2" customFormat="1" ht="15.75" thickBot="1" x14ac:dyDescent="0.3">
      <c r="A3994" s="525" t="str">
        <f t="shared" si="104"/>
        <v>282-012-0-003 Entreprises Sappi Canada inc. (Matane)</v>
      </c>
      <c r="B3994" s="345" t="str">
        <f t="shared" si="105"/>
        <v>012-0-003 Entreprises Sappi Canada inc. (Matane)</v>
      </c>
      <c r="C3994" s="406">
        <v>282</v>
      </c>
      <c r="D3994" s="406" t="s">
        <v>1009</v>
      </c>
      <c r="E3994" s="406" t="s">
        <v>1239</v>
      </c>
      <c r="F3994" s="760">
        <v>460</v>
      </c>
      <c r="G3994" s="761">
        <v>8</v>
      </c>
      <c r="H3994" s="762">
        <v>460</v>
      </c>
    </row>
    <row r="3995" spans="1:8" s="2" customFormat="1" ht="15.75" thickBot="1" x14ac:dyDescent="0.3">
      <c r="A3995" s="525" t="str">
        <f t="shared" si="104"/>
        <v>282-025-0-001 Fibrek S.E.N.C. (Pâtes et papiers)</v>
      </c>
      <c r="B3995" s="345" t="str">
        <f t="shared" si="105"/>
        <v>025-0-001 Fibrek S.E.N.C. (Pâtes et papiers)</v>
      </c>
      <c r="C3995" s="406">
        <v>282</v>
      </c>
      <c r="D3995" s="406" t="s">
        <v>1310</v>
      </c>
      <c r="E3995" s="406" t="s">
        <v>1311</v>
      </c>
      <c r="F3995" s="760">
        <v>440</v>
      </c>
      <c r="G3995" s="761">
        <v>8</v>
      </c>
      <c r="H3995" s="762">
        <v>460</v>
      </c>
    </row>
    <row r="3996" spans="1:8" s="2" customFormat="1" ht="15.75" thickBot="1" x14ac:dyDescent="0.3">
      <c r="A3996" s="525" t="str">
        <f t="shared" si="104"/>
        <v>282-081-0-001 Rayonier A.M. Canada S.E.N.C. (Témiscaming - Pâtes et papiers)</v>
      </c>
      <c r="B3996" s="345" t="str">
        <f t="shared" si="105"/>
        <v>081-0-001 Rayonier A.M. Canada S.E.N.C. (Témiscaming - Pâtes et papiers)</v>
      </c>
      <c r="C3996" s="406">
        <v>282</v>
      </c>
      <c r="D3996" s="406" t="s">
        <v>1017</v>
      </c>
      <c r="E3996" s="406" t="s">
        <v>1244</v>
      </c>
      <c r="F3996" s="760">
        <v>460</v>
      </c>
      <c r="G3996" s="761">
        <v>8</v>
      </c>
      <c r="H3996" s="762">
        <v>460</v>
      </c>
    </row>
    <row r="3997" spans="1:8" s="2" customFormat="1" ht="15.75" thickBot="1" x14ac:dyDescent="0.3">
      <c r="A3997" s="525" t="str">
        <f t="shared" si="104"/>
        <v>282-025-4-005 Société de cogénération de St-Félicien, S.E.C.</v>
      </c>
      <c r="B3997" s="345" t="str">
        <f t="shared" si="105"/>
        <v>025-4-005 Société de cogénération de St-Félicien, S.E.C.</v>
      </c>
      <c r="C3997" s="406">
        <v>282</v>
      </c>
      <c r="D3997" s="406" t="s">
        <v>1312</v>
      </c>
      <c r="E3997" s="406" t="s">
        <v>1313</v>
      </c>
      <c r="F3997" s="760">
        <v>380</v>
      </c>
      <c r="G3997" s="761">
        <v>7</v>
      </c>
      <c r="H3997" s="762">
        <v>420</v>
      </c>
    </row>
    <row r="3998" spans="1:8" s="2" customFormat="1" ht="15.75" thickBot="1" x14ac:dyDescent="0.3">
      <c r="A3998" s="525" t="str">
        <f t="shared" si="104"/>
        <v>282-042-2-013 Transfobec Mauricie</v>
      </c>
      <c r="B3998" s="345" t="str">
        <f t="shared" si="105"/>
        <v>042-2-013 Transfobec Mauricie</v>
      </c>
      <c r="C3998" s="406">
        <v>282</v>
      </c>
      <c r="D3998" s="406" t="s">
        <v>1316</v>
      </c>
      <c r="E3998" s="406" t="s">
        <v>1317</v>
      </c>
      <c r="F3998" s="760">
        <v>460</v>
      </c>
      <c r="G3998" s="761">
        <v>8</v>
      </c>
      <c r="H3998" s="762">
        <v>460</v>
      </c>
    </row>
    <row r="3999" spans="1:8" s="2" customFormat="1" ht="15.75" thickBot="1" x14ac:dyDescent="0.3">
      <c r="A3999" s="525" t="str">
        <f t="shared" si="104"/>
        <v>283-142-4-004 Biomasse du lac Taureau</v>
      </c>
      <c r="B3999" s="345" t="str">
        <f t="shared" si="105"/>
        <v>142-4-004 Biomasse du lac Taureau</v>
      </c>
      <c r="C3999" s="406">
        <v>283</v>
      </c>
      <c r="D3999" s="406" t="s">
        <v>1147</v>
      </c>
      <c r="E3999" s="406" t="s">
        <v>1318</v>
      </c>
      <c r="F3999" s="760">
        <v>460</v>
      </c>
      <c r="G3999" s="761">
        <v>8</v>
      </c>
      <c r="H3999" s="762">
        <v>460</v>
      </c>
    </row>
    <row r="4000" spans="1:8" s="2" customFormat="1" ht="15.75" thickBot="1" x14ac:dyDescent="0.3">
      <c r="A4000" s="525" t="str">
        <f t="shared" ref="A4000:A4063" si="106">CONCATENATE(C4000,"-",B4000)</f>
        <v>283-011-0-003 Cascades Canada ULC (Cabano)</v>
      </c>
      <c r="B4000" s="345" t="str">
        <f t="shared" ref="B4000:B4063" si="107">CONCATENATE(D4000," ",E4000)</f>
        <v>011-0-003 Cascades Canada ULC (Cabano)</v>
      </c>
      <c r="C4000" s="406">
        <v>283</v>
      </c>
      <c r="D4000" s="406" t="s">
        <v>1007</v>
      </c>
      <c r="E4000" s="406" t="s">
        <v>1211</v>
      </c>
      <c r="F4000" s="760">
        <v>460</v>
      </c>
      <c r="G4000" s="761">
        <v>8</v>
      </c>
      <c r="H4000" s="762">
        <v>460</v>
      </c>
    </row>
    <row r="4001" spans="1:8" s="2" customFormat="1" ht="15.75" thickBot="1" x14ac:dyDescent="0.3">
      <c r="A4001" s="525" t="str">
        <f t="shared" si="106"/>
        <v>283-051-0-003 Domtar inc. (Windsor - Pâtes et papiers)</v>
      </c>
      <c r="B4001" s="345" t="str">
        <f t="shared" si="107"/>
        <v>051-0-003 Domtar inc. (Windsor - Pâtes et papiers)</v>
      </c>
      <c r="C4001" s="406">
        <v>283</v>
      </c>
      <c r="D4001" s="406" t="s">
        <v>1012</v>
      </c>
      <c r="E4001" s="406" t="s">
        <v>1238</v>
      </c>
      <c r="F4001" s="760">
        <v>460</v>
      </c>
      <c r="G4001" s="761">
        <v>8</v>
      </c>
      <c r="H4001" s="762">
        <v>460</v>
      </c>
    </row>
    <row r="4002" spans="1:8" s="2" customFormat="1" ht="15.75" thickBot="1" x14ac:dyDescent="0.3">
      <c r="A4002" s="525" t="str">
        <f t="shared" si="106"/>
        <v>283-021-2-036 Elkem Métal Canada inc.</v>
      </c>
      <c r="B4002" s="345" t="str">
        <f t="shared" si="107"/>
        <v>021-2-036 Elkem Métal Canada inc.</v>
      </c>
      <c r="C4002" s="406">
        <v>283</v>
      </c>
      <c r="D4002" s="406" t="s">
        <v>1308</v>
      </c>
      <c r="E4002" s="406" t="s">
        <v>1309</v>
      </c>
      <c r="F4002" s="760">
        <v>460</v>
      </c>
      <c r="G4002" s="761">
        <v>8</v>
      </c>
      <c r="H4002" s="762">
        <v>460</v>
      </c>
    </row>
    <row r="4003" spans="1:8" s="2" customFormat="1" ht="15.75" thickBot="1" x14ac:dyDescent="0.3">
      <c r="A4003" s="525" t="str">
        <f t="shared" si="106"/>
        <v>283-027-4-003 Énergie Milot</v>
      </c>
      <c r="B4003" s="345" t="str">
        <f t="shared" si="107"/>
        <v>027-4-003 Énergie Milot</v>
      </c>
      <c r="C4003" s="406">
        <v>283</v>
      </c>
      <c r="D4003" s="406" t="s">
        <v>1314</v>
      </c>
      <c r="E4003" s="406" t="s">
        <v>1315</v>
      </c>
      <c r="F4003" s="760">
        <v>460</v>
      </c>
      <c r="G4003" s="761">
        <v>8</v>
      </c>
      <c r="H4003" s="762">
        <v>460</v>
      </c>
    </row>
    <row r="4004" spans="1:8" s="2" customFormat="1" ht="15.75" thickBot="1" x14ac:dyDescent="0.3">
      <c r="A4004" s="525" t="str">
        <f t="shared" si="106"/>
        <v>283-012-0-003 Entreprises Sappi Canada inc. (Matane)</v>
      </c>
      <c r="B4004" s="345" t="str">
        <f t="shared" si="107"/>
        <v>012-0-003 Entreprises Sappi Canada inc. (Matane)</v>
      </c>
      <c r="C4004" s="406">
        <v>283</v>
      </c>
      <c r="D4004" s="406" t="s">
        <v>1009</v>
      </c>
      <c r="E4004" s="406" t="s">
        <v>1239</v>
      </c>
      <c r="F4004" s="760">
        <v>460</v>
      </c>
      <c r="G4004" s="761">
        <v>8</v>
      </c>
      <c r="H4004" s="762">
        <v>460</v>
      </c>
    </row>
    <row r="4005" spans="1:8" s="2" customFormat="1" ht="15.75" thickBot="1" x14ac:dyDescent="0.3">
      <c r="A4005" s="525" t="str">
        <f t="shared" si="106"/>
        <v>283-025-0-001 Fibrek S.E.N.C. (Pâtes et papiers)</v>
      </c>
      <c r="B4005" s="345" t="str">
        <f t="shared" si="107"/>
        <v>025-0-001 Fibrek S.E.N.C. (Pâtes et papiers)</v>
      </c>
      <c r="C4005" s="406">
        <v>283</v>
      </c>
      <c r="D4005" s="406" t="s">
        <v>1310</v>
      </c>
      <c r="E4005" s="406" t="s">
        <v>1311</v>
      </c>
      <c r="F4005" s="760">
        <v>460</v>
      </c>
      <c r="G4005" s="761">
        <v>8</v>
      </c>
      <c r="H4005" s="762">
        <v>460</v>
      </c>
    </row>
    <row r="4006" spans="1:8" s="2" customFormat="1" ht="15.75" thickBot="1" x14ac:dyDescent="0.3">
      <c r="A4006" s="525" t="str">
        <f t="shared" si="106"/>
        <v>283-081-0-001 Rayonier A.M. Canada S.E.N.C. (Témiscaming - Pâtes et papiers)</v>
      </c>
      <c r="B4006" s="345" t="str">
        <f t="shared" si="107"/>
        <v>081-0-001 Rayonier A.M. Canada S.E.N.C. (Témiscaming - Pâtes et papiers)</v>
      </c>
      <c r="C4006" s="406">
        <v>283</v>
      </c>
      <c r="D4006" s="406" t="s">
        <v>1017</v>
      </c>
      <c r="E4006" s="406" t="s">
        <v>1244</v>
      </c>
      <c r="F4006" s="760">
        <v>460</v>
      </c>
      <c r="G4006" s="761">
        <v>8</v>
      </c>
      <c r="H4006" s="762">
        <v>460</v>
      </c>
    </row>
    <row r="4007" spans="1:8" s="2" customFormat="1" ht="15.75" thickBot="1" x14ac:dyDescent="0.3">
      <c r="A4007" s="525" t="str">
        <f t="shared" si="106"/>
        <v>283-025-4-005 Société de cogénération de St-Félicien, S.E.C.</v>
      </c>
      <c r="B4007" s="345" t="str">
        <f t="shared" si="107"/>
        <v>025-4-005 Société de cogénération de St-Félicien, S.E.C.</v>
      </c>
      <c r="C4007" s="406">
        <v>283</v>
      </c>
      <c r="D4007" s="406" t="s">
        <v>1312</v>
      </c>
      <c r="E4007" s="406" t="s">
        <v>1313</v>
      </c>
      <c r="F4007" s="760">
        <v>460</v>
      </c>
      <c r="G4007" s="761">
        <v>8</v>
      </c>
      <c r="H4007" s="762">
        <v>460</v>
      </c>
    </row>
    <row r="4008" spans="1:8" s="2" customFormat="1" ht="15.75" thickBot="1" x14ac:dyDescent="0.3">
      <c r="A4008" s="525" t="str">
        <f t="shared" si="106"/>
        <v>283-042-2-013 Transfobec Mauricie</v>
      </c>
      <c r="B4008" s="345" t="str">
        <f t="shared" si="107"/>
        <v>042-2-013 Transfobec Mauricie</v>
      </c>
      <c r="C4008" s="406">
        <v>283</v>
      </c>
      <c r="D4008" s="406" t="s">
        <v>1316</v>
      </c>
      <c r="E4008" s="406" t="s">
        <v>1317</v>
      </c>
      <c r="F4008" s="760">
        <v>460</v>
      </c>
      <c r="G4008" s="761">
        <v>8</v>
      </c>
      <c r="H4008" s="762">
        <v>460</v>
      </c>
    </row>
    <row r="4009" spans="1:8" s="2" customFormat="1" ht="15.75" thickBot="1" x14ac:dyDescent="0.3">
      <c r="A4009" s="525" t="str">
        <f t="shared" si="106"/>
        <v>284-142-4-004 Biomasse du lac Taureau</v>
      </c>
      <c r="B4009" s="345" t="str">
        <f t="shared" si="107"/>
        <v>142-4-004 Biomasse du lac Taureau</v>
      </c>
      <c r="C4009" s="406">
        <v>284</v>
      </c>
      <c r="D4009" s="406" t="s">
        <v>1147</v>
      </c>
      <c r="E4009" s="406" t="s">
        <v>1318</v>
      </c>
      <c r="F4009" s="760">
        <v>460</v>
      </c>
      <c r="G4009" s="761">
        <v>8</v>
      </c>
      <c r="H4009" s="762">
        <v>460</v>
      </c>
    </row>
    <row r="4010" spans="1:8" s="2" customFormat="1" ht="15.75" thickBot="1" x14ac:dyDescent="0.3">
      <c r="A4010" s="525" t="str">
        <f t="shared" si="106"/>
        <v>284-011-0-003 Cascades Canada ULC (Cabano)</v>
      </c>
      <c r="B4010" s="345" t="str">
        <f t="shared" si="107"/>
        <v>011-0-003 Cascades Canada ULC (Cabano)</v>
      </c>
      <c r="C4010" s="406">
        <v>284</v>
      </c>
      <c r="D4010" s="406" t="s">
        <v>1007</v>
      </c>
      <c r="E4010" s="406" t="s">
        <v>1211</v>
      </c>
      <c r="F4010" s="760">
        <v>460</v>
      </c>
      <c r="G4010" s="761">
        <v>8</v>
      </c>
      <c r="H4010" s="762">
        <v>460</v>
      </c>
    </row>
    <row r="4011" spans="1:8" s="2" customFormat="1" ht="15.75" thickBot="1" x14ac:dyDescent="0.3">
      <c r="A4011" s="525" t="str">
        <f t="shared" si="106"/>
        <v>284-051-0-003 Domtar inc. (Windsor - Pâtes et papiers)</v>
      </c>
      <c r="B4011" s="345" t="str">
        <f t="shared" si="107"/>
        <v>051-0-003 Domtar inc. (Windsor - Pâtes et papiers)</v>
      </c>
      <c r="C4011" s="406">
        <v>284</v>
      </c>
      <c r="D4011" s="406" t="s">
        <v>1012</v>
      </c>
      <c r="E4011" s="406" t="s">
        <v>1238</v>
      </c>
      <c r="F4011" s="760">
        <v>460</v>
      </c>
      <c r="G4011" s="761">
        <v>8</v>
      </c>
      <c r="H4011" s="762">
        <v>460</v>
      </c>
    </row>
    <row r="4012" spans="1:8" s="2" customFormat="1" ht="15.75" thickBot="1" x14ac:dyDescent="0.3">
      <c r="A4012" s="525" t="str">
        <f t="shared" si="106"/>
        <v>284-021-2-036 Elkem Métal Canada inc.</v>
      </c>
      <c r="B4012" s="345" t="str">
        <f t="shared" si="107"/>
        <v>021-2-036 Elkem Métal Canada inc.</v>
      </c>
      <c r="C4012" s="406">
        <v>284</v>
      </c>
      <c r="D4012" s="406" t="s">
        <v>1308</v>
      </c>
      <c r="E4012" s="406" t="s">
        <v>1309</v>
      </c>
      <c r="F4012" s="760">
        <v>460</v>
      </c>
      <c r="G4012" s="761">
        <v>8</v>
      </c>
      <c r="H4012" s="762">
        <v>460</v>
      </c>
    </row>
    <row r="4013" spans="1:8" s="2" customFormat="1" ht="15.75" thickBot="1" x14ac:dyDescent="0.3">
      <c r="A4013" s="525" t="str">
        <f t="shared" si="106"/>
        <v>284-027-4-003 Énergie Milot</v>
      </c>
      <c r="B4013" s="345" t="str">
        <f t="shared" si="107"/>
        <v>027-4-003 Énergie Milot</v>
      </c>
      <c r="C4013" s="406">
        <v>284</v>
      </c>
      <c r="D4013" s="406" t="s">
        <v>1314</v>
      </c>
      <c r="E4013" s="406" t="s">
        <v>1315</v>
      </c>
      <c r="F4013" s="760">
        <v>460</v>
      </c>
      <c r="G4013" s="761">
        <v>8</v>
      </c>
      <c r="H4013" s="762">
        <v>460</v>
      </c>
    </row>
    <row r="4014" spans="1:8" s="2" customFormat="1" ht="15.75" thickBot="1" x14ac:dyDescent="0.3">
      <c r="A4014" s="525" t="str">
        <f t="shared" si="106"/>
        <v>284-012-0-003 Entreprises Sappi Canada inc. (Matane)</v>
      </c>
      <c r="B4014" s="345" t="str">
        <f t="shared" si="107"/>
        <v>012-0-003 Entreprises Sappi Canada inc. (Matane)</v>
      </c>
      <c r="C4014" s="406">
        <v>284</v>
      </c>
      <c r="D4014" s="406" t="s">
        <v>1009</v>
      </c>
      <c r="E4014" s="406" t="s">
        <v>1239</v>
      </c>
      <c r="F4014" s="760">
        <v>460</v>
      </c>
      <c r="G4014" s="761">
        <v>8</v>
      </c>
      <c r="H4014" s="762">
        <v>460</v>
      </c>
    </row>
    <row r="4015" spans="1:8" s="2" customFormat="1" ht="15.75" thickBot="1" x14ac:dyDescent="0.3">
      <c r="A4015" s="525" t="str">
        <f t="shared" si="106"/>
        <v>284-025-0-001 Fibrek S.E.N.C. (Pâtes et papiers)</v>
      </c>
      <c r="B4015" s="345" t="str">
        <f t="shared" si="107"/>
        <v>025-0-001 Fibrek S.E.N.C. (Pâtes et papiers)</v>
      </c>
      <c r="C4015" s="406">
        <v>284</v>
      </c>
      <c r="D4015" s="406" t="s">
        <v>1310</v>
      </c>
      <c r="E4015" s="406" t="s">
        <v>1311</v>
      </c>
      <c r="F4015" s="760">
        <v>460</v>
      </c>
      <c r="G4015" s="761">
        <v>8</v>
      </c>
      <c r="H4015" s="762">
        <v>460</v>
      </c>
    </row>
    <row r="4016" spans="1:8" s="2" customFormat="1" ht="15.75" thickBot="1" x14ac:dyDescent="0.3">
      <c r="A4016" s="525" t="str">
        <f t="shared" si="106"/>
        <v>284-081-0-001 Rayonier A.M. Canada S.E.N.C. (Témiscaming - Pâtes et papiers)</v>
      </c>
      <c r="B4016" s="345" t="str">
        <f t="shared" si="107"/>
        <v>081-0-001 Rayonier A.M. Canada S.E.N.C. (Témiscaming - Pâtes et papiers)</v>
      </c>
      <c r="C4016" s="406">
        <v>284</v>
      </c>
      <c r="D4016" s="406" t="s">
        <v>1017</v>
      </c>
      <c r="E4016" s="406" t="s">
        <v>1244</v>
      </c>
      <c r="F4016" s="760">
        <v>460</v>
      </c>
      <c r="G4016" s="761">
        <v>8</v>
      </c>
      <c r="H4016" s="762">
        <v>460</v>
      </c>
    </row>
    <row r="4017" spans="1:8" s="2" customFormat="1" ht="15.75" thickBot="1" x14ac:dyDescent="0.3">
      <c r="A4017" s="525" t="str">
        <f t="shared" si="106"/>
        <v>284-025-4-005 Société de cogénération de St-Félicien, S.E.C.</v>
      </c>
      <c r="B4017" s="345" t="str">
        <f t="shared" si="107"/>
        <v>025-4-005 Société de cogénération de St-Félicien, S.E.C.</v>
      </c>
      <c r="C4017" s="406">
        <v>284</v>
      </c>
      <c r="D4017" s="406" t="s">
        <v>1312</v>
      </c>
      <c r="E4017" s="406" t="s">
        <v>1313</v>
      </c>
      <c r="F4017" s="760">
        <v>460</v>
      </c>
      <c r="G4017" s="761">
        <v>8</v>
      </c>
      <c r="H4017" s="762">
        <v>460</v>
      </c>
    </row>
    <row r="4018" spans="1:8" s="2" customFormat="1" ht="15.75" thickBot="1" x14ac:dyDescent="0.3">
      <c r="A4018" s="525" t="str">
        <f t="shared" si="106"/>
        <v>284-042-2-013 Transfobec Mauricie</v>
      </c>
      <c r="B4018" s="345" t="str">
        <f t="shared" si="107"/>
        <v>042-2-013 Transfobec Mauricie</v>
      </c>
      <c r="C4018" s="406">
        <v>284</v>
      </c>
      <c r="D4018" s="406" t="s">
        <v>1316</v>
      </c>
      <c r="E4018" s="406" t="s">
        <v>1317</v>
      </c>
      <c r="F4018" s="760">
        <v>460</v>
      </c>
      <c r="G4018" s="761">
        <v>8</v>
      </c>
      <c r="H4018" s="762">
        <v>460</v>
      </c>
    </row>
    <row r="4019" spans="1:8" s="2" customFormat="1" ht="15.75" thickBot="1" x14ac:dyDescent="0.3">
      <c r="A4019" s="525" t="str">
        <f t="shared" si="106"/>
        <v>285-142-4-004 Biomasse du lac Taureau</v>
      </c>
      <c r="B4019" s="345" t="str">
        <f t="shared" si="107"/>
        <v>142-4-004 Biomasse du lac Taureau</v>
      </c>
      <c r="C4019" s="406">
        <v>285</v>
      </c>
      <c r="D4019" s="406" t="s">
        <v>1147</v>
      </c>
      <c r="E4019" s="406" t="s">
        <v>1318</v>
      </c>
      <c r="F4019" s="760">
        <v>460</v>
      </c>
      <c r="G4019" s="761">
        <v>8</v>
      </c>
      <c r="H4019" s="762">
        <v>460</v>
      </c>
    </row>
    <row r="4020" spans="1:8" s="2" customFormat="1" ht="15.75" thickBot="1" x14ac:dyDescent="0.3">
      <c r="A4020" s="525" t="str">
        <f t="shared" si="106"/>
        <v>285-011-0-003 Cascades Canada ULC (Cabano)</v>
      </c>
      <c r="B4020" s="345" t="str">
        <f t="shared" si="107"/>
        <v>011-0-003 Cascades Canada ULC (Cabano)</v>
      </c>
      <c r="C4020" s="406">
        <v>285</v>
      </c>
      <c r="D4020" s="406" t="s">
        <v>1007</v>
      </c>
      <c r="E4020" s="406" t="s">
        <v>1211</v>
      </c>
      <c r="F4020" s="760">
        <v>460</v>
      </c>
      <c r="G4020" s="761">
        <v>8</v>
      </c>
      <c r="H4020" s="762">
        <v>460</v>
      </c>
    </row>
    <row r="4021" spans="1:8" s="2" customFormat="1" ht="15.75" thickBot="1" x14ac:dyDescent="0.3">
      <c r="A4021" s="525" t="str">
        <f t="shared" si="106"/>
        <v>285-051-0-003 Domtar inc. (Windsor - Pâtes et papiers)</v>
      </c>
      <c r="B4021" s="345" t="str">
        <f t="shared" si="107"/>
        <v>051-0-003 Domtar inc. (Windsor - Pâtes et papiers)</v>
      </c>
      <c r="C4021" s="406">
        <v>285</v>
      </c>
      <c r="D4021" s="406" t="s">
        <v>1012</v>
      </c>
      <c r="E4021" s="406" t="s">
        <v>1238</v>
      </c>
      <c r="F4021" s="760">
        <v>460</v>
      </c>
      <c r="G4021" s="761">
        <v>8</v>
      </c>
      <c r="H4021" s="762">
        <v>460</v>
      </c>
    </row>
    <row r="4022" spans="1:8" s="2" customFormat="1" ht="15.75" thickBot="1" x14ac:dyDescent="0.3">
      <c r="A4022" s="525" t="str">
        <f t="shared" si="106"/>
        <v>285-021-2-036 Elkem Métal Canada inc.</v>
      </c>
      <c r="B4022" s="345" t="str">
        <f t="shared" si="107"/>
        <v>021-2-036 Elkem Métal Canada inc.</v>
      </c>
      <c r="C4022" s="406">
        <v>285</v>
      </c>
      <c r="D4022" s="406" t="s">
        <v>1308</v>
      </c>
      <c r="E4022" s="406" t="s">
        <v>1309</v>
      </c>
      <c r="F4022" s="760">
        <v>460</v>
      </c>
      <c r="G4022" s="761">
        <v>8</v>
      </c>
      <c r="H4022" s="762">
        <v>460</v>
      </c>
    </row>
    <row r="4023" spans="1:8" s="2" customFormat="1" ht="15.75" thickBot="1" x14ac:dyDescent="0.3">
      <c r="A4023" s="525" t="str">
        <f t="shared" si="106"/>
        <v>285-027-4-003 Énergie Milot</v>
      </c>
      <c r="B4023" s="345" t="str">
        <f t="shared" si="107"/>
        <v>027-4-003 Énergie Milot</v>
      </c>
      <c r="C4023" s="406">
        <v>285</v>
      </c>
      <c r="D4023" s="406" t="s">
        <v>1314</v>
      </c>
      <c r="E4023" s="406" t="s">
        <v>1315</v>
      </c>
      <c r="F4023" s="760">
        <v>460</v>
      </c>
      <c r="G4023" s="761">
        <v>8</v>
      </c>
      <c r="H4023" s="762">
        <v>460</v>
      </c>
    </row>
    <row r="4024" spans="1:8" s="2" customFormat="1" ht="15.75" thickBot="1" x14ac:dyDescent="0.3">
      <c r="A4024" s="525" t="str">
        <f t="shared" si="106"/>
        <v>285-012-0-003 Entreprises Sappi Canada inc. (Matane)</v>
      </c>
      <c r="B4024" s="345" t="str">
        <f t="shared" si="107"/>
        <v>012-0-003 Entreprises Sappi Canada inc. (Matane)</v>
      </c>
      <c r="C4024" s="406">
        <v>285</v>
      </c>
      <c r="D4024" s="406" t="s">
        <v>1009</v>
      </c>
      <c r="E4024" s="406" t="s">
        <v>1239</v>
      </c>
      <c r="F4024" s="760">
        <v>460</v>
      </c>
      <c r="G4024" s="761">
        <v>8</v>
      </c>
      <c r="H4024" s="762">
        <v>460</v>
      </c>
    </row>
    <row r="4025" spans="1:8" s="2" customFormat="1" ht="15.75" thickBot="1" x14ac:dyDescent="0.3">
      <c r="A4025" s="525" t="str">
        <f t="shared" si="106"/>
        <v>285-025-0-001 Fibrek S.E.N.C. (Pâtes et papiers)</v>
      </c>
      <c r="B4025" s="345" t="str">
        <f t="shared" si="107"/>
        <v>025-0-001 Fibrek S.E.N.C. (Pâtes et papiers)</v>
      </c>
      <c r="C4025" s="406">
        <v>285</v>
      </c>
      <c r="D4025" s="406" t="s">
        <v>1310</v>
      </c>
      <c r="E4025" s="406" t="s">
        <v>1311</v>
      </c>
      <c r="F4025" s="760">
        <v>460</v>
      </c>
      <c r="G4025" s="761">
        <v>8</v>
      </c>
      <c r="H4025" s="762">
        <v>460</v>
      </c>
    </row>
    <row r="4026" spans="1:8" s="2" customFormat="1" ht="15.75" thickBot="1" x14ac:dyDescent="0.3">
      <c r="A4026" s="525" t="str">
        <f t="shared" si="106"/>
        <v>285-081-0-001 Rayonier A.M. Canada S.E.N.C. (Témiscaming - Pâtes et papiers)</v>
      </c>
      <c r="B4026" s="345" t="str">
        <f t="shared" si="107"/>
        <v>081-0-001 Rayonier A.M. Canada S.E.N.C. (Témiscaming - Pâtes et papiers)</v>
      </c>
      <c r="C4026" s="406">
        <v>285</v>
      </c>
      <c r="D4026" s="406" t="s">
        <v>1017</v>
      </c>
      <c r="E4026" s="406" t="s">
        <v>1244</v>
      </c>
      <c r="F4026" s="760">
        <v>460</v>
      </c>
      <c r="G4026" s="761">
        <v>8</v>
      </c>
      <c r="H4026" s="762">
        <v>460</v>
      </c>
    </row>
    <row r="4027" spans="1:8" s="2" customFormat="1" ht="15.75" thickBot="1" x14ac:dyDescent="0.3">
      <c r="A4027" s="525" t="str">
        <f t="shared" si="106"/>
        <v>285-025-4-005 Société de cogénération de St-Félicien, S.E.C.</v>
      </c>
      <c r="B4027" s="345" t="str">
        <f t="shared" si="107"/>
        <v>025-4-005 Société de cogénération de St-Félicien, S.E.C.</v>
      </c>
      <c r="C4027" s="406">
        <v>285</v>
      </c>
      <c r="D4027" s="406" t="s">
        <v>1312</v>
      </c>
      <c r="E4027" s="406" t="s">
        <v>1313</v>
      </c>
      <c r="F4027" s="760">
        <v>460</v>
      </c>
      <c r="G4027" s="761">
        <v>8</v>
      </c>
      <c r="H4027" s="762">
        <v>460</v>
      </c>
    </row>
    <row r="4028" spans="1:8" s="2" customFormat="1" ht="15.75" thickBot="1" x14ac:dyDescent="0.3">
      <c r="A4028" s="525" t="str">
        <f t="shared" si="106"/>
        <v>285-042-2-013 Transfobec Mauricie</v>
      </c>
      <c r="B4028" s="345" t="str">
        <f t="shared" si="107"/>
        <v>042-2-013 Transfobec Mauricie</v>
      </c>
      <c r="C4028" s="406">
        <v>285</v>
      </c>
      <c r="D4028" s="406" t="s">
        <v>1316</v>
      </c>
      <c r="E4028" s="406" t="s">
        <v>1317</v>
      </c>
      <c r="F4028" s="760">
        <v>460</v>
      </c>
      <c r="G4028" s="761">
        <v>8</v>
      </c>
      <c r="H4028" s="762">
        <v>460</v>
      </c>
    </row>
    <row r="4029" spans="1:8" s="2" customFormat="1" ht="15.75" thickBot="1" x14ac:dyDescent="0.3">
      <c r="A4029" s="525" t="str">
        <f t="shared" si="106"/>
        <v>286-142-4-004 Biomasse du lac Taureau</v>
      </c>
      <c r="B4029" s="345" t="str">
        <f t="shared" si="107"/>
        <v>142-4-004 Biomasse du lac Taureau</v>
      </c>
      <c r="C4029" s="406">
        <v>286</v>
      </c>
      <c r="D4029" s="406" t="s">
        <v>1147</v>
      </c>
      <c r="E4029" s="406" t="s">
        <v>1318</v>
      </c>
      <c r="F4029" s="760">
        <v>460</v>
      </c>
      <c r="G4029" s="761">
        <v>8</v>
      </c>
      <c r="H4029" s="762">
        <v>460</v>
      </c>
    </row>
    <row r="4030" spans="1:8" s="2" customFormat="1" ht="15.75" thickBot="1" x14ac:dyDescent="0.3">
      <c r="A4030" s="525" t="str">
        <f t="shared" si="106"/>
        <v>286-011-0-003 Cascades Canada ULC (Cabano)</v>
      </c>
      <c r="B4030" s="345" t="str">
        <f t="shared" si="107"/>
        <v>011-0-003 Cascades Canada ULC (Cabano)</v>
      </c>
      <c r="C4030" s="406">
        <v>286</v>
      </c>
      <c r="D4030" s="406" t="s">
        <v>1007</v>
      </c>
      <c r="E4030" s="406" t="s">
        <v>1211</v>
      </c>
      <c r="F4030" s="760">
        <v>460</v>
      </c>
      <c r="G4030" s="761">
        <v>8</v>
      </c>
      <c r="H4030" s="762">
        <v>460</v>
      </c>
    </row>
    <row r="4031" spans="1:8" s="2" customFormat="1" ht="15.75" thickBot="1" x14ac:dyDescent="0.3">
      <c r="A4031" s="525" t="str">
        <f t="shared" si="106"/>
        <v>286-051-0-003 Domtar inc. (Windsor - Pâtes et papiers)</v>
      </c>
      <c r="B4031" s="345" t="str">
        <f t="shared" si="107"/>
        <v>051-0-003 Domtar inc. (Windsor - Pâtes et papiers)</v>
      </c>
      <c r="C4031" s="406">
        <v>286</v>
      </c>
      <c r="D4031" s="406" t="s">
        <v>1012</v>
      </c>
      <c r="E4031" s="406" t="s">
        <v>1238</v>
      </c>
      <c r="F4031" s="760">
        <v>460</v>
      </c>
      <c r="G4031" s="761">
        <v>8</v>
      </c>
      <c r="H4031" s="762">
        <v>460</v>
      </c>
    </row>
    <row r="4032" spans="1:8" s="2" customFormat="1" ht="15.75" thickBot="1" x14ac:dyDescent="0.3">
      <c r="A4032" s="525" t="str">
        <f t="shared" si="106"/>
        <v>286-021-2-036 Elkem Métal Canada inc.</v>
      </c>
      <c r="B4032" s="345" t="str">
        <f t="shared" si="107"/>
        <v>021-2-036 Elkem Métal Canada inc.</v>
      </c>
      <c r="C4032" s="406">
        <v>286</v>
      </c>
      <c r="D4032" s="406" t="s">
        <v>1308</v>
      </c>
      <c r="E4032" s="406" t="s">
        <v>1309</v>
      </c>
      <c r="F4032" s="760">
        <v>460</v>
      </c>
      <c r="G4032" s="761">
        <v>8</v>
      </c>
      <c r="H4032" s="762">
        <v>460</v>
      </c>
    </row>
    <row r="4033" spans="1:8" s="2" customFormat="1" ht="15.75" thickBot="1" x14ac:dyDescent="0.3">
      <c r="A4033" s="525" t="str">
        <f t="shared" si="106"/>
        <v>286-027-4-003 Énergie Milot</v>
      </c>
      <c r="B4033" s="345" t="str">
        <f t="shared" si="107"/>
        <v>027-4-003 Énergie Milot</v>
      </c>
      <c r="C4033" s="406">
        <v>286</v>
      </c>
      <c r="D4033" s="406" t="s">
        <v>1314</v>
      </c>
      <c r="E4033" s="406" t="s">
        <v>1315</v>
      </c>
      <c r="F4033" s="760">
        <v>460</v>
      </c>
      <c r="G4033" s="761">
        <v>8</v>
      </c>
      <c r="H4033" s="762">
        <v>460</v>
      </c>
    </row>
    <row r="4034" spans="1:8" s="2" customFormat="1" ht="15.75" thickBot="1" x14ac:dyDescent="0.3">
      <c r="A4034" s="525" t="str">
        <f t="shared" si="106"/>
        <v>286-012-0-003 Entreprises Sappi Canada inc. (Matane)</v>
      </c>
      <c r="B4034" s="345" t="str">
        <f t="shared" si="107"/>
        <v>012-0-003 Entreprises Sappi Canada inc. (Matane)</v>
      </c>
      <c r="C4034" s="406">
        <v>286</v>
      </c>
      <c r="D4034" s="406" t="s">
        <v>1009</v>
      </c>
      <c r="E4034" s="406" t="s">
        <v>1239</v>
      </c>
      <c r="F4034" s="760">
        <v>460</v>
      </c>
      <c r="G4034" s="761">
        <v>8</v>
      </c>
      <c r="H4034" s="762">
        <v>460</v>
      </c>
    </row>
    <row r="4035" spans="1:8" s="2" customFormat="1" ht="15.75" thickBot="1" x14ac:dyDescent="0.3">
      <c r="A4035" s="525" t="str">
        <f t="shared" si="106"/>
        <v>286-025-0-001 Fibrek S.E.N.C. (Pâtes et papiers)</v>
      </c>
      <c r="B4035" s="345" t="str">
        <f t="shared" si="107"/>
        <v>025-0-001 Fibrek S.E.N.C. (Pâtes et papiers)</v>
      </c>
      <c r="C4035" s="406">
        <v>286</v>
      </c>
      <c r="D4035" s="406" t="s">
        <v>1310</v>
      </c>
      <c r="E4035" s="406" t="s">
        <v>1311</v>
      </c>
      <c r="F4035" s="760">
        <v>340</v>
      </c>
      <c r="G4035" s="761">
        <v>6</v>
      </c>
      <c r="H4035" s="762">
        <v>360</v>
      </c>
    </row>
    <row r="4036" spans="1:8" s="2" customFormat="1" ht="15.75" thickBot="1" x14ac:dyDescent="0.3">
      <c r="A4036" s="525" t="str">
        <f t="shared" si="106"/>
        <v>286-081-0-001 Rayonier A.M. Canada S.E.N.C. (Témiscaming - Pâtes et papiers)</v>
      </c>
      <c r="B4036" s="345" t="str">
        <f t="shared" si="107"/>
        <v>081-0-001 Rayonier A.M. Canada S.E.N.C. (Témiscaming - Pâtes et papiers)</v>
      </c>
      <c r="C4036" s="406">
        <v>286</v>
      </c>
      <c r="D4036" s="406" t="s">
        <v>1017</v>
      </c>
      <c r="E4036" s="406" t="s">
        <v>1244</v>
      </c>
      <c r="F4036" s="760">
        <v>460</v>
      </c>
      <c r="G4036" s="761">
        <v>8</v>
      </c>
      <c r="H4036" s="762">
        <v>460</v>
      </c>
    </row>
    <row r="4037" spans="1:8" s="2" customFormat="1" ht="15.75" thickBot="1" x14ac:dyDescent="0.3">
      <c r="A4037" s="525" t="str">
        <f t="shared" si="106"/>
        <v>286-025-4-005 Société de cogénération de St-Félicien, S.E.C.</v>
      </c>
      <c r="B4037" s="345" t="str">
        <f t="shared" si="107"/>
        <v>025-4-005 Société de cogénération de St-Félicien, S.E.C.</v>
      </c>
      <c r="C4037" s="406">
        <v>286</v>
      </c>
      <c r="D4037" s="406" t="s">
        <v>1312</v>
      </c>
      <c r="E4037" s="406" t="s">
        <v>1313</v>
      </c>
      <c r="F4037" s="760">
        <v>280</v>
      </c>
      <c r="G4037" s="761">
        <v>5</v>
      </c>
      <c r="H4037" s="762">
        <v>300</v>
      </c>
    </row>
    <row r="4038" spans="1:8" s="2" customFormat="1" ht="15.75" thickBot="1" x14ac:dyDescent="0.3">
      <c r="A4038" s="525" t="str">
        <f t="shared" si="106"/>
        <v>286-042-2-013 Transfobec Mauricie</v>
      </c>
      <c r="B4038" s="345" t="str">
        <f t="shared" si="107"/>
        <v>042-2-013 Transfobec Mauricie</v>
      </c>
      <c r="C4038" s="406">
        <v>286</v>
      </c>
      <c r="D4038" s="406" t="s">
        <v>1316</v>
      </c>
      <c r="E4038" s="406" t="s">
        <v>1317</v>
      </c>
      <c r="F4038" s="760">
        <v>460</v>
      </c>
      <c r="G4038" s="761">
        <v>8</v>
      </c>
      <c r="H4038" s="762">
        <v>460</v>
      </c>
    </row>
    <row r="4039" spans="1:8" s="2" customFormat="1" ht="15.75" thickBot="1" x14ac:dyDescent="0.3">
      <c r="A4039" s="525" t="str">
        <f t="shared" si="106"/>
        <v>287-142-4-004 Biomasse du lac Taureau</v>
      </c>
      <c r="B4039" s="345" t="str">
        <f t="shared" si="107"/>
        <v>142-4-004 Biomasse du lac Taureau</v>
      </c>
      <c r="C4039" s="406">
        <v>287</v>
      </c>
      <c r="D4039" s="406" t="s">
        <v>1147</v>
      </c>
      <c r="E4039" s="406" t="s">
        <v>1318</v>
      </c>
      <c r="F4039" s="760">
        <v>460</v>
      </c>
      <c r="G4039" s="761">
        <v>8</v>
      </c>
      <c r="H4039" s="762">
        <v>460</v>
      </c>
    </row>
    <row r="4040" spans="1:8" s="2" customFormat="1" ht="15.75" thickBot="1" x14ac:dyDescent="0.3">
      <c r="A4040" s="525" t="str">
        <f t="shared" si="106"/>
        <v>287-011-0-003 Cascades Canada ULC (Cabano)</v>
      </c>
      <c r="B4040" s="345" t="str">
        <f t="shared" si="107"/>
        <v>011-0-003 Cascades Canada ULC (Cabano)</v>
      </c>
      <c r="C4040" s="406">
        <v>287</v>
      </c>
      <c r="D4040" s="406" t="s">
        <v>1007</v>
      </c>
      <c r="E4040" s="406" t="s">
        <v>1211</v>
      </c>
      <c r="F4040" s="760">
        <v>460</v>
      </c>
      <c r="G4040" s="761">
        <v>8</v>
      </c>
      <c r="H4040" s="762">
        <v>460</v>
      </c>
    </row>
    <row r="4041" spans="1:8" s="2" customFormat="1" ht="15.75" thickBot="1" x14ac:dyDescent="0.3">
      <c r="A4041" s="525" t="str">
        <f t="shared" si="106"/>
        <v>287-051-0-003 Domtar inc. (Windsor - Pâtes et papiers)</v>
      </c>
      <c r="B4041" s="345" t="str">
        <f t="shared" si="107"/>
        <v>051-0-003 Domtar inc. (Windsor - Pâtes et papiers)</v>
      </c>
      <c r="C4041" s="406">
        <v>287</v>
      </c>
      <c r="D4041" s="406" t="s">
        <v>1012</v>
      </c>
      <c r="E4041" s="406" t="s">
        <v>1238</v>
      </c>
      <c r="F4041" s="760">
        <v>460</v>
      </c>
      <c r="G4041" s="761">
        <v>8</v>
      </c>
      <c r="H4041" s="762">
        <v>460</v>
      </c>
    </row>
    <row r="4042" spans="1:8" s="2" customFormat="1" ht="15.75" thickBot="1" x14ac:dyDescent="0.3">
      <c r="A4042" s="525" t="str">
        <f t="shared" si="106"/>
        <v>287-021-2-036 Elkem Métal Canada inc.</v>
      </c>
      <c r="B4042" s="345" t="str">
        <f t="shared" si="107"/>
        <v>021-2-036 Elkem Métal Canada inc.</v>
      </c>
      <c r="C4042" s="406">
        <v>287</v>
      </c>
      <c r="D4042" s="406" t="s">
        <v>1308</v>
      </c>
      <c r="E4042" s="406" t="s">
        <v>1309</v>
      </c>
      <c r="F4042" s="760">
        <v>460</v>
      </c>
      <c r="G4042" s="761">
        <v>8</v>
      </c>
      <c r="H4042" s="762">
        <v>460</v>
      </c>
    </row>
    <row r="4043" spans="1:8" s="2" customFormat="1" ht="15.75" thickBot="1" x14ac:dyDescent="0.3">
      <c r="A4043" s="525" t="str">
        <f t="shared" si="106"/>
        <v>287-027-4-003 Énergie Milot</v>
      </c>
      <c r="B4043" s="345" t="str">
        <f t="shared" si="107"/>
        <v>027-4-003 Énergie Milot</v>
      </c>
      <c r="C4043" s="406">
        <v>287</v>
      </c>
      <c r="D4043" s="406" t="s">
        <v>1314</v>
      </c>
      <c r="E4043" s="406" t="s">
        <v>1315</v>
      </c>
      <c r="F4043" s="760">
        <v>460</v>
      </c>
      <c r="G4043" s="761">
        <v>8</v>
      </c>
      <c r="H4043" s="762">
        <v>460</v>
      </c>
    </row>
    <row r="4044" spans="1:8" s="2" customFormat="1" ht="15.75" thickBot="1" x14ac:dyDescent="0.3">
      <c r="A4044" s="525" t="str">
        <f t="shared" si="106"/>
        <v>287-012-0-003 Entreprises Sappi Canada inc. (Matane)</v>
      </c>
      <c r="B4044" s="345" t="str">
        <f t="shared" si="107"/>
        <v>012-0-003 Entreprises Sappi Canada inc. (Matane)</v>
      </c>
      <c r="C4044" s="406">
        <v>287</v>
      </c>
      <c r="D4044" s="406" t="s">
        <v>1009</v>
      </c>
      <c r="E4044" s="406" t="s">
        <v>1239</v>
      </c>
      <c r="F4044" s="760">
        <v>460</v>
      </c>
      <c r="G4044" s="761">
        <v>8</v>
      </c>
      <c r="H4044" s="762">
        <v>460</v>
      </c>
    </row>
    <row r="4045" spans="1:8" s="2" customFormat="1" ht="15.75" thickBot="1" x14ac:dyDescent="0.3">
      <c r="A4045" s="525" t="str">
        <f t="shared" si="106"/>
        <v>287-025-0-001 Fibrek S.E.N.C. (Pâtes et papiers)</v>
      </c>
      <c r="B4045" s="345" t="str">
        <f t="shared" si="107"/>
        <v>025-0-001 Fibrek S.E.N.C. (Pâtes et papiers)</v>
      </c>
      <c r="C4045" s="406">
        <v>287</v>
      </c>
      <c r="D4045" s="406" t="s">
        <v>1310</v>
      </c>
      <c r="E4045" s="406" t="s">
        <v>1311</v>
      </c>
      <c r="F4045" s="760">
        <v>460</v>
      </c>
      <c r="G4045" s="761">
        <v>8</v>
      </c>
      <c r="H4045" s="762">
        <v>460</v>
      </c>
    </row>
    <row r="4046" spans="1:8" s="2" customFormat="1" ht="15.75" thickBot="1" x14ac:dyDescent="0.3">
      <c r="A4046" s="525" t="str">
        <f t="shared" si="106"/>
        <v>287-081-0-001 Rayonier A.M. Canada S.E.N.C. (Témiscaming - Pâtes et papiers)</v>
      </c>
      <c r="B4046" s="345" t="str">
        <f t="shared" si="107"/>
        <v>081-0-001 Rayonier A.M. Canada S.E.N.C. (Témiscaming - Pâtes et papiers)</v>
      </c>
      <c r="C4046" s="406">
        <v>287</v>
      </c>
      <c r="D4046" s="406" t="s">
        <v>1017</v>
      </c>
      <c r="E4046" s="406" t="s">
        <v>1244</v>
      </c>
      <c r="F4046" s="760">
        <v>460</v>
      </c>
      <c r="G4046" s="761">
        <v>8</v>
      </c>
      <c r="H4046" s="762">
        <v>460</v>
      </c>
    </row>
    <row r="4047" spans="1:8" s="2" customFormat="1" ht="15.75" thickBot="1" x14ac:dyDescent="0.3">
      <c r="A4047" s="525" t="str">
        <f t="shared" si="106"/>
        <v>287-025-4-005 Société de cogénération de St-Félicien, S.E.C.</v>
      </c>
      <c r="B4047" s="345" t="str">
        <f t="shared" si="107"/>
        <v>025-4-005 Société de cogénération de St-Félicien, S.E.C.</v>
      </c>
      <c r="C4047" s="406">
        <v>287</v>
      </c>
      <c r="D4047" s="406" t="s">
        <v>1312</v>
      </c>
      <c r="E4047" s="406" t="s">
        <v>1313</v>
      </c>
      <c r="F4047" s="760">
        <v>460</v>
      </c>
      <c r="G4047" s="761">
        <v>8</v>
      </c>
      <c r="H4047" s="762">
        <v>460</v>
      </c>
    </row>
    <row r="4048" spans="1:8" s="2" customFormat="1" ht="15.75" thickBot="1" x14ac:dyDescent="0.3">
      <c r="A4048" s="525" t="str">
        <f t="shared" si="106"/>
        <v>287-042-2-013 Transfobec Mauricie</v>
      </c>
      <c r="B4048" s="345" t="str">
        <f t="shared" si="107"/>
        <v>042-2-013 Transfobec Mauricie</v>
      </c>
      <c r="C4048" s="406">
        <v>287</v>
      </c>
      <c r="D4048" s="406" t="s">
        <v>1316</v>
      </c>
      <c r="E4048" s="406" t="s">
        <v>1317</v>
      </c>
      <c r="F4048" s="760">
        <v>460</v>
      </c>
      <c r="G4048" s="761">
        <v>8</v>
      </c>
      <c r="H4048" s="762">
        <v>460</v>
      </c>
    </row>
    <row r="4049" spans="1:8" s="2" customFormat="1" ht="15.75" thickBot="1" x14ac:dyDescent="0.3">
      <c r="A4049" s="525" t="str">
        <f t="shared" si="106"/>
        <v>288-142-4-004 Biomasse du lac Taureau</v>
      </c>
      <c r="B4049" s="345" t="str">
        <f t="shared" si="107"/>
        <v>142-4-004 Biomasse du lac Taureau</v>
      </c>
      <c r="C4049" s="406">
        <v>288</v>
      </c>
      <c r="D4049" s="406" t="s">
        <v>1147</v>
      </c>
      <c r="E4049" s="406" t="s">
        <v>1318</v>
      </c>
      <c r="F4049" s="760">
        <v>460</v>
      </c>
      <c r="G4049" s="761">
        <v>8</v>
      </c>
      <c r="H4049" s="762">
        <v>460</v>
      </c>
    </row>
    <row r="4050" spans="1:8" s="2" customFormat="1" ht="15.75" thickBot="1" x14ac:dyDescent="0.3">
      <c r="A4050" s="525" t="str">
        <f t="shared" si="106"/>
        <v>288-011-0-003 Cascades Canada ULC (Cabano)</v>
      </c>
      <c r="B4050" s="345" t="str">
        <f t="shared" si="107"/>
        <v>011-0-003 Cascades Canada ULC (Cabano)</v>
      </c>
      <c r="C4050" s="406">
        <v>288</v>
      </c>
      <c r="D4050" s="406" t="s">
        <v>1007</v>
      </c>
      <c r="E4050" s="406" t="s">
        <v>1211</v>
      </c>
      <c r="F4050" s="760">
        <v>460</v>
      </c>
      <c r="G4050" s="761">
        <v>8</v>
      </c>
      <c r="H4050" s="762">
        <v>460</v>
      </c>
    </row>
    <row r="4051" spans="1:8" s="2" customFormat="1" ht="15.75" thickBot="1" x14ac:dyDescent="0.3">
      <c r="A4051" s="525" t="str">
        <f t="shared" si="106"/>
        <v>288-051-0-003 Domtar inc. (Windsor - Pâtes et papiers)</v>
      </c>
      <c r="B4051" s="345" t="str">
        <f t="shared" si="107"/>
        <v>051-0-003 Domtar inc. (Windsor - Pâtes et papiers)</v>
      </c>
      <c r="C4051" s="406">
        <v>288</v>
      </c>
      <c r="D4051" s="406" t="s">
        <v>1012</v>
      </c>
      <c r="E4051" s="406" t="s">
        <v>1238</v>
      </c>
      <c r="F4051" s="760">
        <v>460</v>
      </c>
      <c r="G4051" s="761">
        <v>8</v>
      </c>
      <c r="H4051" s="762">
        <v>460</v>
      </c>
    </row>
    <row r="4052" spans="1:8" s="2" customFormat="1" ht="15.75" thickBot="1" x14ac:dyDescent="0.3">
      <c r="A4052" s="525" t="str">
        <f t="shared" si="106"/>
        <v>288-021-2-036 Elkem Métal Canada inc.</v>
      </c>
      <c r="B4052" s="345" t="str">
        <f t="shared" si="107"/>
        <v>021-2-036 Elkem Métal Canada inc.</v>
      </c>
      <c r="C4052" s="406">
        <v>288</v>
      </c>
      <c r="D4052" s="406" t="s">
        <v>1308</v>
      </c>
      <c r="E4052" s="406" t="s">
        <v>1309</v>
      </c>
      <c r="F4052" s="760">
        <v>460</v>
      </c>
      <c r="G4052" s="761">
        <v>8</v>
      </c>
      <c r="H4052" s="762">
        <v>460</v>
      </c>
    </row>
    <row r="4053" spans="1:8" s="2" customFormat="1" ht="15.75" thickBot="1" x14ac:dyDescent="0.3">
      <c r="A4053" s="525" t="str">
        <f t="shared" si="106"/>
        <v>288-027-4-003 Énergie Milot</v>
      </c>
      <c r="B4053" s="345" t="str">
        <f t="shared" si="107"/>
        <v>027-4-003 Énergie Milot</v>
      </c>
      <c r="C4053" s="406">
        <v>288</v>
      </c>
      <c r="D4053" s="406" t="s">
        <v>1314</v>
      </c>
      <c r="E4053" s="406" t="s">
        <v>1315</v>
      </c>
      <c r="F4053" s="760">
        <v>460</v>
      </c>
      <c r="G4053" s="761">
        <v>8</v>
      </c>
      <c r="H4053" s="762">
        <v>460</v>
      </c>
    </row>
    <row r="4054" spans="1:8" s="2" customFormat="1" ht="15.75" thickBot="1" x14ac:dyDescent="0.3">
      <c r="A4054" s="525" t="str">
        <f t="shared" si="106"/>
        <v>288-012-0-003 Entreprises Sappi Canada inc. (Matane)</v>
      </c>
      <c r="B4054" s="345" t="str">
        <f t="shared" si="107"/>
        <v>012-0-003 Entreprises Sappi Canada inc. (Matane)</v>
      </c>
      <c r="C4054" s="406">
        <v>288</v>
      </c>
      <c r="D4054" s="406" t="s">
        <v>1009</v>
      </c>
      <c r="E4054" s="406" t="s">
        <v>1239</v>
      </c>
      <c r="F4054" s="760">
        <v>460</v>
      </c>
      <c r="G4054" s="761">
        <v>8</v>
      </c>
      <c r="H4054" s="762">
        <v>460</v>
      </c>
    </row>
    <row r="4055" spans="1:8" s="2" customFormat="1" ht="15.75" thickBot="1" x14ac:dyDescent="0.3">
      <c r="A4055" s="525" t="str">
        <f t="shared" si="106"/>
        <v>288-025-0-001 Fibrek S.E.N.C. (Pâtes et papiers)</v>
      </c>
      <c r="B4055" s="345" t="str">
        <f t="shared" si="107"/>
        <v>025-0-001 Fibrek S.E.N.C. (Pâtes et papiers)</v>
      </c>
      <c r="C4055" s="406">
        <v>288</v>
      </c>
      <c r="D4055" s="406" t="s">
        <v>1310</v>
      </c>
      <c r="E4055" s="406" t="s">
        <v>1311</v>
      </c>
      <c r="F4055" s="760">
        <v>460</v>
      </c>
      <c r="G4055" s="761">
        <v>8</v>
      </c>
      <c r="H4055" s="762">
        <v>460</v>
      </c>
    </row>
    <row r="4056" spans="1:8" s="2" customFormat="1" ht="15.75" thickBot="1" x14ac:dyDescent="0.3">
      <c r="A4056" s="525" t="str">
        <f t="shared" si="106"/>
        <v>288-081-0-001 Rayonier A.M. Canada S.E.N.C. (Témiscaming - Pâtes et papiers)</v>
      </c>
      <c r="B4056" s="345" t="str">
        <f t="shared" si="107"/>
        <v>081-0-001 Rayonier A.M. Canada S.E.N.C. (Témiscaming - Pâtes et papiers)</v>
      </c>
      <c r="C4056" s="406">
        <v>288</v>
      </c>
      <c r="D4056" s="406" t="s">
        <v>1017</v>
      </c>
      <c r="E4056" s="406" t="s">
        <v>1244</v>
      </c>
      <c r="F4056" s="760">
        <v>460</v>
      </c>
      <c r="G4056" s="761">
        <v>8</v>
      </c>
      <c r="H4056" s="762">
        <v>460</v>
      </c>
    </row>
    <row r="4057" spans="1:8" s="2" customFormat="1" ht="15.75" thickBot="1" x14ac:dyDescent="0.3">
      <c r="A4057" s="525" t="str">
        <f t="shared" si="106"/>
        <v>288-025-4-005 Société de cogénération de St-Félicien, S.E.C.</v>
      </c>
      <c r="B4057" s="345" t="str">
        <f t="shared" si="107"/>
        <v>025-4-005 Société de cogénération de St-Félicien, S.E.C.</v>
      </c>
      <c r="C4057" s="406">
        <v>288</v>
      </c>
      <c r="D4057" s="406" t="s">
        <v>1312</v>
      </c>
      <c r="E4057" s="406" t="s">
        <v>1313</v>
      </c>
      <c r="F4057" s="760">
        <v>460</v>
      </c>
      <c r="G4057" s="761">
        <v>8</v>
      </c>
      <c r="H4057" s="762">
        <v>460</v>
      </c>
    </row>
    <row r="4058" spans="1:8" s="2" customFormat="1" ht="15.75" thickBot="1" x14ac:dyDescent="0.3">
      <c r="A4058" s="525" t="str">
        <f t="shared" si="106"/>
        <v>288-042-2-013 Transfobec Mauricie</v>
      </c>
      <c r="B4058" s="345" t="str">
        <f t="shared" si="107"/>
        <v>042-2-013 Transfobec Mauricie</v>
      </c>
      <c r="C4058" s="406">
        <v>288</v>
      </c>
      <c r="D4058" s="406" t="s">
        <v>1316</v>
      </c>
      <c r="E4058" s="406" t="s">
        <v>1317</v>
      </c>
      <c r="F4058" s="760">
        <v>460</v>
      </c>
      <c r="G4058" s="761">
        <v>8</v>
      </c>
      <c r="H4058" s="762">
        <v>460</v>
      </c>
    </row>
    <row r="4059" spans="1:8" s="2" customFormat="1" ht="15.75" thickBot="1" x14ac:dyDescent="0.3">
      <c r="A4059" s="525" t="str">
        <f t="shared" si="106"/>
        <v>289-142-4-004 Biomasse du lac Taureau</v>
      </c>
      <c r="B4059" s="345" t="str">
        <f t="shared" si="107"/>
        <v>142-4-004 Biomasse du lac Taureau</v>
      </c>
      <c r="C4059" s="406">
        <v>289</v>
      </c>
      <c r="D4059" s="406" t="s">
        <v>1147</v>
      </c>
      <c r="E4059" s="406" t="s">
        <v>1318</v>
      </c>
      <c r="F4059" s="760">
        <v>460</v>
      </c>
      <c r="G4059" s="761">
        <v>8</v>
      </c>
      <c r="H4059" s="762">
        <v>460</v>
      </c>
    </row>
    <row r="4060" spans="1:8" s="2" customFormat="1" ht="15.75" thickBot="1" x14ac:dyDescent="0.3">
      <c r="A4060" s="525" t="str">
        <f t="shared" si="106"/>
        <v>289-011-0-003 Cascades Canada ULC (Cabano)</v>
      </c>
      <c r="B4060" s="345" t="str">
        <f t="shared" si="107"/>
        <v>011-0-003 Cascades Canada ULC (Cabano)</v>
      </c>
      <c r="C4060" s="406">
        <v>289</v>
      </c>
      <c r="D4060" s="406" t="s">
        <v>1007</v>
      </c>
      <c r="E4060" s="406" t="s">
        <v>1211</v>
      </c>
      <c r="F4060" s="760">
        <v>460</v>
      </c>
      <c r="G4060" s="761">
        <v>8</v>
      </c>
      <c r="H4060" s="762">
        <v>460</v>
      </c>
    </row>
    <row r="4061" spans="1:8" s="2" customFormat="1" ht="15.75" thickBot="1" x14ac:dyDescent="0.3">
      <c r="A4061" s="525" t="str">
        <f t="shared" si="106"/>
        <v>289-051-0-003 Domtar inc. (Windsor - Pâtes et papiers)</v>
      </c>
      <c r="B4061" s="345" t="str">
        <f t="shared" si="107"/>
        <v>051-0-003 Domtar inc. (Windsor - Pâtes et papiers)</v>
      </c>
      <c r="C4061" s="406">
        <v>289</v>
      </c>
      <c r="D4061" s="406" t="s">
        <v>1012</v>
      </c>
      <c r="E4061" s="406" t="s">
        <v>1238</v>
      </c>
      <c r="F4061" s="760">
        <v>460</v>
      </c>
      <c r="G4061" s="761">
        <v>8</v>
      </c>
      <c r="H4061" s="762">
        <v>460</v>
      </c>
    </row>
    <row r="4062" spans="1:8" s="2" customFormat="1" ht="15.75" thickBot="1" x14ac:dyDescent="0.3">
      <c r="A4062" s="525" t="str">
        <f t="shared" si="106"/>
        <v>289-021-2-036 Elkem Métal Canada inc.</v>
      </c>
      <c r="B4062" s="345" t="str">
        <f t="shared" si="107"/>
        <v>021-2-036 Elkem Métal Canada inc.</v>
      </c>
      <c r="C4062" s="406">
        <v>289</v>
      </c>
      <c r="D4062" s="406" t="s">
        <v>1308</v>
      </c>
      <c r="E4062" s="406" t="s">
        <v>1309</v>
      </c>
      <c r="F4062" s="760">
        <v>460</v>
      </c>
      <c r="G4062" s="761">
        <v>8</v>
      </c>
      <c r="H4062" s="762">
        <v>460</v>
      </c>
    </row>
    <row r="4063" spans="1:8" s="2" customFormat="1" ht="15.75" thickBot="1" x14ac:dyDescent="0.3">
      <c r="A4063" s="525" t="str">
        <f t="shared" si="106"/>
        <v>289-027-4-003 Énergie Milot</v>
      </c>
      <c r="B4063" s="345" t="str">
        <f t="shared" si="107"/>
        <v>027-4-003 Énergie Milot</v>
      </c>
      <c r="C4063" s="406">
        <v>289</v>
      </c>
      <c r="D4063" s="406" t="s">
        <v>1314</v>
      </c>
      <c r="E4063" s="406" t="s">
        <v>1315</v>
      </c>
      <c r="F4063" s="760">
        <v>460</v>
      </c>
      <c r="G4063" s="761">
        <v>8</v>
      </c>
      <c r="H4063" s="762">
        <v>460</v>
      </c>
    </row>
    <row r="4064" spans="1:8" s="2" customFormat="1" ht="15.75" thickBot="1" x14ac:dyDescent="0.3">
      <c r="A4064" s="525" t="str">
        <f t="shared" ref="A4064:A4127" si="108">CONCATENATE(C4064,"-",B4064)</f>
        <v>289-012-0-003 Entreprises Sappi Canada inc. (Matane)</v>
      </c>
      <c r="B4064" s="345" t="str">
        <f t="shared" ref="B4064:B4127" si="109">CONCATENATE(D4064," ",E4064)</f>
        <v>012-0-003 Entreprises Sappi Canada inc. (Matane)</v>
      </c>
      <c r="C4064" s="406">
        <v>289</v>
      </c>
      <c r="D4064" s="406" t="s">
        <v>1009</v>
      </c>
      <c r="E4064" s="406" t="s">
        <v>1239</v>
      </c>
      <c r="F4064" s="760">
        <v>460</v>
      </c>
      <c r="G4064" s="761">
        <v>8</v>
      </c>
      <c r="H4064" s="762">
        <v>460</v>
      </c>
    </row>
    <row r="4065" spans="1:8" s="2" customFormat="1" ht="15.75" thickBot="1" x14ac:dyDescent="0.3">
      <c r="A4065" s="525" t="str">
        <f t="shared" si="108"/>
        <v>289-025-0-001 Fibrek S.E.N.C. (Pâtes et papiers)</v>
      </c>
      <c r="B4065" s="345" t="str">
        <f t="shared" si="109"/>
        <v>025-0-001 Fibrek S.E.N.C. (Pâtes et papiers)</v>
      </c>
      <c r="C4065" s="406">
        <v>289</v>
      </c>
      <c r="D4065" s="406" t="s">
        <v>1310</v>
      </c>
      <c r="E4065" s="406" t="s">
        <v>1311</v>
      </c>
      <c r="F4065" s="760">
        <v>420</v>
      </c>
      <c r="G4065" s="761">
        <v>7</v>
      </c>
      <c r="H4065" s="762">
        <v>420</v>
      </c>
    </row>
    <row r="4066" spans="1:8" s="2" customFormat="1" ht="15.75" thickBot="1" x14ac:dyDescent="0.3">
      <c r="A4066" s="525" t="str">
        <f t="shared" si="108"/>
        <v>289-081-0-001 Rayonier A.M. Canada S.E.N.C. (Témiscaming - Pâtes et papiers)</v>
      </c>
      <c r="B4066" s="345" t="str">
        <f t="shared" si="109"/>
        <v>081-0-001 Rayonier A.M. Canada S.E.N.C. (Témiscaming - Pâtes et papiers)</v>
      </c>
      <c r="C4066" s="406">
        <v>289</v>
      </c>
      <c r="D4066" s="406" t="s">
        <v>1017</v>
      </c>
      <c r="E4066" s="406" t="s">
        <v>1244</v>
      </c>
      <c r="F4066" s="760">
        <v>460</v>
      </c>
      <c r="G4066" s="761">
        <v>8</v>
      </c>
      <c r="H4066" s="762">
        <v>460</v>
      </c>
    </row>
    <row r="4067" spans="1:8" s="2" customFormat="1" ht="15.75" thickBot="1" x14ac:dyDescent="0.3">
      <c r="A4067" s="525" t="str">
        <f t="shared" si="108"/>
        <v>289-025-4-005 Société de cogénération de St-Félicien, S.E.C.</v>
      </c>
      <c r="B4067" s="345" t="str">
        <f t="shared" si="109"/>
        <v>025-4-005 Société de cogénération de St-Félicien, S.E.C.</v>
      </c>
      <c r="C4067" s="406">
        <v>289</v>
      </c>
      <c r="D4067" s="406" t="s">
        <v>1312</v>
      </c>
      <c r="E4067" s="406" t="s">
        <v>1313</v>
      </c>
      <c r="F4067" s="760">
        <v>360</v>
      </c>
      <c r="G4067" s="761">
        <v>6</v>
      </c>
      <c r="H4067" s="762">
        <v>360</v>
      </c>
    </row>
    <row r="4068" spans="1:8" s="2" customFormat="1" ht="15.75" thickBot="1" x14ac:dyDescent="0.3">
      <c r="A4068" s="525" t="str">
        <f t="shared" si="108"/>
        <v>289-042-2-013 Transfobec Mauricie</v>
      </c>
      <c r="B4068" s="345" t="str">
        <f t="shared" si="109"/>
        <v>042-2-013 Transfobec Mauricie</v>
      </c>
      <c r="C4068" s="406">
        <v>289</v>
      </c>
      <c r="D4068" s="406" t="s">
        <v>1316</v>
      </c>
      <c r="E4068" s="406" t="s">
        <v>1317</v>
      </c>
      <c r="F4068" s="760">
        <v>460</v>
      </c>
      <c r="G4068" s="761">
        <v>8</v>
      </c>
      <c r="H4068" s="762">
        <v>460</v>
      </c>
    </row>
    <row r="4069" spans="1:8" s="2" customFormat="1" ht="15.75" thickBot="1" x14ac:dyDescent="0.3">
      <c r="A4069" s="525" t="str">
        <f t="shared" si="108"/>
        <v>290-142-4-004 Biomasse du lac Taureau</v>
      </c>
      <c r="B4069" s="345" t="str">
        <f t="shared" si="109"/>
        <v>142-4-004 Biomasse du lac Taureau</v>
      </c>
      <c r="C4069" s="406">
        <v>290</v>
      </c>
      <c r="D4069" s="406" t="s">
        <v>1147</v>
      </c>
      <c r="E4069" s="406" t="s">
        <v>1318</v>
      </c>
      <c r="F4069" s="760">
        <v>460</v>
      </c>
      <c r="G4069" s="761">
        <v>8</v>
      </c>
      <c r="H4069" s="762">
        <v>460</v>
      </c>
    </row>
    <row r="4070" spans="1:8" s="2" customFormat="1" ht="15.75" thickBot="1" x14ac:dyDescent="0.3">
      <c r="A4070" s="525" t="str">
        <f t="shared" si="108"/>
        <v>290-011-0-003 Cascades Canada ULC (Cabano)</v>
      </c>
      <c r="B4070" s="345" t="str">
        <f t="shared" si="109"/>
        <v>011-0-003 Cascades Canada ULC (Cabano)</v>
      </c>
      <c r="C4070" s="406">
        <v>290</v>
      </c>
      <c r="D4070" s="406" t="s">
        <v>1007</v>
      </c>
      <c r="E4070" s="406" t="s">
        <v>1211</v>
      </c>
      <c r="F4070" s="760">
        <v>460</v>
      </c>
      <c r="G4070" s="761">
        <v>8</v>
      </c>
      <c r="H4070" s="762">
        <v>460</v>
      </c>
    </row>
    <row r="4071" spans="1:8" s="2" customFormat="1" ht="15.75" thickBot="1" x14ac:dyDescent="0.3">
      <c r="A4071" s="525" t="str">
        <f t="shared" si="108"/>
        <v>290-051-0-003 Domtar inc. (Windsor - Pâtes et papiers)</v>
      </c>
      <c r="B4071" s="345" t="str">
        <f t="shared" si="109"/>
        <v>051-0-003 Domtar inc. (Windsor - Pâtes et papiers)</v>
      </c>
      <c r="C4071" s="406">
        <v>290</v>
      </c>
      <c r="D4071" s="406" t="s">
        <v>1012</v>
      </c>
      <c r="E4071" s="406" t="s">
        <v>1238</v>
      </c>
      <c r="F4071" s="760">
        <v>460</v>
      </c>
      <c r="G4071" s="761">
        <v>8</v>
      </c>
      <c r="H4071" s="762">
        <v>460</v>
      </c>
    </row>
    <row r="4072" spans="1:8" s="2" customFormat="1" ht="15.75" thickBot="1" x14ac:dyDescent="0.3">
      <c r="A4072" s="525" t="str">
        <f t="shared" si="108"/>
        <v>290-021-2-036 Elkem Métal Canada inc.</v>
      </c>
      <c r="B4072" s="345" t="str">
        <f t="shared" si="109"/>
        <v>021-2-036 Elkem Métal Canada inc.</v>
      </c>
      <c r="C4072" s="406">
        <v>290</v>
      </c>
      <c r="D4072" s="406" t="s">
        <v>1308</v>
      </c>
      <c r="E4072" s="406" t="s">
        <v>1309</v>
      </c>
      <c r="F4072" s="760">
        <v>460</v>
      </c>
      <c r="G4072" s="761">
        <v>8</v>
      </c>
      <c r="H4072" s="762">
        <v>460</v>
      </c>
    </row>
    <row r="4073" spans="1:8" s="2" customFormat="1" ht="15.75" thickBot="1" x14ac:dyDescent="0.3">
      <c r="A4073" s="525" t="str">
        <f t="shared" si="108"/>
        <v>290-027-4-003 Énergie Milot</v>
      </c>
      <c r="B4073" s="345" t="str">
        <f t="shared" si="109"/>
        <v>027-4-003 Énergie Milot</v>
      </c>
      <c r="C4073" s="406">
        <v>290</v>
      </c>
      <c r="D4073" s="406" t="s">
        <v>1314</v>
      </c>
      <c r="E4073" s="406" t="s">
        <v>1315</v>
      </c>
      <c r="F4073" s="760">
        <v>460</v>
      </c>
      <c r="G4073" s="761">
        <v>8</v>
      </c>
      <c r="H4073" s="762">
        <v>460</v>
      </c>
    </row>
    <row r="4074" spans="1:8" s="2" customFormat="1" ht="15.75" thickBot="1" x14ac:dyDescent="0.3">
      <c r="A4074" s="525" t="str">
        <f t="shared" si="108"/>
        <v>290-012-0-003 Entreprises Sappi Canada inc. (Matane)</v>
      </c>
      <c r="B4074" s="345" t="str">
        <f t="shared" si="109"/>
        <v>012-0-003 Entreprises Sappi Canada inc. (Matane)</v>
      </c>
      <c r="C4074" s="406">
        <v>290</v>
      </c>
      <c r="D4074" s="406" t="s">
        <v>1009</v>
      </c>
      <c r="E4074" s="406" t="s">
        <v>1239</v>
      </c>
      <c r="F4074" s="760">
        <v>460</v>
      </c>
      <c r="G4074" s="761">
        <v>8</v>
      </c>
      <c r="H4074" s="762">
        <v>460</v>
      </c>
    </row>
    <row r="4075" spans="1:8" s="2" customFormat="1" ht="15.75" thickBot="1" x14ac:dyDescent="0.3">
      <c r="A4075" s="525" t="str">
        <f t="shared" si="108"/>
        <v>290-025-0-001 Fibrek S.E.N.C. (Pâtes et papiers)</v>
      </c>
      <c r="B4075" s="345" t="str">
        <f t="shared" si="109"/>
        <v>025-0-001 Fibrek S.E.N.C. (Pâtes et papiers)</v>
      </c>
      <c r="C4075" s="406">
        <v>290</v>
      </c>
      <c r="D4075" s="406" t="s">
        <v>1310</v>
      </c>
      <c r="E4075" s="406" t="s">
        <v>1311</v>
      </c>
      <c r="F4075" s="760">
        <v>340</v>
      </c>
      <c r="G4075" s="761">
        <v>6</v>
      </c>
      <c r="H4075" s="762">
        <v>360</v>
      </c>
    </row>
    <row r="4076" spans="1:8" s="2" customFormat="1" ht="15.75" thickBot="1" x14ac:dyDescent="0.3">
      <c r="A4076" s="525" t="str">
        <f t="shared" si="108"/>
        <v>290-081-0-001 Rayonier A.M. Canada S.E.N.C. (Témiscaming - Pâtes et papiers)</v>
      </c>
      <c r="B4076" s="345" t="str">
        <f t="shared" si="109"/>
        <v>081-0-001 Rayonier A.M. Canada S.E.N.C. (Témiscaming - Pâtes et papiers)</v>
      </c>
      <c r="C4076" s="406">
        <v>290</v>
      </c>
      <c r="D4076" s="406" t="s">
        <v>1017</v>
      </c>
      <c r="E4076" s="406" t="s">
        <v>1244</v>
      </c>
      <c r="F4076" s="760">
        <v>460</v>
      </c>
      <c r="G4076" s="761">
        <v>8</v>
      </c>
      <c r="H4076" s="762">
        <v>460</v>
      </c>
    </row>
    <row r="4077" spans="1:8" s="2" customFormat="1" ht="15.75" thickBot="1" x14ac:dyDescent="0.3">
      <c r="A4077" s="525" t="str">
        <f t="shared" si="108"/>
        <v>290-025-4-005 Société de cogénération de St-Félicien, S.E.C.</v>
      </c>
      <c r="B4077" s="345" t="str">
        <f t="shared" si="109"/>
        <v>025-4-005 Société de cogénération de St-Félicien, S.E.C.</v>
      </c>
      <c r="C4077" s="406">
        <v>290</v>
      </c>
      <c r="D4077" s="406" t="s">
        <v>1312</v>
      </c>
      <c r="E4077" s="406" t="s">
        <v>1313</v>
      </c>
      <c r="F4077" s="760">
        <v>280</v>
      </c>
      <c r="G4077" s="761">
        <v>5</v>
      </c>
      <c r="H4077" s="762">
        <v>300</v>
      </c>
    </row>
    <row r="4078" spans="1:8" s="2" customFormat="1" ht="15.75" thickBot="1" x14ac:dyDescent="0.3">
      <c r="A4078" s="525" t="str">
        <f t="shared" si="108"/>
        <v>290-042-2-013 Transfobec Mauricie</v>
      </c>
      <c r="B4078" s="345" t="str">
        <f t="shared" si="109"/>
        <v>042-2-013 Transfobec Mauricie</v>
      </c>
      <c r="C4078" s="406">
        <v>290</v>
      </c>
      <c r="D4078" s="406" t="s">
        <v>1316</v>
      </c>
      <c r="E4078" s="406" t="s">
        <v>1317</v>
      </c>
      <c r="F4078" s="760">
        <v>460</v>
      </c>
      <c r="G4078" s="761">
        <v>8</v>
      </c>
      <c r="H4078" s="762">
        <v>460</v>
      </c>
    </row>
    <row r="4079" spans="1:8" s="2" customFormat="1" ht="15.75" thickBot="1" x14ac:dyDescent="0.3">
      <c r="A4079" s="525" t="str">
        <f t="shared" si="108"/>
        <v>291-142-4-004 Biomasse du lac Taureau</v>
      </c>
      <c r="B4079" s="345" t="str">
        <f t="shared" si="109"/>
        <v>142-4-004 Biomasse du lac Taureau</v>
      </c>
      <c r="C4079" s="406">
        <v>291</v>
      </c>
      <c r="D4079" s="406" t="s">
        <v>1147</v>
      </c>
      <c r="E4079" s="406" t="s">
        <v>1318</v>
      </c>
      <c r="F4079" s="760">
        <v>460</v>
      </c>
      <c r="G4079" s="761">
        <v>8</v>
      </c>
      <c r="H4079" s="762">
        <v>460</v>
      </c>
    </row>
    <row r="4080" spans="1:8" s="2" customFormat="1" ht="15.75" thickBot="1" x14ac:dyDescent="0.3">
      <c r="A4080" s="525" t="str">
        <f t="shared" si="108"/>
        <v>291-011-0-003 Cascades Canada ULC (Cabano)</v>
      </c>
      <c r="B4080" s="345" t="str">
        <f t="shared" si="109"/>
        <v>011-0-003 Cascades Canada ULC (Cabano)</v>
      </c>
      <c r="C4080" s="406">
        <v>291</v>
      </c>
      <c r="D4080" s="406" t="s">
        <v>1007</v>
      </c>
      <c r="E4080" s="406" t="s">
        <v>1211</v>
      </c>
      <c r="F4080" s="760">
        <v>460</v>
      </c>
      <c r="G4080" s="761">
        <v>8</v>
      </c>
      <c r="H4080" s="762">
        <v>460</v>
      </c>
    </row>
    <row r="4081" spans="1:8" s="2" customFormat="1" ht="15.75" thickBot="1" x14ac:dyDescent="0.3">
      <c r="A4081" s="525" t="str">
        <f t="shared" si="108"/>
        <v>291-051-0-003 Domtar inc. (Windsor - Pâtes et papiers)</v>
      </c>
      <c r="B4081" s="345" t="str">
        <f t="shared" si="109"/>
        <v>051-0-003 Domtar inc. (Windsor - Pâtes et papiers)</v>
      </c>
      <c r="C4081" s="406">
        <v>291</v>
      </c>
      <c r="D4081" s="406" t="s">
        <v>1012</v>
      </c>
      <c r="E4081" s="406" t="s">
        <v>1238</v>
      </c>
      <c r="F4081" s="760">
        <v>460</v>
      </c>
      <c r="G4081" s="761">
        <v>8</v>
      </c>
      <c r="H4081" s="762">
        <v>460</v>
      </c>
    </row>
    <row r="4082" spans="1:8" s="2" customFormat="1" ht="15.75" thickBot="1" x14ac:dyDescent="0.3">
      <c r="A4082" s="525" t="str">
        <f t="shared" si="108"/>
        <v>291-021-2-036 Elkem Métal Canada inc.</v>
      </c>
      <c r="B4082" s="345" t="str">
        <f t="shared" si="109"/>
        <v>021-2-036 Elkem Métal Canada inc.</v>
      </c>
      <c r="C4082" s="406">
        <v>291</v>
      </c>
      <c r="D4082" s="406" t="s">
        <v>1308</v>
      </c>
      <c r="E4082" s="406" t="s">
        <v>1309</v>
      </c>
      <c r="F4082" s="760">
        <v>460</v>
      </c>
      <c r="G4082" s="761">
        <v>8</v>
      </c>
      <c r="H4082" s="762">
        <v>460</v>
      </c>
    </row>
    <row r="4083" spans="1:8" s="2" customFormat="1" ht="15.75" thickBot="1" x14ac:dyDescent="0.3">
      <c r="A4083" s="525" t="str">
        <f t="shared" si="108"/>
        <v>291-027-4-003 Énergie Milot</v>
      </c>
      <c r="B4083" s="345" t="str">
        <f t="shared" si="109"/>
        <v>027-4-003 Énergie Milot</v>
      </c>
      <c r="C4083" s="406">
        <v>291</v>
      </c>
      <c r="D4083" s="406" t="s">
        <v>1314</v>
      </c>
      <c r="E4083" s="406" t="s">
        <v>1315</v>
      </c>
      <c r="F4083" s="760">
        <v>460</v>
      </c>
      <c r="G4083" s="761">
        <v>8</v>
      </c>
      <c r="H4083" s="762">
        <v>460</v>
      </c>
    </row>
    <row r="4084" spans="1:8" s="2" customFormat="1" ht="15.75" thickBot="1" x14ac:dyDescent="0.3">
      <c r="A4084" s="525" t="str">
        <f t="shared" si="108"/>
        <v>291-012-0-003 Entreprises Sappi Canada inc. (Matane)</v>
      </c>
      <c r="B4084" s="345" t="str">
        <f t="shared" si="109"/>
        <v>012-0-003 Entreprises Sappi Canada inc. (Matane)</v>
      </c>
      <c r="C4084" s="406">
        <v>291</v>
      </c>
      <c r="D4084" s="406" t="s">
        <v>1009</v>
      </c>
      <c r="E4084" s="406" t="s">
        <v>1239</v>
      </c>
      <c r="F4084" s="760">
        <v>460</v>
      </c>
      <c r="G4084" s="761">
        <v>8</v>
      </c>
      <c r="H4084" s="762">
        <v>460</v>
      </c>
    </row>
    <row r="4085" spans="1:8" s="2" customFormat="1" ht="15.75" thickBot="1" x14ac:dyDescent="0.3">
      <c r="A4085" s="525" t="str">
        <f t="shared" si="108"/>
        <v>291-025-0-001 Fibrek S.E.N.C. (Pâtes et papiers)</v>
      </c>
      <c r="B4085" s="345" t="str">
        <f t="shared" si="109"/>
        <v>025-0-001 Fibrek S.E.N.C. (Pâtes et papiers)</v>
      </c>
      <c r="C4085" s="406">
        <v>291</v>
      </c>
      <c r="D4085" s="406" t="s">
        <v>1310</v>
      </c>
      <c r="E4085" s="406" t="s">
        <v>1311</v>
      </c>
      <c r="F4085" s="760">
        <v>320</v>
      </c>
      <c r="G4085" s="761">
        <v>6</v>
      </c>
      <c r="H4085" s="762">
        <v>360</v>
      </c>
    </row>
    <row r="4086" spans="1:8" s="2" customFormat="1" ht="15.75" thickBot="1" x14ac:dyDescent="0.3">
      <c r="A4086" s="525" t="str">
        <f t="shared" si="108"/>
        <v>291-081-0-001 Rayonier A.M. Canada S.E.N.C. (Témiscaming - Pâtes et papiers)</v>
      </c>
      <c r="B4086" s="345" t="str">
        <f t="shared" si="109"/>
        <v>081-0-001 Rayonier A.M. Canada S.E.N.C. (Témiscaming - Pâtes et papiers)</v>
      </c>
      <c r="C4086" s="406">
        <v>291</v>
      </c>
      <c r="D4086" s="406" t="s">
        <v>1017</v>
      </c>
      <c r="E4086" s="406" t="s">
        <v>1244</v>
      </c>
      <c r="F4086" s="760">
        <v>460</v>
      </c>
      <c r="G4086" s="761">
        <v>8</v>
      </c>
      <c r="H4086" s="762">
        <v>460</v>
      </c>
    </row>
    <row r="4087" spans="1:8" s="2" customFormat="1" ht="15.75" thickBot="1" x14ac:dyDescent="0.3">
      <c r="A4087" s="525" t="str">
        <f t="shared" si="108"/>
        <v>291-025-4-005 Société de cogénération de St-Félicien, S.E.C.</v>
      </c>
      <c r="B4087" s="345" t="str">
        <f t="shared" si="109"/>
        <v>025-4-005 Société de cogénération de St-Félicien, S.E.C.</v>
      </c>
      <c r="C4087" s="406">
        <v>291</v>
      </c>
      <c r="D4087" s="406" t="s">
        <v>1312</v>
      </c>
      <c r="E4087" s="406" t="s">
        <v>1313</v>
      </c>
      <c r="F4087" s="760">
        <v>260</v>
      </c>
      <c r="G4087" s="761">
        <v>5</v>
      </c>
      <c r="H4087" s="762">
        <v>300</v>
      </c>
    </row>
    <row r="4088" spans="1:8" s="2" customFormat="1" ht="15.75" thickBot="1" x14ac:dyDescent="0.3">
      <c r="A4088" s="525" t="str">
        <f t="shared" si="108"/>
        <v>291-042-2-013 Transfobec Mauricie</v>
      </c>
      <c r="B4088" s="345" t="str">
        <f t="shared" si="109"/>
        <v>042-2-013 Transfobec Mauricie</v>
      </c>
      <c r="C4088" s="406">
        <v>291</v>
      </c>
      <c r="D4088" s="406" t="s">
        <v>1316</v>
      </c>
      <c r="E4088" s="406" t="s">
        <v>1317</v>
      </c>
      <c r="F4088" s="760">
        <v>460</v>
      </c>
      <c r="G4088" s="761">
        <v>8</v>
      </c>
      <c r="H4088" s="762">
        <v>460</v>
      </c>
    </row>
    <row r="4089" spans="1:8" s="2" customFormat="1" ht="15.75" thickBot="1" x14ac:dyDescent="0.3">
      <c r="A4089" s="525" t="str">
        <f t="shared" si="108"/>
        <v>292-142-4-004 Biomasse du lac Taureau</v>
      </c>
      <c r="B4089" s="345" t="str">
        <f t="shared" si="109"/>
        <v>142-4-004 Biomasse du lac Taureau</v>
      </c>
      <c r="C4089" s="406">
        <v>292</v>
      </c>
      <c r="D4089" s="406" t="s">
        <v>1147</v>
      </c>
      <c r="E4089" s="406" t="s">
        <v>1318</v>
      </c>
      <c r="F4089" s="760">
        <v>460</v>
      </c>
      <c r="G4089" s="761">
        <v>8</v>
      </c>
      <c r="H4089" s="762">
        <v>460</v>
      </c>
    </row>
    <row r="4090" spans="1:8" s="2" customFormat="1" ht="15.75" thickBot="1" x14ac:dyDescent="0.3">
      <c r="A4090" s="525" t="str">
        <f t="shared" si="108"/>
        <v>292-011-0-003 Cascades Canada ULC (Cabano)</v>
      </c>
      <c r="B4090" s="345" t="str">
        <f t="shared" si="109"/>
        <v>011-0-003 Cascades Canada ULC (Cabano)</v>
      </c>
      <c r="C4090" s="406">
        <v>292</v>
      </c>
      <c r="D4090" s="406" t="s">
        <v>1007</v>
      </c>
      <c r="E4090" s="406" t="s">
        <v>1211</v>
      </c>
      <c r="F4090" s="760">
        <v>460</v>
      </c>
      <c r="G4090" s="761">
        <v>8</v>
      </c>
      <c r="H4090" s="762">
        <v>460</v>
      </c>
    </row>
    <row r="4091" spans="1:8" s="2" customFormat="1" ht="15.75" thickBot="1" x14ac:dyDescent="0.3">
      <c r="A4091" s="525" t="str">
        <f t="shared" si="108"/>
        <v>292-051-0-003 Domtar inc. (Windsor - Pâtes et papiers)</v>
      </c>
      <c r="B4091" s="345" t="str">
        <f t="shared" si="109"/>
        <v>051-0-003 Domtar inc. (Windsor - Pâtes et papiers)</v>
      </c>
      <c r="C4091" s="406">
        <v>292</v>
      </c>
      <c r="D4091" s="406" t="s">
        <v>1012</v>
      </c>
      <c r="E4091" s="406" t="s">
        <v>1238</v>
      </c>
      <c r="F4091" s="760">
        <v>460</v>
      </c>
      <c r="G4091" s="761">
        <v>8</v>
      </c>
      <c r="H4091" s="762">
        <v>460</v>
      </c>
    </row>
    <row r="4092" spans="1:8" s="2" customFormat="1" ht="15.75" thickBot="1" x14ac:dyDescent="0.3">
      <c r="A4092" s="525" t="str">
        <f t="shared" si="108"/>
        <v>292-021-2-036 Elkem Métal Canada inc.</v>
      </c>
      <c r="B4092" s="345" t="str">
        <f t="shared" si="109"/>
        <v>021-2-036 Elkem Métal Canada inc.</v>
      </c>
      <c r="C4092" s="406">
        <v>292</v>
      </c>
      <c r="D4092" s="406" t="s">
        <v>1308</v>
      </c>
      <c r="E4092" s="406" t="s">
        <v>1309</v>
      </c>
      <c r="F4092" s="760">
        <v>460</v>
      </c>
      <c r="G4092" s="761">
        <v>8</v>
      </c>
      <c r="H4092" s="762">
        <v>460</v>
      </c>
    </row>
    <row r="4093" spans="1:8" s="2" customFormat="1" ht="15.75" thickBot="1" x14ac:dyDescent="0.3">
      <c r="A4093" s="525" t="str">
        <f t="shared" si="108"/>
        <v>292-027-4-003 Énergie Milot</v>
      </c>
      <c r="B4093" s="345" t="str">
        <f t="shared" si="109"/>
        <v>027-4-003 Énergie Milot</v>
      </c>
      <c r="C4093" s="406">
        <v>292</v>
      </c>
      <c r="D4093" s="406" t="s">
        <v>1314</v>
      </c>
      <c r="E4093" s="406" t="s">
        <v>1315</v>
      </c>
      <c r="F4093" s="760">
        <v>460</v>
      </c>
      <c r="G4093" s="761">
        <v>8</v>
      </c>
      <c r="H4093" s="762">
        <v>460</v>
      </c>
    </row>
    <row r="4094" spans="1:8" s="2" customFormat="1" ht="15.75" thickBot="1" x14ac:dyDescent="0.3">
      <c r="A4094" s="525" t="str">
        <f t="shared" si="108"/>
        <v>292-012-0-003 Entreprises Sappi Canada inc. (Matane)</v>
      </c>
      <c r="B4094" s="345" t="str">
        <f t="shared" si="109"/>
        <v>012-0-003 Entreprises Sappi Canada inc. (Matane)</v>
      </c>
      <c r="C4094" s="406">
        <v>292</v>
      </c>
      <c r="D4094" s="406" t="s">
        <v>1009</v>
      </c>
      <c r="E4094" s="406" t="s">
        <v>1239</v>
      </c>
      <c r="F4094" s="760">
        <v>460</v>
      </c>
      <c r="G4094" s="761">
        <v>8</v>
      </c>
      <c r="H4094" s="762">
        <v>460</v>
      </c>
    </row>
    <row r="4095" spans="1:8" s="2" customFormat="1" ht="15.75" thickBot="1" x14ac:dyDescent="0.3">
      <c r="A4095" s="525" t="str">
        <f t="shared" si="108"/>
        <v>292-025-0-001 Fibrek S.E.N.C. (Pâtes et papiers)</v>
      </c>
      <c r="B4095" s="345" t="str">
        <f t="shared" si="109"/>
        <v>025-0-001 Fibrek S.E.N.C. (Pâtes et papiers)</v>
      </c>
      <c r="C4095" s="406">
        <v>292</v>
      </c>
      <c r="D4095" s="406" t="s">
        <v>1310</v>
      </c>
      <c r="E4095" s="406" t="s">
        <v>1311</v>
      </c>
      <c r="F4095" s="760">
        <v>400</v>
      </c>
      <c r="G4095" s="761">
        <v>7</v>
      </c>
      <c r="H4095" s="762">
        <v>420</v>
      </c>
    </row>
    <row r="4096" spans="1:8" s="2" customFormat="1" ht="15.75" thickBot="1" x14ac:dyDescent="0.3">
      <c r="A4096" s="525" t="str">
        <f t="shared" si="108"/>
        <v>292-081-0-001 Rayonier A.M. Canada S.E.N.C. (Témiscaming - Pâtes et papiers)</v>
      </c>
      <c r="B4096" s="345" t="str">
        <f t="shared" si="109"/>
        <v>081-0-001 Rayonier A.M. Canada S.E.N.C. (Témiscaming - Pâtes et papiers)</v>
      </c>
      <c r="C4096" s="406">
        <v>292</v>
      </c>
      <c r="D4096" s="406" t="s">
        <v>1017</v>
      </c>
      <c r="E4096" s="406" t="s">
        <v>1244</v>
      </c>
      <c r="F4096" s="760">
        <v>460</v>
      </c>
      <c r="G4096" s="761">
        <v>8</v>
      </c>
      <c r="H4096" s="762">
        <v>460</v>
      </c>
    </row>
    <row r="4097" spans="1:8" s="2" customFormat="1" ht="15.75" thickBot="1" x14ac:dyDescent="0.3">
      <c r="A4097" s="525" t="str">
        <f t="shared" si="108"/>
        <v>292-025-4-005 Société de cogénération de St-Félicien, S.E.C.</v>
      </c>
      <c r="B4097" s="345" t="str">
        <f t="shared" si="109"/>
        <v>025-4-005 Société de cogénération de St-Félicien, S.E.C.</v>
      </c>
      <c r="C4097" s="406">
        <v>292</v>
      </c>
      <c r="D4097" s="406" t="s">
        <v>1312</v>
      </c>
      <c r="E4097" s="406" t="s">
        <v>1313</v>
      </c>
      <c r="F4097" s="760">
        <v>320</v>
      </c>
      <c r="G4097" s="761">
        <v>6</v>
      </c>
      <c r="H4097" s="762">
        <v>360</v>
      </c>
    </row>
    <row r="4098" spans="1:8" s="2" customFormat="1" ht="15.75" thickBot="1" x14ac:dyDescent="0.3">
      <c r="A4098" s="525" t="str">
        <f t="shared" si="108"/>
        <v>292-042-2-013 Transfobec Mauricie</v>
      </c>
      <c r="B4098" s="345" t="str">
        <f t="shared" si="109"/>
        <v>042-2-013 Transfobec Mauricie</v>
      </c>
      <c r="C4098" s="406">
        <v>292</v>
      </c>
      <c r="D4098" s="406" t="s">
        <v>1316</v>
      </c>
      <c r="E4098" s="406" t="s">
        <v>1317</v>
      </c>
      <c r="F4098" s="760">
        <v>460</v>
      </c>
      <c r="G4098" s="761">
        <v>8</v>
      </c>
      <c r="H4098" s="762">
        <v>460</v>
      </c>
    </row>
    <row r="4099" spans="1:8" s="2" customFormat="1" ht="15.75" thickBot="1" x14ac:dyDescent="0.3">
      <c r="A4099" s="525" t="str">
        <f t="shared" si="108"/>
        <v>299-142-4-004 Biomasse du lac Taureau</v>
      </c>
      <c r="B4099" s="345" t="str">
        <f t="shared" si="109"/>
        <v>142-4-004 Biomasse du lac Taureau</v>
      </c>
      <c r="C4099" s="406">
        <v>299</v>
      </c>
      <c r="D4099" s="406" t="s">
        <v>1147</v>
      </c>
      <c r="E4099" s="406" t="s">
        <v>1318</v>
      </c>
      <c r="F4099" s="760">
        <v>460</v>
      </c>
      <c r="G4099" s="761">
        <v>8</v>
      </c>
      <c r="H4099" s="762">
        <v>460</v>
      </c>
    </row>
    <row r="4100" spans="1:8" s="2" customFormat="1" ht="15.75" thickBot="1" x14ac:dyDescent="0.3">
      <c r="A4100" s="525" t="str">
        <f t="shared" si="108"/>
        <v>299-011-0-003 Cascades Canada ULC (Cabano)</v>
      </c>
      <c r="B4100" s="345" t="str">
        <f t="shared" si="109"/>
        <v>011-0-003 Cascades Canada ULC (Cabano)</v>
      </c>
      <c r="C4100" s="406">
        <v>299</v>
      </c>
      <c r="D4100" s="406" t="s">
        <v>1007</v>
      </c>
      <c r="E4100" s="406" t="s">
        <v>1211</v>
      </c>
      <c r="F4100" s="760">
        <v>460</v>
      </c>
      <c r="G4100" s="761">
        <v>8</v>
      </c>
      <c r="H4100" s="762">
        <v>460</v>
      </c>
    </row>
    <row r="4101" spans="1:8" s="2" customFormat="1" ht="15.75" thickBot="1" x14ac:dyDescent="0.3">
      <c r="A4101" s="525" t="str">
        <f t="shared" si="108"/>
        <v>299-051-0-003 Domtar inc. (Windsor - Pâtes et papiers)</v>
      </c>
      <c r="B4101" s="345" t="str">
        <f t="shared" si="109"/>
        <v>051-0-003 Domtar inc. (Windsor - Pâtes et papiers)</v>
      </c>
      <c r="C4101" s="406">
        <v>299</v>
      </c>
      <c r="D4101" s="406" t="s">
        <v>1012</v>
      </c>
      <c r="E4101" s="406" t="s">
        <v>1238</v>
      </c>
      <c r="F4101" s="760">
        <v>460</v>
      </c>
      <c r="G4101" s="761">
        <v>8</v>
      </c>
      <c r="H4101" s="762">
        <v>460</v>
      </c>
    </row>
    <row r="4102" spans="1:8" s="2" customFormat="1" ht="15.75" thickBot="1" x14ac:dyDescent="0.3">
      <c r="A4102" s="525" t="str">
        <f t="shared" si="108"/>
        <v>299-021-2-036 Elkem Métal Canada inc.</v>
      </c>
      <c r="B4102" s="345" t="str">
        <f t="shared" si="109"/>
        <v>021-2-036 Elkem Métal Canada inc.</v>
      </c>
      <c r="C4102" s="406">
        <v>299</v>
      </c>
      <c r="D4102" s="406" t="s">
        <v>1308</v>
      </c>
      <c r="E4102" s="406" t="s">
        <v>1309</v>
      </c>
      <c r="F4102" s="760">
        <v>60</v>
      </c>
      <c r="G4102" s="761">
        <v>1</v>
      </c>
      <c r="H4102" s="762">
        <v>60</v>
      </c>
    </row>
    <row r="4103" spans="1:8" s="2" customFormat="1" ht="15.75" thickBot="1" x14ac:dyDescent="0.3">
      <c r="A4103" s="525" t="str">
        <f t="shared" si="108"/>
        <v>299-027-4-003 Énergie Milot</v>
      </c>
      <c r="B4103" s="345" t="str">
        <f t="shared" si="109"/>
        <v>027-4-003 Énergie Milot</v>
      </c>
      <c r="C4103" s="406">
        <v>299</v>
      </c>
      <c r="D4103" s="406" t="s">
        <v>1314</v>
      </c>
      <c r="E4103" s="406" t="s">
        <v>1315</v>
      </c>
      <c r="F4103" s="760">
        <v>20</v>
      </c>
      <c r="G4103" s="761">
        <v>1</v>
      </c>
      <c r="H4103" s="762">
        <v>60</v>
      </c>
    </row>
    <row r="4104" spans="1:8" s="2" customFormat="1" ht="15.75" thickBot="1" x14ac:dyDescent="0.3">
      <c r="A4104" s="525" t="str">
        <f t="shared" si="108"/>
        <v>299-012-0-003 Entreprises Sappi Canada inc. (Matane)</v>
      </c>
      <c r="B4104" s="345" t="str">
        <f t="shared" si="109"/>
        <v>012-0-003 Entreprises Sappi Canada inc. (Matane)</v>
      </c>
      <c r="C4104" s="406">
        <v>299</v>
      </c>
      <c r="D4104" s="406" t="s">
        <v>1009</v>
      </c>
      <c r="E4104" s="406" t="s">
        <v>1239</v>
      </c>
      <c r="F4104" s="760">
        <v>460</v>
      </c>
      <c r="G4104" s="761">
        <v>8</v>
      </c>
      <c r="H4104" s="762">
        <v>460</v>
      </c>
    </row>
    <row r="4105" spans="1:8" s="2" customFormat="1" ht="15.75" thickBot="1" x14ac:dyDescent="0.3">
      <c r="A4105" s="525" t="str">
        <f t="shared" si="108"/>
        <v>299-025-0-001 Fibrek S.E.N.C. (Pâtes et papiers)</v>
      </c>
      <c r="B4105" s="345" t="str">
        <f t="shared" si="109"/>
        <v>025-0-001 Fibrek S.E.N.C. (Pâtes et papiers)</v>
      </c>
      <c r="C4105" s="406">
        <v>299</v>
      </c>
      <c r="D4105" s="406" t="s">
        <v>1310</v>
      </c>
      <c r="E4105" s="406" t="s">
        <v>1311</v>
      </c>
      <c r="F4105" s="760">
        <v>0</v>
      </c>
      <c r="G4105" s="761">
        <v>0</v>
      </c>
      <c r="H4105" s="762">
        <v>0</v>
      </c>
    </row>
    <row r="4106" spans="1:8" s="2" customFormat="1" ht="15.75" thickBot="1" x14ac:dyDescent="0.3">
      <c r="A4106" s="525" t="str">
        <f t="shared" si="108"/>
        <v>299-081-0-001 Rayonier A.M. Canada S.E.N.C. (Témiscaming - Pâtes et papiers)</v>
      </c>
      <c r="B4106" s="345" t="str">
        <f t="shared" si="109"/>
        <v>081-0-001 Rayonier A.M. Canada S.E.N.C. (Témiscaming - Pâtes et papiers)</v>
      </c>
      <c r="C4106" s="406">
        <v>299</v>
      </c>
      <c r="D4106" s="406" t="s">
        <v>1017</v>
      </c>
      <c r="E4106" s="406" t="s">
        <v>1244</v>
      </c>
      <c r="F4106" s="760">
        <v>460</v>
      </c>
      <c r="G4106" s="761">
        <v>8</v>
      </c>
      <c r="H4106" s="762">
        <v>460</v>
      </c>
    </row>
    <row r="4107" spans="1:8" s="2" customFormat="1" ht="15.75" thickBot="1" x14ac:dyDescent="0.3">
      <c r="A4107" s="525" t="str">
        <f t="shared" si="108"/>
        <v>299-025-4-005 Société de cogénération de St-Félicien, S.E.C.</v>
      </c>
      <c r="B4107" s="345" t="str">
        <f t="shared" si="109"/>
        <v>025-4-005 Société de cogénération de St-Félicien, S.E.C.</v>
      </c>
      <c r="C4107" s="406">
        <v>299</v>
      </c>
      <c r="D4107" s="406" t="s">
        <v>1312</v>
      </c>
      <c r="E4107" s="406" t="s">
        <v>1313</v>
      </c>
      <c r="F4107" s="760">
        <v>0</v>
      </c>
      <c r="G4107" s="761">
        <v>0</v>
      </c>
      <c r="H4107" s="762">
        <v>0</v>
      </c>
    </row>
    <row r="4108" spans="1:8" s="2" customFormat="1" ht="15.75" thickBot="1" x14ac:dyDescent="0.3">
      <c r="A4108" s="525" t="str">
        <f t="shared" si="108"/>
        <v>299-042-2-013 Transfobec Mauricie</v>
      </c>
      <c r="B4108" s="345" t="str">
        <f t="shared" si="109"/>
        <v>042-2-013 Transfobec Mauricie</v>
      </c>
      <c r="C4108" s="406">
        <v>299</v>
      </c>
      <c r="D4108" s="406" t="s">
        <v>1316</v>
      </c>
      <c r="E4108" s="406" t="s">
        <v>1317</v>
      </c>
      <c r="F4108" s="760">
        <v>180</v>
      </c>
      <c r="G4108" s="761">
        <v>3</v>
      </c>
      <c r="H4108" s="762">
        <v>180</v>
      </c>
    </row>
    <row r="4109" spans="1:8" s="2" customFormat="1" ht="15.75" thickBot="1" x14ac:dyDescent="0.3">
      <c r="A4109" s="525" t="str">
        <f t="shared" si="108"/>
        <v>349-142-4-004 Biomasse du lac Taureau</v>
      </c>
      <c r="B4109" s="345" t="str">
        <f t="shared" si="109"/>
        <v>142-4-004 Biomasse du lac Taureau</v>
      </c>
      <c r="C4109" s="406">
        <v>349</v>
      </c>
      <c r="D4109" s="406" t="s">
        <v>1147</v>
      </c>
      <c r="E4109" s="406" t="s">
        <v>1318</v>
      </c>
      <c r="F4109" s="760">
        <v>460</v>
      </c>
      <c r="G4109" s="761">
        <v>8</v>
      </c>
      <c r="H4109" s="762">
        <v>460</v>
      </c>
    </row>
    <row r="4110" spans="1:8" s="2" customFormat="1" ht="15.75" thickBot="1" x14ac:dyDescent="0.3">
      <c r="A4110" s="525" t="str">
        <f t="shared" si="108"/>
        <v>349-011-0-003 Cascades Canada ULC (Cabano)</v>
      </c>
      <c r="B4110" s="345" t="str">
        <f t="shared" si="109"/>
        <v>011-0-003 Cascades Canada ULC (Cabano)</v>
      </c>
      <c r="C4110" s="406">
        <v>349</v>
      </c>
      <c r="D4110" s="406" t="s">
        <v>1007</v>
      </c>
      <c r="E4110" s="406" t="s">
        <v>1211</v>
      </c>
      <c r="F4110" s="760">
        <v>100</v>
      </c>
      <c r="G4110" s="761">
        <v>2</v>
      </c>
      <c r="H4110" s="762">
        <v>120</v>
      </c>
    </row>
    <row r="4111" spans="1:8" s="2" customFormat="1" ht="15.75" thickBot="1" x14ac:dyDescent="0.3">
      <c r="A4111" s="525" t="str">
        <f t="shared" si="108"/>
        <v>349-051-0-003 Domtar inc. (Windsor - Pâtes et papiers)</v>
      </c>
      <c r="B4111" s="345" t="str">
        <f t="shared" si="109"/>
        <v>051-0-003 Domtar inc. (Windsor - Pâtes et papiers)</v>
      </c>
      <c r="C4111" s="406">
        <v>349</v>
      </c>
      <c r="D4111" s="406" t="s">
        <v>1012</v>
      </c>
      <c r="E4111" s="406" t="s">
        <v>1238</v>
      </c>
      <c r="F4111" s="760">
        <v>260</v>
      </c>
      <c r="G4111" s="761">
        <v>5</v>
      </c>
      <c r="H4111" s="762">
        <v>300</v>
      </c>
    </row>
    <row r="4112" spans="1:8" s="2" customFormat="1" ht="15.75" thickBot="1" x14ac:dyDescent="0.3">
      <c r="A4112" s="525" t="str">
        <f t="shared" si="108"/>
        <v>349-021-2-036 Elkem Métal Canada inc.</v>
      </c>
      <c r="B4112" s="345" t="str">
        <f t="shared" si="109"/>
        <v>021-2-036 Elkem Métal Canada inc.</v>
      </c>
      <c r="C4112" s="406">
        <v>349</v>
      </c>
      <c r="D4112" s="406" t="s">
        <v>1308</v>
      </c>
      <c r="E4112" s="406" t="s">
        <v>1309</v>
      </c>
      <c r="F4112" s="760">
        <v>340</v>
      </c>
      <c r="G4112" s="761">
        <v>6</v>
      </c>
      <c r="H4112" s="762">
        <v>360</v>
      </c>
    </row>
    <row r="4113" spans="1:8" s="2" customFormat="1" ht="15.75" thickBot="1" x14ac:dyDescent="0.3">
      <c r="A4113" s="525" t="str">
        <f t="shared" si="108"/>
        <v>349-027-4-003 Énergie Milot</v>
      </c>
      <c r="B4113" s="345" t="str">
        <f t="shared" si="109"/>
        <v>027-4-003 Énergie Milot</v>
      </c>
      <c r="C4113" s="406">
        <v>349</v>
      </c>
      <c r="D4113" s="406" t="s">
        <v>1314</v>
      </c>
      <c r="E4113" s="406" t="s">
        <v>1315</v>
      </c>
      <c r="F4113" s="760">
        <v>460</v>
      </c>
      <c r="G4113" s="761">
        <v>8</v>
      </c>
      <c r="H4113" s="762">
        <v>460</v>
      </c>
    </row>
    <row r="4114" spans="1:8" s="2" customFormat="1" ht="15.75" thickBot="1" x14ac:dyDescent="0.3">
      <c r="A4114" s="525" t="str">
        <f t="shared" si="108"/>
        <v>349-012-0-003 Entreprises Sappi Canada inc. (Matane)</v>
      </c>
      <c r="B4114" s="345" t="str">
        <f t="shared" si="109"/>
        <v>012-0-003 Entreprises Sappi Canada inc. (Matane)</v>
      </c>
      <c r="C4114" s="406">
        <v>349</v>
      </c>
      <c r="D4114" s="406" t="s">
        <v>1009</v>
      </c>
      <c r="E4114" s="406" t="s">
        <v>1239</v>
      </c>
      <c r="F4114" s="760">
        <v>360</v>
      </c>
      <c r="G4114" s="761">
        <v>6</v>
      </c>
      <c r="H4114" s="762">
        <v>360</v>
      </c>
    </row>
    <row r="4115" spans="1:8" s="2" customFormat="1" ht="15.75" thickBot="1" x14ac:dyDescent="0.3">
      <c r="A4115" s="525" t="str">
        <f t="shared" si="108"/>
        <v>349-025-0-001 Fibrek S.E.N.C. (Pâtes et papiers)</v>
      </c>
      <c r="B4115" s="345" t="str">
        <f t="shared" si="109"/>
        <v>025-0-001 Fibrek S.E.N.C. (Pâtes et papiers)</v>
      </c>
      <c r="C4115" s="406">
        <v>349</v>
      </c>
      <c r="D4115" s="406" t="s">
        <v>1310</v>
      </c>
      <c r="E4115" s="406" t="s">
        <v>1311</v>
      </c>
      <c r="F4115" s="760">
        <v>460</v>
      </c>
      <c r="G4115" s="761">
        <v>8</v>
      </c>
      <c r="H4115" s="762">
        <v>460</v>
      </c>
    </row>
    <row r="4116" spans="1:8" s="2" customFormat="1" ht="15.75" thickBot="1" x14ac:dyDescent="0.3">
      <c r="A4116" s="525" t="str">
        <f t="shared" si="108"/>
        <v>349-081-0-001 Rayonier A.M. Canada S.E.N.C. (Témiscaming - Pâtes et papiers)</v>
      </c>
      <c r="B4116" s="345" t="str">
        <f t="shared" si="109"/>
        <v>081-0-001 Rayonier A.M. Canada S.E.N.C. (Témiscaming - Pâtes et papiers)</v>
      </c>
      <c r="C4116" s="406">
        <v>349</v>
      </c>
      <c r="D4116" s="406" t="s">
        <v>1017</v>
      </c>
      <c r="E4116" s="406" t="s">
        <v>1244</v>
      </c>
      <c r="F4116" s="760">
        <v>460</v>
      </c>
      <c r="G4116" s="761">
        <v>8</v>
      </c>
      <c r="H4116" s="762">
        <v>460</v>
      </c>
    </row>
    <row r="4117" spans="1:8" s="2" customFormat="1" ht="15.75" thickBot="1" x14ac:dyDescent="0.3">
      <c r="A4117" s="525" t="str">
        <f t="shared" si="108"/>
        <v>349-025-4-005 Société de cogénération de St-Félicien, S.E.C.</v>
      </c>
      <c r="B4117" s="345" t="str">
        <f t="shared" si="109"/>
        <v>025-4-005 Société de cogénération de St-Félicien, S.E.C.</v>
      </c>
      <c r="C4117" s="406">
        <v>349</v>
      </c>
      <c r="D4117" s="406" t="s">
        <v>1312</v>
      </c>
      <c r="E4117" s="406" t="s">
        <v>1313</v>
      </c>
      <c r="F4117" s="760">
        <v>460</v>
      </c>
      <c r="G4117" s="761">
        <v>8</v>
      </c>
      <c r="H4117" s="762">
        <v>460</v>
      </c>
    </row>
    <row r="4118" spans="1:8" s="2" customFormat="1" ht="15.75" thickBot="1" x14ac:dyDescent="0.3">
      <c r="A4118" s="525" t="str">
        <f t="shared" si="108"/>
        <v>349-042-2-013 Transfobec Mauricie</v>
      </c>
      <c r="B4118" s="345" t="str">
        <f t="shared" si="109"/>
        <v>042-2-013 Transfobec Mauricie</v>
      </c>
      <c r="C4118" s="406">
        <v>349</v>
      </c>
      <c r="D4118" s="406" t="s">
        <v>1316</v>
      </c>
      <c r="E4118" s="406" t="s">
        <v>1317</v>
      </c>
      <c r="F4118" s="760">
        <v>420</v>
      </c>
      <c r="G4118" s="761">
        <v>7</v>
      </c>
      <c r="H4118" s="762">
        <v>420</v>
      </c>
    </row>
    <row r="4119" spans="1:8" s="2" customFormat="1" ht="15.75" thickBot="1" x14ac:dyDescent="0.3">
      <c r="A4119" s="525" t="str">
        <f t="shared" si="108"/>
        <v>351-142-4-004 Biomasse du lac Taureau</v>
      </c>
      <c r="B4119" s="345" t="str">
        <f t="shared" si="109"/>
        <v>142-4-004 Biomasse du lac Taureau</v>
      </c>
      <c r="C4119" s="406">
        <v>351</v>
      </c>
      <c r="D4119" s="406" t="s">
        <v>1147</v>
      </c>
      <c r="E4119" s="406" t="s">
        <v>1318</v>
      </c>
      <c r="F4119" s="760">
        <v>220</v>
      </c>
      <c r="G4119" s="761">
        <v>4</v>
      </c>
      <c r="H4119" s="762">
        <v>240</v>
      </c>
    </row>
    <row r="4120" spans="1:8" s="2" customFormat="1" ht="15.75" thickBot="1" x14ac:dyDescent="0.3">
      <c r="A4120" s="525" t="str">
        <f t="shared" si="108"/>
        <v>351-011-0-003 Cascades Canada ULC (Cabano)</v>
      </c>
      <c r="B4120" s="345" t="str">
        <f t="shared" si="109"/>
        <v>011-0-003 Cascades Canada ULC (Cabano)</v>
      </c>
      <c r="C4120" s="406">
        <v>351</v>
      </c>
      <c r="D4120" s="406" t="s">
        <v>1007</v>
      </c>
      <c r="E4120" s="406" t="s">
        <v>1211</v>
      </c>
      <c r="F4120" s="760">
        <v>360</v>
      </c>
      <c r="G4120" s="761">
        <v>6</v>
      </c>
      <c r="H4120" s="762">
        <v>360</v>
      </c>
    </row>
    <row r="4121" spans="1:8" s="2" customFormat="1" ht="15.75" thickBot="1" x14ac:dyDescent="0.3">
      <c r="A4121" s="525" t="str">
        <f t="shared" si="108"/>
        <v>351-051-0-003 Domtar inc. (Windsor - Pâtes et papiers)</v>
      </c>
      <c r="B4121" s="345" t="str">
        <f t="shared" si="109"/>
        <v>051-0-003 Domtar inc. (Windsor - Pâtes et papiers)</v>
      </c>
      <c r="C4121" s="406">
        <v>351</v>
      </c>
      <c r="D4121" s="406" t="s">
        <v>1012</v>
      </c>
      <c r="E4121" s="406" t="s">
        <v>1238</v>
      </c>
      <c r="F4121" s="760">
        <v>0</v>
      </c>
      <c r="G4121" s="761">
        <v>0</v>
      </c>
      <c r="H4121" s="762">
        <v>0</v>
      </c>
    </row>
    <row r="4122" spans="1:8" s="2" customFormat="1" ht="15.75" thickBot="1" x14ac:dyDescent="0.3">
      <c r="A4122" s="525" t="str">
        <f t="shared" si="108"/>
        <v>351-021-2-036 Elkem Métal Canada inc.</v>
      </c>
      <c r="B4122" s="345" t="str">
        <f t="shared" si="109"/>
        <v>021-2-036 Elkem Métal Canada inc.</v>
      </c>
      <c r="C4122" s="406">
        <v>351</v>
      </c>
      <c r="D4122" s="406" t="s">
        <v>1308</v>
      </c>
      <c r="E4122" s="406" t="s">
        <v>1309</v>
      </c>
      <c r="F4122" s="760">
        <v>240</v>
      </c>
      <c r="G4122" s="761">
        <v>4</v>
      </c>
      <c r="H4122" s="762">
        <v>240</v>
      </c>
    </row>
    <row r="4123" spans="1:8" s="2" customFormat="1" ht="15.75" thickBot="1" x14ac:dyDescent="0.3">
      <c r="A4123" s="525" t="str">
        <f t="shared" si="108"/>
        <v>351-027-4-003 Énergie Milot</v>
      </c>
      <c r="B4123" s="345" t="str">
        <f t="shared" si="109"/>
        <v>027-4-003 Énergie Milot</v>
      </c>
      <c r="C4123" s="406">
        <v>351</v>
      </c>
      <c r="D4123" s="406" t="s">
        <v>1314</v>
      </c>
      <c r="E4123" s="406" t="s">
        <v>1315</v>
      </c>
      <c r="F4123" s="760">
        <v>440</v>
      </c>
      <c r="G4123" s="761">
        <v>8</v>
      </c>
      <c r="H4123" s="762">
        <v>460</v>
      </c>
    </row>
    <row r="4124" spans="1:8" s="2" customFormat="1" ht="15.75" thickBot="1" x14ac:dyDescent="0.3">
      <c r="A4124" s="525" t="str">
        <f t="shared" si="108"/>
        <v>351-012-0-003 Entreprises Sappi Canada inc. (Matane)</v>
      </c>
      <c r="B4124" s="345" t="str">
        <f t="shared" si="109"/>
        <v>012-0-003 Entreprises Sappi Canada inc. (Matane)</v>
      </c>
      <c r="C4124" s="406">
        <v>351</v>
      </c>
      <c r="D4124" s="406" t="s">
        <v>1009</v>
      </c>
      <c r="E4124" s="406" t="s">
        <v>1239</v>
      </c>
      <c r="F4124" s="760">
        <v>460</v>
      </c>
      <c r="G4124" s="761">
        <v>8</v>
      </c>
      <c r="H4124" s="762">
        <v>460</v>
      </c>
    </row>
    <row r="4125" spans="1:8" s="2" customFormat="1" ht="15.75" thickBot="1" x14ac:dyDescent="0.3">
      <c r="A4125" s="525" t="str">
        <f t="shared" si="108"/>
        <v>351-025-0-001 Fibrek S.E.N.C. (Pâtes et papiers)</v>
      </c>
      <c r="B4125" s="345" t="str">
        <f t="shared" si="109"/>
        <v>025-0-001 Fibrek S.E.N.C. (Pâtes et papiers)</v>
      </c>
      <c r="C4125" s="406">
        <v>351</v>
      </c>
      <c r="D4125" s="406" t="s">
        <v>1310</v>
      </c>
      <c r="E4125" s="406" t="s">
        <v>1311</v>
      </c>
      <c r="F4125" s="760">
        <v>460</v>
      </c>
      <c r="G4125" s="761">
        <v>8</v>
      </c>
      <c r="H4125" s="762">
        <v>460</v>
      </c>
    </row>
    <row r="4126" spans="1:8" s="2" customFormat="1" ht="15.75" thickBot="1" x14ac:dyDescent="0.3">
      <c r="A4126" s="525" t="str">
        <f t="shared" si="108"/>
        <v>351-081-0-001 Rayonier A.M. Canada S.E.N.C. (Témiscaming - Pâtes et papiers)</v>
      </c>
      <c r="B4126" s="345" t="str">
        <f t="shared" si="109"/>
        <v>081-0-001 Rayonier A.M. Canada S.E.N.C. (Témiscaming - Pâtes et papiers)</v>
      </c>
      <c r="C4126" s="406">
        <v>351</v>
      </c>
      <c r="D4126" s="406" t="s">
        <v>1017</v>
      </c>
      <c r="E4126" s="406" t="s">
        <v>1244</v>
      </c>
      <c r="F4126" s="760">
        <v>460</v>
      </c>
      <c r="G4126" s="761">
        <v>8</v>
      </c>
      <c r="H4126" s="762">
        <v>460</v>
      </c>
    </row>
    <row r="4127" spans="1:8" s="2" customFormat="1" ht="15.75" thickBot="1" x14ac:dyDescent="0.3">
      <c r="A4127" s="525" t="str">
        <f t="shared" si="108"/>
        <v>351-025-4-005 Société de cogénération de St-Félicien, S.E.C.</v>
      </c>
      <c r="B4127" s="345" t="str">
        <f t="shared" si="109"/>
        <v>025-4-005 Société de cogénération de St-Félicien, S.E.C.</v>
      </c>
      <c r="C4127" s="406">
        <v>351</v>
      </c>
      <c r="D4127" s="406" t="s">
        <v>1312</v>
      </c>
      <c r="E4127" s="406" t="s">
        <v>1313</v>
      </c>
      <c r="F4127" s="760">
        <v>460</v>
      </c>
      <c r="G4127" s="761">
        <v>8</v>
      </c>
      <c r="H4127" s="762">
        <v>460</v>
      </c>
    </row>
    <row r="4128" spans="1:8" s="2" customFormat="1" ht="15.75" thickBot="1" x14ac:dyDescent="0.3">
      <c r="A4128" s="525" t="str">
        <f t="shared" ref="A4128:A4191" si="110">CONCATENATE(C4128,"-",B4128)</f>
        <v>351-042-2-013 Transfobec Mauricie</v>
      </c>
      <c r="B4128" s="345" t="str">
        <f t="shared" ref="B4128:B4191" si="111">CONCATENATE(D4128," ",E4128)</f>
        <v>042-2-013 Transfobec Mauricie</v>
      </c>
      <c r="C4128" s="406">
        <v>351</v>
      </c>
      <c r="D4128" s="406" t="s">
        <v>1316</v>
      </c>
      <c r="E4128" s="406" t="s">
        <v>1317</v>
      </c>
      <c r="F4128" s="760">
        <v>220</v>
      </c>
      <c r="G4128" s="761">
        <v>4</v>
      </c>
      <c r="H4128" s="762">
        <v>240</v>
      </c>
    </row>
    <row r="4129" spans="1:8" s="2" customFormat="1" ht="15.75" thickBot="1" x14ac:dyDescent="0.3">
      <c r="A4129" s="525" t="str">
        <f t="shared" si="110"/>
        <v>352-142-4-004 Biomasse du lac Taureau</v>
      </c>
      <c r="B4129" s="345" t="str">
        <f t="shared" si="111"/>
        <v>142-4-004 Biomasse du lac Taureau</v>
      </c>
      <c r="C4129" s="406">
        <v>352</v>
      </c>
      <c r="D4129" s="406" t="s">
        <v>1147</v>
      </c>
      <c r="E4129" s="406" t="s">
        <v>1318</v>
      </c>
      <c r="F4129" s="760">
        <v>240</v>
      </c>
      <c r="G4129" s="761">
        <v>4</v>
      </c>
      <c r="H4129" s="762">
        <v>240</v>
      </c>
    </row>
    <row r="4130" spans="1:8" s="2" customFormat="1" ht="15.75" thickBot="1" x14ac:dyDescent="0.3">
      <c r="A4130" s="525" t="str">
        <f t="shared" si="110"/>
        <v>352-011-0-003 Cascades Canada ULC (Cabano)</v>
      </c>
      <c r="B4130" s="345" t="str">
        <f t="shared" si="111"/>
        <v>011-0-003 Cascades Canada ULC (Cabano)</v>
      </c>
      <c r="C4130" s="406">
        <v>352</v>
      </c>
      <c r="D4130" s="406" t="s">
        <v>1007</v>
      </c>
      <c r="E4130" s="406" t="s">
        <v>1211</v>
      </c>
      <c r="F4130" s="760">
        <v>460</v>
      </c>
      <c r="G4130" s="761">
        <v>8</v>
      </c>
      <c r="H4130" s="762">
        <v>460</v>
      </c>
    </row>
    <row r="4131" spans="1:8" s="2" customFormat="1" ht="15.75" thickBot="1" x14ac:dyDescent="0.3">
      <c r="A4131" s="525" t="str">
        <f t="shared" si="110"/>
        <v>352-051-0-003 Domtar inc. (Windsor - Pâtes et papiers)</v>
      </c>
      <c r="B4131" s="345" t="str">
        <f t="shared" si="111"/>
        <v>051-0-003 Domtar inc. (Windsor - Pâtes et papiers)</v>
      </c>
      <c r="C4131" s="406">
        <v>352</v>
      </c>
      <c r="D4131" s="406" t="s">
        <v>1012</v>
      </c>
      <c r="E4131" s="406" t="s">
        <v>1238</v>
      </c>
      <c r="F4131" s="760">
        <v>220</v>
      </c>
      <c r="G4131" s="761">
        <v>4</v>
      </c>
      <c r="H4131" s="762">
        <v>240</v>
      </c>
    </row>
    <row r="4132" spans="1:8" s="2" customFormat="1" ht="15.75" thickBot="1" x14ac:dyDescent="0.3">
      <c r="A4132" s="525" t="str">
        <f t="shared" si="110"/>
        <v>352-021-2-036 Elkem Métal Canada inc.</v>
      </c>
      <c r="B4132" s="345" t="str">
        <f t="shared" si="111"/>
        <v>021-2-036 Elkem Métal Canada inc.</v>
      </c>
      <c r="C4132" s="406">
        <v>352</v>
      </c>
      <c r="D4132" s="406" t="s">
        <v>1308</v>
      </c>
      <c r="E4132" s="406" t="s">
        <v>1309</v>
      </c>
      <c r="F4132" s="760">
        <v>280</v>
      </c>
      <c r="G4132" s="761">
        <v>5</v>
      </c>
      <c r="H4132" s="762">
        <v>300</v>
      </c>
    </row>
    <row r="4133" spans="1:8" s="2" customFormat="1" ht="15.75" thickBot="1" x14ac:dyDescent="0.3">
      <c r="A4133" s="525" t="str">
        <f t="shared" si="110"/>
        <v>352-027-4-003 Énergie Milot</v>
      </c>
      <c r="B4133" s="345" t="str">
        <f t="shared" si="111"/>
        <v>027-4-003 Énergie Milot</v>
      </c>
      <c r="C4133" s="406">
        <v>352</v>
      </c>
      <c r="D4133" s="406" t="s">
        <v>1314</v>
      </c>
      <c r="E4133" s="406" t="s">
        <v>1315</v>
      </c>
      <c r="F4133" s="760">
        <v>460</v>
      </c>
      <c r="G4133" s="761">
        <v>8</v>
      </c>
      <c r="H4133" s="762">
        <v>460</v>
      </c>
    </row>
    <row r="4134" spans="1:8" s="2" customFormat="1" ht="15.75" thickBot="1" x14ac:dyDescent="0.3">
      <c r="A4134" s="525" t="str">
        <f t="shared" si="110"/>
        <v>352-012-0-003 Entreprises Sappi Canada inc. (Matane)</v>
      </c>
      <c r="B4134" s="345" t="str">
        <f t="shared" si="111"/>
        <v>012-0-003 Entreprises Sappi Canada inc. (Matane)</v>
      </c>
      <c r="C4134" s="406">
        <v>352</v>
      </c>
      <c r="D4134" s="406" t="s">
        <v>1009</v>
      </c>
      <c r="E4134" s="406" t="s">
        <v>1239</v>
      </c>
      <c r="F4134" s="760">
        <v>460</v>
      </c>
      <c r="G4134" s="761">
        <v>8</v>
      </c>
      <c r="H4134" s="762">
        <v>460</v>
      </c>
    </row>
    <row r="4135" spans="1:8" s="2" customFormat="1" ht="15.75" thickBot="1" x14ac:dyDescent="0.3">
      <c r="A4135" s="525" t="str">
        <f t="shared" si="110"/>
        <v>352-025-0-001 Fibrek S.E.N.C. (Pâtes et papiers)</v>
      </c>
      <c r="B4135" s="345" t="str">
        <f t="shared" si="111"/>
        <v>025-0-001 Fibrek S.E.N.C. (Pâtes et papiers)</v>
      </c>
      <c r="C4135" s="406">
        <v>352</v>
      </c>
      <c r="D4135" s="406" t="s">
        <v>1310</v>
      </c>
      <c r="E4135" s="406" t="s">
        <v>1311</v>
      </c>
      <c r="F4135" s="760">
        <v>440</v>
      </c>
      <c r="G4135" s="761">
        <v>8</v>
      </c>
      <c r="H4135" s="762">
        <v>460</v>
      </c>
    </row>
    <row r="4136" spans="1:8" s="2" customFormat="1" ht="15.75" thickBot="1" x14ac:dyDescent="0.3">
      <c r="A4136" s="525" t="str">
        <f t="shared" si="110"/>
        <v>352-081-0-001 Rayonier A.M. Canada S.E.N.C. (Témiscaming - Pâtes et papiers)</v>
      </c>
      <c r="B4136" s="345" t="str">
        <f t="shared" si="111"/>
        <v>081-0-001 Rayonier A.M. Canada S.E.N.C. (Témiscaming - Pâtes et papiers)</v>
      </c>
      <c r="C4136" s="406">
        <v>352</v>
      </c>
      <c r="D4136" s="406" t="s">
        <v>1017</v>
      </c>
      <c r="E4136" s="406" t="s">
        <v>1244</v>
      </c>
      <c r="F4136" s="760">
        <v>460</v>
      </c>
      <c r="G4136" s="761">
        <v>8</v>
      </c>
      <c r="H4136" s="762">
        <v>460</v>
      </c>
    </row>
    <row r="4137" spans="1:8" s="2" customFormat="1" ht="15.75" thickBot="1" x14ac:dyDescent="0.3">
      <c r="A4137" s="525" t="str">
        <f t="shared" si="110"/>
        <v>352-025-4-005 Société de cogénération de St-Félicien, S.E.C.</v>
      </c>
      <c r="B4137" s="345" t="str">
        <f t="shared" si="111"/>
        <v>025-4-005 Société de cogénération de St-Félicien, S.E.C.</v>
      </c>
      <c r="C4137" s="406">
        <v>352</v>
      </c>
      <c r="D4137" s="406" t="s">
        <v>1312</v>
      </c>
      <c r="E4137" s="406" t="s">
        <v>1313</v>
      </c>
      <c r="F4137" s="760">
        <v>360</v>
      </c>
      <c r="G4137" s="761">
        <v>6</v>
      </c>
      <c r="H4137" s="762">
        <v>360</v>
      </c>
    </row>
    <row r="4138" spans="1:8" s="2" customFormat="1" ht="15.75" thickBot="1" x14ac:dyDescent="0.3">
      <c r="A4138" s="525" t="str">
        <f t="shared" si="110"/>
        <v>352-042-2-013 Transfobec Mauricie</v>
      </c>
      <c r="B4138" s="345" t="str">
        <f t="shared" si="111"/>
        <v>042-2-013 Transfobec Mauricie</v>
      </c>
      <c r="C4138" s="406">
        <v>352</v>
      </c>
      <c r="D4138" s="406" t="s">
        <v>1316</v>
      </c>
      <c r="E4138" s="406" t="s">
        <v>1317</v>
      </c>
      <c r="F4138" s="760">
        <v>60</v>
      </c>
      <c r="G4138" s="761">
        <v>1</v>
      </c>
      <c r="H4138" s="762">
        <v>60</v>
      </c>
    </row>
    <row r="4139" spans="1:8" s="2" customFormat="1" ht="15.75" thickBot="1" x14ac:dyDescent="0.3">
      <c r="A4139" s="525" t="str">
        <f t="shared" si="110"/>
        <v>353-142-4-004 Biomasse du lac Taureau</v>
      </c>
      <c r="B4139" s="345" t="str">
        <f t="shared" si="111"/>
        <v>142-4-004 Biomasse du lac Taureau</v>
      </c>
      <c r="C4139" s="406">
        <v>353</v>
      </c>
      <c r="D4139" s="406" t="s">
        <v>1147</v>
      </c>
      <c r="E4139" s="406" t="s">
        <v>1318</v>
      </c>
      <c r="F4139" s="760">
        <v>340</v>
      </c>
      <c r="G4139" s="761">
        <v>6</v>
      </c>
      <c r="H4139" s="762">
        <v>360</v>
      </c>
    </row>
    <row r="4140" spans="1:8" s="2" customFormat="1" ht="15.75" thickBot="1" x14ac:dyDescent="0.3">
      <c r="A4140" s="525" t="str">
        <f t="shared" si="110"/>
        <v>353-011-0-003 Cascades Canada ULC (Cabano)</v>
      </c>
      <c r="B4140" s="345" t="str">
        <f t="shared" si="111"/>
        <v>011-0-003 Cascades Canada ULC (Cabano)</v>
      </c>
      <c r="C4140" s="406">
        <v>353</v>
      </c>
      <c r="D4140" s="406" t="s">
        <v>1007</v>
      </c>
      <c r="E4140" s="406" t="s">
        <v>1211</v>
      </c>
      <c r="F4140" s="760">
        <v>460</v>
      </c>
      <c r="G4140" s="761">
        <v>8</v>
      </c>
      <c r="H4140" s="762">
        <v>460</v>
      </c>
    </row>
    <row r="4141" spans="1:8" s="2" customFormat="1" ht="15.75" thickBot="1" x14ac:dyDescent="0.3">
      <c r="A4141" s="525" t="str">
        <f t="shared" si="110"/>
        <v>353-051-0-003 Domtar inc. (Windsor - Pâtes et papiers)</v>
      </c>
      <c r="B4141" s="345" t="str">
        <f t="shared" si="111"/>
        <v>051-0-003 Domtar inc. (Windsor - Pâtes et papiers)</v>
      </c>
      <c r="C4141" s="406">
        <v>353</v>
      </c>
      <c r="D4141" s="406" t="s">
        <v>1012</v>
      </c>
      <c r="E4141" s="406" t="s">
        <v>1238</v>
      </c>
      <c r="F4141" s="760">
        <v>340</v>
      </c>
      <c r="G4141" s="761">
        <v>6</v>
      </c>
      <c r="H4141" s="762">
        <v>360</v>
      </c>
    </row>
    <row r="4142" spans="1:8" s="2" customFormat="1" ht="15.75" thickBot="1" x14ac:dyDescent="0.3">
      <c r="A4142" s="525" t="str">
        <f t="shared" si="110"/>
        <v>353-021-2-036 Elkem Métal Canada inc.</v>
      </c>
      <c r="B4142" s="345" t="str">
        <f t="shared" si="111"/>
        <v>021-2-036 Elkem Métal Canada inc.</v>
      </c>
      <c r="C4142" s="406">
        <v>353</v>
      </c>
      <c r="D4142" s="406" t="s">
        <v>1308</v>
      </c>
      <c r="E4142" s="406" t="s">
        <v>1309</v>
      </c>
      <c r="F4142" s="760">
        <v>380</v>
      </c>
      <c r="G4142" s="761">
        <v>7</v>
      </c>
      <c r="H4142" s="762">
        <v>420</v>
      </c>
    </row>
    <row r="4143" spans="1:8" s="2" customFormat="1" ht="15.75" thickBot="1" x14ac:dyDescent="0.3">
      <c r="A4143" s="525" t="str">
        <f t="shared" si="110"/>
        <v>353-027-4-003 Énergie Milot</v>
      </c>
      <c r="B4143" s="345" t="str">
        <f t="shared" si="111"/>
        <v>027-4-003 Énergie Milot</v>
      </c>
      <c r="C4143" s="406">
        <v>353</v>
      </c>
      <c r="D4143" s="406" t="s">
        <v>1314</v>
      </c>
      <c r="E4143" s="406" t="s">
        <v>1315</v>
      </c>
      <c r="F4143" s="760">
        <v>460</v>
      </c>
      <c r="G4143" s="761">
        <v>8</v>
      </c>
      <c r="H4143" s="762">
        <v>460</v>
      </c>
    </row>
    <row r="4144" spans="1:8" s="2" customFormat="1" ht="15.75" thickBot="1" x14ac:dyDescent="0.3">
      <c r="A4144" s="525" t="str">
        <f t="shared" si="110"/>
        <v>353-012-0-003 Entreprises Sappi Canada inc. (Matane)</v>
      </c>
      <c r="B4144" s="345" t="str">
        <f t="shared" si="111"/>
        <v>012-0-003 Entreprises Sappi Canada inc. (Matane)</v>
      </c>
      <c r="C4144" s="406">
        <v>353</v>
      </c>
      <c r="D4144" s="406" t="s">
        <v>1009</v>
      </c>
      <c r="E4144" s="406" t="s">
        <v>1239</v>
      </c>
      <c r="F4144" s="760">
        <v>460</v>
      </c>
      <c r="G4144" s="761">
        <v>8</v>
      </c>
      <c r="H4144" s="762">
        <v>460</v>
      </c>
    </row>
    <row r="4145" spans="1:8" s="2" customFormat="1" ht="15.75" thickBot="1" x14ac:dyDescent="0.3">
      <c r="A4145" s="525" t="str">
        <f t="shared" si="110"/>
        <v>353-025-0-001 Fibrek S.E.N.C. (Pâtes et papiers)</v>
      </c>
      <c r="B4145" s="345" t="str">
        <f t="shared" si="111"/>
        <v>025-0-001 Fibrek S.E.N.C. (Pâtes et papiers)</v>
      </c>
      <c r="C4145" s="406">
        <v>353</v>
      </c>
      <c r="D4145" s="406" t="s">
        <v>1310</v>
      </c>
      <c r="E4145" s="406" t="s">
        <v>1311</v>
      </c>
      <c r="F4145" s="760">
        <v>420</v>
      </c>
      <c r="G4145" s="761">
        <v>7</v>
      </c>
      <c r="H4145" s="762">
        <v>420</v>
      </c>
    </row>
    <row r="4146" spans="1:8" s="2" customFormat="1" ht="15.75" thickBot="1" x14ac:dyDescent="0.3">
      <c r="A4146" s="525" t="str">
        <f t="shared" si="110"/>
        <v>353-081-0-001 Rayonier A.M. Canada S.E.N.C. (Témiscaming - Pâtes et papiers)</v>
      </c>
      <c r="B4146" s="345" t="str">
        <f t="shared" si="111"/>
        <v>081-0-001 Rayonier A.M. Canada S.E.N.C. (Témiscaming - Pâtes et papiers)</v>
      </c>
      <c r="C4146" s="406">
        <v>353</v>
      </c>
      <c r="D4146" s="406" t="s">
        <v>1017</v>
      </c>
      <c r="E4146" s="406" t="s">
        <v>1244</v>
      </c>
      <c r="F4146" s="760">
        <v>460</v>
      </c>
      <c r="G4146" s="761">
        <v>8</v>
      </c>
      <c r="H4146" s="762">
        <v>460</v>
      </c>
    </row>
    <row r="4147" spans="1:8" s="2" customFormat="1" ht="15.75" thickBot="1" x14ac:dyDescent="0.3">
      <c r="A4147" s="525" t="str">
        <f t="shared" si="110"/>
        <v>353-025-4-005 Société de cogénération de St-Félicien, S.E.C.</v>
      </c>
      <c r="B4147" s="345" t="str">
        <f t="shared" si="111"/>
        <v>025-4-005 Société de cogénération de St-Félicien, S.E.C.</v>
      </c>
      <c r="C4147" s="406">
        <v>353</v>
      </c>
      <c r="D4147" s="406" t="s">
        <v>1312</v>
      </c>
      <c r="E4147" s="406" t="s">
        <v>1313</v>
      </c>
      <c r="F4147" s="760">
        <v>340</v>
      </c>
      <c r="G4147" s="761">
        <v>6</v>
      </c>
      <c r="H4147" s="762">
        <v>360</v>
      </c>
    </row>
    <row r="4148" spans="1:8" s="2" customFormat="1" ht="15.75" thickBot="1" x14ac:dyDescent="0.3">
      <c r="A4148" s="525" t="str">
        <f t="shared" si="110"/>
        <v>353-042-2-013 Transfobec Mauricie</v>
      </c>
      <c r="B4148" s="345" t="str">
        <f t="shared" si="111"/>
        <v>042-2-013 Transfobec Mauricie</v>
      </c>
      <c r="C4148" s="406">
        <v>353</v>
      </c>
      <c r="D4148" s="406" t="s">
        <v>1316</v>
      </c>
      <c r="E4148" s="406" t="s">
        <v>1317</v>
      </c>
      <c r="F4148" s="760">
        <v>40</v>
      </c>
      <c r="G4148" s="761">
        <v>1</v>
      </c>
      <c r="H4148" s="762">
        <v>60</v>
      </c>
    </row>
    <row r="4149" spans="1:8" s="2" customFormat="1" ht="15.75" thickBot="1" x14ac:dyDescent="0.3">
      <c r="A4149" s="525" t="str">
        <f t="shared" si="110"/>
        <v>354-142-4-004 Biomasse du lac Taureau</v>
      </c>
      <c r="B4149" s="345" t="str">
        <f t="shared" si="111"/>
        <v>142-4-004 Biomasse du lac Taureau</v>
      </c>
      <c r="C4149" s="406">
        <v>354</v>
      </c>
      <c r="D4149" s="406" t="s">
        <v>1147</v>
      </c>
      <c r="E4149" s="406" t="s">
        <v>1318</v>
      </c>
      <c r="F4149" s="760">
        <v>440</v>
      </c>
      <c r="G4149" s="761">
        <v>8</v>
      </c>
      <c r="H4149" s="762">
        <v>460</v>
      </c>
    </row>
    <row r="4150" spans="1:8" s="2" customFormat="1" ht="15.75" thickBot="1" x14ac:dyDescent="0.3">
      <c r="A4150" s="525" t="str">
        <f t="shared" si="110"/>
        <v>354-011-0-003 Cascades Canada ULC (Cabano)</v>
      </c>
      <c r="B4150" s="345" t="str">
        <f t="shared" si="111"/>
        <v>011-0-003 Cascades Canada ULC (Cabano)</v>
      </c>
      <c r="C4150" s="406">
        <v>354</v>
      </c>
      <c r="D4150" s="406" t="s">
        <v>1007</v>
      </c>
      <c r="E4150" s="406" t="s">
        <v>1211</v>
      </c>
      <c r="F4150" s="760">
        <v>460</v>
      </c>
      <c r="G4150" s="761">
        <v>8</v>
      </c>
      <c r="H4150" s="762">
        <v>460</v>
      </c>
    </row>
    <row r="4151" spans="1:8" s="2" customFormat="1" ht="15.75" thickBot="1" x14ac:dyDescent="0.3">
      <c r="A4151" s="525" t="str">
        <f t="shared" si="110"/>
        <v>354-051-0-003 Domtar inc. (Windsor - Pâtes et papiers)</v>
      </c>
      <c r="B4151" s="345" t="str">
        <f t="shared" si="111"/>
        <v>051-0-003 Domtar inc. (Windsor - Pâtes et papiers)</v>
      </c>
      <c r="C4151" s="406">
        <v>354</v>
      </c>
      <c r="D4151" s="406" t="s">
        <v>1012</v>
      </c>
      <c r="E4151" s="406" t="s">
        <v>1238</v>
      </c>
      <c r="F4151" s="760">
        <v>380</v>
      </c>
      <c r="G4151" s="761">
        <v>7</v>
      </c>
      <c r="H4151" s="762">
        <v>420</v>
      </c>
    </row>
    <row r="4152" spans="1:8" s="2" customFormat="1" ht="15.75" thickBot="1" x14ac:dyDescent="0.3">
      <c r="A4152" s="525" t="str">
        <f t="shared" si="110"/>
        <v>354-021-2-036 Elkem Métal Canada inc.</v>
      </c>
      <c r="B4152" s="345" t="str">
        <f t="shared" si="111"/>
        <v>021-2-036 Elkem Métal Canada inc.</v>
      </c>
      <c r="C4152" s="406">
        <v>354</v>
      </c>
      <c r="D4152" s="406" t="s">
        <v>1308</v>
      </c>
      <c r="E4152" s="406" t="s">
        <v>1309</v>
      </c>
      <c r="F4152" s="760">
        <v>280</v>
      </c>
      <c r="G4152" s="761">
        <v>5</v>
      </c>
      <c r="H4152" s="762">
        <v>300</v>
      </c>
    </row>
    <row r="4153" spans="1:8" s="2" customFormat="1" ht="15.75" thickBot="1" x14ac:dyDescent="0.3">
      <c r="A4153" s="525" t="str">
        <f t="shared" si="110"/>
        <v>354-027-4-003 Énergie Milot</v>
      </c>
      <c r="B4153" s="345" t="str">
        <f t="shared" si="111"/>
        <v>027-4-003 Énergie Milot</v>
      </c>
      <c r="C4153" s="406">
        <v>354</v>
      </c>
      <c r="D4153" s="406" t="s">
        <v>1314</v>
      </c>
      <c r="E4153" s="406" t="s">
        <v>1315</v>
      </c>
      <c r="F4153" s="760">
        <v>460</v>
      </c>
      <c r="G4153" s="761">
        <v>8</v>
      </c>
      <c r="H4153" s="762">
        <v>460</v>
      </c>
    </row>
    <row r="4154" spans="1:8" s="2" customFormat="1" ht="15.75" thickBot="1" x14ac:dyDescent="0.3">
      <c r="A4154" s="525" t="str">
        <f t="shared" si="110"/>
        <v>354-012-0-003 Entreprises Sappi Canada inc. (Matane)</v>
      </c>
      <c r="B4154" s="345" t="str">
        <f t="shared" si="111"/>
        <v>012-0-003 Entreprises Sappi Canada inc. (Matane)</v>
      </c>
      <c r="C4154" s="406">
        <v>354</v>
      </c>
      <c r="D4154" s="406" t="s">
        <v>1009</v>
      </c>
      <c r="E4154" s="406" t="s">
        <v>1239</v>
      </c>
      <c r="F4154" s="760">
        <v>460</v>
      </c>
      <c r="G4154" s="761">
        <v>8</v>
      </c>
      <c r="H4154" s="762">
        <v>460</v>
      </c>
    </row>
    <row r="4155" spans="1:8" s="2" customFormat="1" ht="15.75" thickBot="1" x14ac:dyDescent="0.3">
      <c r="A4155" s="525" t="str">
        <f t="shared" si="110"/>
        <v>354-025-0-001 Fibrek S.E.N.C. (Pâtes et papiers)</v>
      </c>
      <c r="B4155" s="345" t="str">
        <f t="shared" si="111"/>
        <v>025-0-001 Fibrek S.E.N.C. (Pâtes et papiers)</v>
      </c>
      <c r="C4155" s="406">
        <v>354</v>
      </c>
      <c r="D4155" s="406" t="s">
        <v>1310</v>
      </c>
      <c r="E4155" s="406" t="s">
        <v>1311</v>
      </c>
      <c r="F4155" s="760">
        <v>460</v>
      </c>
      <c r="G4155" s="761">
        <v>8</v>
      </c>
      <c r="H4155" s="762">
        <v>460</v>
      </c>
    </row>
    <row r="4156" spans="1:8" s="2" customFormat="1" ht="15.75" thickBot="1" x14ac:dyDescent="0.3">
      <c r="A4156" s="525" t="str">
        <f t="shared" si="110"/>
        <v>354-081-0-001 Rayonier A.M. Canada S.E.N.C. (Témiscaming - Pâtes et papiers)</v>
      </c>
      <c r="B4156" s="345" t="str">
        <f t="shared" si="111"/>
        <v>081-0-001 Rayonier A.M. Canada S.E.N.C. (Témiscaming - Pâtes et papiers)</v>
      </c>
      <c r="C4156" s="406">
        <v>354</v>
      </c>
      <c r="D4156" s="406" t="s">
        <v>1017</v>
      </c>
      <c r="E4156" s="406" t="s">
        <v>1244</v>
      </c>
      <c r="F4156" s="760">
        <v>460</v>
      </c>
      <c r="G4156" s="761">
        <v>8</v>
      </c>
      <c r="H4156" s="762">
        <v>460</v>
      </c>
    </row>
    <row r="4157" spans="1:8" s="2" customFormat="1" ht="15.75" thickBot="1" x14ac:dyDescent="0.3">
      <c r="A4157" s="525" t="str">
        <f t="shared" si="110"/>
        <v>354-025-4-005 Société de cogénération de St-Félicien, S.E.C.</v>
      </c>
      <c r="B4157" s="345" t="str">
        <f t="shared" si="111"/>
        <v>025-4-005 Société de cogénération de St-Félicien, S.E.C.</v>
      </c>
      <c r="C4157" s="406">
        <v>354</v>
      </c>
      <c r="D4157" s="406" t="s">
        <v>1312</v>
      </c>
      <c r="E4157" s="406" t="s">
        <v>1313</v>
      </c>
      <c r="F4157" s="760">
        <v>460</v>
      </c>
      <c r="G4157" s="761">
        <v>8</v>
      </c>
      <c r="H4157" s="762">
        <v>460</v>
      </c>
    </row>
    <row r="4158" spans="1:8" s="2" customFormat="1" ht="15.75" thickBot="1" x14ac:dyDescent="0.3">
      <c r="A4158" s="525" t="str">
        <f t="shared" si="110"/>
        <v>354-042-2-013 Transfobec Mauricie</v>
      </c>
      <c r="B4158" s="345" t="str">
        <f t="shared" si="111"/>
        <v>042-2-013 Transfobec Mauricie</v>
      </c>
      <c r="C4158" s="406">
        <v>354</v>
      </c>
      <c r="D4158" s="406" t="s">
        <v>1316</v>
      </c>
      <c r="E4158" s="406" t="s">
        <v>1317</v>
      </c>
      <c r="F4158" s="760">
        <v>220</v>
      </c>
      <c r="G4158" s="761">
        <v>4</v>
      </c>
      <c r="H4158" s="762">
        <v>240</v>
      </c>
    </row>
    <row r="4159" spans="1:8" s="2" customFormat="1" ht="15.75" thickBot="1" x14ac:dyDescent="0.3">
      <c r="A4159" s="525" t="str">
        <f t="shared" si="110"/>
        <v>355-142-4-004 Biomasse du lac Taureau</v>
      </c>
      <c r="B4159" s="345" t="str">
        <f t="shared" si="111"/>
        <v>142-4-004 Biomasse du lac Taureau</v>
      </c>
      <c r="C4159" s="406">
        <v>355</v>
      </c>
      <c r="D4159" s="406" t="s">
        <v>1147</v>
      </c>
      <c r="E4159" s="406" t="s">
        <v>1318</v>
      </c>
      <c r="F4159" s="760">
        <v>460</v>
      </c>
      <c r="G4159" s="761">
        <v>8</v>
      </c>
      <c r="H4159" s="762">
        <v>460</v>
      </c>
    </row>
    <row r="4160" spans="1:8" s="2" customFormat="1" ht="15.75" thickBot="1" x14ac:dyDescent="0.3">
      <c r="A4160" s="525" t="str">
        <f t="shared" si="110"/>
        <v>355-011-0-003 Cascades Canada ULC (Cabano)</v>
      </c>
      <c r="B4160" s="345" t="str">
        <f t="shared" si="111"/>
        <v>011-0-003 Cascades Canada ULC (Cabano)</v>
      </c>
      <c r="C4160" s="406">
        <v>355</v>
      </c>
      <c r="D4160" s="406" t="s">
        <v>1007</v>
      </c>
      <c r="E4160" s="406" t="s">
        <v>1211</v>
      </c>
      <c r="F4160" s="760">
        <v>460</v>
      </c>
      <c r="G4160" s="761">
        <v>8</v>
      </c>
      <c r="H4160" s="762">
        <v>460</v>
      </c>
    </row>
    <row r="4161" spans="1:8" s="2" customFormat="1" ht="15.75" thickBot="1" x14ac:dyDescent="0.3">
      <c r="A4161" s="525" t="str">
        <f t="shared" si="110"/>
        <v>355-051-0-003 Domtar inc. (Windsor - Pâtes et papiers)</v>
      </c>
      <c r="B4161" s="345" t="str">
        <f t="shared" si="111"/>
        <v>051-0-003 Domtar inc. (Windsor - Pâtes et papiers)</v>
      </c>
      <c r="C4161" s="406">
        <v>355</v>
      </c>
      <c r="D4161" s="406" t="s">
        <v>1012</v>
      </c>
      <c r="E4161" s="406" t="s">
        <v>1238</v>
      </c>
      <c r="F4161" s="760">
        <v>300</v>
      </c>
      <c r="G4161" s="761">
        <v>5</v>
      </c>
      <c r="H4161" s="762">
        <v>300</v>
      </c>
    </row>
    <row r="4162" spans="1:8" s="2" customFormat="1" ht="15.75" thickBot="1" x14ac:dyDescent="0.3">
      <c r="A4162" s="525" t="str">
        <f t="shared" si="110"/>
        <v>355-021-2-036 Elkem Métal Canada inc.</v>
      </c>
      <c r="B4162" s="345" t="str">
        <f t="shared" si="111"/>
        <v>021-2-036 Elkem Métal Canada inc.</v>
      </c>
      <c r="C4162" s="406">
        <v>355</v>
      </c>
      <c r="D4162" s="406" t="s">
        <v>1308</v>
      </c>
      <c r="E4162" s="406" t="s">
        <v>1309</v>
      </c>
      <c r="F4162" s="760">
        <v>0</v>
      </c>
      <c r="G4162" s="761">
        <v>0</v>
      </c>
      <c r="H4162" s="762">
        <v>0</v>
      </c>
    </row>
    <row r="4163" spans="1:8" s="2" customFormat="1" ht="15.75" thickBot="1" x14ac:dyDescent="0.3">
      <c r="A4163" s="525" t="str">
        <f t="shared" si="110"/>
        <v>355-027-4-003 Énergie Milot</v>
      </c>
      <c r="B4163" s="345" t="str">
        <f t="shared" si="111"/>
        <v>027-4-003 Énergie Milot</v>
      </c>
      <c r="C4163" s="406">
        <v>355</v>
      </c>
      <c r="D4163" s="406" t="s">
        <v>1314</v>
      </c>
      <c r="E4163" s="406" t="s">
        <v>1315</v>
      </c>
      <c r="F4163" s="760">
        <v>120</v>
      </c>
      <c r="G4163" s="761">
        <v>2</v>
      </c>
      <c r="H4163" s="762">
        <v>120</v>
      </c>
    </row>
    <row r="4164" spans="1:8" s="2" customFormat="1" ht="15.75" thickBot="1" x14ac:dyDescent="0.3">
      <c r="A4164" s="525" t="str">
        <f t="shared" si="110"/>
        <v>355-012-0-003 Entreprises Sappi Canada inc. (Matane)</v>
      </c>
      <c r="B4164" s="345" t="str">
        <f t="shared" si="111"/>
        <v>012-0-003 Entreprises Sappi Canada inc. (Matane)</v>
      </c>
      <c r="C4164" s="406">
        <v>355</v>
      </c>
      <c r="D4164" s="406" t="s">
        <v>1009</v>
      </c>
      <c r="E4164" s="406" t="s">
        <v>1239</v>
      </c>
      <c r="F4164" s="760">
        <v>460</v>
      </c>
      <c r="G4164" s="761">
        <v>8</v>
      </c>
      <c r="H4164" s="762">
        <v>460</v>
      </c>
    </row>
    <row r="4165" spans="1:8" s="2" customFormat="1" ht="15.75" thickBot="1" x14ac:dyDescent="0.3">
      <c r="A4165" s="525" t="str">
        <f t="shared" si="110"/>
        <v>355-025-0-001 Fibrek S.E.N.C. (Pâtes et papiers)</v>
      </c>
      <c r="B4165" s="345" t="str">
        <f t="shared" si="111"/>
        <v>025-0-001 Fibrek S.E.N.C. (Pâtes et papiers)</v>
      </c>
      <c r="C4165" s="406">
        <v>355</v>
      </c>
      <c r="D4165" s="406" t="s">
        <v>1310</v>
      </c>
      <c r="E4165" s="406" t="s">
        <v>1311</v>
      </c>
      <c r="F4165" s="760">
        <v>260</v>
      </c>
      <c r="G4165" s="761">
        <v>5</v>
      </c>
      <c r="H4165" s="762">
        <v>300</v>
      </c>
    </row>
    <row r="4166" spans="1:8" s="2" customFormat="1" ht="15.75" thickBot="1" x14ac:dyDescent="0.3">
      <c r="A4166" s="525" t="str">
        <f t="shared" si="110"/>
        <v>355-081-0-001 Rayonier A.M. Canada S.E.N.C. (Témiscaming - Pâtes et papiers)</v>
      </c>
      <c r="B4166" s="345" t="str">
        <f t="shared" si="111"/>
        <v>081-0-001 Rayonier A.M. Canada S.E.N.C. (Témiscaming - Pâtes et papiers)</v>
      </c>
      <c r="C4166" s="406">
        <v>355</v>
      </c>
      <c r="D4166" s="406" t="s">
        <v>1017</v>
      </c>
      <c r="E4166" s="406" t="s">
        <v>1244</v>
      </c>
      <c r="F4166" s="760">
        <v>460</v>
      </c>
      <c r="G4166" s="761">
        <v>8</v>
      </c>
      <c r="H4166" s="762">
        <v>460</v>
      </c>
    </row>
    <row r="4167" spans="1:8" s="2" customFormat="1" ht="15.75" thickBot="1" x14ac:dyDescent="0.3">
      <c r="A4167" s="525" t="str">
        <f t="shared" si="110"/>
        <v>355-025-4-005 Société de cogénération de St-Félicien, S.E.C.</v>
      </c>
      <c r="B4167" s="345" t="str">
        <f t="shared" si="111"/>
        <v>025-4-005 Société de cogénération de St-Félicien, S.E.C.</v>
      </c>
      <c r="C4167" s="406">
        <v>355</v>
      </c>
      <c r="D4167" s="406" t="s">
        <v>1312</v>
      </c>
      <c r="E4167" s="406" t="s">
        <v>1313</v>
      </c>
      <c r="F4167" s="760">
        <v>160</v>
      </c>
      <c r="G4167" s="761">
        <v>3</v>
      </c>
      <c r="H4167" s="762">
        <v>180</v>
      </c>
    </row>
    <row r="4168" spans="1:8" s="2" customFormat="1" ht="15.75" thickBot="1" x14ac:dyDescent="0.3">
      <c r="A4168" s="525" t="str">
        <f t="shared" si="110"/>
        <v>355-042-2-013 Transfobec Mauricie</v>
      </c>
      <c r="B4168" s="345" t="str">
        <f t="shared" si="111"/>
        <v>042-2-013 Transfobec Mauricie</v>
      </c>
      <c r="C4168" s="406">
        <v>355</v>
      </c>
      <c r="D4168" s="406" t="s">
        <v>1316</v>
      </c>
      <c r="E4168" s="406" t="s">
        <v>1317</v>
      </c>
      <c r="F4168" s="760">
        <v>380</v>
      </c>
      <c r="G4168" s="761">
        <v>7</v>
      </c>
      <c r="H4168" s="762">
        <v>420</v>
      </c>
    </row>
    <row r="4169" spans="1:8" s="2" customFormat="1" ht="15.75" thickBot="1" x14ac:dyDescent="0.3">
      <c r="A4169" s="525" t="str">
        <f t="shared" si="110"/>
        <v>356-142-4-004 Biomasse du lac Taureau</v>
      </c>
      <c r="B4169" s="345" t="str">
        <f t="shared" si="111"/>
        <v>142-4-004 Biomasse du lac Taureau</v>
      </c>
      <c r="C4169" s="406">
        <v>356</v>
      </c>
      <c r="D4169" s="406" t="s">
        <v>1147</v>
      </c>
      <c r="E4169" s="406" t="s">
        <v>1318</v>
      </c>
      <c r="F4169" s="760">
        <v>460</v>
      </c>
      <c r="G4169" s="761">
        <v>8</v>
      </c>
      <c r="H4169" s="762">
        <v>460</v>
      </c>
    </row>
    <row r="4170" spans="1:8" s="2" customFormat="1" ht="15.75" thickBot="1" x14ac:dyDescent="0.3">
      <c r="A4170" s="525" t="str">
        <f t="shared" si="110"/>
        <v>356-011-0-003 Cascades Canada ULC (Cabano)</v>
      </c>
      <c r="B4170" s="345" t="str">
        <f t="shared" si="111"/>
        <v>011-0-003 Cascades Canada ULC (Cabano)</v>
      </c>
      <c r="C4170" s="406">
        <v>356</v>
      </c>
      <c r="D4170" s="406" t="s">
        <v>1007</v>
      </c>
      <c r="E4170" s="406" t="s">
        <v>1211</v>
      </c>
      <c r="F4170" s="760">
        <v>460</v>
      </c>
      <c r="G4170" s="761">
        <v>8</v>
      </c>
      <c r="H4170" s="762">
        <v>460</v>
      </c>
    </row>
    <row r="4171" spans="1:8" s="2" customFormat="1" ht="15.75" thickBot="1" x14ac:dyDescent="0.3">
      <c r="A4171" s="525" t="str">
        <f t="shared" si="110"/>
        <v>356-051-0-003 Domtar inc. (Windsor - Pâtes et papiers)</v>
      </c>
      <c r="B4171" s="345" t="str">
        <f t="shared" si="111"/>
        <v>051-0-003 Domtar inc. (Windsor - Pâtes et papiers)</v>
      </c>
      <c r="C4171" s="406">
        <v>356</v>
      </c>
      <c r="D4171" s="406" t="s">
        <v>1012</v>
      </c>
      <c r="E4171" s="406" t="s">
        <v>1238</v>
      </c>
      <c r="F4171" s="760">
        <v>400</v>
      </c>
      <c r="G4171" s="761">
        <v>7</v>
      </c>
      <c r="H4171" s="762">
        <v>420</v>
      </c>
    </row>
    <row r="4172" spans="1:8" s="2" customFormat="1" ht="15.75" thickBot="1" x14ac:dyDescent="0.3">
      <c r="A4172" s="525" t="str">
        <f t="shared" si="110"/>
        <v>356-021-2-036 Elkem Métal Canada inc.</v>
      </c>
      <c r="B4172" s="345" t="str">
        <f t="shared" si="111"/>
        <v>021-2-036 Elkem Métal Canada inc.</v>
      </c>
      <c r="C4172" s="406">
        <v>356</v>
      </c>
      <c r="D4172" s="406" t="s">
        <v>1308</v>
      </c>
      <c r="E4172" s="406" t="s">
        <v>1309</v>
      </c>
      <c r="F4172" s="760">
        <v>0</v>
      </c>
      <c r="G4172" s="761">
        <v>0</v>
      </c>
      <c r="H4172" s="762">
        <v>0</v>
      </c>
    </row>
    <row r="4173" spans="1:8" s="2" customFormat="1" ht="15.75" thickBot="1" x14ac:dyDescent="0.3">
      <c r="A4173" s="525" t="str">
        <f t="shared" si="110"/>
        <v>356-027-4-003 Énergie Milot</v>
      </c>
      <c r="B4173" s="345" t="str">
        <f t="shared" si="111"/>
        <v>027-4-003 Énergie Milot</v>
      </c>
      <c r="C4173" s="406">
        <v>356</v>
      </c>
      <c r="D4173" s="406" t="s">
        <v>1314</v>
      </c>
      <c r="E4173" s="406" t="s">
        <v>1315</v>
      </c>
      <c r="F4173" s="760">
        <v>140</v>
      </c>
      <c r="G4173" s="761">
        <v>3</v>
      </c>
      <c r="H4173" s="762">
        <v>180</v>
      </c>
    </row>
    <row r="4174" spans="1:8" s="2" customFormat="1" ht="15.75" thickBot="1" x14ac:dyDescent="0.3">
      <c r="A4174" s="525" t="str">
        <f t="shared" si="110"/>
        <v>356-012-0-003 Entreprises Sappi Canada inc. (Matane)</v>
      </c>
      <c r="B4174" s="345" t="str">
        <f t="shared" si="111"/>
        <v>012-0-003 Entreprises Sappi Canada inc. (Matane)</v>
      </c>
      <c r="C4174" s="406">
        <v>356</v>
      </c>
      <c r="D4174" s="406" t="s">
        <v>1009</v>
      </c>
      <c r="E4174" s="406" t="s">
        <v>1239</v>
      </c>
      <c r="F4174" s="760">
        <v>460</v>
      </c>
      <c r="G4174" s="761">
        <v>8</v>
      </c>
      <c r="H4174" s="762">
        <v>460</v>
      </c>
    </row>
    <row r="4175" spans="1:8" s="2" customFormat="1" ht="15.75" thickBot="1" x14ac:dyDescent="0.3">
      <c r="A4175" s="525" t="str">
        <f t="shared" si="110"/>
        <v>356-025-0-001 Fibrek S.E.N.C. (Pâtes et papiers)</v>
      </c>
      <c r="B4175" s="345" t="str">
        <f t="shared" si="111"/>
        <v>025-0-001 Fibrek S.E.N.C. (Pâtes et papiers)</v>
      </c>
      <c r="C4175" s="406">
        <v>356</v>
      </c>
      <c r="D4175" s="406" t="s">
        <v>1310</v>
      </c>
      <c r="E4175" s="406" t="s">
        <v>1311</v>
      </c>
      <c r="F4175" s="760">
        <v>260</v>
      </c>
      <c r="G4175" s="761">
        <v>5</v>
      </c>
      <c r="H4175" s="762">
        <v>300</v>
      </c>
    </row>
    <row r="4176" spans="1:8" s="2" customFormat="1" ht="15.75" thickBot="1" x14ac:dyDescent="0.3">
      <c r="A4176" s="525" t="str">
        <f t="shared" si="110"/>
        <v>356-081-0-001 Rayonier A.M. Canada S.E.N.C. (Témiscaming - Pâtes et papiers)</v>
      </c>
      <c r="B4176" s="345" t="str">
        <f t="shared" si="111"/>
        <v>081-0-001 Rayonier A.M. Canada S.E.N.C. (Témiscaming - Pâtes et papiers)</v>
      </c>
      <c r="C4176" s="406">
        <v>356</v>
      </c>
      <c r="D4176" s="406" t="s">
        <v>1017</v>
      </c>
      <c r="E4176" s="406" t="s">
        <v>1244</v>
      </c>
      <c r="F4176" s="760">
        <v>460</v>
      </c>
      <c r="G4176" s="761">
        <v>8</v>
      </c>
      <c r="H4176" s="762">
        <v>460</v>
      </c>
    </row>
    <row r="4177" spans="1:8" s="2" customFormat="1" ht="15.75" thickBot="1" x14ac:dyDescent="0.3">
      <c r="A4177" s="525" t="str">
        <f t="shared" si="110"/>
        <v>356-025-4-005 Société de cogénération de St-Félicien, S.E.C.</v>
      </c>
      <c r="B4177" s="345" t="str">
        <f t="shared" si="111"/>
        <v>025-4-005 Société de cogénération de St-Félicien, S.E.C.</v>
      </c>
      <c r="C4177" s="406">
        <v>356</v>
      </c>
      <c r="D4177" s="406" t="s">
        <v>1312</v>
      </c>
      <c r="E4177" s="406" t="s">
        <v>1313</v>
      </c>
      <c r="F4177" s="760">
        <v>180</v>
      </c>
      <c r="G4177" s="761">
        <v>3</v>
      </c>
      <c r="H4177" s="762">
        <v>180</v>
      </c>
    </row>
    <row r="4178" spans="1:8" s="2" customFormat="1" ht="15.75" thickBot="1" x14ac:dyDescent="0.3">
      <c r="A4178" s="525" t="str">
        <f t="shared" si="110"/>
        <v>356-042-2-013 Transfobec Mauricie</v>
      </c>
      <c r="B4178" s="345" t="str">
        <f t="shared" si="111"/>
        <v>042-2-013 Transfobec Mauricie</v>
      </c>
      <c r="C4178" s="406">
        <v>356</v>
      </c>
      <c r="D4178" s="406" t="s">
        <v>1316</v>
      </c>
      <c r="E4178" s="406" t="s">
        <v>1317</v>
      </c>
      <c r="F4178" s="760">
        <v>400</v>
      </c>
      <c r="G4178" s="761">
        <v>7</v>
      </c>
      <c r="H4178" s="762">
        <v>420</v>
      </c>
    </row>
    <row r="4179" spans="1:8" s="2" customFormat="1" ht="15.75" thickBot="1" x14ac:dyDescent="0.3">
      <c r="A4179" s="525" t="str">
        <f t="shared" si="110"/>
        <v>357-142-4-004 Biomasse du lac Taureau</v>
      </c>
      <c r="B4179" s="345" t="str">
        <f t="shared" si="111"/>
        <v>142-4-004 Biomasse du lac Taureau</v>
      </c>
      <c r="C4179" s="406">
        <v>357</v>
      </c>
      <c r="D4179" s="406" t="s">
        <v>1147</v>
      </c>
      <c r="E4179" s="406" t="s">
        <v>1318</v>
      </c>
      <c r="F4179" s="760">
        <v>460</v>
      </c>
      <c r="G4179" s="761">
        <v>8</v>
      </c>
      <c r="H4179" s="762">
        <v>460</v>
      </c>
    </row>
    <row r="4180" spans="1:8" s="2" customFormat="1" ht="15.75" thickBot="1" x14ac:dyDescent="0.3">
      <c r="A4180" s="525" t="str">
        <f t="shared" si="110"/>
        <v>357-011-0-003 Cascades Canada ULC (Cabano)</v>
      </c>
      <c r="B4180" s="345" t="str">
        <f t="shared" si="111"/>
        <v>011-0-003 Cascades Canada ULC (Cabano)</v>
      </c>
      <c r="C4180" s="406">
        <v>357</v>
      </c>
      <c r="D4180" s="406" t="s">
        <v>1007</v>
      </c>
      <c r="E4180" s="406" t="s">
        <v>1211</v>
      </c>
      <c r="F4180" s="760">
        <v>460</v>
      </c>
      <c r="G4180" s="761">
        <v>8</v>
      </c>
      <c r="H4180" s="762">
        <v>460</v>
      </c>
    </row>
    <row r="4181" spans="1:8" s="2" customFormat="1" ht="15.75" thickBot="1" x14ac:dyDescent="0.3">
      <c r="A4181" s="525" t="str">
        <f t="shared" si="110"/>
        <v>357-051-0-003 Domtar inc. (Windsor - Pâtes et papiers)</v>
      </c>
      <c r="B4181" s="345" t="str">
        <f t="shared" si="111"/>
        <v>051-0-003 Domtar inc. (Windsor - Pâtes et papiers)</v>
      </c>
      <c r="C4181" s="406">
        <v>357</v>
      </c>
      <c r="D4181" s="406" t="s">
        <v>1012</v>
      </c>
      <c r="E4181" s="406" t="s">
        <v>1238</v>
      </c>
      <c r="F4181" s="760">
        <v>460</v>
      </c>
      <c r="G4181" s="761">
        <v>8</v>
      </c>
      <c r="H4181" s="762">
        <v>460</v>
      </c>
    </row>
    <row r="4182" spans="1:8" s="2" customFormat="1" ht="15.75" thickBot="1" x14ac:dyDescent="0.3">
      <c r="A4182" s="525" t="str">
        <f t="shared" si="110"/>
        <v>357-021-2-036 Elkem Métal Canada inc.</v>
      </c>
      <c r="B4182" s="345" t="str">
        <f t="shared" si="111"/>
        <v>021-2-036 Elkem Métal Canada inc.</v>
      </c>
      <c r="C4182" s="406">
        <v>357</v>
      </c>
      <c r="D4182" s="406" t="s">
        <v>1308</v>
      </c>
      <c r="E4182" s="406" t="s">
        <v>1309</v>
      </c>
      <c r="F4182" s="760">
        <v>0</v>
      </c>
      <c r="G4182" s="761">
        <v>0</v>
      </c>
      <c r="H4182" s="762">
        <v>0</v>
      </c>
    </row>
    <row r="4183" spans="1:8" s="2" customFormat="1" ht="15.75" thickBot="1" x14ac:dyDescent="0.3">
      <c r="A4183" s="525" t="str">
        <f t="shared" si="110"/>
        <v>357-027-4-003 Énergie Milot</v>
      </c>
      <c r="B4183" s="345" t="str">
        <f t="shared" si="111"/>
        <v>027-4-003 Énergie Milot</v>
      </c>
      <c r="C4183" s="406">
        <v>357</v>
      </c>
      <c r="D4183" s="406" t="s">
        <v>1314</v>
      </c>
      <c r="E4183" s="406" t="s">
        <v>1315</v>
      </c>
      <c r="F4183" s="760">
        <v>120</v>
      </c>
      <c r="G4183" s="761">
        <v>2</v>
      </c>
      <c r="H4183" s="762">
        <v>120</v>
      </c>
    </row>
    <row r="4184" spans="1:8" s="2" customFormat="1" ht="15.75" thickBot="1" x14ac:dyDescent="0.3">
      <c r="A4184" s="525" t="str">
        <f t="shared" si="110"/>
        <v>357-012-0-003 Entreprises Sappi Canada inc. (Matane)</v>
      </c>
      <c r="B4184" s="345" t="str">
        <f t="shared" si="111"/>
        <v>012-0-003 Entreprises Sappi Canada inc. (Matane)</v>
      </c>
      <c r="C4184" s="406">
        <v>357</v>
      </c>
      <c r="D4184" s="406" t="s">
        <v>1009</v>
      </c>
      <c r="E4184" s="406" t="s">
        <v>1239</v>
      </c>
      <c r="F4184" s="760">
        <v>460</v>
      </c>
      <c r="G4184" s="761">
        <v>8</v>
      </c>
      <c r="H4184" s="762">
        <v>460</v>
      </c>
    </row>
    <row r="4185" spans="1:8" s="2" customFormat="1" ht="15.75" thickBot="1" x14ac:dyDescent="0.3">
      <c r="A4185" s="525" t="str">
        <f t="shared" si="110"/>
        <v>357-025-0-001 Fibrek S.E.N.C. (Pâtes et papiers)</v>
      </c>
      <c r="B4185" s="345" t="str">
        <f t="shared" si="111"/>
        <v>025-0-001 Fibrek S.E.N.C. (Pâtes et papiers)</v>
      </c>
      <c r="C4185" s="406">
        <v>357</v>
      </c>
      <c r="D4185" s="406" t="s">
        <v>1310</v>
      </c>
      <c r="E4185" s="406" t="s">
        <v>1311</v>
      </c>
      <c r="F4185" s="760">
        <v>240</v>
      </c>
      <c r="G4185" s="761">
        <v>4</v>
      </c>
      <c r="H4185" s="762">
        <v>240</v>
      </c>
    </row>
    <row r="4186" spans="1:8" s="2" customFormat="1" ht="15.75" thickBot="1" x14ac:dyDescent="0.3">
      <c r="A4186" s="525" t="str">
        <f t="shared" si="110"/>
        <v>357-081-0-001 Rayonier A.M. Canada S.E.N.C. (Témiscaming - Pâtes et papiers)</v>
      </c>
      <c r="B4186" s="345" t="str">
        <f t="shared" si="111"/>
        <v>081-0-001 Rayonier A.M. Canada S.E.N.C. (Témiscaming - Pâtes et papiers)</v>
      </c>
      <c r="C4186" s="406">
        <v>357</v>
      </c>
      <c r="D4186" s="406" t="s">
        <v>1017</v>
      </c>
      <c r="E4186" s="406" t="s">
        <v>1244</v>
      </c>
      <c r="F4186" s="760">
        <v>460</v>
      </c>
      <c r="G4186" s="761">
        <v>8</v>
      </c>
      <c r="H4186" s="762">
        <v>460</v>
      </c>
    </row>
    <row r="4187" spans="1:8" s="2" customFormat="1" ht="15.75" thickBot="1" x14ac:dyDescent="0.3">
      <c r="A4187" s="525" t="str">
        <f t="shared" si="110"/>
        <v>357-025-4-005 Société de cogénération de St-Félicien, S.E.C.</v>
      </c>
      <c r="B4187" s="345" t="str">
        <f t="shared" si="111"/>
        <v>025-4-005 Société de cogénération de St-Félicien, S.E.C.</v>
      </c>
      <c r="C4187" s="406">
        <v>357</v>
      </c>
      <c r="D4187" s="406" t="s">
        <v>1312</v>
      </c>
      <c r="E4187" s="406" t="s">
        <v>1313</v>
      </c>
      <c r="F4187" s="760">
        <v>160</v>
      </c>
      <c r="G4187" s="761">
        <v>3</v>
      </c>
      <c r="H4187" s="762">
        <v>180</v>
      </c>
    </row>
    <row r="4188" spans="1:8" s="2" customFormat="1" ht="15.75" thickBot="1" x14ac:dyDescent="0.3">
      <c r="A4188" s="525" t="str">
        <f t="shared" si="110"/>
        <v>357-042-2-013 Transfobec Mauricie</v>
      </c>
      <c r="B4188" s="345" t="str">
        <f t="shared" si="111"/>
        <v>042-2-013 Transfobec Mauricie</v>
      </c>
      <c r="C4188" s="406">
        <v>357</v>
      </c>
      <c r="D4188" s="406" t="s">
        <v>1316</v>
      </c>
      <c r="E4188" s="406" t="s">
        <v>1317</v>
      </c>
      <c r="F4188" s="760">
        <v>380</v>
      </c>
      <c r="G4188" s="761">
        <v>7</v>
      </c>
      <c r="H4188" s="762">
        <v>420</v>
      </c>
    </row>
    <row r="4189" spans="1:8" s="2" customFormat="1" ht="15.75" thickBot="1" x14ac:dyDescent="0.3">
      <c r="A4189" s="525" t="str">
        <f t="shared" si="110"/>
        <v>448-142-4-004 Biomasse du lac Taureau</v>
      </c>
      <c r="B4189" s="345" t="str">
        <f t="shared" si="111"/>
        <v>142-4-004 Biomasse du lac Taureau</v>
      </c>
      <c r="C4189" s="406">
        <v>448</v>
      </c>
      <c r="D4189" s="406" t="s">
        <v>1147</v>
      </c>
      <c r="E4189" s="406" t="s">
        <v>1318</v>
      </c>
      <c r="F4189" s="760">
        <v>0</v>
      </c>
      <c r="G4189" s="761">
        <v>0</v>
      </c>
      <c r="H4189" s="762">
        <v>0</v>
      </c>
    </row>
    <row r="4190" spans="1:8" s="2" customFormat="1" ht="15.75" thickBot="1" x14ac:dyDescent="0.3">
      <c r="A4190" s="525" t="str">
        <f t="shared" si="110"/>
        <v>448-011-0-003 Cascades Canada ULC (Cabano)</v>
      </c>
      <c r="B4190" s="345" t="str">
        <f t="shared" si="111"/>
        <v>011-0-003 Cascades Canada ULC (Cabano)</v>
      </c>
      <c r="C4190" s="406">
        <v>448</v>
      </c>
      <c r="D4190" s="406" t="s">
        <v>1007</v>
      </c>
      <c r="E4190" s="406" t="s">
        <v>1211</v>
      </c>
      <c r="F4190" s="760">
        <v>460</v>
      </c>
      <c r="G4190" s="761">
        <v>8</v>
      </c>
      <c r="H4190" s="762">
        <v>460</v>
      </c>
    </row>
    <row r="4191" spans="1:8" s="2" customFormat="1" ht="15.75" thickBot="1" x14ac:dyDescent="0.3">
      <c r="A4191" s="525" t="str">
        <f t="shared" si="110"/>
        <v>448-051-0-003 Domtar inc. (Windsor - Pâtes et papiers)</v>
      </c>
      <c r="B4191" s="345" t="str">
        <f t="shared" si="111"/>
        <v>051-0-003 Domtar inc. (Windsor - Pâtes et papiers)</v>
      </c>
      <c r="C4191" s="406">
        <v>448</v>
      </c>
      <c r="D4191" s="406" t="s">
        <v>1012</v>
      </c>
      <c r="E4191" s="406" t="s">
        <v>1238</v>
      </c>
      <c r="F4191" s="760">
        <v>160</v>
      </c>
      <c r="G4191" s="761">
        <v>3</v>
      </c>
      <c r="H4191" s="762">
        <v>180</v>
      </c>
    </row>
    <row r="4192" spans="1:8" s="2" customFormat="1" ht="15.75" thickBot="1" x14ac:dyDescent="0.3">
      <c r="A4192" s="525" t="str">
        <f t="shared" ref="A4192:A4255" si="112">CONCATENATE(C4192,"-",B4192)</f>
        <v>448-021-2-036 Elkem Métal Canada inc.</v>
      </c>
      <c r="B4192" s="345" t="str">
        <f t="shared" ref="B4192:B4255" si="113">CONCATENATE(D4192," ",E4192)</f>
        <v>021-2-036 Elkem Métal Canada inc.</v>
      </c>
      <c r="C4192" s="406">
        <v>448</v>
      </c>
      <c r="D4192" s="406" t="s">
        <v>1308</v>
      </c>
      <c r="E4192" s="406" t="s">
        <v>1309</v>
      </c>
      <c r="F4192" s="760">
        <v>460</v>
      </c>
      <c r="G4192" s="761">
        <v>8</v>
      </c>
      <c r="H4192" s="762">
        <v>460</v>
      </c>
    </row>
    <row r="4193" spans="1:8" s="2" customFormat="1" ht="15.75" thickBot="1" x14ac:dyDescent="0.3">
      <c r="A4193" s="525" t="str">
        <f t="shared" si="112"/>
        <v>448-027-4-003 Énergie Milot</v>
      </c>
      <c r="B4193" s="345" t="str">
        <f t="shared" si="113"/>
        <v>027-4-003 Énergie Milot</v>
      </c>
      <c r="C4193" s="406">
        <v>448</v>
      </c>
      <c r="D4193" s="406" t="s">
        <v>1314</v>
      </c>
      <c r="E4193" s="406" t="s">
        <v>1315</v>
      </c>
      <c r="F4193" s="760">
        <v>460</v>
      </c>
      <c r="G4193" s="761">
        <v>8</v>
      </c>
      <c r="H4193" s="762">
        <v>460</v>
      </c>
    </row>
    <row r="4194" spans="1:8" s="2" customFormat="1" ht="15.75" thickBot="1" x14ac:dyDescent="0.3">
      <c r="A4194" s="525" t="str">
        <f t="shared" si="112"/>
        <v>448-012-0-003 Entreprises Sappi Canada inc. (Matane)</v>
      </c>
      <c r="B4194" s="345" t="str">
        <f t="shared" si="113"/>
        <v>012-0-003 Entreprises Sappi Canada inc. (Matane)</v>
      </c>
      <c r="C4194" s="406">
        <v>448</v>
      </c>
      <c r="D4194" s="406" t="s">
        <v>1009</v>
      </c>
      <c r="E4194" s="406" t="s">
        <v>1239</v>
      </c>
      <c r="F4194" s="760">
        <v>460</v>
      </c>
      <c r="G4194" s="761">
        <v>8</v>
      </c>
      <c r="H4194" s="762">
        <v>460</v>
      </c>
    </row>
    <row r="4195" spans="1:8" s="2" customFormat="1" ht="15.75" thickBot="1" x14ac:dyDescent="0.3">
      <c r="A4195" s="525" t="str">
        <f t="shared" si="112"/>
        <v>448-025-0-001 Fibrek S.E.N.C. (Pâtes et papiers)</v>
      </c>
      <c r="B4195" s="345" t="str">
        <f t="shared" si="113"/>
        <v>025-0-001 Fibrek S.E.N.C. (Pâtes et papiers)</v>
      </c>
      <c r="C4195" s="406">
        <v>448</v>
      </c>
      <c r="D4195" s="406" t="s">
        <v>1310</v>
      </c>
      <c r="E4195" s="406" t="s">
        <v>1311</v>
      </c>
      <c r="F4195" s="760">
        <v>460</v>
      </c>
      <c r="G4195" s="761">
        <v>8</v>
      </c>
      <c r="H4195" s="762">
        <v>460</v>
      </c>
    </row>
    <row r="4196" spans="1:8" s="2" customFormat="1" ht="15.75" thickBot="1" x14ac:dyDescent="0.3">
      <c r="A4196" s="525" t="str">
        <f t="shared" si="112"/>
        <v>448-081-0-001 Rayonier A.M. Canada S.E.N.C. (Témiscaming - Pâtes et papiers)</v>
      </c>
      <c r="B4196" s="345" t="str">
        <f t="shared" si="113"/>
        <v>081-0-001 Rayonier A.M. Canada S.E.N.C. (Témiscaming - Pâtes et papiers)</v>
      </c>
      <c r="C4196" s="406">
        <v>448</v>
      </c>
      <c r="D4196" s="406" t="s">
        <v>1017</v>
      </c>
      <c r="E4196" s="406" t="s">
        <v>1244</v>
      </c>
      <c r="F4196" s="760">
        <v>460</v>
      </c>
      <c r="G4196" s="761">
        <v>8</v>
      </c>
      <c r="H4196" s="762">
        <v>460</v>
      </c>
    </row>
    <row r="4197" spans="1:8" s="2" customFormat="1" ht="15.75" thickBot="1" x14ac:dyDescent="0.3">
      <c r="A4197" s="525" t="str">
        <f t="shared" si="112"/>
        <v>448-025-4-005 Société de cogénération de St-Félicien, S.E.C.</v>
      </c>
      <c r="B4197" s="345" t="str">
        <f t="shared" si="113"/>
        <v>025-4-005 Société de cogénération de St-Félicien, S.E.C.</v>
      </c>
      <c r="C4197" s="406">
        <v>448</v>
      </c>
      <c r="D4197" s="406" t="s">
        <v>1312</v>
      </c>
      <c r="E4197" s="406" t="s">
        <v>1313</v>
      </c>
      <c r="F4197" s="760">
        <v>440</v>
      </c>
      <c r="G4197" s="761">
        <v>8</v>
      </c>
      <c r="H4197" s="762">
        <v>460</v>
      </c>
    </row>
    <row r="4198" spans="1:8" s="2" customFormat="1" ht="15.75" thickBot="1" x14ac:dyDescent="0.3">
      <c r="A4198" s="525" t="str">
        <f t="shared" si="112"/>
        <v>448-042-2-013 Transfobec Mauricie</v>
      </c>
      <c r="B4198" s="345" t="str">
        <f t="shared" si="113"/>
        <v>042-2-013 Transfobec Mauricie</v>
      </c>
      <c r="C4198" s="406">
        <v>448</v>
      </c>
      <c r="D4198" s="406" t="s">
        <v>1316</v>
      </c>
      <c r="E4198" s="406" t="s">
        <v>1317</v>
      </c>
      <c r="F4198" s="760">
        <v>140</v>
      </c>
      <c r="G4198" s="761">
        <v>3</v>
      </c>
      <c r="H4198" s="762">
        <v>180</v>
      </c>
    </row>
    <row r="4199" spans="1:8" s="2" customFormat="1" ht="15.75" thickBot="1" x14ac:dyDescent="0.3">
      <c r="A4199" s="525" t="str">
        <f t="shared" si="112"/>
        <v>449-142-4-004 Biomasse du lac Taureau</v>
      </c>
      <c r="B4199" s="345" t="str">
        <f t="shared" si="113"/>
        <v>142-4-004 Biomasse du lac Taureau</v>
      </c>
      <c r="C4199" s="406">
        <v>449</v>
      </c>
      <c r="D4199" s="406" t="s">
        <v>1147</v>
      </c>
      <c r="E4199" s="406" t="s">
        <v>1318</v>
      </c>
      <c r="F4199" s="760">
        <v>40</v>
      </c>
      <c r="G4199" s="761">
        <v>1</v>
      </c>
      <c r="H4199" s="762">
        <v>60</v>
      </c>
    </row>
    <row r="4200" spans="1:8" s="2" customFormat="1" ht="15.75" thickBot="1" x14ac:dyDescent="0.3">
      <c r="A4200" s="525" t="str">
        <f t="shared" si="112"/>
        <v>449-011-0-003 Cascades Canada ULC (Cabano)</v>
      </c>
      <c r="B4200" s="345" t="str">
        <f t="shared" si="113"/>
        <v>011-0-003 Cascades Canada ULC (Cabano)</v>
      </c>
      <c r="C4200" s="406">
        <v>449</v>
      </c>
      <c r="D4200" s="406" t="s">
        <v>1007</v>
      </c>
      <c r="E4200" s="406" t="s">
        <v>1211</v>
      </c>
      <c r="F4200" s="760">
        <v>460</v>
      </c>
      <c r="G4200" s="761">
        <v>8</v>
      </c>
      <c r="H4200" s="762">
        <v>460</v>
      </c>
    </row>
    <row r="4201" spans="1:8" s="2" customFormat="1" ht="15.75" thickBot="1" x14ac:dyDescent="0.3">
      <c r="A4201" s="525" t="str">
        <f t="shared" si="112"/>
        <v>449-051-0-003 Domtar inc. (Windsor - Pâtes et papiers)</v>
      </c>
      <c r="B4201" s="345" t="str">
        <f t="shared" si="113"/>
        <v>051-0-003 Domtar inc. (Windsor - Pâtes et papiers)</v>
      </c>
      <c r="C4201" s="406">
        <v>449</v>
      </c>
      <c r="D4201" s="406" t="s">
        <v>1012</v>
      </c>
      <c r="E4201" s="406" t="s">
        <v>1238</v>
      </c>
      <c r="F4201" s="760">
        <v>280</v>
      </c>
      <c r="G4201" s="761">
        <v>5</v>
      </c>
      <c r="H4201" s="762">
        <v>300</v>
      </c>
    </row>
    <row r="4202" spans="1:8" s="2" customFormat="1" ht="15.75" thickBot="1" x14ac:dyDescent="0.3">
      <c r="A4202" s="525" t="str">
        <f t="shared" si="112"/>
        <v>449-021-2-036 Elkem Métal Canada inc.</v>
      </c>
      <c r="B4202" s="345" t="str">
        <f t="shared" si="113"/>
        <v>021-2-036 Elkem Métal Canada inc.</v>
      </c>
      <c r="C4202" s="406">
        <v>449</v>
      </c>
      <c r="D4202" s="406" t="s">
        <v>1308</v>
      </c>
      <c r="E4202" s="406" t="s">
        <v>1309</v>
      </c>
      <c r="F4202" s="760">
        <v>460</v>
      </c>
      <c r="G4202" s="761">
        <v>8</v>
      </c>
      <c r="H4202" s="762">
        <v>460</v>
      </c>
    </row>
    <row r="4203" spans="1:8" s="2" customFormat="1" ht="15.75" thickBot="1" x14ac:dyDescent="0.3">
      <c r="A4203" s="525" t="str">
        <f t="shared" si="112"/>
        <v>449-027-4-003 Énergie Milot</v>
      </c>
      <c r="B4203" s="345" t="str">
        <f t="shared" si="113"/>
        <v>027-4-003 Énergie Milot</v>
      </c>
      <c r="C4203" s="406">
        <v>449</v>
      </c>
      <c r="D4203" s="406" t="s">
        <v>1314</v>
      </c>
      <c r="E4203" s="406" t="s">
        <v>1315</v>
      </c>
      <c r="F4203" s="760">
        <v>460</v>
      </c>
      <c r="G4203" s="761">
        <v>8</v>
      </c>
      <c r="H4203" s="762">
        <v>460</v>
      </c>
    </row>
    <row r="4204" spans="1:8" s="2" customFormat="1" ht="15.75" thickBot="1" x14ac:dyDescent="0.3">
      <c r="A4204" s="525" t="str">
        <f t="shared" si="112"/>
        <v>449-012-0-003 Entreprises Sappi Canada inc. (Matane)</v>
      </c>
      <c r="B4204" s="345" t="str">
        <f t="shared" si="113"/>
        <v>012-0-003 Entreprises Sappi Canada inc. (Matane)</v>
      </c>
      <c r="C4204" s="406">
        <v>449</v>
      </c>
      <c r="D4204" s="406" t="s">
        <v>1009</v>
      </c>
      <c r="E4204" s="406" t="s">
        <v>1239</v>
      </c>
      <c r="F4204" s="760">
        <v>460</v>
      </c>
      <c r="G4204" s="761">
        <v>8</v>
      </c>
      <c r="H4204" s="762">
        <v>460</v>
      </c>
    </row>
    <row r="4205" spans="1:8" s="2" customFormat="1" ht="15.75" thickBot="1" x14ac:dyDescent="0.3">
      <c r="A4205" s="525" t="str">
        <f t="shared" si="112"/>
        <v>449-025-0-001 Fibrek S.E.N.C. (Pâtes et papiers)</v>
      </c>
      <c r="B4205" s="345" t="str">
        <f t="shared" si="113"/>
        <v>025-0-001 Fibrek S.E.N.C. (Pâtes et papiers)</v>
      </c>
      <c r="C4205" s="406">
        <v>449</v>
      </c>
      <c r="D4205" s="406" t="s">
        <v>1310</v>
      </c>
      <c r="E4205" s="406" t="s">
        <v>1311</v>
      </c>
      <c r="F4205" s="760">
        <v>460</v>
      </c>
      <c r="G4205" s="761">
        <v>8</v>
      </c>
      <c r="H4205" s="762">
        <v>460</v>
      </c>
    </row>
    <row r="4206" spans="1:8" s="2" customFormat="1" ht="15.75" thickBot="1" x14ac:dyDescent="0.3">
      <c r="A4206" s="525" t="str">
        <f t="shared" si="112"/>
        <v>449-081-0-001 Rayonier A.M. Canada S.E.N.C. (Témiscaming - Pâtes et papiers)</v>
      </c>
      <c r="B4206" s="345" t="str">
        <f t="shared" si="113"/>
        <v>081-0-001 Rayonier A.M. Canada S.E.N.C. (Témiscaming - Pâtes et papiers)</v>
      </c>
      <c r="C4206" s="406">
        <v>449</v>
      </c>
      <c r="D4206" s="406" t="s">
        <v>1017</v>
      </c>
      <c r="E4206" s="406" t="s">
        <v>1244</v>
      </c>
      <c r="F4206" s="760">
        <v>460</v>
      </c>
      <c r="G4206" s="761">
        <v>8</v>
      </c>
      <c r="H4206" s="762">
        <v>460</v>
      </c>
    </row>
    <row r="4207" spans="1:8" s="2" customFormat="1" ht="15.75" thickBot="1" x14ac:dyDescent="0.3">
      <c r="A4207" s="525" t="str">
        <f t="shared" si="112"/>
        <v>449-025-4-005 Société de cogénération de St-Félicien, S.E.C.</v>
      </c>
      <c r="B4207" s="345" t="str">
        <f t="shared" si="113"/>
        <v>025-4-005 Société de cogénération de St-Félicien, S.E.C.</v>
      </c>
      <c r="C4207" s="406">
        <v>449</v>
      </c>
      <c r="D4207" s="406" t="s">
        <v>1312</v>
      </c>
      <c r="E4207" s="406" t="s">
        <v>1313</v>
      </c>
      <c r="F4207" s="760">
        <v>460</v>
      </c>
      <c r="G4207" s="761">
        <v>8</v>
      </c>
      <c r="H4207" s="762">
        <v>460</v>
      </c>
    </row>
    <row r="4208" spans="1:8" s="2" customFormat="1" ht="15.75" thickBot="1" x14ac:dyDescent="0.3">
      <c r="A4208" s="525" t="str">
        <f t="shared" si="112"/>
        <v>449-042-2-013 Transfobec Mauricie</v>
      </c>
      <c r="B4208" s="345" t="str">
        <f t="shared" si="113"/>
        <v>042-2-013 Transfobec Mauricie</v>
      </c>
      <c r="C4208" s="406">
        <v>449</v>
      </c>
      <c r="D4208" s="406" t="s">
        <v>1316</v>
      </c>
      <c r="E4208" s="406" t="s">
        <v>1317</v>
      </c>
      <c r="F4208" s="760">
        <v>240</v>
      </c>
      <c r="G4208" s="761">
        <v>4</v>
      </c>
      <c r="H4208" s="762">
        <v>240</v>
      </c>
    </row>
    <row r="4209" spans="1:8" s="2" customFormat="1" ht="15.75" thickBot="1" x14ac:dyDescent="0.3">
      <c r="A4209" s="525" t="str">
        <f t="shared" si="112"/>
        <v>451-142-4-004 Biomasse du lac Taureau</v>
      </c>
      <c r="B4209" s="345" t="str">
        <f t="shared" si="113"/>
        <v>142-4-004 Biomasse du lac Taureau</v>
      </c>
      <c r="C4209" s="406">
        <v>451</v>
      </c>
      <c r="D4209" s="406" t="s">
        <v>1147</v>
      </c>
      <c r="E4209" s="406" t="s">
        <v>1318</v>
      </c>
      <c r="F4209" s="760">
        <v>160</v>
      </c>
      <c r="G4209" s="761">
        <v>3</v>
      </c>
      <c r="H4209" s="762">
        <v>180</v>
      </c>
    </row>
    <row r="4210" spans="1:8" s="2" customFormat="1" ht="15.75" thickBot="1" x14ac:dyDescent="0.3">
      <c r="A4210" s="525" t="str">
        <f t="shared" si="112"/>
        <v>451-011-0-003 Cascades Canada ULC (Cabano)</v>
      </c>
      <c r="B4210" s="345" t="str">
        <f t="shared" si="113"/>
        <v>011-0-003 Cascades Canada ULC (Cabano)</v>
      </c>
      <c r="C4210" s="406">
        <v>451</v>
      </c>
      <c r="D4210" s="406" t="s">
        <v>1007</v>
      </c>
      <c r="E4210" s="406" t="s">
        <v>1211</v>
      </c>
      <c r="F4210" s="760">
        <v>460</v>
      </c>
      <c r="G4210" s="761">
        <v>8</v>
      </c>
      <c r="H4210" s="762">
        <v>460</v>
      </c>
    </row>
    <row r="4211" spans="1:8" s="2" customFormat="1" ht="15.75" thickBot="1" x14ac:dyDescent="0.3">
      <c r="A4211" s="525" t="str">
        <f t="shared" si="112"/>
        <v>451-051-0-003 Domtar inc. (Windsor - Pâtes et papiers)</v>
      </c>
      <c r="B4211" s="345" t="str">
        <f t="shared" si="113"/>
        <v>051-0-003 Domtar inc. (Windsor - Pâtes et papiers)</v>
      </c>
      <c r="C4211" s="406">
        <v>451</v>
      </c>
      <c r="D4211" s="406" t="s">
        <v>1012</v>
      </c>
      <c r="E4211" s="406" t="s">
        <v>1238</v>
      </c>
      <c r="F4211" s="760">
        <v>340</v>
      </c>
      <c r="G4211" s="761">
        <v>6</v>
      </c>
      <c r="H4211" s="762">
        <v>360</v>
      </c>
    </row>
    <row r="4212" spans="1:8" s="2" customFormat="1" ht="15.75" thickBot="1" x14ac:dyDescent="0.3">
      <c r="A4212" s="525" t="str">
        <f t="shared" si="112"/>
        <v>451-021-2-036 Elkem Métal Canada inc.</v>
      </c>
      <c r="B4212" s="345" t="str">
        <f t="shared" si="113"/>
        <v>021-2-036 Elkem Métal Canada inc.</v>
      </c>
      <c r="C4212" s="406">
        <v>451</v>
      </c>
      <c r="D4212" s="406" t="s">
        <v>1308</v>
      </c>
      <c r="E4212" s="406" t="s">
        <v>1309</v>
      </c>
      <c r="F4212" s="760">
        <v>380</v>
      </c>
      <c r="G4212" s="761">
        <v>7</v>
      </c>
      <c r="H4212" s="762">
        <v>420</v>
      </c>
    </row>
    <row r="4213" spans="1:8" s="2" customFormat="1" ht="15.75" thickBot="1" x14ac:dyDescent="0.3">
      <c r="A4213" s="525" t="str">
        <f t="shared" si="112"/>
        <v>451-027-4-003 Énergie Milot</v>
      </c>
      <c r="B4213" s="345" t="str">
        <f t="shared" si="113"/>
        <v>027-4-003 Énergie Milot</v>
      </c>
      <c r="C4213" s="406">
        <v>451</v>
      </c>
      <c r="D4213" s="406" t="s">
        <v>1314</v>
      </c>
      <c r="E4213" s="406" t="s">
        <v>1315</v>
      </c>
      <c r="F4213" s="760">
        <v>420</v>
      </c>
      <c r="G4213" s="761">
        <v>7</v>
      </c>
      <c r="H4213" s="762">
        <v>420</v>
      </c>
    </row>
    <row r="4214" spans="1:8" s="2" customFormat="1" ht="15.75" thickBot="1" x14ac:dyDescent="0.3">
      <c r="A4214" s="525" t="str">
        <f t="shared" si="112"/>
        <v>451-012-0-003 Entreprises Sappi Canada inc. (Matane)</v>
      </c>
      <c r="B4214" s="345" t="str">
        <f t="shared" si="113"/>
        <v>012-0-003 Entreprises Sappi Canada inc. (Matane)</v>
      </c>
      <c r="C4214" s="406">
        <v>451</v>
      </c>
      <c r="D4214" s="406" t="s">
        <v>1009</v>
      </c>
      <c r="E4214" s="406" t="s">
        <v>1239</v>
      </c>
      <c r="F4214" s="760">
        <v>460</v>
      </c>
      <c r="G4214" s="761">
        <v>8</v>
      </c>
      <c r="H4214" s="762">
        <v>460</v>
      </c>
    </row>
    <row r="4215" spans="1:8" s="2" customFormat="1" ht="15.75" thickBot="1" x14ac:dyDescent="0.3">
      <c r="A4215" s="525" t="str">
        <f t="shared" si="112"/>
        <v>451-025-0-001 Fibrek S.E.N.C. (Pâtes et papiers)</v>
      </c>
      <c r="B4215" s="345" t="str">
        <f t="shared" si="113"/>
        <v>025-0-001 Fibrek S.E.N.C. (Pâtes et papiers)</v>
      </c>
      <c r="C4215" s="406">
        <v>451</v>
      </c>
      <c r="D4215" s="406" t="s">
        <v>1310</v>
      </c>
      <c r="E4215" s="406" t="s">
        <v>1311</v>
      </c>
      <c r="F4215" s="760">
        <v>360</v>
      </c>
      <c r="G4215" s="761">
        <v>6</v>
      </c>
      <c r="H4215" s="762">
        <v>360</v>
      </c>
    </row>
    <row r="4216" spans="1:8" s="2" customFormat="1" ht="15.75" thickBot="1" x14ac:dyDescent="0.3">
      <c r="A4216" s="525" t="str">
        <f t="shared" si="112"/>
        <v>451-081-0-001 Rayonier A.M. Canada S.E.N.C. (Témiscaming - Pâtes et papiers)</v>
      </c>
      <c r="B4216" s="345" t="str">
        <f t="shared" si="113"/>
        <v>081-0-001 Rayonier A.M. Canada S.E.N.C. (Témiscaming - Pâtes et papiers)</v>
      </c>
      <c r="C4216" s="406">
        <v>451</v>
      </c>
      <c r="D4216" s="406" t="s">
        <v>1017</v>
      </c>
      <c r="E4216" s="406" t="s">
        <v>1244</v>
      </c>
      <c r="F4216" s="760">
        <v>460</v>
      </c>
      <c r="G4216" s="761">
        <v>8</v>
      </c>
      <c r="H4216" s="762">
        <v>460</v>
      </c>
    </row>
    <row r="4217" spans="1:8" s="2" customFormat="1" ht="15.75" thickBot="1" x14ac:dyDescent="0.3">
      <c r="A4217" s="525" t="str">
        <f t="shared" si="112"/>
        <v>451-025-4-005 Société de cogénération de St-Félicien, S.E.C.</v>
      </c>
      <c r="B4217" s="345" t="str">
        <f t="shared" si="113"/>
        <v>025-4-005 Société de cogénération de St-Félicien, S.E.C.</v>
      </c>
      <c r="C4217" s="406">
        <v>451</v>
      </c>
      <c r="D4217" s="406" t="s">
        <v>1312</v>
      </c>
      <c r="E4217" s="406" t="s">
        <v>1313</v>
      </c>
      <c r="F4217" s="760">
        <v>280</v>
      </c>
      <c r="G4217" s="761">
        <v>5</v>
      </c>
      <c r="H4217" s="762">
        <v>300</v>
      </c>
    </row>
    <row r="4218" spans="1:8" s="2" customFormat="1" ht="15.75" thickBot="1" x14ac:dyDescent="0.3">
      <c r="A4218" s="525" t="str">
        <f t="shared" si="112"/>
        <v>451-042-2-013 Transfobec Mauricie</v>
      </c>
      <c r="B4218" s="345" t="str">
        <f t="shared" si="113"/>
        <v>042-2-013 Transfobec Mauricie</v>
      </c>
      <c r="C4218" s="406">
        <v>451</v>
      </c>
      <c r="D4218" s="406" t="s">
        <v>1316</v>
      </c>
      <c r="E4218" s="406" t="s">
        <v>1317</v>
      </c>
      <c r="F4218" s="760">
        <v>0</v>
      </c>
      <c r="G4218" s="761">
        <v>0</v>
      </c>
      <c r="H4218" s="762">
        <v>0</v>
      </c>
    </row>
    <row r="4219" spans="1:8" s="2" customFormat="1" ht="15.75" thickBot="1" x14ac:dyDescent="0.3">
      <c r="A4219" s="525" t="str">
        <f t="shared" si="112"/>
        <v>452-142-4-004 Biomasse du lac Taureau</v>
      </c>
      <c r="B4219" s="345" t="str">
        <f t="shared" si="113"/>
        <v>142-4-004 Biomasse du lac Taureau</v>
      </c>
      <c r="C4219" s="406">
        <v>452</v>
      </c>
      <c r="D4219" s="406" t="s">
        <v>1147</v>
      </c>
      <c r="E4219" s="406" t="s">
        <v>1318</v>
      </c>
      <c r="F4219" s="760">
        <v>180</v>
      </c>
      <c r="G4219" s="761">
        <v>3</v>
      </c>
      <c r="H4219" s="762">
        <v>180</v>
      </c>
    </row>
    <row r="4220" spans="1:8" s="2" customFormat="1" ht="15.75" thickBot="1" x14ac:dyDescent="0.3">
      <c r="A4220" s="525" t="str">
        <f t="shared" si="112"/>
        <v>452-011-0-003 Cascades Canada ULC (Cabano)</v>
      </c>
      <c r="B4220" s="345" t="str">
        <f t="shared" si="113"/>
        <v>011-0-003 Cascades Canada ULC (Cabano)</v>
      </c>
      <c r="C4220" s="406">
        <v>452</v>
      </c>
      <c r="D4220" s="406" t="s">
        <v>1007</v>
      </c>
      <c r="E4220" s="406" t="s">
        <v>1211</v>
      </c>
      <c r="F4220" s="760">
        <v>460</v>
      </c>
      <c r="G4220" s="761">
        <v>8</v>
      </c>
      <c r="H4220" s="762">
        <v>460</v>
      </c>
    </row>
    <row r="4221" spans="1:8" s="2" customFormat="1" ht="15.75" thickBot="1" x14ac:dyDescent="0.3">
      <c r="A4221" s="525" t="str">
        <f t="shared" si="112"/>
        <v>452-051-0-003 Domtar inc. (Windsor - Pâtes et papiers)</v>
      </c>
      <c r="B4221" s="345" t="str">
        <f t="shared" si="113"/>
        <v>051-0-003 Domtar inc. (Windsor - Pâtes et papiers)</v>
      </c>
      <c r="C4221" s="406">
        <v>452</v>
      </c>
      <c r="D4221" s="406" t="s">
        <v>1012</v>
      </c>
      <c r="E4221" s="406" t="s">
        <v>1238</v>
      </c>
      <c r="F4221" s="760">
        <v>180</v>
      </c>
      <c r="G4221" s="761">
        <v>3</v>
      </c>
      <c r="H4221" s="762">
        <v>180</v>
      </c>
    </row>
    <row r="4222" spans="1:8" s="2" customFormat="1" ht="15.75" thickBot="1" x14ac:dyDescent="0.3">
      <c r="A4222" s="525" t="str">
        <f t="shared" si="112"/>
        <v>452-021-2-036 Elkem Métal Canada inc.</v>
      </c>
      <c r="B4222" s="345" t="str">
        <f t="shared" si="113"/>
        <v>021-2-036 Elkem Métal Canada inc.</v>
      </c>
      <c r="C4222" s="406">
        <v>452</v>
      </c>
      <c r="D4222" s="406" t="s">
        <v>1308</v>
      </c>
      <c r="E4222" s="406" t="s">
        <v>1309</v>
      </c>
      <c r="F4222" s="760">
        <v>260</v>
      </c>
      <c r="G4222" s="761">
        <v>5</v>
      </c>
      <c r="H4222" s="762">
        <v>300</v>
      </c>
    </row>
    <row r="4223" spans="1:8" s="2" customFormat="1" ht="15.75" thickBot="1" x14ac:dyDescent="0.3">
      <c r="A4223" s="525" t="str">
        <f t="shared" si="112"/>
        <v>452-027-4-003 Énergie Milot</v>
      </c>
      <c r="B4223" s="345" t="str">
        <f t="shared" si="113"/>
        <v>027-4-003 Énergie Milot</v>
      </c>
      <c r="C4223" s="406">
        <v>452</v>
      </c>
      <c r="D4223" s="406" t="s">
        <v>1314</v>
      </c>
      <c r="E4223" s="406" t="s">
        <v>1315</v>
      </c>
      <c r="F4223" s="760">
        <v>300</v>
      </c>
      <c r="G4223" s="761">
        <v>5</v>
      </c>
      <c r="H4223" s="762">
        <v>300</v>
      </c>
    </row>
    <row r="4224" spans="1:8" s="2" customFormat="1" ht="15.75" thickBot="1" x14ac:dyDescent="0.3">
      <c r="A4224" s="525" t="str">
        <f t="shared" si="112"/>
        <v>452-012-0-003 Entreprises Sappi Canada inc. (Matane)</v>
      </c>
      <c r="B4224" s="345" t="str">
        <f t="shared" si="113"/>
        <v>012-0-003 Entreprises Sappi Canada inc. (Matane)</v>
      </c>
      <c r="C4224" s="406">
        <v>452</v>
      </c>
      <c r="D4224" s="406" t="s">
        <v>1009</v>
      </c>
      <c r="E4224" s="406" t="s">
        <v>1239</v>
      </c>
      <c r="F4224" s="760">
        <v>460</v>
      </c>
      <c r="G4224" s="761">
        <v>8</v>
      </c>
      <c r="H4224" s="762">
        <v>460</v>
      </c>
    </row>
    <row r="4225" spans="1:8" s="2" customFormat="1" ht="15.75" thickBot="1" x14ac:dyDescent="0.3">
      <c r="A4225" s="525" t="str">
        <f t="shared" si="112"/>
        <v>452-025-0-001 Fibrek S.E.N.C. (Pâtes et papiers)</v>
      </c>
      <c r="B4225" s="345" t="str">
        <f t="shared" si="113"/>
        <v>025-0-001 Fibrek S.E.N.C. (Pâtes et papiers)</v>
      </c>
      <c r="C4225" s="406">
        <v>452</v>
      </c>
      <c r="D4225" s="406" t="s">
        <v>1310</v>
      </c>
      <c r="E4225" s="406" t="s">
        <v>1311</v>
      </c>
      <c r="F4225" s="760">
        <v>260</v>
      </c>
      <c r="G4225" s="761">
        <v>5</v>
      </c>
      <c r="H4225" s="762">
        <v>300</v>
      </c>
    </row>
    <row r="4226" spans="1:8" s="2" customFormat="1" ht="15.75" thickBot="1" x14ac:dyDescent="0.3">
      <c r="A4226" s="525" t="str">
        <f t="shared" si="112"/>
        <v>452-081-0-001 Rayonier A.M. Canada S.E.N.C. (Témiscaming - Pâtes et papiers)</v>
      </c>
      <c r="B4226" s="345" t="str">
        <f t="shared" si="113"/>
        <v>081-0-001 Rayonier A.M. Canada S.E.N.C. (Témiscaming - Pâtes et papiers)</v>
      </c>
      <c r="C4226" s="406">
        <v>452</v>
      </c>
      <c r="D4226" s="406" t="s">
        <v>1017</v>
      </c>
      <c r="E4226" s="406" t="s">
        <v>1244</v>
      </c>
      <c r="F4226" s="760">
        <v>460</v>
      </c>
      <c r="G4226" s="761">
        <v>8</v>
      </c>
      <c r="H4226" s="762">
        <v>460</v>
      </c>
    </row>
    <row r="4227" spans="1:8" s="2" customFormat="1" ht="15.75" thickBot="1" x14ac:dyDescent="0.3">
      <c r="A4227" s="525" t="str">
        <f t="shared" si="112"/>
        <v>452-025-4-005 Société de cogénération de St-Félicien, S.E.C.</v>
      </c>
      <c r="B4227" s="345" t="str">
        <f t="shared" si="113"/>
        <v>025-4-005 Société de cogénération de St-Félicien, S.E.C.</v>
      </c>
      <c r="C4227" s="406">
        <v>452</v>
      </c>
      <c r="D4227" s="406" t="s">
        <v>1312</v>
      </c>
      <c r="E4227" s="406" t="s">
        <v>1313</v>
      </c>
      <c r="F4227" s="760">
        <v>180</v>
      </c>
      <c r="G4227" s="761">
        <v>3</v>
      </c>
      <c r="H4227" s="762">
        <v>180</v>
      </c>
    </row>
    <row r="4228" spans="1:8" s="2" customFormat="1" ht="15.75" thickBot="1" x14ac:dyDescent="0.3">
      <c r="A4228" s="525" t="str">
        <f t="shared" si="112"/>
        <v>452-042-2-013 Transfobec Mauricie</v>
      </c>
      <c r="B4228" s="345" t="str">
        <f t="shared" si="113"/>
        <v>042-2-013 Transfobec Mauricie</v>
      </c>
      <c r="C4228" s="406">
        <v>452</v>
      </c>
      <c r="D4228" s="406" t="s">
        <v>1316</v>
      </c>
      <c r="E4228" s="406" t="s">
        <v>1317</v>
      </c>
      <c r="F4228" s="760">
        <v>0</v>
      </c>
      <c r="G4228" s="761">
        <v>0</v>
      </c>
      <c r="H4228" s="762">
        <v>0</v>
      </c>
    </row>
    <row r="4229" spans="1:8" s="2" customFormat="1" ht="15.75" thickBot="1" x14ac:dyDescent="0.3">
      <c r="A4229" s="525" t="str">
        <f t="shared" si="112"/>
        <v>453-142-4-004 Biomasse du lac Taureau</v>
      </c>
      <c r="B4229" s="345" t="str">
        <f t="shared" si="113"/>
        <v>142-4-004 Biomasse du lac Taureau</v>
      </c>
      <c r="C4229" s="406">
        <v>453</v>
      </c>
      <c r="D4229" s="406" t="s">
        <v>1147</v>
      </c>
      <c r="E4229" s="406" t="s">
        <v>1318</v>
      </c>
      <c r="F4229" s="760">
        <v>280</v>
      </c>
      <c r="G4229" s="761">
        <v>5</v>
      </c>
      <c r="H4229" s="762">
        <v>300</v>
      </c>
    </row>
    <row r="4230" spans="1:8" s="2" customFormat="1" ht="15.75" thickBot="1" x14ac:dyDescent="0.3">
      <c r="A4230" s="525" t="str">
        <f t="shared" si="112"/>
        <v>453-011-0-003 Cascades Canada ULC (Cabano)</v>
      </c>
      <c r="B4230" s="345" t="str">
        <f t="shared" si="113"/>
        <v>011-0-003 Cascades Canada ULC (Cabano)</v>
      </c>
      <c r="C4230" s="406">
        <v>453</v>
      </c>
      <c r="D4230" s="406" t="s">
        <v>1007</v>
      </c>
      <c r="E4230" s="406" t="s">
        <v>1211</v>
      </c>
      <c r="F4230" s="760">
        <v>460</v>
      </c>
      <c r="G4230" s="761">
        <v>8</v>
      </c>
      <c r="H4230" s="762">
        <v>460</v>
      </c>
    </row>
    <row r="4231" spans="1:8" s="2" customFormat="1" ht="15.75" thickBot="1" x14ac:dyDescent="0.3">
      <c r="A4231" s="525" t="str">
        <f t="shared" si="112"/>
        <v>453-051-0-003 Domtar inc. (Windsor - Pâtes et papiers)</v>
      </c>
      <c r="B4231" s="345" t="str">
        <f t="shared" si="113"/>
        <v>051-0-003 Domtar inc. (Windsor - Pâtes et papiers)</v>
      </c>
      <c r="C4231" s="406">
        <v>453</v>
      </c>
      <c r="D4231" s="406" t="s">
        <v>1012</v>
      </c>
      <c r="E4231" s="406" t="s">
        <v>1238</v>
      </c>
      <c r="F4231" s="760">
        <v>300</v>
      </c>
      <c r="G4231" s="761">
        <v>5</v>
      </c>
      <c r="H4231" s="762">
        <v>300</v>
      </c>
    </row>
    <row r="4232" spans="1:8" s="2" customFormat="1" ht="15.75" thickBot="1" x14ac:dyDescent="0.3">
      <c r="A4232" s="525" t="str">
        <f t="shared" si="112"/>
        <v>453-021-2-036 Elkem Métal Canada inc.</v>
      </c>
      <c r="B4232" s="345" t="str">
        <f t="shared" si="113"/>
        <v>021-2-036 Elkem Métal Canada inc.</v>
      </c>
      <c r="C4232" s="406">
        <v>453</v>
      </c>
      <c r="D4232" s="406" t="s">
        <v>1308</v>
      </c>
      <c r="E4232" s="406" t="s">
        <v>1309</v>
      </c>
      <c r="F4232" s="760">
        <v>240</v>
      </c>
      <c r="G4232" s="761">
        <v>4</v>
      </c>
      <c r="H4232" s="762">
        <v>240</v>
      </c>
    </row>
    <row r="4233" spans="1:8" s="2" customFormat="1" ht="15.75" thickBot="1" x14ac:dyDescent="0.3">
      <c r="A4233" s="525" t="str">
        <f t="shared" si="112"/>
        <v>453-027-4-003 Énergie Milot</v>
      </c>
      <c r="B4233" s="345" t="str">
        <f t="shared" si="113"/>
        <v>027-4-003 Énergie Milot</v>
      </c>
      <c r="C4233" s="406">
        <v>453</v>
      </c>
      <c r="D4233" s="406" t="s">
        <v>1314</v>
      </c>
      <c r="E4233" s="406" t="s">
        <v>1315</v>
      </c>
      <c r="F4233" s="760">
        <v>260</v>
      </c>
      <c r="G4233" s="761">
        <v>5</v>
      </c>
      <c r="H4233" s="762">
        <v>300</v>
      </c>
    </row>
    <row r="4234" spans="1:8" s="2" customFormat="1" ht="15.75" thickBot="1" x14ac:dyDescent="0.3">
      <c r="A4234" s="525" t="str">
        <f t="shared" si="112"/>
        <v>453-012-0-003 Entreprises Sappi Canada inc. (Matane)</v>
      </c>
      <c r="B4234" s="345" t="str">
        <f t="shared" si="113"/>
        <v>012-0-003 Entreprises Sappi Canada inc. (Matane)</v>
      </c>
      <c r="C4234" s="406">
        <v>453</v>
      </c>
      <c r="D4234" s="406" t="s">
        <v>1009</v>
      </c>
      <c r="E4234" s="406" t="s">
        <v>1239</v>
      </c>
      <c r="F4234" s="760">
        <v>460</v>
      </c>
      <c r="G4234" s="761">
        <v>8</v>
      </c>
      <c r="H4234" s="762">
        <v>460</v>
      </c>
    </row>
    <row r="4235" spans="1:8" s="2" customFormat="1" ht="15.75" thickBot="1" x14ac:dyDescent="0.3">
      <c r="A4235" s="525" t="str">
        <f t="shared" si="112"/>
        <v>453-025-0-001 Fibrek S.E.N.C. (Pâtes et papiers)</v>
      </c>
      <c r="B4235" s="345" t="str">
        <f t="shared" si="113"/>
        <v>025-0-001 Fibrek S.E.N.C. (Pâtes et papiers)</v>
      </c>
      <c r="C4235" s="406">
        <v>453</v>
      </c>
      <c r="D4235" s="406" t="s">
        <v>1310</v>
      </c>
      <c r="E4235" s="406" t="s">
        <v>1311</v>
      </c>
      <c r="F4235" s="760">
        <v>220</v>
      </c>
      <c r="G4235" s="761">
        <v>4</v>
      </c>
      <c r="H4235" s="762">
        <v>240</v>
      </c>
    </row>
    <row r="4236" spans="1:8" s="2" customFormat="1" ht="15.75" thickBot="1" x14ac:dyDescent="0.3">
      <c r="A4236" s="525" t="str">
        <f t="shared" si="112"/>
        <v>453-081-0-001 Rayonier A.M. Canada S.E.N.C. (Témiscaming - Pâtes et papiers)</v>
      </c>
      <c r="B4236" s="345" t="str">
        <f t="shared" si="113"/>
        <v>081-0-001 Rayonier A.M. Canada S.E.N.C. (Témiscaming - Pâtes et papiers)</v>
      </c>
      <c r="C4236" s="406">
        <v>453</v>
      </c>
      <c r="D4236" s="406" t="s">
        <v>1017</v>
      </c>
      <c r="E4236" s="406" t="s">
        <v>1244</v>
      </c>
      <c r="F4236" s="760">
        <v>460</v>
      </c>
      <c r="G4236" s="761">
        <v>8</v>
      </c>
      <c r="H4236" s="762">
        <v>460</v>
      </c>
    </row>
    <row r="4237" spans="1:8" s="2" customFormat="1" ht="15.75" thickBot="1" x14ac:dyDescent="0.3">
      <c r="A4237" s="525" t="str">
        <f t="shared" si="112"/>
        <v>453-025-4-005 Société de cogénération de St-Félicien, S.E.C.</v>
      </c>
      <c r="B4237" s="345" t="str">
        <f t="shared" si="113"/>
        <v>025-4-005 Société de cogénération de St-Félicien, S.E.C.</v>
      </c>
      <c r="C4237" s="406">
        <v>453</v>
      </c>
      <c r="D4237" s="406" t="s">
        <v>1312</v>
      </c>
      <c r="E4237" s="406" t="s">
        <v>1313</v>
      </c>
      <c r="F4237" s="760">
        <v>140</v>
      </c>
      <c r="G4237" s="761">
        <v>3</v>
      </c>
      <c r="H4237" s="762">
        <v>180</v>
      </c>
    </row>
    <row r="4238" spans="1:8" s="2" customFormat="1" ht="15.75" thickBot="1" x14ac:dyDescent="0.3">
      <c r="A4238" s="525" t="str">
        <f t="shared" si="112"/>
        <v>453-042-2-013 Transfobec Mauricie</v>
      </c>
      <c r="B4238" s="345" t="str">
        <f t="shared" si="113"/>
        <v>042-2-013 Transfobec Mauricie</v>
      </c>
      <c r="C4238" s="406">
        <v>453</v>
      </c>
      <c r="D4238" s="406" t="s">
        <v>1316</v>
      </c>
      <c r="E4238" s="406" t="s">
        <v>1317</v>
      </c>
      <c r="F4238" s="760">
        <v>0</v>
      </c>
      <c r="G4238" s="761">
        <v>0</v>
      </c>
      <c r="H4238" s="762">
        <v>0</v>
      </c>
    </row>
    <row r="4239" spans="1:8" s="2" customFormat="1" ht="15.75" thickBot="1" x14ac:dyDescent="0.3">
      <c r="A4239" s="525" t="str">
        <f t="shared" si="112"/>
        <v>454-142-4-004 Biomasse du lac Taureau</v>
      </c>
      <c r="B4239" s="345" t="str">
        <f t="shared" si="113"/>
        <v>142-4-004 Biomasse du lac Taureau</v>
      </c>
      <c r="C4239" s="406">
        <v>454</v>
      </c>
      <c r="D4239" s="406" t="s">
        <v>1147</v>
      </c>
      <c r="E4239" s="406" t="s">
        <v>1318</v>
      </c>
      <c r="F4239" s="760">
        <v>360</v>
      </c>
      <c r="G4239" s="761">
        <v>6</v>
      </c>
      <c r="H4239" s="762">
        <v>360</v>
      </c>
    </row>
    <row r="4240" spans="1:8" s="2" customFormat="1" ht="15.75" thickBot="1" x14ac:dyDescent="0.3">
      <c r="A4240" s="525" t="str">
        <f t="shared" si="112"/>
        <v>454-011-0-003 Cascades Canada ULC (Cabano)</v>
      </c>
      <c r="B4240" s="345" t="str">
        <f t="shared" si="113"/>
        <v>011-0-003 Cascades Canada ULC (Cabano)</v>
      </c>
      <c r="C4240" s="406">
        <v>454</v>
      </c>
      <c r="D4240" s="406" t="s">
        <v>1007</v>
      </c>
      <c r="E4240" s="406" t="s">
        <v>1211</v>
      </c>
      <c r="F4240" s="760">
        <v>460</v>
      </c>
      <c r="G4240" s="761">
        <v>8</v>
      </c>
      <c r="H4240" s="762">
        <v>460</v>
      </c>
    </row>
    <row r="4241" spans="1:8" s="2" customFormat="1" ht="15.75" thickBot="1" x14ac:dyDescent="0.3">
      <c r="A4241" s="525" t="str">
        <f t="shared" si="112"/>
        <v>454-051-0-003 Domtar inc. (Windsor - Pâtes et papiers)</v>
      </c>
      <c r="B4241" s="345" t="str">
        <f t="shared" si="113"/>
        <v>051-0-003 Domtar inc. (Windsor - Pâtes et papiers)</v>
      </c>
      <c r="C4241" s="406">
        <v>454</v>
      </c>
      <c r="D4241" s="406" t="s">
        <v>1012</v>
      </c>
      <c r="E4241" s="406" t="s">
        <v>1238</v>
      </c>
      <c r="F4241" s="760">
        <v>380</v>
      </c>
      <c r="G4241" s="761">
        <v>7</v>
      </c>
      <c r="H4241" s="762">
        <v>420</v>
      </c>
    </row>
    <row r="4242" spans="1:8" s="2" customFormat="1" ht="15.75" thickBot="1" x14ac:dyDescent="0.3">
      <c r="A4242" s="525" t="str">
        <f t="shared" si="112"/>
        <v>454-021-2-036 Elkem Métal Canada inc.</v>
      </c>
      <c r="B4242" s="345" t="str">
        <f t="shared" si="113"/>
        <v>021-2-036 Elkem Métal Canada inc.</v>
      </c>
      <c r="C4242" s="406">
        <v>454</v>
      </c>
      <c r="D4242" s="406" t="s">
        <v>1308</v>
      </c>
      <c r="E4242" s="406" t="s">
        <v>1309</v>
      </c>
      <c r="F4242" s="760">
        <v>120</v>
      </c>
      <c r="G4242" s="761">
        <v>2</v>
      </c>
      <c r="H4242" s="762">
        <v>120</v>
      </c>
    </row>
    <row r="4243" spans="1:8" s="2" customFormat="1" ht="15.75" thickBot="1" x14ac:dyDescent="0.3">
      <c r="A4243" s="525" t="str">
        <f t="shared" si="112"/>
        <v>454-027-4-003 Énergie Milot</v>
      </c>
      <c r="B4243" s="345" t="str">
        <f t="shared" si="113"/>
        <v>027-4-003 Énergie Milot</v>
      </c>
      <c r="C4243" s="406">
        <v>454</v>
      </c>
      <c r="D4243" s="406" t="s">
        <v>1314</v>
      </c>
      <c r="E4243" s="406" t="s">
        <v>1315</v>
      </c>
      <c r="F4243" s="760">
        <v>140</v>
      </c>
      <c r="G4243" s="761">
        <v>3</v>
      </c>
      <c r="H4243" s="762">
        <v>180</v>
      </c>
    </row>
    <row r="4244" spans="1:8" s="2" customFormat="1" ht="15.75" thickBot="1" x14ac:dyDescent="0.3">
      <c r="A4244" s="525" t="str">
        <f t="shared" si="112"/>
        <v>454-012-0-003 Entreprises Sappi Canada inc. (Matane)</v>
      </c>
      <c r="B4244" s="345" t="str">
        <f t="shared" si="113"/>
        <v>012-0-003 Entreprises Sappi Canada inc. (Matane)</v>
      </c>
      <c r="C4244" s="406">
        <v>454</v>
      </c>
      <c r="D4244" s="406" t="s">
        <v>1009</v>
      </c>
      <c r="E4244" s="406" t="s">
        <v>1239</v>
      </c>
      <c r="F4244" s="760">
        <v>460</v>
      </c>
      <c r="G4244" s="761">
        <v>8</v>
      </c>
      <c r="H4244" s="762">
        <v>460</v>
      </c>
    </row>
    <row r="4245" spans="1:8" s="2" customFormat="1" ht="15.75" thickBot="1" x14ac:dyDescent="0.3">
      <c r="A4245" s="525" t="str">
        <f t="shared" si="112"/>
        <v>454-025-0-001 Fibrek S.E.N.C. (Pâtes et papiers)</v>
      </c>
      <c r="B4245" s="345" t="str">
        <f t="shared" si="113"/>
        <v>025-0-001 Fibrek S.E.N.C. (Pâtes et papiers)</v>
      </c>
      <c r="C4245" s="406">
        <v>454</v>
      </c>
      <c r="D4245" s="406" t="s">
        <v>1310</v>
      </c>
      <c r="E4245" s="406" t="s">
        <v>1311</v>
      </c>
      <c r="F4245" s="760">
        <v>100</v>
      </c>
      <c r="G4245" s="761">
        <v>2</v>
      </c>
      <c r="H4245" s="762">
        <v>120</v>
      </c>
    </row>
    <row r="4246" spans="1:8" s="2" customFormat="1" ht="15.75" thickBot="1" x14ac:dyDescent="0.3">
      <c r="A4246" s="525" t="str">
        <f t="shared" si="112"/>
        <v>454-081-0-001 Rayonier A.M. Canada S.E.N.C. (Témiscaming - Pâtes et papiers)</v>
      </c>
      <c r="B4246" s="345" t="str">
        <f t="shared" si="113"/>
        <v>081-0-001 Rayonier A.M. Canada S.E.N.C. (Témiscaming - Pâtes et papiers)</v>
      </c>
      <c r="C4246" s="406">
        <v>454</v>
      </c>
      <c r="D4246" s="406" t="s">
        <v>1017</v>
      </c>
      <c r="E4246" s="406" t="s">
        <v>1244</v>
      </c>
      <c r="F4246" s="760">
        <v>460</v>
      </c>
      <c r="G4246" s="761">
        <v>8</v>
      </c>
      <c r="H4246" s="762">
        <v>460</v>
      </c>
    </row>
    <row r="4247" spans="1:8" s="2" customFormat="1" ht="15.75" thickBot="1" x14ac:dyDescent="0.3">
      <c r="A4247" s="525" t="str">
        <f t="shared" si="112"/>
        <v>454-025-4-005 Société de cogénération de St-Félicien, S.E.C.</v>
      </c>
      <c r="B4247" s="345" t="str">
        <f t="shared" si="113"/>
        <v>025-4-005 Société de cogénération de St-Félicien, S.E.C.</v>
      </c>
      <c r="C4247" s="406">
        <v>454</v>
      </c>
      <c r="D4247" s="406" t="s">
        <v>1312</v>
      </c>
      <c r="E4247" s="406" t="s">
        <v>1313</v>
      </c>
      <c r="F4247" s="760">
        <v>20</v>
      </c>
      <c r="G4247" s="761">
        <v>1</v>
      </c>
      <c r="H4247" s="762">
        <v>60</v>
      </c>
    </row>
    <row r="4248" spans="1:8" s="2" customFormat="1" ht="15.75" thickBot="1" x14ac:dyDescent="0.3">
      <c r="A4248" s="525" t="str">
        <f t="shared" si="112"/>
        <v>454-042-2-013 Transfobec Mauricie</v>
      </c>
      <c r="B4248" s="345" t="str">
        <f t="shared" si="113"/>
        <v>042-2-013 Transfobec Mauricie</v>
      </c>
      <c r="C4248" s="406">
        <v>454</v>
      </c>
      <c r="D4248" s="406" t="s">
        <v>1316</v>
      </c>
      <c r="E4248" s="406" t="s">
        <v>1317</v>
      </c>
      <c r="F4248" s="760">
        <v>0</v>
      </c>
      <c r="G4248" s="761">
        <v>0</v>
      </c>
      <c r="H4248" s="762">
        <v>0</v>
      </c>
    </row>
    <row r="4249" spans="1:8" s="2" customFormat="1" ht="15.75" thickBot="1" x14ac:dyDescent="0.3">
      <c r="A4249" s="525" t="str">
        <f t="shared" si="112"/>
        <v>455-142-4-004 Biomasse du lac Taureau</v>
      </c>
      <c r="B4249" s="345" t="str">
        <f t="shared" si="113"/>
        <v>142-4-004 Biomasse du lac Taureau</v>
      </c>
      <c r="C4249" s="406">
        <v>455</v>
      </c>
      <c r="D4249" s="406" t="s">
        <v>1147</v>
      </c>
      <c r="E4249" s="406" t="s">
        <v>1318</v>
      </c>
      <c r="F4249" s="760">
        <v>460</v>
      </c>
      <c r="G4249" s="761">
        <v>8</v>
      </c>
      <c r="H4249" s="762">
        <v>460</v>
      </c>
    </row>
    <row r="4250" spans="1:8" s="2" customFormat="1" ht="15.75" thickBot="1" x14ac:dyDescent="0.3">
      <c r="A4250" s="525" t="str">
        <f t="shared" si="112"/>
        <v>455-011-0-003 Cascades Canada ULC (Cabano)</v>
      </c>
      <c r="B4250" s="345" t="str">
        <f t="shared" si="113"/>
        <v>011-0-003 Cascades Canada ULC (Cabano)</v>
      </c>
      <c r="C4250" s="406">
        <v>455</v>
      </c>
      <c r="D4250" s="406" t="s">
        <v>1007</v>
      </c>
      <c r="E4250" s="406" t="s">
        <v>1211</v>
      </c>
      <c r="F4250" s="760">
        <v>460</v>
      </c>
      <c r="G4250" s="761">
        <v>8</v>
      </c>
      <c r="H4250" s="762">
        <v>460</v>
      </c>
    </row>
    <row r="4251" spans="1:8" s="2" customFormat="1" ht="15.75" thickBot="1" x14ac:dyDescent="0.3">
      <c r="A4251" s="525" t="str">
        <f t="shared" si="112"/>
        <v>455-051-0-003 Domtar inc. (Windsor - Pâtes et papiers)</v>
      </c>
      <c r="B4251" s="345" t="str">
        <f t="shared" si="113"/>
        <v>051-0-003 Domtar inc. (Windsor - Pâtes et papiers)</v>
      </c>
      <c r="C4251" s="406">
        <v>455</v>
      </c>
      <c r="D4251" s="406" t="s">
        <v>1012</v>
      </c>
      <c r="E4251" s="406" t="s">
        <v>1238</v>
      </c>
      <c r="F4251" s="760">
        <v>460</v>
      </c>
      <c r="G4251" s="761">
        <v>8</v>
      </c>
      <c r="H4251" s="762">
        <v>460</v>
      </c>
    </row>
    <row r="4252" spans="1:8" s="2" customFormat="1" ht="15.75" thickBot="1" x14ac:dyDescent="0.3">
      <c r="A4252" s="525" t="str">
        <f t="shared" si="112"/>
        <v>455-021-2-036 Elkem Métal Canada inc.</v>
      </c>
      <c r="B4252" s="345" t="str">
        <f t="shared" si="113"/>
        <v>021-2-036 Elkem Métal Canada inc.</v>
      </c>
      <c r="C4252" s="406">
        <v>455</v>
      </c>
      <c r="D4252" s="406" t="s">
        <v>1308</v>
      </c>
      <c r="E4252" s="406" t="s">
        <v>1309</v>
      </c>
      <c r="F4252" s="760">
        <v>380</v>
      </c>
      <c r="G4252" s="761">
        <v>7</v>
      </c>
      <c r="H4252" s="762">
        <v>420</v>
      </c>
    </row>
    <row r="4253" spans="1:8" s="2" customFormat="1" ht="15.75" thickBot="1" x14ac:dyDescent="0.3">
      <c r="A4253" s="525" t="str">
        <f t="shared" si="112"/>
        <v>455-027-4-003 Énergie Milot</v>
      </c>
      <c r="B4253" s="345" t="str">
        <f t="shared" si="113"/>
        <v>027-4-003 Énergie Milot</v>
      </c>
      <c r="C4253" s="406">
        <v>455</v>
      </c>
      <c r="D4253" s="406" t="s">
        <v>1314</v>
      </c>
      <c r="E4253" s="406" t="s">
        <v>1315</v>
      </c>
      <c r="F4253" s="760">
        <v>380</v>
      </c>
      <c r="G4253" s="761">
        <v>7</v>
      </c>
      <c r="H4253" s="762">
        <v>420</v>
      </c>
    </row>
    <row r="4254" spans="1:8" s="2" customFormat="1" ht="15.75" thickBot="1" x14ac:dyDescent="0.3">
      <c r="A4254" s="525" t="str">
        <f t="shared" si="112"/>
        <v>455-012-0-003 Entreprises Sappi Canada inc. (Matane)</v>
      </c>
      <c r="B4254" s="345" t="str">
        <f t="shared" si="113"/>
        <v>012-0-003 Entreprises Sappi Canada inc. (Matane)</v>
      </c>
      <c r="C4254" s="406">
        <v>455</v>
      </c>
      <c r="D4254" s="406" t="s">
        <v>1009</v>
      </c>
      <c r="E4254" s="406" t="s">
        <v>1239</v>
      </c>
      <c r="F4254" s="760">
        <v>460</v>
      </c>
      <c r="G4254" s="761">
        <v>8</v>
      </c>
      <c r="H4254" s="762">
        <v>460</v>
      </c>
    </row>
    <row r="4255" spans="1:8" s="2" customFormat="1" ht="15.75" thickBot="1" x14ac:dyDescent="0.3">
      <c r="A4255" s="525" t="str">
        <f t="shared" si="112"/>
        <v>455-025-0-001 Fibrek S.E.N.C. (Pâtes et papiers)</v>
      </c>
      <c r="B4255" s="345" t="str">
        <f t="shared" si="113"/>
        <v>025-0-001 Fibrek S.E.N.C. (Pâtes et papiers)</v>
      </c>
      <c r="C4255" s="406">
        <v>455</v>
      </c>
      <c r="D4255" s="406" t="s">
        <v>1310</v>
      </c>
      <c r="E4255" s="406" t="s">
        <v>1311</v>
      </c>
      <c r="F4255" s="760">
        <v>240</v>
      </c>
      <c r="G4255" s="761">
        <v>4</v>
      </c>
      <c r="H4255" s="762">
        <v>240</v>
      </c>
    </row>
    <row r="4256" spans="1:8" s="2" customFormat="1" ht="15.75" thickBot="1" x14ac:dyDescent="0.3">
      <c r="A4256" s="525" t="str">
        <f t="shared" ref="A4256:A4319" si="114">CONCATENATE(C4256,"-",B4256)</f>
        <v>455-081-0-001 Rayonier A.M. Canada S.E.N.C. (Témiscaming - Pâtes et papiers)</v>
      </c>
      <c r="B4256" s="345" t="str">
        <f t="shared" ref="B4256:B4319" si="115">CONCATENATE(D4256," ",E4256)</f>
        <v>081-0-001 Rayonier A.M. Canada S.E.N.C. (Témiscaming - Pâtes et papiers)</v>
      </c>
      <c r="C4256" s="406">
        <v>455</v>
      </c>
      <c r="D4256" s="406" t="s">
        <v>1017</v>
      </c>
      <c r="E4256" s="406" t="s">
        <v>1244</v>
      </c>
      <c r="F4256" s="760">
        <v>460</v>
      </c>
      <c r="G4256" s="761">
        <v>8</v>
      </c>
      <c r="H4256" s="762">
        <v>460</v>
      </c>
    </row>
    <row r="4257" spans="1:8" s="2" customFormat="1" ht="15.75" thickBot="1" x14ac:dyDescent="0.3">
      <c r="A4257" s="525" t="str">
        <f t="shared" si="114"/>
        <v>455-025-4-005 Société de cogénération de St-Félicien, S.E.C.</v>
      </c>
      <c r="B4257" s="345" t="str">
        <f t="shared" si="115"/>
        <v>025-4-005 Société de cogénération de St-Félicien, S.E.C.</v>
      </c>
      <c r="C4257" s="406">
        <v>455</v>
      </c>
      <c r="D4257" s="406" t="s">
        <v>1312</v>
      </c>
      <c r="E4257" s="406" t="s">
        <v>1313</v>
      </c>
      <c r="F4257" s="760">
        <v>220</v>
      </c>
      <c r="G4257" s="761">
        <v>4</v>
      </c>
      <c r="H4257" s="762">
        <v>240</v>
      </c>
    </row>
    <row r="4258" spans="1:8" s="2" customFormat="1" ht="15.75" thickBot="1" x14ac:dyDescent="0.3">
      <c r="A4258" s="525" t="str">
        <f t="shared" si="114"/>
        <v>455-042-2-013 Transfobec Mauricie</v>
      </c>
      <c r="B4258" s="345" t="str">
        <f t="shared" si="115"/>
        <v>042-2-013 Transfobec Mauricie</v>
      </c>
      <c r="C4258" s="406">
        <v>455</v>
      </c>
      <c r="D4258" s="406" t="s">
        <v>1316</v>
      </c>
      <c r="E4258" s="406" t="s">
        <v>1317</v>
      </c>
      <c r="F4258" s="760">
        <v>0</v>
      </c>
      <c r="G4258" s="761">
        <v>0</v>
      </c>
      <c r="H4258" s="762">
        <v>0</v>
      </c>
    </row>
    <row r="4259" spans="1:8" s="2" customFormat="1" ht="15.75" thickBot="1" x14ac:dyDescent="0.3">
      <c r="A4259" s="525" t="str">
        <f t="shared" si="114"/>
        <v>456-142-4-004 Biomasse du lac Taureau</v>
      </c>
      <c r="B4259" s="345" t="str">
        <f t="shared" si="115"/>
        <v>142-4-004 Biomasse du lac Taureau</v>
      </c>
      <c r="C4259" s="406">
        <v>456</v>
      </c>
      <c r="D4259" s="406" t="s">
        <v>1147</v>
      </c>
      <c r="E4259" s="406" t="s">
        <v>1318</v>
      </c>
      <c r="F4259" s="760">
        <v>340</v>
      </c>
      <c r="G4259" s="761">
        <v>6</v>
      </c>
      <c r="H4259" s="762">
        <v>360</v>
      </c>
    </row>
    <row r="4260" spans="1:8" s="2" customFormat="1" ht="15.75" thickBot="1" x14ac:dyDescent="0.3">
      <c r="A4260" s="525" t="str">
        <f t="shared" si="114"/>
        <v>456-011-0-003 Cascades Canada ULC (Cabano)</v>
      </c>
      <c r="B4260" s="345" t="str">
        <f t="shared" si="115"/>
        <v>011-0-003 Cascades Canada ULC (Cabano)</v>
      </c>
      <c r="C4260" s="406">
        <v>456</v>
      </c>
      <c r="D4260" s="406" t="s">
        <v>1007</v>
      </c>
      <c r="E4260" s="406" t="s">
        <v>1211</v>
      </c>
      <c r="F4260" s="760">
        <v>460</v>
      </c>
      <c r="G4260" s="761">
        <v>8</v>
      </c>
      <c r="H4260" s="762">
        <v>460</v>
      </c>
    </row>
    <row r="4261" spans="1:8" s="2" customFormat="1" ht="15.75" thickBot="1" x14ac:dyDescent="0.3">
      <c r="A4261" s="525" t="str">
        <f t="shared" si="114"/>
        <v>456-051-0-003 Domtar inc. (Windsor - Pâtes et papiers)</v>
      </c>
      <c r="B4261" s="345" t="str">
        <f t="shared" si="115"/>
        <v>051-0-003 Domtar inc. (Windsor - Pâtes et papiers)</v>
      </c>
      <c r="C4261" s="406">
        <v>456</v>
      </c>
      <c r="D4261" s="406" t="s">
        <v>1012</v>
      </c>
      <c r="E4261" s="406" t="s">
        <v>1238</v>
      </c>
      <c r="F4261" s="760">
        <v>380</v>
      </c>
      <c r="G4261" s="761">
        <v>7</v>
      </c>
      <c r="H4261" s="762">
        <v>420</v>
      </c>
    </row>
    <row r="4262" spans="1:8" s="2" customFormat="1" ht="15.75" thickBot="1" x14ac:dyDescent="0.3">
      <c r="A4262" s="525" t="str">
        <f t="shared" si="114"/>
        <v>456-021-2-036 Elkem Métal Canada inc.</v>
      </c>
      <c r="B4262" s="345" t="str">
        <f t="shared" si="115"/>
        <v>021-2-036 Elkem Métal Canada inc.</v>
      </c>
      <c r="C4262" s="406">
        <v>456</v>
      </c>
      <c r="D4262" s="406" t="s">
        <v>1308</v>
      </c>
      <c r="E4262" s="406" t="s">
        <v>1309</v>
      </c>
      <c r="F4262" s="760">
        <v>260</v>
      </c>
      <c r="G4262" s="761">
        <v>5</v>
      </c>
      <c r="H4262" s="762">
        <v>300</v>
      </c>
    </row>
    <row r="4263" spans="1:8" s="2" customFormat="1" ht="15.75" thickBot="1" x14ac:dyDescent="0.3">
      <c r="A4263" s="525" t="str">
        <f t="shared" si="114"/>
        <v>456-027-4-003 Énergie Milot</v>
      </c>
      <c r="B4263" s="345" t="str">
        <f t="shared" si="115"/>
        <v>027-4-003 Énergie Milot</v>
      </c>
      <c r="C4263" s="406">
        <v>456</v>
      </c>
      <c r="D4263" s="406" t="s">
        <v>1314</v>
      </c>
      <c r="E4263" s="406" t="s">
        <v>1315</v>
      </c>
      <c r="F4263" s="760">
        <v>280</v>
      </c>
      <c r="G4263" s="761">
        <v>5</v>
      </c>
      <c r="H4263" s="762">
        <v>300</v>
      </c>
    </row>
    <row r="4264" spans="1:8" s="2" customFormat="1" ht="15.75" thickBot="1" x14ac:dyDescent="0.3">
      <c r="A4264" s="525" t="str">
        <f t="shared" si="114"/>
        <v>456-012-0-003 Entreprises Sappi Canada inc. (Matane)</v>
      </c>
      <c r="B4264" s="345" t="str">
        <f t="shared" si="115"/>
        <v>012-0-003 Entreprises Sappi Canada inc. (Matane)</v>
      </c>
      <c r="C4264" s="406">
        <v>456</v>
      </c>
      <c r="D4264" s="406" t="s">
        <v>1009</v>
      </c>
      <c r="E4264" s="406" t="s">
        <v>1239</v>
      </c>
      <c r="F4264" s="760">
        <v>460</v>
      </c>
      <c r="G4264" s="761">
        <v>8</v>
      </c>
      <c r="H4264" s="762">
        <v>460</v>
      </c>
    </row>
    <row r="4265" spans="1:8" s="2" customFormat="1" ht="15.75" thickBot="1" x14ac:dyDescent="0.3">
      <c r="A4265" s="525" t="str">
        <f t="shared" si="114"/>
        <v>456-025-0-001 Fibrek S.E.N.C. (Pâtes et papiers)</v>
      </c>
      <c r="B4265" s="345" t="str">
        <f t="shared" si="115"/>
        <v>025-0-001 Fibrek S.E.N.C. (Pâtes et papiers)</v>
      </c>
      <c r="C4265" s="406">
        <v>456</v>
      </c>
      <c r="D4265" s="406" t="s">
        <v>1310</v>
      </c>
      <c r="E4265" s="406" t="s">
        <v>1311</v>
      </c>
      <c r="F4265" s="760">
        <v>240</v>
      </c>
      <c r="G4265" s="761">
        <v>4</v>
      </c>
      <c r="H4265" s="762">
        <v>240</v>
      </c>
    </row>
    <row r="4266" spans="1:8" s="2" customFormat="1" ht="15.75" thickBot="1" x14ac:dyDescent="0.3">
      <c r="A4266" s="525" t="str">
        <f t="shared" si="114"/>
        <v>456-081-0-001 Rayonier A.M. Canada S.E.N.C. (Témiscaming - Pâtes et papiers)</v>
      </c>
      <c r="B4266" s="345" t="str">
        <f t="shared" si="115"/>
        <v>081-0-001 Rayonier A.M. Canada S.E.N.C. (Témiscaming - Pâtes et papiers)</v>
      </c>
      <c r="C4266" s="406">
        <v>456</v>
      </c>
      <c r="D4266" s="406" t="s">
        <v>1017</v>
      </c>
      <c r="E4266" s="406" t="s">
        <v>1244</v>
      </c>
      <c r="F4266" s="760">
        <v>460</v>
      </c>
      <c r="G4266" s="761">
        <v>8</v>
      </c>
      <c r="H4266" s="762">
        <v>460</v>
      </c>
    </row>
    <row r="4267" spans="1:8" s="2" customFormat="1" ht="15.75" thickBot="1" x14ac:dyDescent="0.3">
      <c r="A4267" s="525" t="str">
        <f t="shared" si="114"/>
        <v>456-025-4-005 Société de cogénération de St-Félicien, S.E.C.</v>
      </c>
      <c r="B4267" s="345" t="str">
        <f t="shared" si="115"/>
        <v>025-4-005 Société de cogénération de St-Félicien, S.E.C.</v>
      </c>
      <c r="C4267" s="406">
        <v>456</v>
      </c>
      <c r="D4267" s="406" t="s">
        <v>1312</v>
      </c>
      <c r="E4267" s="406" t="s">
        <v>1313</v>
      </c>
      <c r="F4267" s="760">
        <v>160</v>
      </c>
      <c r="G4267" s="761">
        <v>3</v>
      </c>
      <c r="H4267" s="762">
        <v>180</v>
      </c>
    </row>
    <row r="4268" spans="1:8" s="2" customFormat="1" ht="15.75" thickBot="1" x14ac:dyDescent="0.3">
      <c r="A4268" s="525" t="str">
        <f t="shared" si="114"/>
        <v>456-042-2-013 Transfobec Mauricie</v>
      </c>
      <c r="B4268" s="345" t="str">
        <f t="shared" si="115"/>
        <v>042-2-013 Transfobec Mauricie</v>
      </c>
      <c r="C4268" s="406">
        <v>456</v>
      </c>
      <c r="D4268" s="406" t="s">
        <v>1316</v>
      </c>
      <c r="E4268" s="406" t="s">
        <v>1317</v>
      </c>
      <c r="F4268" s="760">
        <v>0</v>
      </c>
      <c r="G4268" s="761">
        <v>0</v>
      </c>
      <c r="H4268" s="762">
        <v>0</v>
      </c>
    </row>
    <row r="4269" spans="1:8" s="2" customFormat="1" ht="15.75" thickBot="1" x14ac:dyDescent="0.3">
      <c r="A4269" s="525" t="str">
        <f t="shared" si="114"/>
        <v>457-142-4-004 Biomasse du lac Taureau</v>
      </c>
      <c r="B4269" s="345" t="str">
        <f t="shared" si="115"/>
        <v>142-4-004 Biomasse du lac Taureau</v>
      </c>
      <c r="C4269" s="406">
        <v>457</v>
      </c>
      <c r="D4269" s="406" t="s">
        <v>1147</v>
      </c>
      <c r="E4269" s="406" t="s">
        <v>1318</v>
      </c>
      <c r="F4269" s="760">
        <v>200</v>
      </c>
      <c r="G4269" s="761">
        <v>4</v>
      </c>
      <c r="H4269" s="762">
        <v>240</v>
      </c>
    </row>
    <row r="4270" spans="1:8" s="2" customFormat="1" ht="15.75" thickBot="1" x14ac:dyDescent="0.3">
      <c r="A4270" s="525" t="str">
        <f t="shared" si="114"/>
        <v>457-011-0-003 Cascades Canada ULC (Cabano)</v>
      </c>
      <c r="B4270" s="345" t="str">
        <f t="shared" si="115"/>
        <v>011-0-003 Cascades Canada ULC (Cabano)</v>
      </c>
      <c r="C4270" s="406">
        <v>457</v>
      </c>
      <c r="D4270" s="406" t="s">
        <v>1007</v>
      </c>
      <c r="E4270" s="406" t="s">
        <v>1211</v>
      </c>
      <c r="F4270" s="760">
        <v>460</v>
      </c>
      <c r="G4270" s="761">
        <v>8</v>
      </c>
      <c r="H4270" s="762">
        <v>460</v>
      </c>
    </row>
    <row r="4271" spans="1:8" s="2" customFormat="1" ht="15.75" thickBot="1" x14ac:dyDescent="0.3">
      <c r="A4271" s="525" t="str">
        <f t="shared" si="114"/>
        <v>457-051-0-003 Domtar inc. (Windsor - Pâtes et papiers)</v>
      </c>
      <c r="B4271" s="345" t="str">
        <f t="shared" si="115"/>
        <v>051-0-003 Domtar inc. (Windsor - Pâtes et papiers)</v>
      </c>
      <c r="C4271" s="406">
        <v>457</v>
      </c>
      <c r="D4271" s="406" t="s">
        <v>1012</v>
      </c>
      <c r="E4271" s="406" t="s">
        <v>1238</v>
      </c>
      <c r="F4271" s="760">
        <v>420</v>
      </c>
      <c r="G4271" s="761">
        <v>7</v>
      </c>
      <c r="H4271" s="762">
        <v>420</v>
      </c>
    </row>
    <row r="4272" spans="1:8" s="2" customFormat="1" ht="15.75" thickBot="1" x14ac:dyDescent="0.3">
      <c r="A4272" s="525" t="str">
        <f t="shared" si="114"/>
        <v>457-021-2-036 Elkem Métal Canada inc.</v>
      </c>
      <c r="B4272" s="345" t="str">
        <f t="shared" si="115"/>
        <v>021-2-036 Elkem Métal Canada inc.</v>
      </c>
      <c r="C4272" s="406">
        <v>457</v>
      </c>
      <c r="D4272" s="406" t="s">
        <v>1308</v>
      </c>
      <c r="E4272" s="406" t="s">
        <v>1309</v>
      </c>
      <c r="F4272" s="760">
        <v>300</v>
      </c>
      <c r="G4272" s="761">
        <v>5</v>
      </c>
      <c r="H4272" s="762">
        <v>300</v>
      </c>
    </row>
    <row r="4273" spans="1:8" s="2" customFormat="1" ht="15.75" thickBot="1" x14ac:dyDescent="0.3">
      <c r="A4273" s="525" t="str">
        <f t="shared" si="114"/>
        <v>457-027-4-003 Énergie Milot</v>
      </c>
      <c r="B4273" s="345" t="str">
        <f t="shared" si="115"/>
        <v>027-4-003 Énergie Milot</v>
      </c>
      <c r="C4273" s="406">
        <v>457</v>
      </c>
      <c r="D4273" s="406" t="s">
        <v>1314</v>
      </c>
      <c r="E4273" s="406" t="s">
        <v>1315</v>
      </c>
      <c r="F4273" s="760">
        <v>320</v>
      </c>
      <c r="G4273" s="761">
        <v>6</v>
      </c>
      <c r="H4273" s="762">
        <v>360</v>
      </c>
    </row>
    <row r="4274" spans="1:8" s="2" customFormat="1" ht="15.75" thickBot="1" x14ac:dyDescent="0.3">
      <c r="A4274" s="525" t="str">
        <f t="shared" si="114"/>
        <v>457-012-0-003 Entreprises Sappi Canada inc. (Matane)</v>
      </c>
      <c r="B4274" s="345" t="str">
        <f t="shared" si="115"/>
        <v>012-0-003 Entreprises Sappi Canada inc. (Matane)</v>
      </c>
      <c r="C4274" s="406">
        <v>457</v>
      </c>
      <c r="D4274" s="406" t="s">
        <v>1009</v>
      </c>
      <c r="E4274" s="406" t="s">
        <v>1239</v>
      </c>
      <c r="F4274" s="760">
        <v>460</v>
      </c>
      <c r="G4274" s="761">
        <v>8</v>
      </c>
      <c r="H4274" s="762">
        <v>460</v>
      </c>
    </row>
    <row r="4275" spans="1:8" s="2" customFormat="1" ht="15.75" thickBot="1" x14ac:dyDescent="0.3">
      <c r="A4275" s="525" t="str">
        <f t="shared" si="114"/>
        <v>457-025-0-001 Fibrek S.E.N.C. (Pâtes et papiers)</v>
      </c>
      <c r="B4275" s="345" t="str">
        <f t="shared" si="115"/>
        <v>025-0-001 Fibrek S.E.N.C. (Pâtes et papiers)</v>
      </c>
      <c r="C4275" s="406">
        <v>457</v>
      </c>
      <c r="D4275" s="406" t="s">
        <v>1310</v>
      </c>
      <c r="E4275" s="406" t="s">
        <v>1311</v>
      </c>
      <c r="F4275" s="760">
        <v>280</v>
      </c>
      <c r="G4275" s="761">
        <v>5</v>
      </c>
      <c r="H4275" s="762">
        <v>300</v>
      </c>
    </row>
    <row r="4276" spans="1:8" s="2" customFormat="1" ht="15.75" thickBot="1" x14ac:dyDescent="0.3">
      <c r="A4276" s="525" t="str">
        <f t="shared" si="114"/>
        <v>457-081-0-001 Rayonier A.M. Canada S.E.N.C. (Témiscaming - Pâtes et papiers)</v>
      </c>
      <c r="B4276" s="345" t="str">
        <f t="shared" si="115"/>
        <v>081-0-001 Rayonier A.M. Canada S.E.N.C. (Témiscaming - Pâtes et papiers)</v>
      </c>
      <c r="C4276" s="406">
        <v>457</v>
      </c>
      <c r="D4276" s="406" t="s">
        <v>1017</v>
      </c>
      <c r="E4276" s="406" t="s">
        <v>1244</v>
      </c>
      <c r="F4276" s="760">
        <v>460</v>
      </c>
      <c r="G4276" s="761">
        <v>8</v>
      </c>
      <c r="H4276" s="762">
        <v>460</v>
      </c>
    </row>
    <row r="4277" spans="1:8" s="2" customFormat="1" ht="15.75" thickBot="1" x14ac:dyDescent="0.3">
      <c r="A4277" s="525" t="str">
        <f t="shared" si="114"/>
        <v>457-025-4-005 Société de cogénération de St-Félicien, S.E.C.</v>
      </c>
      <c r="B4277" s="345" t="str">
        <f t="shared" si="115"/>
        <v>025-4-005 Société de cogénération de St-Félicien, S.E.C.</v>
      </c>
      <c r="C4277" s="406">
        <v>457</v>
      </c>
      <c r="D4277" s="406" t="s">
        <v>1312</v>
      </c>
      <c r="E4277" s="406" t="s">
        <v>1313</v>
      </c>
      <c r="F4277" s="760">
        <v>200</v>
      </c>
      <c r="G4277" s="761">
        <v>4</v>
      </c>
      <c r="H4277" s="762">
        <v>240</v>
      </c>
    </row>
    <row r="4278" spans="1:8" s="2" customFormat="1" ht="15.75" thickBot="1" x14ac:dyDescent="0.3">
      <c r="A4278" s="525" t="str">
        <f t="shared" si="114"/>
        <v>457-042-2-013 Transfobec Mauricie</v>
      </c>
      <c r="B4278" s="345" t="str">
        <f t="shared" si="115"/>
        <v>042-2-013 Transfobec Mauricie</v>
      </c>
      <c r="C4278" s="406">
        <v>457</v>
      </c>
      <c r="D4278" s="406" t="s">
        <v>1316</v>
      </c>
      <c r="E4278" s="406" t="s">
        <v>1317</v>
      </c>
      <c r="F4278" s="760">
        <v>0</v>
      </c>
      <c r="G4278" s="761">
        <v>0</v>
      </c>
      <c r="H4278" s="762">
        <v>0</v>
      </c>
    </row>
    <row r="4279" spans="1:8" s="2" customFormat="1" ht="15.75" thickBot="1" x14ac:dyDescent="0.3">
      <c r="A4279" s="525" t="str">
        <f t="shared" si="114"/>
        <v>458-142-4-004 Biomasse du lac Taureau</v>
      </c>
      <c r="B4279" s="345" t="str">
        <f t="shared" si="115"/>
        <v>142-4-004 Biomasse du lac Taureau</v>
      </c>
      <c r="C4279" s="406">
        <v>458</v>
      </c>
      <c r="D4279" s="406" t="s">
        <v>1147</v>
      </c>
      <c r="E4279" s="406" t="s">
        <v>1318</v>
      </c>
      <c r="F4279" s="760">
        <v>40</v>
      </c>
      <c r="G4279" s="761">
        <v>1</v>
      </c>
      <c r="H4279" s="762">
        <v>60</v>
      </c>
    </row>
    <row r="4280" spans="1:8" s="2" customFormat="1" ht="15.75" thickBot="1" x14ac:dyDescent="0.3">
      <c r="A4280" s="525" t="str">
        <f t="shared" si="114"/>
        <v>458-011-0-003 Cascades Canada ULC (Cabano)</v>
      </c>
      <c r="B4280" s="345" t="str">
        <f t="shared" si="115"/>
        <v>011-0-003 Cascades Canada ULC (Cabano)</v>
      </c>
      <c r="C4280" s="406">
        <v>458</v>
      </c>
      <c r="D4280" s="406" t="s">
        <v>1007</v>
      </c>
      <c r="E4280" s="406" t="s">
        <v>1211</v>
      </c>
      <c r="F4280" s="760">
        <v>460</v>
      </c>
      <c r="G4280" s="761">
        <v>8</v>
      </c>
      <c r="H4280" s="762">
        <v>460</v>
      </c>
    </row>
    <row r="4281" spans="1:8" s="2" customFormat="1" ht="15.75" thickBot="1" x14ac:dyDescent="0.3">
      <c r="A4281" s="525" t="str">
        <f t="shared" si="114"/>
        <v>458-051-0-003 Domtar inc. (Windsor - Pâtes et papiers)</v>
      </c>
      <c r="B4281" s="345" t="str">
        <f t="shared" si="115"/>
        <v>051-0-003 Domtar inc. (Windsor - Pâtes et papiers)</v>
      </c>
      <c r="C4281" s="406">
        <v>458</v>
      </c>
      <c r="D4281" s="406" t="s">
        <v>1012</v>
      </c>
      <c r="E4281" s="406" t="s">
        <v>1238</v>
      </c>
      <c r="F4281" s="760">
        <v>460</v>
      </c>
      <c r="G4281" s="761">
        <v>8</v>
      </c>
      <c r="H4281" s="762">
        <v>460</v>
      </c>
    </row>
    <row r="4282" spans="1:8" s="2" customFormat="1" ht="15.75" thickBot="1" x14ac:dyDescent="0.3">
      <c r="A4282" s="525" t="str">
        <f t="shared" si="114"/>
        <v>458-021-2-036 Elkem Métal Canada inc.</v>
      </c>
      <c r="B4282" s="345" t="str">
        <f t="shared" si="115"/>
        <v>021-2-036 Elkem Métal Canada inc.</v>
      </c>
      <c r="C4282" s="406">
        <v>458</v>
      </c>
      <c r="D4282" s="406" t="s">
        <v>1308</v>
      </c>
      <c r="E4282" s="406" t="s">
        <v>1309</v>
      </c>
      <c r="F4282" s="760">
        <v>460</v>
      </c>
      <c r="G4282" s="761">
        <v>8</v>
      </c>
      <c r="H4282" s="762">
        <v>460</v>
      </c>
    </row>
    <row r="4283" spans="1:8" s="2" customFormat="1" ht="15.75" thickBot="1" x14ac:dyDescent="0.3">
      <c r="A4283" s="525" t="str">
        <f t="shared" si="114"/>
        <v>458-027-4-003 Énergie Milot</v>
      </c>
      <c r="B4283" s="345" t="str">
        <f t="shared" si="115"/>
        <v>027-4-003 Énergie Milot</v>
      </c>
      <c r="C4283" s="406">
        <v>458</v>
      </c>
      <c r="D4283" s="406" t="s">
        <v>1314</v>
      </c>
      <c r="E4283" s="406" t="s">
        <v>1315</v>
      </c>
      <c r="F4283" s="760">
        <v>460</v>
      </c>
      <c r="G4283" s="761">
        <v>8</v>
      </c>
      <c r="H4283" s="762">
        <v>460</v>
      </c>
    </row>
    <row r="4284" spans="1:8" s="2" customFormat="1" ht="15.75" thickBot="1" x14ac:dyDescent="0.3">
      <c r="A4284" s="525" t="str">
        <f t="shared" si="114"/>
        <v>458-012-0-003 Entreprises Sappi Canada inc. (Matane)</v>
      </c>
      <c r="B4284" s="345" t="str">
        <f t="shared" si="115"/>
        <v>012-0-003 Entreprises Sappi Canada inc. (Matane)</v>
      </c>
      <c r="C4284" s="406">
        <v>458</v>
      </c>
      <c r="D4284" s="406" t="s">
        <v>1009</v>
      </c>
      <c r="E4284" s="406" t="s">
        <v>1239</v>
      </c>
      <c r="F4284" s="760">
        <v>460</v>
      </c>
      <c r="G4284" s="761">
        <v>8</v>
      </c>
      <c r="H4284" s="762">
        <v>460</v>
      </c>
    </row>
    <row r="4285" spans="1:8" s="2" customFormat="1" ht="15.75" thickBot="1" x14ac:dyDescent="0.3">
      <c r="A4285" s="525" t="str">
        <f t="shared" si="114"/>
        <v>458-025-0-001 Fibrek S.E.N.C. (Pâtes et papiers)</v>
      </c>
      <c r="B4285" s="345" t="str">
        <f t="shared" si="115"/>
        <v>025-0-001 Fibrek S.E.N.C. (Pâtes et papiers)</v>
      </c>
      <c r="C4285" s="406">
        <v>458</v>
      </c>
      <c r="D4285" s="406" t="s">
        <v>1310</v>
      </c>
      <c r="E4285" s="406" t="s">
        <v>1311</v>
      </c>
      <c r="F4285" s="760">
        <v>460</v>
      </c>
      <c r="G4285" s="761">
        <v>8</v>
      </c>
      <c r="H4285" s="762">
        <v>460</v>
      </c>
    </row>
    <row r="4286" spans="1:8" s="2" customFormat="1" ht="15.75" thickBot="1" x14ac:dyDescent="0.3">
      <c r="A4286" s="525" t="str">
        <f t="shared" si="114"/>
        <v>458-081-0-001 Rayonier A.M. Canada S.E.N.C. (Témiscaming - Pâtes et papiers)</v>
      </c>
      <c r="B4286" s="345" t="str">
        <f t="shared" si="115"/>
        <v>081-0-001 Rayonier A.M. Canada S.E.N.C. (Témiscaming - Pâtes et papiers)</v>
      </c>
      <c r="C4286" s="406">
        <v>458</v>
      </c>
      <c r="D4286" s="406" t="s">
        <v>1017</v>
      </c>
      <c r="E4286" s="406" t="s">
        <v>1244</v>
      </c>
      <c r="F4286" s="760">
        <v>460</v>
      </c>
      <c r="G4286" s="761">
        <v>8</v>
      </c>
      <c r="H4286" s="762">
        <v>460</v>
      </c>
    </row>
    <row r="4287" spans="1:8" s="2" customFormat="1" ht="15.75" thickBot="1" x14ac:dyDescent="0.3">
      <c r="A4287" s="525" t="str">
        <f t="shared" si="114"/>
        <v>458-025-4-005 Société de cogénération de St-Félicien, S.E.C.</v>
      </c>
      <c r="B4287" s="345" t="str">
        <f t="shared" si="115"/>
        <v>025-4-005 Société de cogénération de St-Félicien, S.E.C.</v>
      </c>
      <c r="C4287" s="406">
        <v>458</v>
      </c>
      <c r="D4287" s="406" t="s">
        <v>1312</v>
      </c>
      <c r="E4287" s="406" t="s">
        <v>1313</v>
      </c>
      <c r="F4287" s="760">
        <v>380</v>
      </c>
      <c r="G4287" s="761">
        <v>7</v>
      </c>
      <c r="H4287" s="762">
        <v>420</v>
      </c>
    </row>
    <row r="4288" spans="1:8" s="2" customFormat="1" ht="15.75" thickBot="1" x14ac:dyDescent="0.3">
      <c r="A4288" s="525" t="str">
        <f t="shared" si="114"/>
        <v>458-042-2-013 Transfobec Mauricie</v>
      </c>
      <c r="B4288" s="345" t="str">
        <f t="shared" si="115"/>
        <v>042-2-013 Transfobec Mauricie</v>
      </c>
      <c r="C4288" s="406">
        <v>458</v>
      </c>
      <c r="D4288" s="406" t="s">
        <v>1316</v>
      </c>
      <c r="E4288" s="406" t="s">
        <v>1317</v>
      </c>
      <c r="F4288" s="760">
        <v>60</v>
      </c>
      <c r="G4288" s="761">
        <v>1</v>
      </c>
      <c r="H4288" s="762">
        <v>60</v>
      </c>
    </row>
    <row r="4289" spans="1:8" s="2" customFormat="1" ht="15.75" thickBot="1" x14ac:dyDescent="0.3">
      <c r="A4289" s="525" t="str">
        <f t="shared" si="114"/>
        <v>459-142-4-004 Biomasse du lac Taureau</v>
      </c>
      <c r="B4289" s="345" t="str">
        <f t="shared" si="115"/>
        <v>142-4-004 Biomasse du lac Taureau</v>
      </c>
      <c r="C4289" s="406">
        <v>459</v>
      </c>
      <c r="D4289" s="406" t="s">
        <v>1147</v>
      </c>
      <c r="E4289" s="406" t="s">
        <v>1318</v>
      </c>
      <c r="F4289" s="760">
        <v>260</v>
      </c>
      <c r="G4289" s="761">
        <v>5</v>
      </c>
      <c r="H4289" s="762">
        <v>300</v>
      </c>
    </row>
    <row r="4290" spans="1:8" s="2" customFormat="1" ht="15.75" thickBot="1" x14ac:dyDescent="0.3">
      <c r="A4290" s="525" t="str">
        <f t="shared" si="114"/>
        <v>459-011-0-003 Cascades Canada ULC (Cabano)</v>
      </c>
      <c r="B4290" s="345" t="str">
        <f t="shared" si="115"/>
        <v>011-0-003 Cascades Canada ULC (Cabano)</v>
      </c>
      <c r="C4290" s="406">
        <v>459</v>
      </c>
      <c r="D4290" s="406" t="s">
        <v>1007</v>
      </c>
      <c r="E4290" s="406" t="s">
        <v>1211</v>
      </c>
      <c r="F4290" s="760">
        <v>460</v>
      </c>
      <c r="G4290" s="761">
        <v>8</v>
      </c>
      <c r="H4290" s="762">
        <v>460</v>
      </c>
    </row>
    <row r="4291" spans="1:8" s="2" customFormat="1" ht="15.75" thickBot="1" x14ac:dyDescent="0.3">
      <c r="A4291" s="525" t="str">
        <f t="shared" si="114"/>
        <v>459-051-0-003 Domtar inc. (Windsor - Pâtes et papiers)</v>
      </c>
      <c r="B4291" s="345" t="str">
        <f t="shared" si="115"/>
        <v>051-0-003 Domtar inc. (Windsor - Pâtes et papiers)</v>
      </c>
      <c r="C4291" s="406">
        <v>459</v>
      </c>
      <c r="D4291" s="406" t="s">
        <v>1012</v>
      </c>
      <c r="E4291" s="406" t="s">
        <v>1238</v>
      </c>
      <c r="F4291" s="760">
        <v>460</v>
      </c>
      <c r="G4291" s="761">
        <v>8</v>
      </c>
      <c r="H4291" s="762">
        <v>460</v>
      </c>
    </row>
    <row r="4292" spans="1:8" s="2" customFormat="1" ht="15.75" thickBot="1" x14ac:dyDescent="0.3">
      <c r="A4292" s="525" t="str">
        <f t="shared" si="114"/>
        <v>459-021-2-036 Elkem Métal Canada inc.</v>
      </c>
      <c r="B4292" s="345" t="str">
        <f t="shared" si="115"/>
        <v>021-2-036 Elkem Métal Canada inc.</v>
      </c>
      <c r="C4292" s="406">
        <v>459</v>
      </c>
      <c r="D4292" s="406" t="s">
        <v>1308</v>
      </c>
      <c r="E4292" s="406" t="s">
        <v>1309</v>
      </c>
      <c r="F4292" s="760">
        <v>460</v>
      </c>
      <c r="G4292" s="761">
        <v>8</v>
      </c>
      <c r="H4292" s="762">
        <v>460</v>
      </c>
    </row>
    <row r="4293" spans="1:8" s="2" customFormat="1" ht="15.75" thickBot="1" x14ac:dyDescent="0.3">
      <c r="A4293" s="525" t="str">
        <f t="shared" si="114"/>
        <v>459-027-4-003 Énergie Milot</v>
      </c>
      <c r="B4293" s="345" t="str">
        <f t="shared" si="115"/>
        <v>027-4-003 Énergie Milot</v>
      </c>
      <c r="C4293" s="406">
        <v>459</v>
      </c>
      <c r="D4293" s="406" t="s">
        <v>1314</v>
      </c>
      <c r="E4293" s="406" t="s">
        <v>1315</v>
      </c>
      <c r="F4293" s="760">
        <v>460</v>
      </c>
      <c r="G4293" s="761">
        <v>8</v>
      </c>
      <c r="H4293" s="762">
        <v>460</v>
      </c>
    </row>
    <row r="4294" spans="1:8" s="2" customFormat="1" ht="15.75" thickBot="1" x14ac:dyDescent="0.3">
      <c r="A4294" s="525" t="str">
        <f t="shared" si="114"/>
        <v>459-012-0-003 Entreprises Sappi Canada inc. (Matane)</v>
      </c>
      <c r="B4294" s="345" t="str">
        <f t="shared" si="115"/>
        <v>012-0-003 Entreprises Sappi Canada inc. (Matane)</v>
      </c>
      <c r="C4294" s="406">
        <v>459</v>
      </c>
      <c r="D4294" s="406" t="s">
        <v>1009</v>
      </c>
      <c r="E4294" s="406" t="s">
        <v>1239</v>
      </c>
      <c r="F4294" s="760">
        <v>460</v>
      </c>
      <c r="G4294" s="761">
        <v>8</v>
      </c>
      <c r="H4294" s="762">
        <v>460</v>
      </c>
    </row>
    <row r="4295" spans="1:8" s="2" customFormat="1" ht="15.75" thickBot="1" x14ac:dyDescent="0.3">
      <c r="A4295" s="525" t="str">
        <f t="shared" si="114"/>
        <v>459-025-0-001 Fibrek S.E.N.C. (Pâtes et papiers)</v>
      </c>
      <c r="B4295" s="345" t="str">
        <f t="shared" si="115"/>
        <v>025-0-001 Fibrek S.E.N.C. (Pâtes et papiers)</v>
      </c>
      <c r="C4295" s="406">
        <v>459</v>
      </c>
      <c r="D4295" s="406" t="s">
        <v>1310</v>
      </c>
      <c r="E4295" s="406" t="s">
        <v>1311</v>
      </c>
      <c r="F4295" s="760">
        <v>460</v>
      </c>
      <c r="G4295" s="761">
        <v>8</v>
      </c>
      <c r="H4295" s="762">
        <v>460</v>
      </c>
    </row>
    <row r="4296" spans="1:8" s="2" customFormat="1" ht="15.75" thickBot="1" x14ac:dyDescent="0.3">
      <c r="A4296" s="525" t="str">
        <f t="shared" si="114"/>
        <v>459-081-0-001 Rayonier A.M. Canada S.E.N.C. (Témiscaming - Pâtes et papiers)</v>
      </c>
      <c r="B4296" s="345" t="str">
        <f t="shared" si="115"/>
        <v>081-0-001 Rayonier A.M. Canada S.E.N.C. (Témiscaming - Pâtes et papiers)</v>
      </c>
      <c r="C4296" s="406">
        <v>459</v>
      </c>
      <c r="D4296" s="406" t="s">
        <v>1017</v>
      </c>
      <c r="E4296" s="406" t="s">
        <v>1244</v>
      </c>
      <c r="F4296" s="760">
        <v>460</v>
      </c>
      <c r="G4296" s="761">
        <v>8</v>
      </c>
      <c r="H4296" s="762">
        <v>460</v>
      </c>
    </row>
    <row r="4297" spans="1:8" s="2" customFormat="1" ht="15.75" thickBot="1" x14ac:dyDescent="0.3">
      <c r="A4297" s="525" t="str">
        <f t="shared" si="114"/>
        <v>459-025-4-005 Société de cogénération de St-Félicien, S.E.C.</v>
      </c>
      <c r="B4297" s="345" t="str">
        <f t="shared" si="115"/>
        <v>025-4-005 Société de cogénération de St-Félicien, S.E.C.</v>
      </c>
      <c r="C4297" s="406">
        <v>459</v>
      </c>
      <c r="D4297" s="406" t="s">
        <v>1312</v>
      </c>
      <c r="E4297" s="406" t="s">
        <v>1313</v>
      </c>
      <c r="F4297" s="760">
        <v>420</v>
      </c>
      <c r="G4297" s="761">
        <v>7</v>
      </c>
      <c r="H4297" s="762">
        <v>420</v>
      </c>
    </row>
    <row r="4298" spans="1:8" s="2" customFormat="1" ht="15.75" thickBot="1" x14ac:dyDescent="0.3">
      <c r="A4298" s="525" t="str">
        <f t="shared" si="114"/>
        <v>459-042-2-013 Transfobec Mauricie</v>
      </c>
      <c r="B4298" s="345" t="str">
        <f t="shared" si="115"/>
        <v>042-2-013 Transfobec Mauricie</v>
      </c>
      <c r="C4298" s="406">
        <v>459</v>
      </c>
      <c r="D4298" s="406" t="s">
        <v>1316</v>
      </c>
      <c r="E4298" s="406" t="s">
        <v>1317</v>
      </c>
      <c r="F4298" s="760">
        <v>60</v>
      </c>
      <c r="G4298" s="761">
        <v>1</v>
      </c>
      <c r="H4298" s="762">
        <v>60</v>
      </c>
    </row>
    <row r="4299" spans="1:8" s="2" customFormat="1" ht="15.75" thickBot="1" x14ac:dyDescent="0.3">
      <c r="A4299" s="525" t="str">
        <f t="shared" si="114"/>
        <v>460-142-4-004 Biomasse du lac Taureau</v>
      </c>
      <c r="B4299" s="345" t="str">
        <f t="shared" si="115"/>
        <v>142-4-004 Biomasse du lac Taureau</v>
      </c>
      <c r="C4299" s="406">
        <v>460</v>
      </c>
      <c r="D4299" s="406" t="s">
        <v>1147</v>
      </c>
      <c r="E4299" s="406" t="s">
        <v>1318</v>
      </c>
      <c r="F4299" s="760">
        <v>420</v>
      </c>
      <c r="G4299" s="761">
        <v>7</v>
      </c>
      <c r="H4299" s="762">
        <v>420</v>
      </c>
    </row>
    <row r="4300" spans="1:8" s="2" customFormat="1" ht="15.75" thickBot="1" x14ac:dyDescent="0.3">
      <c r="A4300" s="525" t="str">
        <f t="shared" si="114"/>
        <v>460-011-0-003 Cascades Canada ULC (Cabano)</v>
      </c>
      <c r="B4300" s="345" t="str">
        <f t="shared" si="115"/>
        <v>011-0-003 Cascades Canada ULC (Cabano)</v>
      </c>
      <c r="C4300" s="406">
        <v>460</v>
      </c>
      <c r="D4300" s="406" t="s">
        <v>1007</v>
      </c>
      <c r="E4300" s="406" t="s">
        <v>1211</v>
      </c>
      <c r="F4300" s="760">
        <v>460</v>
      </c>
      <c r="G4300" s="761">
        <v>8</v>
      </c>
      <c r="H4300" s="762">
        <v>460</v>
      </c>
    </row>
    <row r="4301" spans="1:8" s="2" customFormat="1" ht="15.75" thickBot="1" x14ac:dyDescent="0.3">
      <c r="A4301" s="525" t="str">
        <f t="shared" si="114"/>
        <v>460-051-0-003 Domtar inc. (Windsor - Pâtes et papiers)</v>
      </c>
      <c r="B4301" s="345" t="str">
        <f t="shared" si="115"/>
        <v>051-0-003 Domtar inc. (Windsor - Pâtes et papiers)</v>
      </c>
      <c r="C4301" s="406">
        <v>460</v>
      </c>
      <c r="D4301" s="406" t="s">
        <v>1012</v>
      </c>
      <c r="E4301" s="406" t="s">
        <v>1238</v>
      </c>
      <c r="F4301" s="760">
        <v>460</v>
      </c>
      <c r="G4301" s="761">
        <v>8</v>
      </c>
      <c r="H4301" s="762">
        <v>460</v>
      </c>
    </row>
    <row r="4302" spans="1:8" s="2" customFormat="1" ht="15.75" thickBot="1" x14ac:dyDescent="0.3">
      <c r="A4302" s="525" t="str">
        <f t="shared" si="114"/>
        <v>460-021-2-036 Elkem Métal Canada inc.</v>
      </c>
      <c r="B4302" s="345" t="str">
        <f t="shared" si="115"/>
        <v>021-2-036 Elkem Métal Canada inc.</v>
      </c>
      <c r="C4302" s="406">
        <v>460</v>
      </c>
      <c r="D4302" s="406" t="s">
        <v>1308</v>
      </c>
      <c r="E4302" s="406" t="s">
        <v>1309</v>
      </c>
      <c r="F4302" s="760">
        <v>460</v>
      </c>
      <c r="G4302" s="761">
        <v>8</v>
      </c>
      <c r="H4302" s="762">
        <v>460</v>
      </c>
    </row>
    <row r="4303" spans="1:8" s="2" customFormat="1" ht="15.75" thickBot="1" x14ac:dyDescent="0.3">
      <c r="A4303" s="525" t="str">
        <f t="shared" si="114"/>
        <v>460-027-4-003 Énergie Milot</v>
      </c>
      <c r="B4303" s="345" t="str">
        <f t="shared" si="115"/>
        <v>027-4-003 Énergie Milot</v>
      </c>
      <c r="C4303" s="406">
        <v>460</v>
      </c>
      <c r="D4303" s="406" t="s">
        <v>1314</v>
      </c>
      <c r="E4303" s="406" t="s">
        <v>1315</v>
      </c>
      <c r="F4303" s="760">
        <v>460</v>
      </c>
      <c r="G4303" s="761">
        <v>8</v>
      </c>
      <c r="H4303" s="762">
        <v>460</v>
      </c>
    </row>
    <row r="4304" spans="1:8" s="2" customFormat="1" ht="15.75" thickBot="1" x14ac:dyDescent="0.3">
      <c r="A4304" s="525" t="str">
        <f t="shared" si="114"/>
        <v>460-012-0-003 Entreprises Sappi Canada inc. (Matane)</v>
      </c>
      <c r="B4304" s="345" t="str">
        <f t="shared" si="115"/>
        <v>012-0-003 Entreprises Sappi Canada inc. (Matane)</v>
      </c>
      <c r="C4304" s="406">
        <v>460</v>
      </c>
      <c r="D4304" s="406" t="s">
        <v>1009</v>
      </c>
      <c r="E4304" s="406" t="s">
        <v>1239</v>
      </c>
      <c r="F4304" s="760">
        <v>460</v>
      </c>
      <c r="G4304" s="761">
        <v>8</v>
      </c>
      <c r="H4304" s="762">
        <v>460</v>
      </c>
    </row>
    <row r="4305" spans="1:8" s="2" customFormat="1" ht="15.75" thickBot="1" x14ac:dyDescent="0.3">
      <c r="A4305" s="525" t="str">
        <f t="shared" si="114"/>
        <v>460-025-0-001 Fibrek S.E.N.C. (Pâtes et papiers)</v>
      </c>
      <c r="B4305" s="345" t="str">
        <f t="shared" si="115"/>
        <v>025-0-001 Fibrek S.E.N.C. (Pâtes et papiers)</v>
      </c>
      <c r="C4305" s="406">
        <v>460</v>
      </c>
      <c r="D4305" s="406" t="s">
        <v>1310</v>
      </c>
      <c r="E4305" s="406" t="s">
        <v>1311</v>
      </c>
      <c r="F4305" s="760">
        <v>460</v>
      </c>
      <c r="G4305" s="761">
        <v>8</v>
      </c>
      <c r="H4305" s="762">
        <v>460</v>
      </c>
    </row>
    <row r="4306" spans="1:8" s="2" customFormat="1" ht="15.75" thickBot="1" x14ac:dyDescent="0.3">
      <c r="A4306" s="525" t="str">
        <f t="shared" si="114"/>
        <v>460-081-0-001 Rayonier A.M. Canada S.E.N.C. (Témiscaming - Pâtes et papiers)</v>
      </c>
      <c r="B4306" s="345" t="str">
        <f t="shared" si="115"/>
        <v>081-0-001 Rayonier A.M. Canada S.E.N.C. (Témiscaming - Pâtes et papiers)</v>
      </c>
      <c r="C4306" s="406">
        <v>460</v>
      </c>
      <c r="D4306" s="406" t="s">
        <v>1017</v>
      </c>
      <c r="E4306" s="406" t="s">
        <v>1244</v>
      </c>
      <c r="F4306" s="760">
        <v>460</v>
      </c>
      <c r="G4306" s="761">
        <v>8</v>
      </c>
      <c r="H4306" s="762">
        <v>460</v>
      </c>
    </row>
    <row r="4307" spans="1:8" s="2" customFormat="1" ht="15.75" thickBot="1" x14ac:dyDescent="0.3">
      <c r="A4307" s="525" t="str">
        <f t="shared" si="114"/>
        <v>460-025-4-005 Société de cogénération de St-Félicien, S.E.C.</v>
      </c>
      <c r="B4307" s="345" t="str">
        <f t="shared" si="115"/>
        <v>025-4-005 Société de cogénération de St-Félicien, S.E.C.</v>
      </c>
      <c r="C4307" s="406">
        <v>460</v>
      </c>
      <c r="D4307" s="406" t="s">
        <v>1312</v>
      </c>
      <c r="E4307" s="406" t="s">
        <v>1313</v>
      </c>
      <c r="F4307" s="760">
        <v>460</v>
      </c>
      <c r="G4307" s="761">
        <v>8</v>
      </c>
      <c r="H4307" s="762">
        <v>460</v>
      </c>
    </row>
    <row r="4308" spans="1:8" s="2" customFormat="1" ht="15.75" thickBot="1" x14ac:dyDescent="0.3">
      <c r="A4308" s="525" t="str">
        <f t="shared" si="114"/>
        <v>460-042-2-013 Transfobec Mauricie</v>
      </c>
      <c r="B4308" s="345" t="str">
        <f t="shared" si="115"/>
        <v>042-2-013 Transfobec Mauricie</v>
      </c>
      <c r="C4308" s="406">
        <v>460</v>
      </c>
      <c r="D4308" s="406" t="s">
        <v>1316</v>
      </c>
      <c r="E4308" s="406" t="s">
        <v>1317</v>
      </c>
      <c r="F4308" s="760">
        <v>260</v>
      </c>
      <c r="G4308" s="761">
        <v>5</v>
      </c>
      <c r="H4308" s="762">
        <v>300</v>
      </c>
    </row>
    <row r="4309" spans="1:8" s="2" customFormat="1" ht="15.75" thickBot="1" x14ac:dyDescent="0.3">
      <c r="A4309" s="525" t="str">
        <f t="shared" si="114"/>
        <v>461-142-4-004 Biomasse du lac Taureau</v>
      </c>
      <c r="B4309" s="345" t="str">
        <f t="shared" si="115"/>
        <v>142-4-004 Biomasse du lac Taureau</v>
      </c>
      <c r="C4309" s="406">
        <v>461</v>
      </c>
      <c r="D4309" s="406" t="s">
        <v>1147</v>
      </c>
      <c r="E4309" s="406" t="s">
        <v>1318</v>
      </c>
      <c r="F4309" s="760">
        <v>460</v>
      </c>
      <c r="G4309" s="761">
        <v>8</v>
      </c>
      <c r="H4309" s="762">
        <v>460</v>
      </c>
    </row>
    <row r="4310" spans="1:8" s="2" customFormat="1" ht="15.75" thickBot="1" x14ac:dyDescent="0.3">
      <c r="A4310" s="525" t="str">
        <f t="shared" si="114"/>
        <v>461-011-0-003 Cascades Canada ULC (Cabano)</v>
      </c>
      <c r="B4310" s="345" t="str">
        <f t="shared" si="115"/>
        <v>011-0-003 Cascades Canada ULC (Cabano)</v>
      </c>
      <c r="C4310" s="406">
        <v>461</v>
      </c>
      <c r="D4310" s="406" t="s">
        <v>1007</v>
      </c>
      <c r="E4310" s="406" t="s">
        <v>1211</v>
      </c>
      <c r="F4310" s="760">
        <v>460</v>
      </c>
      <c r="G4310" s="761">
        <v>8</v>
      </c>
      <c r="H4310" s="762">
        <v>460</v>
      </c>
    </row>
    <row r="4311" spans="1:8" s="2" customFormat="1" ht="15.75" thickBot="1" x14ac:dyDescent="0.3">
      <c r="A4311" s="525" t="str">
        <f t="shared" si="114"/>
        <v>461-051-0-003 Domtar inc. (Windsor - Pâtes et papiers)</v>
      </c>
      <c r="B4311" s="345" t="str">
        <f t="shared" si="115"/>
        <v>051-0-003 Domtar inc. (Windsor - Pâtes et papiers)</v>
      </c>
      <c r="C4311" s="406">
        <v>461</v>
      </c>
      <c r="D4311" s="406" t="s">
        <v>1012</v>
      </c>
      <c r="E4311" s="406" t="s">
        <v>1238</v>
      </c>
      <c r="F4311" s="760">
        <v>460</v>
      </c>
      <c r="G4311" s="761">
        <v>8</v>
      </c>
      <c r="H4311" s="762">
        <v>460</v>
      </c>
    </row>
    <row r="4312" spans="1:8" s="2" customFormat="1" ht="15.75" thickBot="1" x14ac:dyDescent="0.3">
      <c r="A4312" s="525" t="str">
        <f t="shared" si="114"/>
        <v>461-021-2-036 Elkem Métal Canada inc.</v>
      </c>
      <c r="B4312" s="345" t="str">
        <f t="shared" si="115"/>
        <v>021-2-036 Elkem Métal Canada inc.</v>
      </c>
      <c r="C4312" s="406">
        <v>461</v>
      </c>
      <c r="D4312" s="406" t="s">
        <v>1308</v>
      </c>
      <c r="E4312" s="406" t="s">
        <v>1309</v>
      </c>
      <c r="F4312" s="760">
        <v>460</v>
      </c>
      <c r="G4312" s="761">
        <v>8</v>
      </c>
      <c r="H4312" s="762">
        <v>460</v>
      </c>
    </row>
    <row r="4313" spans="1:8" s="2" customFormat="1" ht="15.75" thickBot="1" x14ac:dyDescent="0.3">
      <c r="A4313" s="525" t="str">
        <f t="shared" si="114"/>
        <v>461-027-4-003 Énergie Milot</v>
      </c>
      <c r="B4313" s="345" t="str">
        <f t="shared" si="115"/>
        <v>027-4-003 Énergie Milot</v>
      </c>
      <c r="C4313" s="406">
        <v>461</v>
      </c>
      <c r="D4313" s="406" t="s">
        <v>1314</v>
      </c>
      <c r="E4313" s="406" t="s">
        <v>1315</v>
      </c>
      <c r="F4313" s="760">
        <v>460</v>
      </c>
      <c r="G4313" s="761">
        <v>8</v>
      </c>
      <c r="H4313" s="762">
        <v>460</v>
      </c>
    </row>
    <row r="4314" spans="1:8" s="2" customFormat="1" ht="15.75" thickBot="1" x14ac:dyDescent="0.3">
      <c r="A4314" s="525" t="str">
        <f t="shared" si="114"/>
        <v>461-012-0-003 Entreprises Sappi Canada inc. (Matane)</v>
      </c>
      <c r="B4314" s="345" t="str">
        <f t="shared" si="115"/>
        <v>012-0-003 Entreprises Sappi Canada inc. (Matane)</v>
      </c>
      <c r="C4314" s="406">
        <v>461</v>
      </c>
      <c r="D4314" s="406" t="s">
        <v>1009</v>
      </c>
      <c r="E4314" s="406" t="s">
        <v>1239</v>
      </c>
      <c r="F4314" s="760">
        <v>460</v>
      </c>
      <c r="G4314" s="761">
        <v>8</v>
      </c>
      <c r="H4314" s="762">
        <v>460</v>
      </c>
    </row>
    <row r="4315" spans="1:8" s="2" customFormat="1" ht="15.75" thickBot="1" x14ac:dyDescent="0.3">
      <c r="A4315" s="525" t="str">
        <f t="shared" si="114"/>
        <v>461-025-0-001 Fibrek S.E.N.C. (Pâtes et papiers)</v>
      </c>
      <c r="B4315" s="345" t="str">
        <f t="shared" si="115"/>
        <v>025-0-001 Fibrek S.E.N.C. (Pâtes et papiers)</v>
      </c>
      <c r="C4315" s="406">
        <v>461</v>
      </c>
      <c r="D4315" s="406" t="s">
        <v>1310</v>
      </c>
      <c r="E4315" s="406" t="s">
        <v>1311</v>
      </c>
      <c r="F4315" s="760">
        <v>460</v>
      </c>
      <c r="G4315" s="761">
        <v>8</v>
      </c>
      <c r="H4315" s="762">
        <v>460</v>
      </c>
    </row>
    <row r="4316" spans="1:8" s="2" customFormat="1" ht="15.75" thickBot="1" x14ac:dyDescent="0.3">
      <c r="A4316" s="525" t="str">
        <f t="shared" si="114"/>
        <v>461-081-0-001 Rayonier A.M. Canada S.E.N.C. (Témiscaming - Pâtes et papiers)</v>
      </c>
      <c r="B4316" s="345" t="str">
        <f t="shared" si="115"/>
        <v>081-0-001 Rayonier A.M. Canada S.E.N.C. (Témiscaming - Pâtes et papiers)</v>
      </c>
      <c r="C4316" s="406">
        <v>461</v>
      </c>
      <c r="D4316" s="406" t="s">
        <v>1017</v>
      </c>
      <c r="E4316" s="406" t="s">
        <v>1244</v>
      </c>
      <c r="F4316" s="760">
        <v>460</v>
      </c>
      <c r="G4316" s="761">
        <v>8</v>
      </c>
      <c r="H4316" s="762">
        <v>460</v>
      </c>
    </row>
    <row r="4317" spans="1:8" s="2" customFormat="1" ht="15.75" thickBot="1" x14ac:dyDescent="0.3">
      <c r="A4317" s="525" t="str">
        <f t="shared" si="114"/>
        <v>461-025-4-005 Société de cogénération de St-Félicien, S.E.C.</v>
      </c>
      <c r="B4317" s="345" t="str">
        <f t="shared" si="115"/>
        <v>025-4-005 Société de cogénération de St-Félicien, S.E.C.</v>
      </c>
      <c r="C4317" s="406">
        <v>461</v>
      </c>
      <c r="D4317" s="406" t="s">
        <v>1312</v>
      </c>
      <c r="E4317" s="406" t="s">
        <v>1313</v>
      </c>
      <c r="F4317" s="760">
        <v>460</v>
      </c>
      <c r="G4317" s="761">
        <v>8</v>
      </c>
      <c r="H4317" s="762">
        <v>460</v>
      </c>
    </row>
    <row r="4318" spans="1:8" s="2" customFormat="1" ht="15.75" thickBot="1" x14ac:dyDescent="0.3">
      <c r="A4318" s="525" t="str">
        <f t="shared" si="114"/>
        <v>461-042-2-013 Transfobec Mauricie</v>
      </c>
      <c r="B4318" s="345" t="str">
        <f t="shared" si="115"/>
        <v>042-2-013 Transfobec Mauricie</v>
      </c>
      <c r="C4318" s="406">
        <v>461</v>
      </c>
      <c r="D4318" s="406" t="s">
        <v>1316</v>
      </c>
      <c r="E4318" s="406" t="s">
        <v>1317</v>
      </c>
      <c r="F4318" s="760">
        <v>340</v>
      </c>
      <c r="G4318" s="761">
        <v>6</v>
      </c>
      <c r="H4318" s="762">
        <v>360</v>
      </c>
    </row>
    <row r="4319" spans="1:8" s="2" customFormat="1" ht="15.75" thickBot="1" x14ac:dyDescent="0.3">
      <c r="A4319" s="525" t="str">
        <f t="shared" si="114"/>
        <v>549-142-4-004 Biomasse du lac Taureau</v>
      </c>
      <c r="B4319" s="345" t="str">
        <f t="shared" si="115"/>
        <v>142-4-004 Biomasse du lac Taureau</v>
      </c>
      <c r="C4319" s="406">
        <v>549</v>
      </c>
      <c r="D4319" s="406" t="s">
        <v>1147</v>
      </c>
      <c r="E4319" s="406" t="s">
        <v>1318</v>
      </c>
      <c r="F4319" s="760">
        <v>380</v>
      </c>
      <c r="G4319" s="761">
        <v>7</v>
      </c>
      <c r="H4319" s="762">
        <v>420</v>
      </c>
    </row>
    <row r="4320" spans="1:8" s="2" customFormat="1" ht="15.75" thickBot="1" x14ac:dyDescent="0.3">
      <c r="A4320" s="525" t="str">
        <f t="shared" ref="A4320:A4383" si="116">CONCATENATE(C4320,"-",B4320)</f>
        <v>549-011-0-003 Cascades Canada ULC (Cabano)</v>
      </c>
      <c r="B4320" s="345" t="str">
        <f t="shared" ref="B4320:B4383" si="117">CONCATENATE(D4320," ",E4320)</f>
        <v>011-0-003 Cascades Canada ULC (Cabano)</v>
      </c>
      <c r="C4320" s="406">
        <v>549</v>
      </c>
      <c r="D4320" s="406" t="s">
        <v>1007</v>
      </c>
      <c r="E4320" s="406" t="s">
        <v>1211</v>
      </c>
      <c r="F4320" s="760">
        <v>460</v>
      </c>
      <c r="G4320" s="761">
        <v>8</v>
      </c>
      <c r="H4320" s="762">
        <v>460</v>
      </c>
    </row>
    <row r="4321" spans="1:8" s="2" customFormat="1" ht="15.75" thickBot="1" x14ac:dyDescent="0.3">
      <c r="A4321" s="525" t="str">
        <f t="shared" si="116"/>
        <v>549-051-0-003 Domtar inc. (Windsor - Pâtes et papiers)</v>
      </c>
      <c r="B4321" s="345" t="str">
        <f t="shared" si="117"/>
        <v>051-0-003 Domtar inc. (Windsor - Pâtes et papiers)</v>
      </c>
      <c r="C4321" s="406">
        <v>549</v>
      </c>
      <c r="D4321" s="406" t="s">
        <v>1012</v>
      </c>
      <c r="E4321" s="406" t="s">
        <v>1238</v>
      </c>
      <c r="F4321" s="760">
        <v>0</v>
      </c>
      <c r="G4321" s="761">
        <v>0</v>
      </c>
      <c r="H4321" s="762">
        <v>0</v>
      </c>
    </row>
    <row r="4322" spans="1:8" s="2" customFormat="1" ht="15.75" thickBot="1" x14ac:dyDescent="0.3">
      <c r="A4322" s="525" t="str">
        <f t="shared" si="116"/>
        <v>549-021-2-036 Elkem Métal Canada inc.</v>
      </c>
      <c r="B4322" s="345" t="str">
        <f t="shared" si="117"/>
        <v>021-2-036 Elkem Métal Canada inc.</v>
      </c>
      <c r="C4322" s="406">
        <v>549</v>
      </c>
      <c r="D4322" s="406" t="s">
        <v>1308</v>
      </c>
      <c r="E4322" s="406" t="s">
        <v>1309</v>
      </c>
      <c r="F4322" s="760">
        <v>460</v>
      </c>
      <c r="G4322" s="761">
        <v>8</v>
      </c>
      <c r="H4322" s="762">
        <v>460</v>
      </c>
    </row>
    <row r="4323" spans="1:8" s="2" customFormat="1" ht="15.75" thickBot="1" x14ac:dyDescent="0.3">
      <c r="A4323" s="525" t="str">
        <f t="shared" si="116"/>
        <v>549-027-4-003 Énergie Milot</v>
      </c>
      <c r="B4323" s="345" t="str">
        <f t="shared" si="117"/>
        <v>027-4-003 Énergie Milot</v>
      </c>
      <c r="C4323" s="406">
        <v>549</v>
      </c>
      <c r="D4323" s="406" t="s">
        <v>1314</v>
      </c>
      <c r="E4323" s="406" t="s">
        <v>1315</v>
      </c>
      <c r="F4323" s="760">
        <v>460</v>
      </c>
      <c r="G4323" s="761">
        <v>8</v>
      </c>
      <c r="H4323" s="762">
        <v>460</v>
      </c>
    </row>
    <row r="4324" spans="1:8" s="2" customFormat="1" ht="15.75" thickBot="1" x14ac:dyDescent="0.3">
      <c r="A4324" s="525" t="str">
        <f t="shared" si="116"/>
        <v>549-012-0-003 Entreprises Sappi Canada inc. (Matane)</v>
      </c>
      <c r="B4324" s="345" t="str">
        <f t="shared" si="117"/>
        <v>012-0-003 Entreprises Sappi Canada inc. (Matane)</v>
      </c>
      <c r="C4324" s="406">
        <v>549</v>
      </c>
      <c r="D4324" s="406" t="s">
        <v>1009</v>
      </c>
      <c r="E4324" s="406" t="s">
        <v>1239</v>
      </c>
      <c r="F4324" s="760">
        <v>460</v>
      </c>
      <c r="G4324" s="761">
        <v>8</v>
      </c>
      <c r="H4324" s="762">
        <v>460</v>
      </c>
    </row>
    <row r="4325" spans="1:8" s="2" customFormat="1" ht="15.75" thickBot="1" x14ac:dyDescent="0.3">
      <c r="A4325" s="525" t="str">
        <f t="shared" si="116"/>
        <v>549-025-0-001 Fibrek S.E.N.C. (Pâtes et papiers)</v>
      </c>
      <c r="B4325" s="345" t="str">
        <f t="shared" si="117"/>
        <v>025-0-001 Fibrek S.E.N.C. (Pâtes et papiers)</v>
      </c>
      <c r="C4325" s="406">
        <v>549</v>
      </c>
      <c r="D4325" s="406" t="s">
        <v>1310</v>
      </c>
      <c r="E4325" s="406" t="s">
        <v>1311</v>
      </c>
      <c r="F4325" s="760">
        <v>460</v>
      </c>
      <c r="G4325" s="761">
        <v>8</v>
      </c>
      <c r="H4325" s="762">
        <v>460</v>
      </c>
    </row>
    <row r="4326" spans="1:8" s="2" customFormat="1" ht="15.75" thickBot="1" x14ac:dyDescent="0.3">
      <c r="A4326" s="525" t="str">
        <f t="shared" si="116"/>
        <v>549-081-0-001 Rayonier A.M. Canada S.E.N.C. (Témiscaming - Pâtes et papiers)</v>
      </c>
      <c r="B4326" s="345" t="str">
        <f t="shared" si="117"/>
        <v>081-0-001 Rayonier A.M. Canada S.E.N.C. (Témiscaming - Pâtes et papiers)</v>
      </c>
      <c r="C4326" s="406">
        <v>549</v>
      </c>
      <c r="D4326" s="406" t="s">
        <v>1017</v>
      </c>
      <c r="E4326" s="406" t="s">
        <v>1244</v>
      </c>
      <c r="F4326" s="760">
        <v>460</v>
      </c>
      <c r="G4326" s="761">
        <v>8</v>
      </c>
      <c r="H4326" s="762">
        <v>460</v>
      </c>
    </row>
    <row r="4327" spans="1:8" s="2" customFormat="1" ht="15.75" thickBot="1" x14ac:dyDescent="0.3">
      <c r="A4327" s="525" t="str">
        <f t="shared" si="116"/>
        <v>549-025-4-005 Société de cogénération de St-Félicien, S.E.C.</v>
      </c>
      <c r="B4327" s="345" t="str">
        <f t="shared" si="117"/>
        <v>025-4-005 Société de cogénération de St-Félicien, S.E.C.</v>
      </c>
      <c r="C4327" s="406">
        <v>549</v>
      </c>
      <c r="D4327" s="406" t="s">
        <v>1312</v>
      </c>
      <c r="E4327" s="406" t="s">
        <v>1313</v>
      </c>
      <c r="F4327" s="760">
        <v>460</v>
      </c>
      <c r="G4327" s="761">
        <v>8</v>
      </c>
      <c r="H4327" s="762">
        <v>460</v>
      </c>
    </row>
    <row r="4328" spans="1:8" s="2" customFormat="1" ht="15.75" thickBot="1" x14ac:dyDescent="0.3">
      <c r="A4328" s="525" t="str">
        <f t="shared" si="116"/>
        <v>549-042-2-013 Transfobec Mauricie</v>
      </c>
      <c r="B4328" s="345" t="str">
        <f t="shared" si="117"/>
        <v>042-2-013 Transfobec Mauricie</v>
      </c>
      <c r="C4328" s="406">
        <v>549</v>
      </c>
      <c r="D4328" s="406" t="s">
        <v>1316</v>
      </c>
      <c r="E4328" s="406" t="s">
        <v>1317</v>
      </c>
      <c r="F4328" s="760">
        <v>400</v>
      </c>
      <c r="G4328" s="761">
        <v>7</v>
      </c>
      <c r="H4328" s="762">
        <v>420</v>
      </c>
    </row>
    <row r="4329" spans="1:8" s="2" customFormat="1" ht="15.75" thickBot="1" x14ac:dyDescent="0.3">
      <c r="A4329" s="525" t="str">
        <f t="shared" si="116"/>
        <v>648-142-4-004 Biomasse du lac Taureau</v>
      </c>
      <c r="B4329" s="345" t="str">
        <f t="shared" si="117"/>
        <v>142-4-004 Biomasse du lac Taureau</v>
      </c>
      <c r="C4329" s="406">
        <v>648</v>
      </c>
      <c r="D4329" s="406" t="s">
        <v>1147</v>
      </c>
      <c r="E4329" s="406" t="s">
        <v>1318</v>
      </c>
      <c r="F4329" s="760">
        <v>0</v>
      </c>
      <c r="G4329" s="761">
        <v>0</v>
      </c>
      <c r="H4329" s="762">
        <v>0</v>
      </c>
    </row>
    <row r="4330" spans="1:8" s="2" customFormat="1" ht="15.75" thickBot="1" x14ac:dyDescent="0.3">
      <c r="A4330" s="525" t="str">
        <f t="shared" si="116"/>
        <v>648-011-0-003 Cascades Canada ULC (Cabano)</v>
      </c>
      <c r="B4330" s="345" t="str">
        <f t="shared" si="117"/>
        <v>011-0-003 Cascades Canada ULC (Cabano)</v>
      </c>
      <c r="C4330" s="406">
        <v>648</v>
      </c>
      <c r="D4330" s="406" t="s">
        <v>1007</v>
      </c>
      <c r="E4330" s="406" t="s">
        <v>1211</v>
      </c>
      <c r="F4330" s="760">
        <v>460</v>
      </c>
      <c r="G4330" s="761">
        <v>8</v>
      </c>
      <c r="H4330" s="762">
        <v>460</v>
      </c>
    </row>
    <row r="4331" spans="1:8" s="2" customFormat="1" ht="15.75" thickBot="1" x14ac:dyDescent="0.3">
      <c r="A4331" s="525" t="str">
        <f t="shared" si="116"/>
        <v>648-051-0-003 Domtar inc. (Windsor - Pâtes et papiers)</v>
      </c>
      <c r="B4331" s="345" t="str">
        <f t="shared" si="117"/>
        <v>051-0-003 Domtar inc. (Windsor - Pâtes et papiers)</v>
      </c>
      <c r="C4331" s="406">
        <v>648</v>
      </c>
      <c r="D4331" s="406" t="s">
        <v>1012</v>
      </c>
      <c r="E4331" s="406" t="s">
        <v>1238</v>
      </c>
      <c r="F4331" s="760">
        <v>460</v>
      </c>
      <c r="G4331" s="761">
        <v>8</v>
      </c>
      <c r="H4331" s="762">
        <v>460</v>
      </c>
    </row>
    <row r="4332" spans="1:8" s="2" customFormat="1" ht="15.75" thickBot="1" x14ac:dyDescent="0.3">
      <c r="A4332" s="525" t="str">
        <f t="shared" si="116"/>
        <v>648-021-2-036 Elkem Métal Canada inc.</v>
      </c>
      <c r="B4332" s="345" t="str">
        <f t="shared" si="117"/>
        <v>021-2-036 Elkem Métal Canada inc.</v>
      </c>
      <c r="C4332" s="406">
        <v>648</v>
      </c>
      <c r="D4332" s="406" t="s">
        <v>1308</v>
      </c>
      <c r="E4332" s="406" t="s">
        <v>1309</v>
      </c>
      <c r="F4332" s="760">
        <v>460</v>
      </c>
      <c r="G4332" s="761">
        <v>8</v>
      </c>
      <c r="H4332" s="762">
        <v>460</v>
      </c>
    </row>
    <row r="4333" spans="1:8" s="2" customFormat="1" ht="15.75" thickBot="1" x14ac:dyDescent="0.3">
      <c r="A4333" s="525" t="str">
        <f t="shared" si="116"/>
        <v>648-027-4-003 Énergie Milot</v>
      </c>
      <c r="B4333" s="345" t="str">
        <f t="shared" si="117"/>
        <v>027-4-003 Énergie Milot</v>
      </c>
      <c r="C4333" s="406">
        <v>648</v>
      </c>
      <c r="D4333" s="406" t="s">
        <v>1314</v>
      </c>
      <c r="E4333" s="406" t="s">
        <v>1315</v>
      </c>
      <c r="F4333" s="760">
        <v>460</v>
      </c>
      <c r="G4333" s="761">
        <v>8</v>
      </c>
      <c r="H4333" s="762">
        <v>460</v>
      </c>
    </row>
    <row r="4334" spans="1:8" s="2" customFormat="1" ht="15.75" thickBot="1" x14ac:dyDescent="0.3">
      <c r="A4334" s="525" t="str">
        <f t="shared" si="116"/>
        <v>648-012-0-003 Entreprises Sappi Canada inc. (Matane)</v>
      </c>
      <c r="B4334" s="345" t="str">
        <f t="shared" si="117"/>
        <v>012-0-003 Entreprises Sappi Canada inc. (Matane)</v>
      </c>
      <c r="C4334" s="406">
        <v>648</v>
      </c>
      <c r="D4334" s="406" t="s">
        <v>1009</v>
      </c>
      <c r="E4334" s="406" t="s">
        <v>1239</v>
      </c>
      <c r="F4334" s="760">
        <v>460</v>
      </c>
      <c r="G4334" s="761">
        <v>8</v>
      </c>
      <c r="H4334" s="762">
        <v>460</v>
      </c>
    </row>
    <row r="4335" spans="1:8" s="2" customFormat="1" ht="15.75" thickBot="1" x14ac:dyDescent="0.3">
      <c r="A4335" s="525" t="str">
        <f t="shared" si="116"/>
        <v>648-025-0-001 Fibrek S.E.N.C. (Pâtes et papiers)</v>
      </c>
      <c r="B4335" s="345" t="str">
        <f t="shared" si="117"/>
        <v>025-0-001 Fibrek S.E.N.C. (Pâtes et papiers)</v>
      </c>
      <c r="C4335" s="406">
        <v>648</v>
      </c>
      <c r="D4335" s="406" t="s">
        <v>1310</v>
      </c>
      <c r="E4335" s="406" t="s">
        <v>1311</v>
      </c>
      <c r="F4335" s="760">
        <v>460</v>
      </c>
      <c r="G4335" s="761">
        <v>8</v>
      </c>
      <c r="H4335" s="762">
        <v>460</v>
      </c>
    </row>
    <row r="4336" spans="1:8" s="2" customFormat="1" ht="15.75" thickBot="1" x14ac:dyDescent="0.3">
      <c r="A4336" s="525" t="str">
        <f t="shared" si="116"/>
        <v>648-081-0-001 Rayonier A.M. Canada S.E.N.C. (Témiscaming - Pâtes et papiers)</v>
      </c>
      <c r="B4336" s="345" t="str">
        <f t="shared" si="117"/>
        <v>081-0-001 Rayonier A.M. Canada S.E.N.C. (Témiscaming - Pâtes et papiers)</v>
      </c>
      <c r="C4336" s="406">
        <v>648</v>
      </c>
      <c r="D4336" s="406" t="s">
        <v>1017</v>
      </c>
      <c r="E4336" s="406" t="s">
        <v>1244</v>
      </c>
      <c r="F4336" s="760">
        <v>460</v>
      </c>
      <c r="G4336" s="761">
        <v>8</v>
      </c>
      <c r="H4336" s="762">
        <v>460</v>
      </c>
    </row>
    <row r="4337" spans="1:8" s="2" customFormat="1" ht="15.75" thickBot="1" x14ac:dyDescent="0.3">
      <c r="A4337" s="525" t="str">
        <f t="shared" si="116"/>
        <v>648-025-4-005 Société de cogénération de St-Félicien, S.E.C.</v>
      </c>
      <c r="B4337" s="345" t="str">
        <f t="shared" si="117"/>
        <v>025-4-005 Société de cogénération de St-Félicien, S.E.C.</v>
      </c>
      <c r="C4337" s="406">
        <v>648</v>
      </c>
      <c r="D4337" s="406" t="s">
        <v>1312</v>
      </c>
      <c r="E4337" s="406" t="s">
        <v>1313</v>
      </c>
      <c r="F4337" s="760">
        <v>460</v>
      </c>
      <c r="G4337" s="761">
        <v>8</v>
      </c>
      <c r="H4337" s="762">
        <v>460</v>
      </c>
    </row>
    <row r="4338" spans="1:8" s="2" customFormat="1" ht="15.75" thickBot="1" x14ac:dyDescent="0.3">
      <c r="A4338" s="525" t="str">
        <f t="shared" si="116"/>
        <v>648-042-2-013 Transfobec Mauricie</v>
      </c>
      <c r="B4338" s="345" t="str">
        <f t="shared" si="117"/>
        <v>042-2-013 Transfobec Mauricie</v>
      </c>
      <c r="C4338" s="406">
        <v>648</v>
      </c>
      <c r="D4338" s="406" t="s">
        <v>1316</v>
      </c>
      <c r="E4338" s="406" t="s">
        <v>1317</v>
      </c>
      <c r="F4338" s="760">
        <v>460</v>
      </c>
      <c r="G4338" s="761">
        <v>8</v>
      </c>
      <c r="H4338" s="762">
        <v>460</v>
      </c>
    </row>
    <row r="4339" spans="1:8" s="2" customFormat="1" ht="15.75" thickBot="1" x14ac:dyDescent="0.3">
      <c r="A4339" s="525" t="str">
        <f t="shared" si="116"/>
        <v>649-142-4-004 Biomasse du lac Taureau</v>
      </c>
      <c r="B4339" s="345" t="str">
        <f t="shared" si="117"/>
        <v>142-4-004 Biomasse du lac Taureau</v>
      </c>
      <c r="C4339" s="406">
        <v>649</v>
      </c>
      <c r="D4339" s="406" t="s">
        <v>1147</v>
      </c>
      <c r="E4339" s="406" t="s">
        <v>1318</v>
      </c>
      <c r="F4339" s="760">
        <v>60</v>
      </c>
      <c r="G4339" s="761">
        <v>1</v>
      </c>
      <c r="H4339" s="762">
        <v>60</v>
      </c>
    </row>
    <row r="4340" spans="1:8" s="2" customFormat="1" ht="15.75" thickBot="1" x14ac:dyDescent="0.3">
      <c r="A4340" s="525" t="str">
        <f t="shared" si="116"/>
        <v>649-011-0-003 Cascades Canada ULC (Cabano)</v>
      </c>
      <c r="B4340" s="345" t="str">
        <f t="shared" si="117"/>
        <v>011-0-003 Cascades Canada ULC (Cabano)</v>
      </c>
      <c r="C4340" s="406">
        <v>649</v>
      </c>
      <c r="D4340" s="406" t="s">
        <v>1007</v>
      </c>
      <c r="E4340" s="406" t="s">
        <v>1211</v>
      </c>
      <c r="F4340" s="760">
        <v>460</v>
      </c>
      <c r="G4340" s="761">
        <v>8</v>
      </c>
      <c r="H4340" s="762">
        <v>460</v>
      </c>
    </row>
    <row r="4341" spans="1:8" s="2" customFormat="1" ht="15.75" thickBot="1" x14ac:dyDescent="0.3">
      <c r="A4341" s="525" t="str">
        <f t="shared" si="116"/>
        <v>649-051-0-003 Domtar inc. (Windsor - Pâtes et papiers)</v>
      </c>
      <c r="B4341" s="345" t="str">
        <f t="shared" si="117"/>
        <v>051-0-003 Domtar inc. (Windsor - Pâtes et papiers)</v>
      </c>
      <c r="C4341" s="406">
        <v>649</v>
      </c>
      <c r="D4341" s="406" t="s">
        <v>1012</v>
      </c>
      <c r="E4341" s="406" t="s">
        <v>1238</v>
      </c>
      <c r="F4341" s="760">
        <v>320</v>
      </c>
      <c r="G4341" s="761">
        <v>6</v>
      </c>
      <c r="H4341" s="762">
        <v>360</v>
      </c>
    </row>
    <row r="4342" spans="1:8" s="2" customFormat="1" ht="15.75" thickBot="1" x14ac:dyDescent="0.3">
      <c r="A4342" s="525" t="str">
        <f t="shared" si="116"/>
        <v>649-021-2-036 Elkem Métal Canada inc.</v>
      </c>
      <c r="B4342" s="345" t="str">
        <f t="shared" si="117"/>
        <v>021-2-036 Elkem Métal Canada inc.</v>
      </c>
      <c r="C4342" s="406">
        <v>649</v>
      </c>
      <c r="D4342" s="406" t="s">
        <v>1308</v>
      </c>
      <c r="E4342" s="406" t="s">
        <v>1309</v>
      </c>
      <c r="F4342" s="760">
        <v>460</v>
      </c>
      <c r="G4342" s="761">
        <v>8</v>
      </c>
      <c r="H4342" s="762">
        <v>460</v>
      </c>
    </row>
    <row r="4343" spans="1:8" s="2" customFormat="1" ht="15.75" thickBot="1" x14ac:dyDescent="0.3">
      <c r="A4343" s="525" t="str">
        <f t="shared" si="116"/>
        <v>649-027-4-003 Énergie Milot</v>
      </c>
      <c r="B4343" s="345" t="str">
        <f t="shared" si="117"/>
        <v>027-4-003 Énergie Milot</v>
      </c>
      <c r="C4343" s="406">
        <v>649</v>
      </c>
      <c r="D4343" s="406" t="s">
        <v>1314</v>
      </c>
      <c r="E4343" s="406" t="s">
        <v>1315</v>
      </c>
      <c r="F4343" s="760">
        <v>460</v>
      </c>
      <c r="G4343" s="761">
        <v>8</v>
      </c>
      <c r="H4343" s="762">
        <v>460</v>
      </c>
    </row>
    <row r="4344" spans="1:8" s="2" customFormat="1" ht="15.75" thickBot="1" x14ac:dyDescent="0.3">
      <c r="A4344" s="525" t="str">
        <f t="shared" si="116"/>
        <v>649-012-0-003 Entreprises Sappi Canada inc. (Matane)</v>
      </c>
      <c r="B4344" s="345" t="str">
        <f t="shared" si="117"/>
        <v>012-0-003 Entreprises Sappi Canada inc. (Matane)</v>
      </c>
      <c r="C4344" s="406">
        <v>649</v>
      </c>
      <c r="D4344" s="406" t="s">
        <v>1009</v>
      </c>
      <c r="E4344" s="406" t="s">
        <v>1239</v>
      </c>
      <c r="F4344" s="760">
        <v>460</v>
      </c>
      <c r="G4344" s="761">
        <v>8</v>
      </c>
      <c r="H4344" s="762">
        <v>460</v>
      </c>
    </row>
    <row r="4345" spans="1:8" s="2" customFormat="1" ht="15.75" thickBot="1" x14ac:dyDescent="0.3">
      <c r="A4345" s="525" t="str">
        <f t="shared" si="116"/>
        <v>649-025-0-001 Fibrek S.E.N.C. (Pâtes et papiers)</v>
      </c>
      <c r="B4345" s="345" t="str">
        <f t="shared" si="117"/>
        <v>025-0-001 Fibrek S.E.N.C. (Pâtes et papiers)</v>
      </c>
      <c r="C4345" s="406">
        <v>649</v>
      </c>
      <c r="D4345" s="406" t="s">
        <v>1310</v>
      </c>
      <c r="E4345" s="406" t="s">
        <v>1311</v>
      </c>
      <c r="F4345" s="760">
        <v>460</v>
      </c>
      <c r="G4345" s="761">
        <v>8</v>
      </c>
      <c r="H4345" s="762">
        <v>460</v>
      </c>
    </row>
    <row r="4346" spans="1:8" s="2" customFormat="1" ht="15.75" thickBot="1" x14ac:dyDescent="0.3">
      <c r="A4346" s="525" t="str">
        <f t="shared" si="116"/>
        <v>649-081-0-001 Rayonier A.M. Canada S.E.N.C. (Témiscaming - Pâtes et papiers)</v>
      </c>
      <c r="B4346" s="345" t="str">
        <f t="shared" si="117"/>
        <v>081-0-001 Rayonier A.M. Canada S.E.N.C. (Témiscaming - Pâtes et papiers)</v>
      </c>
      <c r="C4346" s="406">
        <v>649</v>
      </c>
      <c r="D4346" s="406" t="s">
        <v>1017</v>
      </c>
      <c r="E4346" s="406" t="s">
        <v>1244</v>
      </c>
      <c r="F4346" s="760">
        <v>460</v>
      </c>
      <c r="G4346" s="761">
        <v>8</v>
      </c>
      <c r="H4346" s="762">
        <v>460</v>
      </c>
    </row>
    <row r="4347" spans="1:8" s="2" customFormat="1" ht="15.75" thickBot="1" x14ac:dyDescent="0.3">
      <c r="A4347" s="525" t="str">
        <f t="shared" si="116"/>
        <v>649-025-4-005 Société de cogénération de St-Félicien, S.E.C.</v>
      </c>
      <c r="B4347" s="345" t="str">
        <f t="shared" si="117"/>
        <v>025-4-005 Société de cogénération de St-Félicien, S.E.C.</v>
      </c>
      <c r="C4347" s="406">
        <v>649</v>
      </c>
      <c r="D4347" s="406" t="s">
        <v>1312</v>
      </c>
      <c r="E4347" s="406" t="s">
        <v>1313</v>
      </c>
      <c r="F4347" s="760">
        <v>460</v>
      </c>
      <c r="G4347" s="761">
        <v>8</v>
      </c>
      <c r="H4347" s="762">
        <v>460</v>
      </c>
    </row>
    <row r="4348" spans="1:8" s="2" customFormat="1" ht="15.75" thickBot="1" x14ac:dyDescent="0.3">
      <c r="A4348" s="525" t="str">
        <f t="shared" si="116"/>
        <v>649-042-2-013 Transfobec Mauricie</v>
      </c>
      <c r="B4348" s="345" t="str">
        <f t="shared" si="117"/>
        <v>042-2-013 Transfobec Mauricie</v>
      </c>
      <c r="C4348" s="406">
        <v>649</v>
      </c>
      <c r="D4348" s="406" t="s">
        <v>1316</v>
      </c>
      <c r="E4348" s="406" t="s">
        <v>1317</v>
      </c>
      <c r="F4348" s="760">
        <v>440</v>
      </c>
      <c r="G4348" s="761">
        <v>8</v>
      </c>
      <c r="H4348" s="762">
        <v>460</v>
      </c>
    </row>
    <row r="4349" spans="1:8" s="2" customFormat="1" ht="15.75" thickBot="1" x14ac:dyDescent="0.3">
      <c r="A4349" s="525" t="str">
        <f t="shared" si="116"/>
        <v>651-142-4-004 Biomasse du lac Taureau</v>
      </c>
      <c r="B4349" s="345" t="str">
        <f t="shared" si="117"/>
        <v>142-4-004 Biomasse du lac Taureau</v>
      </c>
      <c r="C4349" s="406">
        <v>651</v>
      </c>
      <c r="D4349" s="406" t="s">
        <v>1147</v>
      </c>
      <c r="E4349" s="406" t="s">
        <v>1318</v>
      </c>
      <c r="F4349" s="760">
        <v>0</v>
      </c>
      <c r="G4349" s="761">
        <v>0</v>
      </c>
      <c r="H4349" s="762">
        <v>0</v>
      </c>
    </row>
    <row r="4350" spans="1:8" s="2" customFormat="1" ht="15.75" thickBot="1" x14ac:dyDescent="0.3">
      <c r="A4350" s="525" t="str">
        <f t="shared" si="116"/>
        <v>651-011-0-003 Cascades Canada ULC (Cabano)</v>
      </c>
      <c r="B4350" s="345" t="str">
        <f t="shared" si="117"/>
        <v>011-0-003 Cascades Canada ULC (Cabano)</v>
      </c>
      <c r="C4350" s="406">
        <v>651</v>
      </c>
      <c r="D4350" s="406" t="s">
        <v>1007</v>
      </c>
      <c r="E4350" s="406" t="s">
        <v>1211</v>
      </c>
      <c r="F4350" s="760">
        <v>460</v>
      </c>
      <c r="G4350" s="761">
        <v>8</v>
      </c>
      <c r="H4350" s="762">
        <v>460</v>
      </c>
    </row>
    <row r="4351" spans="1:8" s="2" customFormat="1" ht="15.75" thickBot="1" x14ac:dyDescent="0.3">
      <c r="A4351" s="525" t="str">
        <f t="shared" si="116"/>
        <v>651-051-0-003 Domtar inc. (Windsor - Pâtes et papiers)</v>
      </c>
      <c r="B4351" s="345" t="str">
        <f t="shared" si="117"/>
        <v>051-0-003 Domtar inc. (Windsor - Pâtes et papiers)</v>
      </c>
      <c r="C4351" s="406">
        <v>651</v>
      </c>
      <c r="D4351" s="406" t="s">
        <v>1012</v>
      </c>
      <c r="E4351" s="406" t="s">
        <v>1238</v>
      </c>
      <c r="F4351" s="760">
        <v>240</v>
      </c>
      <c r="G4351" s="761">
        <v>4</v>
      </c>
      <c r="H4351" s="762">
        <v>240</v>
      </c>
    </row>
    <row r="4352" spans="1:8" s="2" customFormat="1" ht="15.75" thickBot="1" x14ac:dyDescent="0.3">
      <c r="A4352" s="525" t="str">
        <f t="shared" si="116"/>
        <v>651-021-2-036 Elkem Métal Canada inc.</v>
      </c>
      <c r="B4352" s="345" t="str">
        <f t="shared" si="117"/>
        <v>021-2-036 Elkem Métal Canada inc.</v>
      </c>
      <c r="C4352" s="406">
        <v>651</v>
      </c>
      <c r="D4352" s="406" t="s">
        <v>1308</v>
      </c>
      <c r="E4352" s="406" t="s">
        <v>1309</v>
      </c>
      <c r="F4352" s="760">
        <v>460</v>
      </c>
      <c r="G4352" s="761">
        <v>8</v>
      </c>
      <c r="H4352" s="762">
        <v>460</v>
      </c>
    </row>
    <row r="4353" spans="1:8" s="2" customFormat="1" ht="15.75" thickBot="1" x14ac:dyDescent="0.3">
      <c r="A4353" s="525" t="str">
        <f t="shared" si="116"/>
        <v>651-027-4-003 Énergie Milot</v>
      </c>
      <c r="B4353" s="345" t="str">
        <f t="shared" si="117"/>
        <v>027-4-003 Énergie Milot</v>
      </c>
      <c r="C4353" s="406">
        <v>651</v>
      </c>
      <c r="D4353" s="406" t="s">
        <v>1314</v>
      </c>
      <c r="E4353" s="406" t="s">
        <v>1315</v>
      </c>
      <c r="F4353" s="760">
        <v>460</v>
      </c>
      <c r="G4353" s="761">
        <v>8</v>
      </c>
      <c r="H4353" s="762">
        <v>460</v>
      </c>
    </row>
    <row r="4354" spans="1:8" s="2" customFormat="1" ht="15.75" thickBot="1" x14ac:dyDescent="0.3">
      <c r="A4354" s="525" t="str">
        <f t="shared" si="116"/>
        <v>651-012-0-003 Entreprises Sappi Canada inc. (Matane)</v>
      </c>
      <c r="B4354" s="345" t="str">
        <f t="shared" si="117"/>
        <v>012-0-003 Entreprises Sappi Canada inc. (Matane)</v>
      </c>
      <c r="C4354" s="406">
        <v>651</v>
      </c>
      <c r="D4354" s="406" t="s">
        <v>1009</v>
      </c>
      <c r="E4354" s="406" t="s">
        <v>1239</v>
      </c>
      <c r="F4354" s="760">
        <v>460</v>
      </c>
      <c r="G4354" s="761">
        <v>8</v>
      </c>
      <c r="H4354" s="762">
        <v>460</v>
      </c>
    </row>
    <row r="4355" spans="1:8" s="2" customFormat="1" ht="15.75" thickBot="1" x14ac:dyDescent="0.3">
      <c r="A4355" s="525" t="str">
        <f t="shared" si="116"/>
        <v>651-025-0-001 Fibrek S.E.N.C. (Pâtes et papiers)</v>
      </c>
      <c r="B4355" s="345" t="str">
        <f t="shared" si="117"/>
        <v>025-0-001 Fibrek S.E.N.C. (Pâtes et papiers)</v>
      </c>
      <c r="C4355" s="406">
        <v>651</v>
      </c>
      <c r="D4355" s="406" t="s">
        <v>1310</v>
      </c>
      <c r="E4355" s="406" t="s">
        <v>1311</v>
      </c>
      <c r="F4355" s="760">
        <v>460</v>
      </c>
      <c r="G4355" s="761">
        <v>8</v>
      </c>
      <c r="H4355" s="762">
        <v>460</v>
      </c>
    </row>
    <row r="4356" spans="1:8" s="2" customFormat="1" ht="15.75" thickBot="1" x14ac:dyDescent="0.3">
      <c r="A4356" s="525" t="str">
        <f t="shared" si="116"/>
        <v>651-081-0-001 Rayonier A.M. Canada S.E.N.C. (Témiscaming - Pâtes et papiers)</v>
      </c>
      <c r="B4356" s="345" t="str">
        <f t="shared" si="117"/>
        <v>081-0-001 Rayonier A.M. Canada S.E.N.C. (Témiscaming - Pâtes et papiers)</v>
      </c>
      <c r="C4356" s="406">
        <v>651</v>
      </c>
      <c r="D4356" s="406" t="s">
        <v>1017</v>
      </c>
      <c r="E4356" s="406" t="s">
        <v>1244</v>
      </c>
      <c r="F4356" s="760">
        <v>460</v>
      </c>
      <c r="G4356" s="761">
        <v>8</v>
      </c>
      <c r="H4356" s="762">
        <v>460</v>
      </c>
    </row>
    <row r="4357" spans="1:8" s="2" customFormat="1" ht="15.75" thickBot="1" x14ac:dyDescent="0.3">
      <c r="A4357" s="525" t="str">
        <f t="shared" si="116"/>
        <v>651-025-4-005 Société de cogénération de St-Félicien, S.E.C.</v>
      </c>
      <c r="B4357" s="345" t="str">
        <f t="shared" si="117"/>
        <v>025-4-005 Société de cogénération de St-Félicien, S.E.C.</v>
      </c>
      <c r="C4357" s="406">
        <v>651</v>
      </c>
      <c r="D4357" s="406" t="s">
        <v>1312</v>
      </c>
      <c r="E4357" s="406" t="s">
        <v>1313</v>
      </c>
      <c r="F4357" s="760">
        <v>460</v>
      </c>
      <c r="G4357" s="761">
        <v>8</v>
      </c>
      <c r="H4357" s="762">
        <v>460</v>
      </c>
    </row>
    <row r="4358" spans="1:8" s="2" customFormat="1" ht="15.75" thickBot="1" x14ac:dyDescent="0.3">
      <c r="A4358" s="525" t="str">
        <f t="shared" si="116"/>
        <v>651-042-2-013 Transfobec Mauricie</v>
      </c>
      <c r="B4358" s="345" t="str">
        <f t="shared" si="117"/>
        <v>042-2-013 Transfobec Mauricie</v>
      </c>
      <c r="C4358" s="406">
        <v>651</v>
      </c>
      <c r="D4358" s="406" t="s">
        <v>1316</v>
      </c>
      <c r="E4358" s="406" t="s">
        <v>1317</v>
      </c>
      <c r="F4358" s="760">
        <v>260</v>
      </c>
      <c r="G4358" s="761">
        <v>5</v>
      </c>
      <c r="H4358" s="762">
        <v>300</v>
      </c>
    </row>
    <row r="4359" spans="1:8" s="2" customFormat="1" ht="15.75" thickBot="1" x14ac:dyDescent="0.3">
      <c r="A4359" s="525" t="str">
        <f t="shared" si="116"/>
        <v>652-142-4-004 Biomasse du lac Taureau</v>
      </c>
      <c r="B4359" s="345" t="str">
        <f t="shared" si="117"/>
        <v>142-4-004 Biomasse du lac Taureau</v>
      </c>
      <c r="C4359" s="406">
        <v>652</v>
      </c>
      <c r="D4359" s="406" t="s">
        <v>1147</v>
      </c>
      <c r="E4359" s="406" t="s">
        <v>1318</v>
      </c>
      <c r="F4359" s="760">
        <v>0</v>
      </c>
      <c r="G4359" s="761">
        <v>0</v>
      </c>
      <c r="H4359" s="762">
        <v>0</v>
      </c>
    </row>
    <row r="4360" spans="1:8" s="2" customFormat="1" ht="15.75" thickBot="1" x14ac:dyDescent="0.3">
      <c r="A4360" s="525" t="str">
        <f t="shared" si="116"/>
        <v>652-011-0-003 Cascades Canada ULC (Cabano)</v>
      </c>
      <c r="B4360" s="345" t="str">
        <f t="shared" si="117"/>
        <v>011-0-003 Cascades Canada ULC (Cabano)</v>
      </c>
      <c r="C4360" s="406">
        <v>652</v>
      </c>
      <c r="D4360" s="406" t="s">
        <v>1007</v>
      </c>
      <c r="E4360" s="406" t="s">
        <v>1211</v>
      </c>
      <c r="F4360" s="760">
        <v>460</v>
      </c>
      <c r="G4360" s="761">
        <v>8</v>
      </c>
      <c r="H4360" s="762">
        <v>460</v>
      </c>
    </row>
    <row r="4361" spans="1:8" s="2" customFormat="1" ht="15.75" thickBot="1" x14ac:dyDescent="0.3">
      <c r="A4361" s="525" t="str">
        <f t="shared" si="116"/>
        <v>652-051-0-003 Domtar inc. (Windsor - Pâtes et papiers)</v>
      </c>
      <c r="B4361" s="345" t="str">
        <f t="shared" si="117"/>
        <v>051-0-003 Domtar inc. (Windsor - Pâtes et papiers)</v>
      </c>
      <c r="C4361" s="406">
        <v>652</v>
      </c>
      <c r="D4361" s="406" t="s">
        <v>1012</v>
      </c>
      <c r="E4361" s="406" t="s">
        <v>1238</v>
      </c>
      <c r="F4361" s="760">
        <v>320</v>
      </c>
      <c r="G4361" s="761">
        <v>6</v>
      </c>
      <c r="H4361" s="762">
        <v>360</v>
      </c>
    </row>
    <row r="4362" spans="1:8" s="2" customFormat="1" ht="15.75" thickBot="1" x14ac:dyDescent="0.3">
      <c r="A4362" s="525" t="str">
        <f t="shared" si="116"/>
        <v>652-021-2-036 Elkem Métal Canada inc.</v>
      </c>
      <c r="B4362" s="345" t="str">
        <f t="shared" si="117"/>
        <v>021-2-036 Elkem Métal Canada inc.</v>
      </c>
      <c r="C4362" s="406">
        <v>652</v>
      </c>
      <c r="D4362" s="406" t="s">
        <v>1308</v>
      </c>
      <c r="E4362" s="406" t="s">
        <v>1309</v>
      </c>
      <c r="F4362" s="760">
        <v>460</v>
      </c>
      <c r="G4362" s="761">
        <v>8</v>
      </c>
      <c r="H4362" s="762">
        <v>460</v>
      </c>
    </row>
    <row r="4363" spans="1:8" s="2" customFormat="1" ht="15.75" thickBot="1" x14ac:dyDescent="0.3">
      <c r="A4363" s="525" t="str">
        <f t="shared" si="116"/>
        <v>652-027-4-003 Énergie Milot</v>
      </c>
      <c r="B4363" s="345" t="str">
        <f t="shared" si="117"/>
        <v>027-4-003 Énergie Milot</v>
      </c>
      <c r="C4363" s="406">
        <v>652</v>
      </c>
      <c r="D4363" s="406" t="s">
        <v>1314</v>
      </c>
      <c r="E4363" s="406" t="s">
        <v>1315</v>
      </c>
      <c r="F4363" s="760">
        <v>460</v>
      </c>
      <c r="G4363" s="761">
        <v>8</v>
      </c>
      <c r="H4363" s="762">
        <v>460</v>
      </c>
    </row>
    <row r="4364" spans="1:8" s="2" customFormat="1" ht="15.75" thickBot="1" x14ac:dyDescent="0.3">
      <c r="A4364" s="525" t="str">
        <f t="shared" si="116"/>
        <v>652-012-0-003 Entreprises Sappi Canada inc. (Matane)</v>
      </c>
      <c r="B4364" s="345" t="str">
        <f t="shared" si="117"/>
        <v>012-0-003 Entreprises Sappi Canada inc. (Matane)</v>
      </c>
      <c r="C4364" s="406">
        <v>652</v>
      </c>
      <c r="D4364" s="406" t="s">
        <v>1009</v>
      </c>
      <c r="E4364" s="406" t="s">
        <v>1239</v>
      </c>
      <c r="F4364" s="760">
        <v>460</v>
      </c>
      <c r="G4364" s="761">
        <v>8</v>
      </c>
      <c r="H4364" s="762">
        <v>460</v>
      </c>
    </row>
    <row r="4365" spans="1:8" s="2" customFormat="1" ht="15.75" thickBot="1" x14ac:dyDescent="0.3">
      <c r="A4365" s="525" t="str">
        <f t="shared" si="116"/>
        <v>652-025-0-001 Fibrek S.E.N.C. (Pâtes et papiers)</v>
      </c>
      <c r="B4365" s="345" t="str">
        <f t="shared" si="117"/>
        <v>025-0-001 Fibrek S.E.N.C. (Pâtes et papiers)</v>
      </c>
      <c r="C4365" s="406">
        <v>652</v>
      </c>
      <c r="D4365" s="406" t="s">
        <v>1310</v>
      </c>
      <c r="E4365" s="406" t="s">
        <v>1311</v>
      </c>
      <c r="F4365" s="760">
        <v>460</v>
      </c>
      <c r="G4365" s="761">
        <v>8</v>
      </c>
      <c r="H4365" s="762">
        <v>460</v>
      </c>
    </row>
    <row r="4366" spans="1:8" s="2" customFormat="1" ht="15.75" thickBot="1" x14ac:dyDescent="0.3">
      <c r="A4366" s="525" t="str">
        <f t="shared" si="116"/>
        <v>652-081-0-001 Rayonier A.M. Canada S.E.N.C. (Témiscaming - Pâtes et papiers)</v>
      </c>
      <c r="B4366" s="345" t="str">
        <f t="shared" si="117"/>
        <v>081-0-001 Rayonier A.M. Canada S.E.N.C. (Témiscaming - Pâtes et papiers)</v>
      </c>
      <c r="C4366" s="406">
        <v>652</v>
      </c>
      <c r="D4366" s="406" t="s">
        <v>1017</v>
      </c>
      <c r="E4366" s="406" t="s">
        <v>1244</v>
      </c>
      <c r="F4366" s="760">
        <v>460</v>
      </c>
      <c r="G4366" s="761">
        <v>8</v>
      </c>
      <c r="H4366" s="762">
        <v>460</v>
      </c>
    </row>
    <row r="4367" spans="1:8" s="2" customFormat="1" ht="15.75" thickBot="1" x14ac:dyDescent="0.3">
      <c r="A4367" s="525" t="str">
        <f t="shared" si="116"/>
        <v>652-025-4-005 Société de cogénération de St-Félicien, S.E.C.</v>
      </c>
      <c r="B4367" s="345" t="str">
        <f t="shared" si="117"/>
        <v>025-4-005 Société de cogénération de St-Félicien, S.E.C.</v>
      </c>
      <c r="C4367" s="406">
        <v>652</v>
      </c>
      <c r="D4367" s="406" t="s">
        <v>1312</v>
      </c>
      <c r="E4367" s="406" t="s">
        <v>1313</v>
      </c>
      <c r="F4367" s="760">
        <v>460</v>
      </c>
      <c r="G4367" s="761">
        <v>8</v>
      </c>
      <c r="H4367" s="762">
        <v>460</v>
      </c>
    </row>
    <row r="4368" spans="1:8" s="2" customFormat="1" ht="15.75" thickBot="1" x14ac:dyDescent="0.3">
      <c r="A4368" s="525" t="str">
        <f t="shared" si="116"/>
        <v>652-042-2-013 Transfobec Mauricie</v>
      </c>
      <c r="B4368" s="345" t="str">
        <f t="shared" si="117"/>
        <v>042-2-013 Transfobec Mauricie</v>
      </c>
      <c r="C4368" s="406">
        <v>652</v>
      </c>
      <c r="D4368" s="406" t="s">
        <v>1316</v>
      </c>
      <c r="E4368" s="406" t="s">
        <v>1317</v>
      </c>
      <c r="F4368" s="760">
        <v>300</v>
      </c>
      <c r="G4368" s="761">
        <v>5</v>
      </c>
      <c r="H4368" s="762">
        <v>300</v>
      </c>
    </row>
    <row r="4369" spans="1:8" s="2" customFormat="1" ht="15.75" thickBot="1" x14ac:dyDescent="0.3">
      <c r="A4369" s="525" t="str">
        <f t="shared" si="116"/>
        <v>653-142-4-004 Biomasse du lac Taureau</v>
      </c>
      <c r="B4369" s="345" t="str">
        <f t="shared" si="117"/>
        <v>142-4-004 Biomasse du lac Taureau</v>
      </c>
      <c r="C4369" s="406">
        <v>653</v>
      </c>
      <c r="D4369" s="406" t="s">
        <v>1147</v>
      </c>
      <c r="E4369" s="406" t="s">
        <v>1318</v>
      </c>
      <c r="F4369" s="760">
        <v>0</v>
      </c>
      <c r="G4369" s="761">
        <v>0</v>
      </c>
      <c r="H4369" s="762">
        <v>0</v>
      </c>
    </row>
    <row r="4370" spans="1:8" s="2" customFormat="1" ht="15.75" thickBot="1" x14ac:dyDescent="0.3">
      <c r="A4370" s="525" t="str">
        <f t="shared" si="116"/>
        <v>653-011-0-003 Cascades Canada ULC (Cabano)</v>
      </c>
      <c r="B4370" s="345" t="str">
        <f t="shared" si="117"/>
        <v>011-0-003 Cascades Canada ULC (Cabano)</v>
      </c>
      <c r="C4370" s="406">
        <v>653</v>
      </c>
      <c r="D4370" s="406" t="s">
        <v>1007</v>
      </c>
      <c r="E4370" s="406" t="s">
        <v>1211</v>
      </c>
      <c r="F4370" s="760">
        <v>460</v>
      </c>
      <c r="G4370" s="761">
        <v>8</v>
      </c>
      <c r="H4370" s="762">
        <v>460</v>
      </c>
    </row>
    <row r="4371" spans="1:8" s="2" customFormat="1" ht="15.75" thickBot="1" x14ac:dyDescent="0.3">
      <c r="A4371" s="525" t="str">
        <f t="shared" si="116"/>
        <v>653-051-0-003 Domtar inc. (Windsor - Pâtes et papiers)</v>
      </c>
      <c r="B4371" s="345" t="str">
        <f t="shared" si="117"/>
        <v>051-0-003 Domtar inc. (Windsor - Pâtes et papiers)</v>
      </c>
      <c r="C4371" s="406">
        <v>653</v>
      </c>
      <c r="D4371" s="406" t="s">
        <v>1012</v>
      </c>
      <c r="E4371" s="406" t="s">
        <v>1238</v>
      </c>
      <c r="F4371" s="760">
        <v>420</v>
      </c>
      <c r="G4371" s="761">
        <v>7</v>
      </c>
      <c r="H4371" s="762">
        <v>420</v>
      </c>
    </row>
    <row r="4372" spans="1:8" s="2" customFormat="1" ht="15.75" thickBot="1" x14ac:dyDescent="0.3">
      <c r="A4372" s="525" t="str">
        <f t="shared" si="116"/>
        <v>653-021-2-036 Elkem Métal Canada inc.</v>
      </c>
      <c r="B4372" s="345" t="str">
        <f t="shared" si="117"/>
        <v>021-2-036 Elkem Métal Canada inc.</v>
      </c>
      <c r="C4372" s="406">
        <v>653</v>
      </c>
      <c r="D4372" s="406" t="s">
        <v>1308</v>
      </c>
      <c r="E4372" s="406" t="s">
        <v>1309</v>
      </c>
      <c r="F4372" s="760">
        <v>460</v>
      </c>
      <c r="G4372" s="761">
        <v>8</v>
      </c>
      <c r="H4372" s="762">
        <v>460</v>
      </c>
    </row>
    <row r="4373" spans="1:8" s="2" customFormat="1" ht="15.75" thickBot="1" x14ac:dyDescent="0.3">
      <c r="A4373" s="525" t="str">
        <f t="shared" si="116"/>
        <v>653-027-4-003 Énergie Milot</v>
      </c>
      <c r="B4373" s="345" t="str">
        <f t="shared" si="117"/>
        <v>027-4-003 Énergie Milot</v>
      </c>
      <c r="C4373" s="406">
        <v>653</v>
      </c>
      <c r="D4373" s="406" t="s">
        <v>1314</v>
      </c>
      <c r="E4373" s="406" t="s">
        <v>1315</v>
      </c>
      <c r="F4373" s="760">
        <v>460</v>
      </c>
      <c r="G4373" s="761">
        <v>8</v>
      </c>
      <c r="H4373" s="762">
        <v>460</v>
      </c>
    </row>
    <row r="4374" spans="1:8" s="2" customFormat="1" ht="15.75" thickBot="1" x14ac:dyDescent="0.3">
      <c r="A4374" s="525" t="str">
        <f t="shared" si="116"/>
        <v>653-012-0-003 Entreprises Sappi Canada inc. (Matane)</v>
      </c>
      <c r="B4374" s="345" t="str">
        <f t="shared" si="117"/>
        <v>012-0-003 Entreprises Sappi Canada inc. (Matane)</v>
      </c>
      <c r="C4374" s="406">
        <v>653</v>
      </c>
      <c r="D4374" s="406" t="s">
        <v>1009</v>
      </c>
      <c r="E4374" s="406" t="s">
        <v>1239</v>
      </c>
      <c r="F4374" s="760">
        <v>460</v>
      </c>
      <c r="G4374" s="761">
        <v>8</v>
      </c>
      <c r="H4374" s="762">
        <v>460</v>
      </c>
    </row>
    <row r="4375" spans="1:8" s="2" customFormat="1" ht="15.75" thickBot="1" x14ac:dyDescent="0.3">
      <c r="A4375" s="525" t="str">
        <f t="shared" si="116"/>
        <v>653-025-0-001 Fibrek S.E.N.C. (Pâtes et papiers)</v>
      </c>
      <c r="B4375" s="345" t="str">
        <f t="shared" si="117"/>
        <v>025-0-001 Fibrek S.E.N.C. (Pâtes et papiers)</v>
      </c>
      <c r="C4375" s="406">
        <v>653</v>
      </c>
      <c r="D4375" s="406" t="s">
        <v>1310</v>
      </c>
      <c r="E4375" s="406" t="s">
        <v>1311</v>
      </c>
      <c r="F4375" s="760">
        <v>460</v>
      </c>
      <c r="G4375" s="761">
        <v>8</v>
      </c>
      <c r="H4375" s="762">
        <v>460</v>
      </c>
    </row>
    <row r="4376" spans="1:8" s="2" customFormat="1" ht="15.75" thickBot="1" x14ac:dyDescent="0.3">
      <c r="A4376" s="525" t="str">
        <f t="shared" si="116"/>
        <v>653-081-0-001 Rayonier A.M. Canada S.E.N.C. (Témiscaming - Pâtes et papiers)</v>
      </c>
      <c r="B4376" s="345" t="str">
        <f t="shared" si="117"/>
        <v>081-0-001 Rayonier A.M. Canada S.E.N.C. (Témiscaming - Pâtes et papiers)</v>
      </c>
      <c r="C4376" s="406">
        <v>653</v>
      </c>
      <c r="D4376" s="406" t="s">
        <v>1017</v>
      </c>
      <c r="E4376" s="406" t="s">
        <v>1244</v>
      </c>
      <c r="F4376" s="760">
        <v>460</v>
      </c>
      <c r="G4376" s="761">
        <v>8</v>
      </c>
      <c r="H4376" s="762">
        <v>460</v>
      </c>
    </row>
    <row r="4377" spans="1:8" s="2" customFormat="1" ht="15.75" thickBot="1" x14ac:dyDescent="0.3">
      <c r="A4377" s="525" t="str">
        <f t="shared" si="116"/>
        <v>653-025-4-005 Société de cogénération de St-Félicien, S.E.C.</v>
      </c>
      <c r="B4377" s="345" t="str">
        <f t="shared" si="117"/>
        <v>025-4-005 Société de cogénération de St-Félicien, S.E.C.</v>
      </c>
      <c r="C4377" s="406">
        <v>653</v>
      </c>
      <c r="D4377" s="406" t="s">
        <v>1312</v>
      </c>
      <c r="E4377" s="406" t="s">
        <v>1313</v>
      </c>
      <c r="F4377" s="760">
        <v>460</v>
      </c>
      <c r="G4377" s="761">
        <v>8</v>
      </c>
      <c r="H4377" s="762">
        <v>460</v>
      </c>
    </row>
    <row r="4378" spans="1:8" s="2" customFormat="1" ht="15.75" thickBot="1" x14ac:dyDescent="0.3">
      <c r="A4378" s="525" t="str">
        <f t="shared" si="116"/>
        <v>653-042-2-013 Transfobec Mauricie</v>
      </c>
      <c r="B4378" s="345" t="str">
        <f t="shared" si="117"/>
        <v>042-2-013 Transfobec Mauricie</v>
      </c>
      <c r="C4378" s="406">
        <v>653</v>
      </c>
      <c r="D4378" s="406" t="s">
        <v>1316</v>
      </c>
      <c r="E4378" s="406" t="s">
        <v>1317</v>
      </c>
      <c r="F4378" s="760">
        <v>220</v>
      </c>
      <c r="G4378" s="761">
        <v>4</v>
      </c>
      <c r="H4378" s="762">
        <v>240</v>
      </c>
    </row>
    <row r="4379" spans="1:8" s="2" customFormat="1" ht="15.75" thickBot="1" x14ac:dyDescent="0.3">
      <c r="A4379" s="525" t="str">
        <f t="shared" si="116"/>
        <v>654-142-4-004 Biomasse du lac Taureau</v>
      </c>
      <c r="B4379" s="345" t="str">
        <f t="shared" si="117"/>
        <v>142-4-004 Biomasse du lac Taureau</v>
      </c>
      <c r="C4379" s="406">
        <v>654</v>
      </c>
      <c r="D4379" s="406" t="s">
        <v>1147</v>
      </c>
      <c r="E4379" s="406" t="s">
        <v>1318</v>
      </c>
      <c r="F4379" s="760">
        <v>0</v>
      </c>
      <c r="G4379" s="761">
        <v>0</v>
      </c>
      <c r="H4379" s="762">
        <v>0</v>
      </c>
    </row>
    <row r="4380" spans="1:8" s="2" customFormat="1" ht="15.75" thickBot="1" x14ac:dyDescent="0.3">
      <c r="A4380" s="525" t="str">
        <f t="shared" si="116"/>
        <v>654-011-0-003 Cascades Canada ULC (Cabano)</v>
      </c>
      <c r="B4380" s="345" t="str">
        <f t="shared" si="117"/>
        <v>011-0-003 Cascades Canada ULC (Cabano)</v>
      </c>
      <c r="C4380" s="406">
        <v>654</v>
      </c>
      <c r="D4380" s="406" t="s">
        <v>1007</v>
      </c>
      <c r="E4380" s="406" t="s">
        <v>1211</v>
      </c>
      <c r="F4380" s="760">
        <v>460</v>
      </c>
      <c r="G4380" s="761">
        <v>8</v>
      </c>
      <c r="H4380" s="762">
        <v>460</v>
      </c>
    </row>
    <row r="4381" spans="1:8" s="2" customFormat="1" ht="15.75" thickBot="1" x14ac:dyDescent="0.3">
      <c r="A4381" s="525" t="str">
        <f t="shared" si="116"/>
        <v>654-051-0-003 Domtar inc. (Windsor - Pâtes et papiers)</v>
      </c>
      <c r="B4381" s="345" t="str">
        <f t="shared" si="117"/>
        <v>051-0-003 Domtar inc. (Windsor - Pâtes et papiers)</v>
      </c>
      <c r="C4381" s="406">
        <v>654</v>
      </c>
      <c r="D4381" s="406" t="s">
        <v>1012</v>
      </c>
      <c r="E4381" s="406" t="s">
        <v>1238</v>
      </c>
      <c r="F4381" s="760">
        <v>380</v>
      </c>
      <c r="G4381" s="761">
        <v>7</v>
      </c>
      <c r="H4381" s="762">
        <v>420</v>
      </c>
    </row>
    <row r="4382" spans="1:8" s="2" customFormat="1" ht="15.75" thickBot="1" x14ac:dyDescent="0.3">
      <c r="A4382" s="525" t="str">
        <f t="shared" si="116"/>
        <v>654-021-2-036 Elkem Métal Canada inc.</v>
      </c>
      <c r="B4382" s="345" t="str">
        <f t="shared" si="117"/>
        <v>021-2-036 Elkem Métal Canada inc.</v>
      </c>
      <c r="C4382" s="406">
        <v>654</v>
      </c>
      <c r="D4382" s="406" t="s">
        <v>1308</v>
      </c>
      <c r="E4382" s="406" t="s">
        <v>1309</v>
      </c>
      <c r="F4382" s="760">
        <v>460</v>
      </c>
      <c r="G4382" s="761">
        <v>8</v>
      </c>
      <c r="H4382" s="762">
        <v>460</v>
      </c>
    </row>
    <row r="4383" spans="1:8" s="2" customFormat="1" ht="15.75" thickBot="1" x14ac:dyDescent="0.3">
      <c r="A4383" s="525" t="str">
        <f t="shared" si="116"/>
        <v>654-027-4-003 Énergie Milot</v>
      </c>
      <c r="B4383" s="345" t="str">
        <f t="shared" si="117"/>
        <v>027-4-003 Énergie Milot</v>
      </c>
      <c r="C4383" s="406">
        <v>654</v>
      </c>
      <c r="D4383" s="406" t="s">
        <v>1314</v>
      </c>
      <c r="E4383" s="406" t="s">
        <v>1315</v>
      </c>
      <c r="F4383" s="760">
        <v>460</v>
      </c>
      <c r="G4383" s="761">
        <v>8</v>
      </c>
      <c r="H4383" s="762">
        <v>460</v>
      </c>
    </row>
    <row r="4384" spans="1:8" s="2" customFormat="1" ht="15.75" thickBot="1" x14ac:dyDescent="0.3">
      <c r="A4384" s="525" t="str">
        <f t="shared" ref="A4384:A4447" si="118">CONCATENATE(C4384,"-",B4384)</f>
        <v>654-012-0-003 Entreprises Sappi Canada inc. (Matane)</v>
      </c>
      <c r="B4384" s="345" t="str">
        <f t="shared" ref="B4384:B4447" si="119">CONCATENATE(D4384," ",E4384)</f>
        <v>012-0-003 Entreprises Sappi Canada inc. (Matane)</v>
      </c>
      <c r="C4384" s="406">
        <v>654</v>
      </c>
      <c r="D4384" s="406" t="s">
        <v>1009</v>
      </c>
      <c r="E4384" s="406" t="s">
        <v>1239</v>
      </c>
      <c r="F4384" s="760">
        <v>460</v>
      </c>
      <c r="G4384" s="761">
        <v>8</v>
      </c>
      <c r="H4384" s="762">
        <v>460</v>
      </c>
    </row>
    <row r="4385" spans="1:8" s="2" customFormat="1" ht="15.75" thickBot="1" x14ac:dyDescent="0.3">
      <c r="A4385" s="525" t="str">
        <f t="shared" si="118"/>
        <v>654-025-0-001 Fibrek S.E.N.C. (Pâtes et papiers)</v>
      </c>
      <c r="B4385" s="345" t="str">
        <f t="shared" si="119"/>
        <v>025-0-001 Fibrek S.E.N.C. (Pâtes et papiers)</v>
      </c>
      <c r="C4385" s="406">
        <v>654</v>
      </c>
      <c r="D4385" s="406" t="s">
        <v>1310</v>
      </c>
      <c r="E4385" s="406" t="s">
        <v>1311</v>
      </c>
      <c r="F4385" s="760">
        <v>460</v>
      </c>
      <c r="G4385" s="761">
        <v>8</v>
      </c>
      <c r="H4385" s="762">
        <v>460</v>
      </c>
    </row>
    <row r="4386" spans="1:8" s="2" customFormat="1" ht="15.75" thickBot="1" x14ac:dyDescent="0.3">
      <c r="A4386" s="525" t="str">
        <f t="shared" si="118"/>
        <v>654-081-0-001 Rayonier A.M. Canada S.E.N.C. (Témiscaming - Pâtes et papiers)</v>
      </c>
      <c r="B4386" s="345" t="str">
        <f t="shared" si="119"/>
        <v>081-0-001 Rayonier A.M. Canada S.E.N.C. (Témiscaming - Pâtes et papiers)</v>
      </c>
      <c r="C4386" s="406">
        <v>654</v>
      </c>
      <c r="D4386" s="406" t="s">
        <v>1017</v>
      </c>
      <c r="E4386" s="406" t="s">
        <v>1244</v>
      </c>
      <c r="F4386" s="760">
        <v>460</v>
      </c>
      <c r="G4386" s="761">
        <v>8</v>
      </c>
      <c r="H4386" s="762">
        <v>460</v>
      </c>
    </row>
    <row r="4387" spans="1:8" s="2" customFormat="1" ht="15.75" thickBot="1" x14ac:dyDescent="0.3">
      <c r="A4387" s="525" t="str">
        <f t="shared" si="118"/>
        <v>654-025-4-005 Société de cogénération de St-Félicien, S.E.C.</v>
      </c>
      <c r="B4387" s="345" t="str">
        <f t="shared" si="119"/>
        <v>025-4-005 Société de cogénération de St-Félicien, S.E.C.</v>
      </c>
      <c r="C4387" s="406">
        <v>654</v>
      </c>
      <c r="D4387" s="406" t="s">
        <v>1312</v>
      </c>
      <c r="E4387" s="406" t="s">
        <v>1313</v>
      </c>
      <c r="F4387" s="760">
        <v>460</v>
      </c>
      <c r="G4387" s="761">
        <v>8</v>
      </c>
      <c r="H4387" s="762">
        <v>460</v>
      </c>
    </row>
    <row r="4388" spans="1:8" s="2" customFormat="1" ht="15.75" thickBot="1" x14ac:dyDescent="0.3">
      <c r="A4388" s="525" t="str">
        <f t="shared" si="118"/>
        <v>654-042-2-013 Transfobec Mauricie</v>
      </c>
      <c r="B4388" s="345" t="str">
        <f t="shared" si="119"/>
        <v>042-2-013 Transfobec Mauricie</v>
      </c>
      <c r="C4388" s="406">
        <v>654</v>
      </c>
      <c r="D4388" s="406" t="s">
        <v>1316</v>
      </c>
      <c r="E4388" s="406" t="s">
        <v>1317</v>
      </c>
      <c r="F4388" s="760">
        <v>280</v>
      </c>
      <c r="G4388" s="761">
        <v>5</v>
      </c>
      <c r="H4388" s="762">
        <v>300</v>
      </c>
    </row>
    <row r="4389" spans="1:8" s="2" customFormat="1" ht="15.75" thickBot="1" x14ac:dyDescent="0.3">
      <c r="A4389" s="525" t="str">
        <f t="shared" si="118"/>
        <v>656-142-4-004 Biomasse du lac Taureau</v>
      </c>
      <c r="B4389" s="345" t="str">
        <f t="shared" si="119"/>
        <v>142-4-004 Biomasse du lac Taureau</v>
      </c>
      <c r="C4389" s="406">
        <v>656</v>
      </c>
      <c r="D4389" s="406" t="s">
        <v>1147</v>
      </c>
      <c r="E4389" s="406" t="s">
        <v>1318</v>
      </c>
      <c r="F4389" s="760">
        <v>0</v>
      </c>
      <c r="G4389" s="761">
        <v>0</v>
      </c>
      <c r="H4389" s="762">
        <v>0</v>
      </c>
    </row>
    <row r="4390" spans="1:8" s="2" customFormat="1" ht="15.75" thickBot="1" x14ac:dyDescent="0.3">
      <c r="A4390" s="525" t="str">
        <f t="shared" si="118"/>
        <v>656-011-0-003 Cascades Canada ULC (Cabano)</v>
      </c>
      <c r="B4390" s="345" t="str">
        <f t="shared" si="119"/>
        <v>011-0-003 Cascades Canada ULC (Cabano)</v>
      </c>
      <c r="C4390" s="406">
        <v>656</v>
      </c>
      <c r="D4390" s="406" t="s">
        <v>1007</v>
      </c>
      <c r="E4390" s="406" t="s">
        <v>1211</v>
      </c>
      <c r="F4390" s="760">
        <v>460</v>
      </c>
      <c r="G4390" s="761">
        <v>8</v>
      </c>
      <c r="H4390" s="762">
        <v>460</v>
      </c>
    </row>
    <row r="4391" spans="1:8" s="2" customFormat="1" ht="15.75" thickBot="1" x14ac:dyDescent="0.3">
      <c r="A4391" s="525" t="str">
        <f t="shared" si="118"/>
        <v>656-051-0-003 Domtar inc. (Windsor - Pâtes et papiers)</v>
      </c>
      <c r="B4391" s="345" t="str">
        <f t="shared" si="119"/>
        <v>051-0-003 Domtar inc. (Windsor - Pâtes et papiers)</v>
      </c>
      <c r="C4391" s="406">
        <v>656</v>
      </c>
      <c r="D4391" s="406" t="s">
        <v>1012</v>
      </c>
      <c r="E4391" s="406" t="s">
        <v>1238</v>
      </c>
      <c r="F4391" s="760">
        <v>460</v>
      </c>
      <c r="G4391" s="761">
        <v>8</v>
      </c>
      <c r="H4391" s="762">
        <v>460</v>
      </c>
    </row>
    <row r="4392" spans="1:8" s="2" customFormat="1" ht="15.75" thickBot="1" x14ac:dyDescent="0.3">
      <c r="A4392" s="525" t="str">
        <f t="shared" si="118"/>
        <v>656-021-2-036 Elkem Métal Canada inc.</v>
      </c>
      <c r="B4392" s="345" t="str">
        <f t="shared" si="119"/>
        <v>021-2-036 Elkem Métal Canada inc.</v>
      </c>
      <c r="C4392" s="406">
        <v>656</v>
      </c>
      <c r="D4392" s="406" t="s">
        <v>1308</v>
      </c>
      <c r="E4392" s="406" t="s">
        <v>1309</v>
      </c>
      <c r="F4392" s="760">
        <v>460</v>
      </c>
      <c r="G4392" s="761">
        <v>8</v>
      </c>
      <c r="H4392" s="762">
        <v>460</v>
      </c>
    </row>
    <row r="4393" spans="1:8" s="2" customFormat="1" ht="15.75" thickBot="1" x14ac:dyDescent="0.3">
      <c r="A4393" s="525" t="str">
        <f t="shared" si="118"/>
        <v>656-027-4-003 Énergie Milot</v>
      </c>
      <c r="B4393" s="345" t="str">
        <f t="shared" si="119"/>
        <v>027-4-003 Énergie Milot</v>
      </c>
      <c r="C4393" s="406">
        <v>656</v>
      </c>
      <c r="D4393" s="406" t="s">
        <v>1314</v>
      </c>
      <c r="E4393" s="406" t="s">
        <v>1315</v>
      </c>
      <c r="F4393" s="760">
        <v>460</v>
      </c>
      <c r="G4393" s="761">
        <v>8</v>
      </c>
      <c r="H4393" s="762">
        <v>460</v>
      </c>
    </row>
    <row r="4394" spans="1:8" s="2" customFormat="1" ht="15.75" thickBot="1" x14ac:dyDescent="0.3">
      <c r="A4394" s="525" t="str">
        <f t="shared" si="118"/>
        <v>656-012-0-003 Entreprises Sappi Canada inc. (Matane)</v>
      </c>
      <c r="B4394" s="345" t="str">
        <f t="shared" si="119"/>
        <v>012-0-003 Entreprises Sappi Canada inc. (Matane)</v>
      </c>
      <c r="C4394" s="406">
        <v>656</v>
      </c>
      <c r="D4394" s="406" t="s">
        <v>1009</v>
      </c>
      <c r="E4394" s="406" t="s">
        <v>1239</v>
      </c>
      <c r="F4394" s="760">
        <v>460</v>
      </c>
      <c r="G4394" s="761">
        <v>8</v>
      </c>
      <c r="H4394" s="762">
        <v>460</v>
      </c>
    </row>
    <row r="4395" spans="1:8" s="2" customFormat="1" ht="15.75" thickBot="1" x14ac:dyDescent="0.3">
      <c r="A4395" s="525" t="str">
        <f t="shared" si="118"/>
        <v>656-025-0-001 Fibrek S.E.N.C. (Pâtes et papiers)</v>
      </c>
      <c r="B4395" s="345" t="str">
        <f t="shared" si="119"/>
        <v>025-0-001 Fibrek S.E.N.C. (Pâtes et papiers)</v>
      </c>
      <c r="C4395" s="406">
        <v>656</v>
      </c>
      <c r="D4395" s="406" t="s">
        <v>1310</v>
      </c>
      <c r="E4395" s="406" t="s">
        <v>1311</v>
      </c>
      <c r="F4395" s="760">
        <v>460</v>
      </c>
      <c r="G4395" s="761">
        <v>8</v>
      </c>
      <c r="H4395" s="762">
        <v>460</v>
      </c>
    </row>
    <row r="4396" spans="1:8" s="2" customFormat="1" ht="15.75" thickBot="1" x14ac:dyDescent="0.3">
      <c r="A4396" s="525" t="str">
        <f t="shared" si="118"/>
        <v>656-081-0-001 Rayonier A.M. Canada S.E.N.C. (Témiscaming - Pâtes et papiers)</v>
      </c>
      <c r="B4396" s="345" t="str">
        <f t="shared" si="119"/>
        <v>081-0-001 Rayonier A.M. Canada S.E.N.C. (Témiscaming - Pâtes et papiers)</v>
      </c>
      <c r="C4396" s="406">
        <v>656</v>
      </c>
      <c r="D4396" s="406" t="s">
        <v>1017</v>
      </c>
      <c r="E4396" s="406" t="s">
        <v>1244</v>
      </c>
      <c r="F4396" s="760">
        <v>460</v>
      </c>
      <c r="G4396" s="761">
        <v>8</v>
      </c>
      <c r="H4396" s="762">
        <v>460</v>
      </c>
    </row>
    <row r="4397" spans="1:8" s="2" customFormat="1" ht="15.75" thickBot="1" x14ac:dyDescent="0.3">
      <c r="A4397" s="525" t="str">
        <f t="shared" si="118"/>
        <v>656-025-4-005 Société de cogénération de St-Félicien, S.E.C.</v>
      </c>
      <c r="B4397" s="345" t="str">
        <f t="shared" si="119"/>
        <v>025-4-005 Société de cogénération de St-Félicien, S.E.C.</v>
      </c>
      <c r="C4397" s="406">
        <v>656</v>
      </c>
      <c r="D4397" s="406" t="s">
        <v>1312</v>
      </c>
      <c r="E4397" s="406" t="s">
        <v>1313</v>
      </c>
      <c r="F4397" s="760">
        <v>460</v>
      </c>
      <c r="G4397" s="761">
        <v>8</v>
      </c>
      <c r="H4397" s="762">
        <v>460</v>
      </c>
    </row>
    <row r="4398" spans="1:8" s="2" customFormat="1" ht="15.75" thickBot="1" x14ac:dyDescent="0.3">
      <c r="A4398" s="525" t="str">
        <f t="shared" si="118"/>
        <v>656-042-2-013 Transfobec Mauricie</v>
      </c>
      <c r="B4398" s="345" t="str">
        <f t="shared" si="119"/>
        <v>042-2-013 Transfobec Mauricie</v>
      </c>
      <c r="C4398" s="406">
        <v>656</v>
      </c>
      <c r="D4398" s="406" t="s">
        <v>1316</v>
      </c>
      <c r="E4398" s="406" t="s">
        <v>1317</v>
      </c>
      <c r="F4398" s="760">
        <v>400</v>
      </c>
      <c r="G4398" s="761">
        <v>7</v>
      </c>
      <c r="H4398" s="762">
        <v>420</v>
      </c>
    </row>
    <row r="4399" spans="1:8" s="2" customFormat="1" ht="15.75" thickBot="1" x14ac:dyDescent="0.3">
      <c r="A4399" s="525" t="str">
        <f t="shared" si="118"/>
        <v>657-142-4-004 Biomasse du lac Taureau</v>
      </c>
      <c r="B4399" s="345" t="str">
        <f t="shared" si="119"/>
        <v>142-4-004 Biomasse du lac Taureau</v>
      </c>
      <c r="C4399" s="406">
        <v>657</v>
      </c>
      <c r="D4399" s="406" t="s">
        <v>1147</v>
      </c>
      <c r="E4399" s="406" t="s">
        <v>1318</v>
      </c>
      <c r="F4399" s="760">
        <v>0</v>
      </c>
      <c r="G4399" s="761">
        <v>0</v>
      </c>
      <c r="H4399" s="762">
        <v>0</v>
      </c>
    </row>
    <row r="4400" spans="1:8" s="2" customFormat="1" ht="15.75" thickBot="1" x14ac:dyDescent="0.3">
      <c r="A4400" s="525" t="str">
        <f t="shared" si="118"/>
        <v>657-011-0-003 Cascades Canada ULC (Cabano)</v>
      </c>
      <c r="B4400" s="345" t="str">
        <f t="shared" si="119"/>
        <v>011-0-003 Cascades Canada ULC (Cabano)</v>
      </c>
      <c r="C4400" s="406">
        <v>657</v>
      </c>
      <c r="D4400" s="406" t="s">
        <v>1007</v>
      </c>
      <c r="E4400" s="406" t="s">
        <v>1211</v>
      </c>
      <c r="F4400" s="760">
        <v>460</v>
      </c>
      <c r="G4400" s="761">
        <v>8</v>
      </c>
      <c r="H4400" s="762">
        <v>460</v>
      </c>
    </row>
    <row r="4401" spans="1:8" s="2" customFormat="1" ht="15.75" thickBot="1" x14ac:dyDescent="0.3">
      <c r="A4401" s="525" t="str">
        <f t="shared" si="118"/>
        <v>657-051-0-003 Domtar inc. (Windsor - Pâtes et papiers)</v>
      </c>
      <c r="B4401" s="345" t="str">
        <f t="shared" si="119"/>
        <v>051-0-003 Domtar inc. (Windsor - Pâtes et papiers)</v>
      </c>
      <c r="C4401" s="406">
        <v>657</v>
      </c>
      <c r="D4401" s="406" t="s">
        <v>1012</v>
      </c>
      <c r="E4401" s="406" t="s">
        <v>1238</v>
      </c>
      <c r="F4401" s="760">
        <v>460</v>
      </c>
      <c r="G4401" s="761">
        <v>8</v>
      </c>
      <c r="H4401" s="762">
        <v>460</v>
      </c>
    </row>
    <row r="4402" spans="1:8" s="2" customFormat="1" ht="15.75" thickBot="1" x14ac:dyDescent="0.3">
      <c r="A4402" s="525" t="str">
        <f t="shared" si="118"/>
        <v>657-021-2-036 Elkem Métal Canada inc.</v>
      </c>
      <c r="B4402" s="345" t="str">
        <f t="shared" si="119"/>
        <v>021-2-036 Elkem Métal Canada inc.</v>
      </c>
      <c r="C4402" s="406">
        <v>657</v>
      </c>
      <c r="D4402" s="406" t="s">
        <v>1308</v>
      </c>
      <c r="E4402" s="406" t="s">
        <v>1309</v>
      </c>
      <c r="F4402" s="760">
        <v>460</v>
      </c>
      <c r="G4402" s="761">
        <v>8</v>
      </c>
      <c r="H4402" s="762">
        <v>460</v>
      </c>
    </row>
    <row r="4403" spans="1:8" s="2" customFormat="1" ht="15.75" thickBot="1" x14ac:dyDescent="0.3">
      <c r="A4403" s="525" t="str">
        <f t="shared" si="118"/>
        <v>657-027-4-003 Énergie Milot</v>
      </c>
      <c r="B4403" s="345" t="str">
        <f t="shared" si="119"/>
        <v>027-4-003 Énergie Milot</v>
      </c>
      <c r="C4403" s="406">
        <v>657</v>
      </c>
      <c r="D4403" s="406" t="s">
        <v>1314</v>
      </c>
      <c r="E4403" s="406" t="s">
        <v>1315</v>
      </c>
      <c r="F4403" s="760">
        <v>460</v>
      </c>
      <c r="G4403" s="761">
        <v>8</v>
      </c>
      <c r="H4403" s="762">
        <v>460</v>
      </c>
    </row>
    <row r="4404" spans="1:8" s="2" customFormat="1" ht="15.75" thickBot="1" x14ac:dyDescent="0.3">
      <c r="A4404" s="525" t="str">
        <f t="shared" si="118"/>
        <v>657-012-0-003 Entreprises Sappi Canada inc. (Matane)</v>
      </c>
      <c r="B4404" s="345" t="str">
        <f t="shared" si="119"/>
        <v>012-0-003 Entreprises Sappi Canada inc. (Matane)</v>
      </c>
      <c r="C4404" s="406">
        <v>657</v>
      </c>
      <c r="D4404" s="406" t="s">
        <v>1009</v>
      </c>
      <c r="E4404" s="406" t="s">
        <v>1239</v>
      </c>
      <c r="F4404" s="760">
        <v>460</v>
      </c>
      <c r="G4404" s="761">
        <v>8</v>
      </c>
      <c r="H4404" s="762">
        <v>460</v>
      </c>
    </row>
    <row r="4405" spans="1:8" s="2" customFormat="1" ht="15.75" thickBot="1" x14ac:dyDescent="0.3">
      <c r="A4405" s="525" t="str">
        <f t="shared" si="118"/>
        <v>657-025-0-001 Fibrek S.E.N.C. (Pâtes et papiers)</v>
      </c>
      <c r="B4405" s="345" t="str">
        <f t="shared" si="119"/>
        <v>025-0-001 Fibrek S.E.N.C. (Pâtes et papiers)</v>
      </c>
      <c r="C4405" s="406">
        <v>657</v>
      </c>
      <c r="D4405" s="406" t="s">
        <v>1310</v>
      </c>
      <c r="E4405" s="406" t="s">
        <v>1311</v>
      </c>
      <c r="F4405" s="760">
        <v>460</v>
      </c>
      <c r="G4405" s="761">
        <v>8</v>
      </c>
      <c r="H4405" s="762">
        <v>460</v>
      </c>
    </row>
    <row r="4406" spans="1:8" s="2" customFormat="1" ht="15.75" thickBot="1" x14ac:dyDescent="0.3">
      <c r="A4406" s="525" t="str">
        <f t="shared" si="118"/>
        <v>657-081-0-001 Rayonier A.M. Canada S.E.N.C. (Témiscaming - Pâtes et papiers)</v>
      </c>
      <c r="B4406" s="345" t="str">
        <f t="shared" si="119"/>
        <v>081-0-001 Rayonier A.M. Canada S.E.N.C. (Témiscaming - Pâtes et papiers)</v>
      </c>
      <c r="C4406" s="406">
        <v>657</v>
      </c>
      <c r="D4406" s="406" t="s">
        <v>1017</v>
      </c>
      <c r="E4406" s="406" t="s">
        <v>1244</v>
      </c>
      <c r="F4406" s="760">
        <v>460</v>
      </c>
      <c r="G4406" s="761">
        <v>8</v>
      </c>
      <c r="H4406" s="762">
        <v>460</v>
      </c>
    </row>
    <row r="4407" spans="1:8" s="2" customFormat="1" ht="15.75" thickBot="1" x14ac:dyDescent="0.3">
      <c r="A4407" s="525" t="str">
        <f t="shared" si="118"/>
        <v>657-025-4-005 Société de cogénération de St-Félicien, S.E.C.</v>
      </c>
      <c r="B4407" s="345" t="str">
        <f t="shared" si="119"/>
        <v>025-4-005 Société de cogénération de St-Félicien, S.E.C.</v>
      </c>
      <c r="C4407" s="406">
        <v>657</v>
      </c>
      <c r="D4407" s="406" t="s">
        <v>1312</v>
      </c>
      <c r="E4407" s="406" t="s">
        <v>1313</v>
      </c>
      <c r="F4407" s="760">
        <v>460</v>
      </c>
      <c r="G4407" s="761">
        <v>8</v>
      </c>
      <c r="H4407" s="762">
        <v>460</v>
      </c>
    </row>
    <row r="4408" spans="1:8" s="2" customFormat="1" ht="15.75" thickBot="1" x14ac:dyDescent="0.3">
      <c r="A4408" s="525" t="str">
        <f t="shared" si="118"/>
        <v>657-042-2-013 Transfobec Mauricie</v>
      </c>
      <c r="B4408" s="345" t="str">
        <f t="shared" si="119"/>
        <v>042-2-013 Transfobec Mauricie</v>
      </c>
      <c r="C4408" s="406">
        <v>657</v>
      </c>
      <c r="D4408" s="406" t="s">
        <v>1316</v>
      </c>
      <c r="E4408" s="406" t="s">
        <v>1317</v>
      </c>
      <c r="F4408" s="760">
        <v>420</v>
      </c>
      <c r="G4408" s="761">
        <v>7</v>
      </c>
      <c r="H4408" s="762">
        <v>420</v>
      </c>
    </row>
    <row r="4409" spans="1:8" s="2" customFormat="1" ht="15.75" thickBot="1" x14ac:dyDescent="0.3">
      <c r="A4409" s="525" t="str">
        <f t="shared" si="118"/>
        <v>658-142-4-004 Biomasse du lac Taureau</v>
      </c>
      <c r="B4409" s="345" t="str">
        <f t="shared" si="119"/>
        <v>142-4-004 Biomasse du lac Taureau</v>
      </c>
      <c r="C4409" s="406">
        <v>658</v>
      </c>
      <c r="D4409" s="406" t="s">
        <v>1147</v>
      </c>
      <c r="E4409" s="406" t="s">
        <v>1318</v>
      </c>
      <c r="F4409" s="760">
        <v>160</v>
      </c>
      <c r="G4409" s="761">
        <v>3</v>
      </c>
      <c r="H4409" s="762">
        <v>180</v>
      </c>
    </row>
    <row r="4410" spans="1:8" s="2" customFormat="1" ht="15.75" thickBot="1" x14ac:dyDescent="0.3">
      <c r="A4410" s="525" t="str">
        <f t="shared" si="118"/>
        <v>658-011-0-003 Cascades Canada ULC (Cabano)</v>
      </c>
      <c r="B4410" s="345" t="str">
        <f t="shared" si="119"/>
        <v>011-0-003 Cascades Canada ULC (Cabano)</v>
      </c>
      <c r="C4410" s="406">
        <v>658</v>
      </c>
      <c r="D4410" s="406" t="s">
        <v>1007</v>
      </c>
      <c r="E4410" s="406" t="s">
        <v>1211</v>
      </c>
      <c r="F4410" s="760">
        <v>460</v>
      </c>
      <c r="G4410" s="761">
        <v>8</v>
      </c>
      <c r="H4410" s="762">
        <v>460</v>
      </c>
    </row>
    <row r="4411" spans="1:8" s="2" customFormat="1" ht="15.75" thickBot="1" x14ac:dyDescent="0.3">
      <c r="A4411" s="525" t="str">
        <f t="shared" si="118"/>
        <v>658-051-0-003 Domtar inc. (Windsor - Pâtes et papiers)</v>
      </c>
      <c r="B4411" s="345" t="str">
        <f t="shared" si="119"/>
        <v>051-0-003 Domtar inc. (Windsor - Pâtes et papiers)</v>
      </c>
      <c r="C4411" s="406">
        <v>658</v>
      </c>
      <c r="D4411" s="406" t="s">
        <v>1012</v>
      </c>
      <c r="E4411" s="406" t="s">
        <v>1238</v>
      </c>
      <c r="F4411" s="760">
        <v>460</v>
      </c>
      <c r="G4411" s="761">
        <v>8</v>
      </c>
      <c r="H4411" s="762">
        <v>460</v>
      </c>
    </row>
    <row r="4412" spans="1:8" s="2" customFormat="1" ht="15.75" thickBot="1" x14ac:dyDescent="0.3">
      <c r="A4412" s="525" t="str">
        <f t="shared" si="118"/>
        <v>658-021-2-036 Elkem Métal Canada inc.</v>
      </c>
      <c r="B4412" s="345" t="str">
        <f t="shared" si="119"/>
        <v>021-2-036 Elkem Métal Canada inc.</v>
      </c>
      <c r="C4412" s="406">
        <v>658</v>
      </c>
      <c r="D4412" s="406" t="s">
        <v>1308</v>
      </c>
      <c r="E4412" s="406" t="s">
        <v>1309</v>
      </c>
      <c r="F4412" s="760">
        <v>460</v>
      </c>
      <c r="G4412" s="761">
        <v>8</v>
      </c>
      <c r="H4412" s="762">
        <v>460</v>
      </c>
    </row>
    <row r="4413" spans="1:8" s="2" customFormat="1" ht="15.75" thickBot="1" x14ac:dyDescent="0.3">
      <c r="A4413" s="525" t="str">
        <f t="shared" si="118"/>
        <v>658-027-4-003 Énergie Milot</v>
      </c>
      <c r="B4413" s="345" t="str">
        <f t="shared" si="119"/>
        <v>027-4-003 Énergie Milot</v>
      </c>
      <c r="C4413" s="406">
        <v>658</v>
      </c>
      <c r="D4413" s="406" t="s">
        <v>1314</v>
      </c>
      <c r="E4413" s="406" t="s">
        <v>1315</v>
      </c>
      <c r="F4413" s="760">
        <v>460</v>
      </c>
      <c r="G4413" s="761">
        <v>8</v>
      </c>
      <c r="H4413" s="762">
        <v>460</v>
      </c>
    </row>
    <row r="4414" spans="1:8" s="2" customFormat="1" ht="15.75" thickBot="1" x14ac:dyDescent="0.3">
      <c r="A4414" s="525" t="str">
        <f t="shared" si="118"/>
        <v>658-012-0-003 Entreprises Sappi Canada inc. (Matane)</v>
      </c>
      <c r="B4414" s="345" t="str">
        <f t="shared" si="119"/>
        <v>012-0-003 Entreprises Sappi Canada inc. (Matane)</v>
      </c>
      <c r="C4414" s="406">
        <v>658</v>
      </c>
      <c r="D4414" s="406" t="s">
        <v>1009</v>
      </c>
      <c r="E4414" s="406" t="s">
        <v>1239</v>
      </c>
      <c r="F4414" s="760">
        <v>460</v>
      </c>
      <c r="G4414" s="761">
        <v>8</v>
      </c>
      <c r="H4414" s="762">
        <v>460</v>
      </c>
    </row>
    <row r="4415" spans="1:8" s="2" customFormat="1" ht="15.75" thickBot="1" x14ac:dyDescent="0.3">
      <c r="A4415" s="525" t="str">
        <f t="shared" si="118"/>
        <v>658-025-0-001 Fibrek S.E.N.C. (Pâtes et papiers)</v>
      </c>
      <c r="B4415" s="345" t="str">
        <f t="shared" si="119"/>
        <v>025-0-001 Fibrek S.E.N.C. (Pâtes et papiers)</v>
      </c>
      <c r="C4415" s="406">
        <v>658</v>
      </c>
      <c r="D4415" s="406" t="s">
        <v>1310</v>
      </c>
      <c r="E4415" s="406" t="s">
        <v>1311</v>
      </c>
      <c r="F4415" s="760">
        <v>460</v>
      </c>
      <c r="G4415" s="761">
        <v>8</v>
      </c>
      <c r="H4415" s="762">
        <v>460</v>
      </c>
    </row>
    <row r="4416" spans="1:8" s="2" customFormat="1" ht="15.75" thickBot="1" x14ac:dyDescent="0.3">
      <c r="A4416" s="525" t="str">
        <f t="shared" si="118"/>
        <v>658-081-0-001 Rayonier A.M. Canada S.E.N.C. (Témiscaming - Pâtes et papiers)</v>
      </c>
      <c r="B4416" s="345" t="str">
        <f t="shared" si="119"/>
        <v>081-0-001 Rayonier A.M. Canada S.E.N.C. (Témiscaming - Pâtes et papiers)</v>
      </c>
      <c r="C4416" s="406">
        <v>658</v>
      </c>
      <c r="D4416" s="406" t="s">
        <v>1017</v>
      </c>
      <c r="E4416" s="406" t="s">
        <v>1244</v>
      </c>
      <c r="F4416" s="760">
        <v>460</v>
      </c>
      <c r="G4416" s="761">
        <v>8</v>
      </c>
      <c r="H4416" s="762">
        <v>460</v>
      </c>
    </row>
    <row r="4417" spans="1:8" s="2" customFormat="1" ht="15.75" thickBot="1" x14ac:dyDescent="0.3">
      <c r="A4417" s="525" t="str">
        <f t="shared" si="118"/>
        <v>658-025-4-005 Société de cogénération de St-Félicien, S.E.C.</v>
      </c>
      <c r="B4417" s="345" t="str">
        <f t="shared" si="119"/>
        <v>025-4-005 Société de cogénération de St-Félicien, S.E.C.</v>
      </c>
      <c r="C4417" s="406">
        <v>658</v>
      </c>
      <c r="D4417" s="406" t="s">
        <v>1312</v>
      </c>
      <c r="E4417" s="406" t="s">
        <v>1313</v>
      </c>
      <c r="F4417" s="760">
        <v>460</v>
      </c>
      <c r="G4417" s="761">
        <v>8</v>
      </c>
      <c r="H4417" s="762">
        <v>460</v>
      </c>
    </row>
    <row r="4418" spans="1:8" s="2" customFormat="1" ht="15.75" thickBot="1" x14ac:dyDescent="0.3">
      <c r="A4418" s="525" t="str">
        <f t="shared" si="118"/>
        <v>658-042-2-013 Transfobec Mauricie</v>
      </c>
      <c r="B4418" s="345" t="str">
        <f t="shared" si="119"/>
        <v>042-2-013 Transfobec Mauricie</v>
      </c>
      <c r="C4418" s="406">
        <v>658</v>
      </c>
      <c r="D4418" s="406" t="s">
        <v>1316</v>
      </c>
      <c r="E4418" s="406" t="s">
        <v>1317</v>
      </c>
      <c r="F4418" s="760">
        <v>340</v>
      </c>
      <c r="G4418" s="761">
        <v>6</v>
      </c>
      <c r="H4418" s="762">
        <v>360</v>
      </c>
    </row>
    <row r="4419" spans="1:8" s="2" customFormat="1" ht="15.75" thickBot="1" x14ac:dyDescent="0.3">
      <c r="A4419" s="525" t="str">
        <f t="shared" si="118"/>
        <v>659-142-4-004 Biomasse du lac Taureau</v>
      </c>
      <c r="B4419" s="345" t="str">
        <f t="shared" si="119"/>
        <v>142-4-004 Biomasse du lac Taureau</v>
      </c>
      <c r="C4419" s="406">
        <v>659</v>
      </c>
      <c r="D4419" s="406" t="s">
        <v>1147</v>
      </c>
      <c r="E4419" s="406" t="s">
        <v>1318</v>
      </c>
      <c r="F4419" s="760">
        <v>280</v>
      </c>
      <c r="G4419" s="761">
        <v>5</v>
      </c>
      <c r="H4419" s="762">
        <v>300</v>
      </c>
    </row>
    <row r="4420" spans="1:8" s="2" customFormat="1" ht="15.75" thickBot="1" x14ac:dyDescent="0.3">
      <c r="A4420" s="525" t="str">
        <f t="shared" si="118"/>
        <v>659-011-0-003 Cascades Canada ULC (Cabano)</v>
      </c>
      <c r="B4420" s="345" t="str">
        <f t="shared" si="119"/>
        <v>011-0-003 Cascades Canada ULC (Cabano)</v>
      </c>
      <c r="C4420" s="406">
        <v>659</v>
      </c>
      <c r="D4420" s="406" t="s">
        <v>1007</v>
      </c>
      <c r="E4420" s="406" t="s">
        <v>1211</v>
      </c>
      <c r="F4420" s="760">
        <v>460</v>
      </c>
      <c r="G4420" s="761">
        <v>8</v>
      </c>
      <c r="H4420" s="762">
        <v>460</v>
      </c>
    </row>
    <row r="4421" spans="1:8" s="2" customFormat="1" ht="15.75" thickBot="1" x14ac:dyDescent="0.3">
      <c r="A4421" s="525" t="str">
        <f t="shared" si="118"/>
        <v>659-051-0-003 Domtar inc. (Windsor - Pâtes et papiers)</v>
      </c>
      <c r="B4421" s="345" t="str">
        <f t="shared" si="119"/>
        <v>051-0-003 Domtar inc. (Windsor - Pâtes et papiers)</v>
      </c>
      <c r="C4421" s="406">
        <v>659</v>
      </c>
      <c r="D4421" s="406" t="s">
        <v>1012</v>
      </c>
      <c r="E4421" s="406" t="s">
        <v>1238</v>
      </c>
      <c r="F4421" s="760">
        <v>460</v>
      </c>
      <c r="G4421" s="761">
        <v>8</v>
      </c>
      <c r="H4421" s="762">
        <v>460</v>
      </c>
    </row>
    <row r="4422" spans="1:8" s="2" customFormat="1" ht="15.75" thickBot="1" x14ac:dyDescent="0.3">
      <c r="A4422" s="525" t="str">
        <f t="shared" si="118"/>
        <v>659-021-2-036 Elkem Métal Canada inc.</v>
      </c>
      <c r="B4422" s="345" t="str">
        <f t="shared" si="119"/>
        <v>021-2-036 Elkem Métal Canada inc.</v>
      </c>
      <c r="C4422" s="406">
        <v>659</v>
      </c>
      <c r="D4422" s="406" t="s">
        <v>1308</v>
      </c>
      <c r="E4422" s="406" t="s">
        <v>1309</v>
      </c>
      <c r="F4422" s="760">
        <v>460</v>
      </c>
      <c r="G4422" s="761">
        <v>8</v>
      </c>
      <c r="H4422" s="762">
        <v>460</v>
      </c>
    </row>
    <row r="4423" spans="1:8" s="2" customFormat="1" ht="15.75" thickBot="1" x14ac:dyDescent="0.3">
      <c r="A4423" s="525" t="str">
        <f t="shared" si="118"/>
        <v>659-027-4-003 Énergie Milot</v>
      </c>
      <c r="B4423" s="345" t="str">
        <f t="shared" si="119"/>
        <v>027-4-003 Énergie Milot</v>
      </c>
      <c r="C4423" s="406">
        <v>659</v>
      </c>
      <c r="D4423" s="406" t="s">
        <v>1314</v>
      </c>
      <c r="E4423" s="406" t="s">
        <v>1315</v>
      </c>
      <c r="F4423" s="760">
        <v>460</v>
      </c>
      <c r="G4423" s="761">
        <v>8</v>
      </c>
      <c r="H4423" s="762">
        <v>460</v>
      </c>
    </row>
    <row r="4424" spans="1:8" s="2" customFormat="1" ht="15.75" thickBot="1" x14ac:dyDescent="0.3">
      <c r="A4424" s="525" t="str">
        <f t="shared" si="118"/>
        <v>659-012-0-003 Entreprises Sappi Canada inc. (Matane)</v>
      </c>
      <c r="B4424" s="345" t="str">
        <f t="shared" si="119"/>
        <v>012-0-003 Entreprises Sappi Canada inc. (Matane)</v>
      </c>
      <c r="C4424" s="406">
        <v>659</v>
      </c>
      <c r="D4424" s="406" t="s">
        <v>1009</v>
      </c>
      <c r="E4424" s="406" t="s">
        <v>1239</v>
      </c>
      <c r="F4424" s="760">
        <v>460</v>
      </c>
      <c r="G4424" s="761">
        <v>8</v>
      </c>
      <c r="H4424" s="762">
        <v>460</v>
      </c>
    </row>
    <row r="4425" spans="1:8" s="2" customFormat="1" ht="15.75" thickBot="1" x14ac:dyDescent="0.3">
      <c r="A4425" s="525" t="str">
        <f t="shared" si="118"/>
        <v>659-025-0-001 Fibrek S.E.N.C. (Pâtes et papiers)</v>
      </c>
      <c r="B4425" s="345" t="str">
        <f t="shared" si="119"/>
        <v>025-0-001 Fibrek S.E.N.C. (Pâtes et papiers)</v>
      </c>
      <c r="C4425" s="406">
        <v>659</v>
      </c>
      <c r="D4425" s="406" t="s">
        <v>1310</v>
      </c>
      <c r="E4425" s="406" t="s">
        <v>1311</v>
      </c>
      <c r="F4425" s="760">
        <v>460</v>
      </c>
      <c r="G4425" s="761">
        <v>8</v>
      </c>
      <c r="H4425" s="762">
        <v>460</v>
      </c>
    </row>
    <row r="4426" spans="1:8" s="2" customFormat="1" ht="15.75" thickBot="1" x14ac:dyDescent="0.3">
      <c r="A4426" s="525" t="str">
        <f t="shared" si="118"/>
        <v>659-081-0-001 Rayonier A.M. Canada S.E.N.C. (Témiscaming - Pâtes et papiers)</v>
      </c>
      <c r="B4426" s="345" t="str">
        <f t="shared" si="119"/>
        <v>081-0-001 Rayonier A.M. Canada S.E.N.C. (Témiscaming - Pâtes et papiers)</v>
      </c>
      <c r="C4426" s="406">
        <v>659</v>
      </c>
      <c r="D4426" s="406" t="s">
        <v>1017</v>
      </c>
      <c r="E4426" s="406" t="s">
        <v>1244</v>
      </c>
      <c r="F4426" s="760">
        <v>460</v>
      </c>
      <c r="G4426" s="761">
        <v>8</v>
      </c>
      <c r="H4426" s="762">
        <v>460</v>
      </c>
    </row>
    <row r="4427" spans="1:8" s="2" customFormat="1" ht="15.75" thickBot="1" x14ac:dyDescent="0.3">
      <c r="A4427" s="525" t="str">
        <f t="shared" si="118"/>
        <v>659-025-4-005 Société de cogénération de St-Félicien, S.E.C.</v>
      </c>
      <c r="B4427" s="345" t="str">
        <f t="shared" si="119"/>
        <v>025-4-005 Société de cogénération de St-Félicien, S.E.C.</v>
      </c>
      <c r="C4427" s="406">
        <v>659</v>
      </c>
      <c r="D4427" s="406" t="s">
        <v>1312</v>
      </c>
      <c r="E4427" s="406" t="s">
        <v>1313</v>
      </c>
      <c r="F4427" s="760">
        <v>460</v>
      </c>
      <c r="G4427" s="761">
        <v>8</v>
      </c>
      <c r="H4427" s="762">
        <v>460</v>
      </c>
    </row>
    <row r="4428" spans="1:8" s="2" customFormat="1" ht="15.75" thickBot="1" x14ac:dyDescent="0.3">
      <c r="A4428" s="525" t="str">
        <f t="shared" si="118"/>
        <v>659-042-2-013 Transfobec Mauricie</v>
      </c>
      <c r="B4428" s="345" t="str">
        <f t="shared" si="119"/>
        <v>042-2-013 Transfobec Mauricie</v>
      </c>
      <c r="C4428" s="406">
        <v>659</v>
      </c>
      <c r="D4428" s="406" t="s">
        <v>1316</v>
      </c>
      <c r="E4428" s="406" t="s">
        <v>1317</v>
      </c>
      <c r="F4428" s="760">
        <v>440</v>
      </c>
      <c r="G4428" s="761">
        <v>8</v>
      </c>
      <c r="H4428" s="762">
        <v>460</v>
      </c>
    </row>
    <row r="4429" spans="1:8" s="2" customFormat="1" ht="15.75" thickBot="1" x14ac:dyDescent="0.3">
      <c r="A4429" s="525" t="str">
        <f t="shared" si="118"/>
        <v>660-142-4-004 Biomasse du lac Taureau</v>
      </c>
      <c r="B4429" s="345" t="str">
        <f t="shared" si="119"/>
        <v>142-4-004 Biomasse du lac Taureau</v>
      </c>
      <c r="C4429" s="406">
        <v>660</v>
      </c>
      <c r="D4429" s="406" t="s">
        <v>1147</v>
      </c>
      <c r="E4429" s="406" t="s">
        <v>1318</v>
      </c>
      <c r="F4429" s="760">
        <v>460</v>
      </c>
      <c r="G4429" s="761">
        <v>8</v>
      </c>
      <c r="H4429" s="762">
        <v>460</v>
      </c>
    </row>
    <row r="4430" spans="1:8" s="2" customFormat="1" ht="15.75" thickBot="1" x14ac:dyDescent="0.3">
      <c r="A4430" s="525" t="str">
        <f t="shared" si="118"/>
        <v>660-011-0-003 Cascades Canada ULC (Cabano)</v>
      </c>
      <c r="B4430" s="345" t="str">
        <f t="shared" si="119"/>
        <v>011-0-003 Cascades Canada ULC (Cabano)</v>
      </c>
      <c r="C4430" s="406">
        <v>660</v>
      </c>
      <c r="D4430" s="406" t="s">
        <v>1007</v>
      </c>
      <c r="E4430" s="406" t="s">
        <v>1211</v>
      </c>
      <c r="F4430" s="760">
        <v>460</v>
      </c>
      <c r="G4430" s="761">
        <v>8</v>
      </c>
      <c r="H4430" s="762">
        <v>460</v>
      </c>
    </row>
    <row r="4431" spans="1:8" s="2" customFormat="1" ht="15.75" thickBot="1" x14ac:dyDescent="0.3">
      <c r="A4431" s="525" t="str">
        <f t="shared" si="118"/>
        <v>660-051-0-003 Domtar inc. (Windsor - Pâtes et papiers)</v>
      </c>
      <c r="B4431" s="345" t="str">
        <f t="shared" si="119"/>
        <v>051-0-003 Domtar inc. (Windsor - Pâtes et papiers)</v>
      </c>
      <c r="C4431" s="406">
        <v>660</v>
      </c>
      <c r="D4431" s="406" t="s">
        <v>1012</v>
      </c>
      <c r="E4431" s="406" t="s">
        <v>1238</v>
      </c>
      <c r="F4431" s="760">
        <v>460</v>
      </c>
      <c r="G4431" s="761">
        <v>8</v>
      </c>
      <c r="H4431" s="762">
        <v>460</v>
      </c>
    </row>
    <row r="4432" spans="1:8" s="2" customFormat="1" ht="15.75" thickBot="1" x14ac:dyDescent="0.3">
      <c r="A4432" s="525" t="str">
        <f t="shared" si="118"/>
        <v>660-021-2-036 Elkem Métal Canada inc.</v>
      </c>
      <c r="B4432" s="345" t="str">
        <f t="shared" si="119"/>
        <v>021-2-036 Elkem Métal Canada inc.</v>
      </c>
      <c r="C4432" s="406">
        <v>660</v>
      </c>
      <c r="D4432" s="406" t="s">
        <v>1308</v>
      </c>
      <c r="E4432" s="406" t="s">
        <v>1309</v>
      </c>
      <c r="F4432" s="760">
        <v>460</v>
      </c>
      <c r="G4432" s="761">
        <v>8</v>
      </c>
      <c r="H4432" s="762">
        <v>460</v>
      </c>
    </row>
    <row r="4433" spans="1:8" s="2" customFormat="1" ht="15.75" thickBot="1" x14ac:dyDescent="0.3">
      <c r="A4433" s="525" t="str">
        <f t="shared" si="118"/>
        <v>660-027-4-003 Énergie Milot</v>
      </c>
      <c r="B4433" s="345" t="str">
        <f t="shared" si="119"/>
        <v>027-4-003 Énergie Milot</v>
      </c>
      <c r="C4433" s="406">
        <v>660</v>
      </c>
      <c r="D4433" s="406" t="s">
        <v>1314</v>
      </c>
      <c r="E4433" s="406" t="s">
        <v>1315</v>
      </c>
      <c r="F4433" s="760">
        <v>460</v>
      </c>
      <c r="G4433" s="761">
        <v>8</v>
      </c>
      <c r="H4433" s="762">
        <v>460</v>
      </c>
    </row>
    <row r="4434" spans="1:8" s="2" customFormat="1" ht="15.75" thickBot="1" x14ac:dyDescent="0.3">
      <c r="A4434" s="525" t="str">
        <f t="shared" si="118"/>
        <v>660-012-0-003 Entreprises Sappi Canada inc. (Matane)</v>
      </c>
      <c r="B4434" s="345" t="str">
        <f t="shared" si="119"/>
        <v>012-0-003 Entreprises Sappi Canada inc. (Matane)</v>
      </c>
      <c r="C4434" s="406">
        <v>660</v>
      </c>
      <c r="D4434" s="406" t="s">
        <v>1009</v>
      </c>
      <c r="E4434" s="406" t="s">
        <v>1239</v>
      </c>
      <c r="F4434" s="760">
        <v>460</v>
      </c>
      <c r="G4434" s="761">
        <v>8</v>
      </c>
      <c r="H4434" s="762">
        <v>460</v>
      </c>
    </row>
    <row r="4435" spans="1:8" s="2" customFormat="1" ht="15.75" thickBot="1" x14ac:dyDescent="0.3">
      <c r="A4435" s="525" t="str">
        <f t="shared" si="118"/>
        <v>660-025-0-001 Fibrek S.E.N.C. (Pâtes et papiers)</v>
      </c>
      <c r="B4435" s="345" t="str">
        <f t="shared" si="119"/>
        <v>025-0-001 Fibrek S.E.N.C. (Pâtes et papiers)</v>
      </c>
      <c r="C4435" s="406">
        <v>660</v>
      </c>
      <c r="D4435" s="406" t="s">
        <v>1310</v>
      </c>
      <c r="E4435" s="406" t="s">
        <v>1311</v>
      </c>
      <c r="F4435" s="760">
        <v>460</v>
      </c>
      <c r="G4435" s="761">
        <v>8</v>
      </c>
      <c r="H4435" s="762">
        <v>460</v>
      </c>
    </row>
    <row r="4436" spans="1:8" s="2" customFormat="1" ht="15.75" thickBot="1" x14ac:dyDescent="0.3">
      <c r="A4436" s="525" t="str">
        <f t="shared" si="118"/>
        <v>660-081-0-001 Rayonier A.M. Canada S.E.N.C. (Témiscaming - Pâtes et papiers)</v>
      </c>
      <c r="B4436" s="345" t="str">
        <f t="shared" si="119"/>
        <v>081-0-001 Rayonier A.M. Canada S.E.N.C. (Témiscaming - Pâtes et papiers)</v>
      </c>
      <c r="C4436" s="406">
        <v>660</v>
      </c>
      <c r="D4436" s="406" t="s">
        <v>1017</v>
      </c>
      <c r="E4436" s="406" t="s">
        <v>1244</v>
      </c>
      <c r="F4436" s="760">
        <v>460</v>
      </c>
      <c r="G4436" s="761">
        <v>8</v>
      </c>
      <c r="H4436" s="762">
        <v>460</v>
      </c>
    </row>
    <row r="4437" spans="1:8" s="2" customFormat="1" ht="15.75" thickBot="1" x14ac:dyDescent="0.3">
      <c r="A4437" s="525" t="str">
        <f t="shared" si="118"/>
        <v>660-025-4-005 Société de cogénération de St-Félicien, S.E.C.</v>
      </c>
      <c r="B4437" s="345" t="str">
        <f t="shared" si="119"/>
        <v>025-4-005 Société de cogénération de St-Félicien, S.E.C.</v>
      </c>
      <c r="C4437" s="406">
        <v>660</v>
      </c>
      <c r="D4437" s="406" t="s">
        <v>1312</v>
      </c>
      <c r="E4437" s="406" t="s">
        <v>1313</v>
      </c>
      <c r="F4437" s="760">
        <v>460</v>
      </c>
      <c r="G4437" s="761">
        <v>8</v>
      </c>
      <c r="H4437" s="762">
        <v>460</v>
      </c>
    </row>
    <row r="4438" spans="1:8" s="2" customFormat="1" ht="15.75" thickBot="1" x14ac:dyDescent="0.3">
      <c r="A4438" s="525" t="str">
        <f t="shared" si="118"/>
        <v>660-042-2-013 Transfobec Mauricie</v>
      </c>
      <c r="B4438" s="345" t="str">
        <f t="shared" si="119"/>
        <v>042-2-013 Transfobec Mauricie</v>
      </c>
      <c r="C4438" s="406">
        <v>660</v>
      </c>
      <c r="D4438" s="406" t="s">
        <v>1316</v>
      </c>
      <c r="E4438" s="406" t="s">
        <v>1317</v>
      </c>
      <c r="F4438" s="760">
        <v>460</v>
      </c>
      <c r="G4438" s="761">
        <v>8</v>
      </c>
      <c r="H4438" s="762">
        <v>460</v>
      </c>
    </row>
    <row r="4439" spans="1:8" s="2" customFormat="1" ht="15.75" thickBot="1" x14ac:dyDescent="0.3">
      <c r="A4439" s="525" t="str">
        <f t="shared" si="118"/>
        <v>661-142-4-004 Biomasse du lac Taureau</v>
      </c>
      <c r="B4439" s="345" t="str">
        <f t="shared" si="119"/>
        <v>142-4-004 Biomasse du lac Taureau</v>
      </c>
      <c r="C4439" s="406">
        <v>661</v>
      </c>
      <c r="D4439" s="406" t="s">
        <v>1147</v>
      </c>
      <c r="E4439" s="406" t="s">
        <v>1318</v>
      </c>
      <c r="F4439" s="760">
        <v>180</v>
      </c>
      <c r="G4439" s="761">
        <v>3</v>
      </c>
      <c r="H4439" s="762">
        <v>180</v>
      </c>
    </row>
    <row r="4440" spans="1:8" s="2" customFormat="1" ht="15.75" thickBot="1" x14ac:dyDescent="0.3">
      <c r="A4440" s="525" t="str">
        <f t="shared" si="118"/>
        <v>661-011-0-003 Cascades Canada ULC (Cabano)</v>
      </c>
      <c r="B4440" s="345" t="str">
        <f t="shared" si="119"/>
        <v>011-0-003 Cascades Canada ULC (Cabano)</v>
      </c>
      <c r="C4440" s="406">
        <v>661</v>
      </c>
      <c r="D4440" s="406" t="s">
        <v>1007</v>
      </c>
      <c r="E4440" s="406" t="s">
        <v>1211</v>
      </c>
      <c r="F4440" s="760">
        <v>460</v>
      </c>
      <c r="G4440" s="761">
        <v>8</v>
      </c>
      <c r="H4440" s="762">
        <v>460</v>
      </c>
    </row>
    <row r="4441" spans="1:8" s="2" customFormat="1" ht="15.75" thickBot="1" x14ac:dyDescent="0.3">
      <c r="A4441" s="525" t="str">
        <f t="shared" si="118"/>
        <v>661-051-0-003 Domtar inc. (Windsor - Pâtes et papiers)</v>
      </c>
      <c r="B4441" s="345" t="str">
        <f t="shared" si="119"/>
        <v>051-0-003 Domtar inc. (Windsor - Pâtes et papiers)</v>
      </c>
      <c r="C4441" s="406">
        <v>661</v>
      </c>
      <c r="D4441" s="406" t="s">
        <v>1012</v>
      </c>
      <c r="E4441" s="406" t="s">
        <v>1238</v>
      </c>
      <c r="F4441" s="760">
        <v>460</v>
      </c>
      <c r="G4441" s="761">
        <v>8</v>
      </c>
      <c r="H4441" s="762">
        <v>460</v>
      </c>
    </row>
    <row r="4442" spans="1:8" s="2" customFormat="1" ht="15.75" thickBot="1" x14ac:dyDescent="0.3">
      <c r="A4442" s="525" t="str">
        <f t="shared" si="118"/>
        <v>661-021-2-036 Elkem Métal Canada inc.</v>
      </c>
      <c r="B4442" s="345" t="str">
        <f t="shared" si="119"/>
        <v>021-2-036 Elkem Métal Canada inc.</v>
      </c>
      <c r="C4442" s="406">
        <v>661</v>
      </c>
      <c r="D4442" s="406" t="s">
        <v>1308</v>
      </c>
      <c r="E4442" s="406" t="s">
        <v>1309</v>
      </c>
      <c r="F4442" s="760">
        <v>460</v>
      </c>
      <c r="G4442" s="761">
        <v>8</v>
      </c>
      <c r="H4442" s="762">
        <v>460</v>
      </c>
    </row>
    <row r="4443" spans="1:8" s="2" customFormat="1" ht="15.75" thickBot="1" x14ac:dyDescent="0.3">
      <c r="A4443" s="525" t="str">
        <f t="shared" si="118"/>
        <v>661-027-4-003 Énergie Milot</v>
      </c>
      <c r="B4443" s="345" t="str">
        <f t="shared" si="119"/>
        <v>027-4-003 Énergie Milot</v>
      </c>
      <c r="C4443" s="406">
        <v>661</v>
      </c>
      <c r="D4443" s="406" t="s">
        <v>1314</v>
      </c>
      <c r="E4443" s="406" t="s">
        <v>1315</v>
      </c>
      <c r="F4443" s="760">
        <v>460</v>
      </c>
      <c r="G4443" s="761">
        <v>8</v>
      </c>
      <c r="H4443" s="762">
        <v>460</v>
      </c>
    </row>
    <row r="4444" spans="1:8" s="2" customFormat="1" ht="15.75" thickBot="1" x14ac:dyDescent="0.3">
      <c r="A4444" s="525" t="str">
        <f t="shared" si="118"/>
        <v>661-012-0-003 Entreprises Sappi Canada inc. (Matane)</v>
      </c>
      <c r="B4444" s="345" t="str">
        <f t="shared" si="119"/>
        <v>012-0-003 Entreprises Sappi Canada inc. (Matane)</v>
      </c>
      <c r="C4444" s="406">
        <v>661</v>
      </c>
      <c r="D4444" s="406" t="s">
        <v>1009</v>
      </c>
      <c r="E4444" s="406" t="s">
        <v>1239</v>
      </c>
      <c r="F4444" s="760">
        <v>460</v>
      </c>
      <c r="G4444" s="761">
        <v>8</v>
      </c>
      <c r="H4444" s="762">
        <v>460</v>
      </c>
    </row>
    <row r="4445" spans="1:8" s="2" customFormat="1" ht="15.75" thickBot="1" x14ac:dyDescent="0.3">
      <c r="A4445" s="525" t="str">
        <f t="shared" si="118"/>
        <v>661-025-0-001 Fibrek S.E.N.C. (Pâtes et papiers)</v>
      </c>
      <c r="B4445" s="345" t="str">
        <f t="shared" si="119"/>
        <v>025-0-001 Fibrek S.E.N.C. (Pâtes et papiers)</v>
      </c>
      <c r="C4445" s="406">
        <v>661</v>
      </c>
      <c r="D4445" s="406" t="s">
        <v>1310</v>
      </c>
      <c r="E4445" s="406" t="s">
        <v>1311</v>
      </c>
      <c r="F4445" s="760">
        <v>460</v>
      </c>
      <c r="G4445" s="761">
        <v>8</v>
      </c>
      <c r="H4445" s="762">
        <v>460</v>
      </c>
    </row>
    <row r="4446" spans="1:8" s="2" customFormat="1" ht="15.75" thickBot="1" x14ac:dyDescent="0.3">
      <c r="A4446" s="525" t="str">
        <f t="shared" si="118"/>
        <v>661-081-0-001 Rayonier A.M. Canada S.E.N.C. (Témiscaming - Pâtes et papiers)</v>
      </c>
      <c r="B4446" s="345" t="str">
        <f t="shared" si="119"/>
        <v>081-0-001 Rayonier A.M. Canada S.E.N.C. (Témiscaming - Pâtes et papiers)</v>
      </c>
      <c r="C4446" s="406">
        <v>661</v>
      </c>
      <c r="D4446" s="406" t="s">
        <v>1017</v>
      </c>
      <c r="E4446" s="406" t="s">
        <v>1244</v>
      </c>
      <c r="F4446" s="760">
        <v>460</v>
      </c>
      <c r="G4446" s="761">
        <v>8</v>
      </c>
      <c r="H4446" s="762">
        <v>460</v>
      </c>
    </row>
    <row r="4447" spans="1:8" s="2" customFormat="1" ht="15.75" thickBot="1" x14ac:dyDescent="0.3">
      <c r="A4447" s="525" t="str">
        <f t="shared" si="118"/>
        <v>661-025-4-005 Société de cogénération de St-Félicien, S.E.C.</v>
      </c>
      <c r="B4447" s="345" t="str">
        <f t="shared" si="119"/>
        <v>025-4-005 Société de cogénération de St-Félicien, S.E.C.</v>
      </c>
      <c r="C4447" s="406">
        <v>661</v>
      </c>
      <c r="D4447" s="406" t="s">
        <v>1312</v>
      </c>
      <c r="E4447" s="406" t="s">
        <v>1313</v>
      </c>
      <c r="F4447" s="760">
        <v>460</v>
      </c>
      <c r="G4447" s="761">
        <v>8</v>
      </c>
      <c r="H4447" s="762">
        <v>460</v>
      </c>
    </row>
    <row r="4448" spans="1:8" s="2" customFormat="1" ht="15.75" thickBot="1" x14ac:dyDescent="0.3">
      <c r="A4448" s="525" t="str">
        <f t="shared" ref="A4448:A4511" si="120">CONCATENATE(C4448,"-",B4448)</f>
        <v>661-042-2-013 Transfobec Mauricie</v>
      </c>
      <c r="B4448" s="345" t="str">
        <f t="shared" ref="B4448:B4511" si="121">CONCATENATE(D4448," ",E4448)</f>
        <v>042-2-013 Transfobec Mauricie</v>
      </c>
      <c r="C4448" s="406">
        <v>661</v>
      </c>
      <c r="D4448" s="406" t="s">
        <v>1316</v>
      </c>
      <c r="E4448" s="406" t="s">
        <v>1317</v>
      </c>
      <c r="F4448" s="760">
        <v>460</v>
      </c>
      <c r="G4448" s="761">
        <v>8</v>
      </c>
      <c r="H4448" s="762">
        <v>460</v>
      </c>
    </row>
    <row r="4449" spans="1:8" s="2" customFormat="1" ht="15.75" thickBot="1" x14ac:dyDescent="0.3">
      <c r="A4449" s="525" t="str">
        <f t="shared" si="120"/>
        <v>662-142-4-004 Biomasse du lac Taureau</v>
      </c>
      <c r="B4449" s="345" t="str">
        <f t="shared" si="121"/>
        <v>142-4-004 Biomasse du lac Taureau</v>
      </c>
      <c r="C4449" s="406">
        <v>662</v>
      </c>
      <c r="D4449" s="406" t="s">
        <v>1147</v>
      </c>
      <c r="E4449" s="406" t="s">
        <v>1318</v>
      </c>
      <c r="F4449" s="760">
        <v>340</v>
      </c>
      <c r="G4449" s="761">
        <v>6</v>
      </c>
      <c r="H4449" s="762">
        <v>360</v>
      </c>
    </row>
    <row r="4450" spans="1:8" s="2" customFormat="1" ht="15.75" thickBot="1" x14ac:dyDescent="0.3">
      <c r="A4450" s="525" t="str">
        <f t="shared" si="120"/>
        <v>662-011-0-003 Cascades Canada ULC (Cabano)</v>
      </c>
      <c r="B4450" s="345" t="str">
        <f t="shared" si="121"/>
        <v>011-0-003 Cascades Canada ULC (Cabano)</v>
      </c>
      <c r="C4450" s="406">
        <v>662</v>
      </c>
      <c r="D4450" s="406" t="s">
        <v>1007</v>
      </c>
      <c r="E4450" s="406" t="s">
        <v>1211</v>
      </c>
      <c r="F4450" s="760">
        <v>460</v>
      </c>
      <c r="G4450" s="761">
        <v>8</v>
      </c>
      <c r="H4450" s="762">
        <v>460</v>
      </c>
    </row>
    <row r="4451" spans="1:8" s="2" customFormat="1" ht="15.75" thickBot="1" x14ac:dyDescent="0.3">
      <c r="A4451" s="525" t="str">
        <f t="shared" si="120"/>
        <v>662-051-0-003 Domtar inc. (Windsor - Pâtes et papiers)</v>
      </c>
      <c r="B4451" s="345" t="str">
        <f t="shared" si="121"/>
        <v>051-0-003 Domtar inc. (Windsor - Pâtes et papiers)</v>
      </c>
      <c r="C4451" s="406">
        <v>662</v>
      </c>
      <c r="D4451" s="406" t="s">
        <v>1012</v>
      </c>
      <c r="E4451" s="406" t="s">
        <v>1238</v>
      </c>
      <c r="F4451" s="760">
        <v>460</v>
      </c>
      <c r="G4451" s="761">
        <v>8</v>
      </c>
      <c r="H4451" s="762">
        <v>460</v>
      </c>
    </row>
    <row r="4452" spans="1:8" s="2" customFormat="1" ht="15.75" thickBot="1" x14ac:dyDescent="0.3">
      <c r="A4452" s="525" t="str">
        <f t="shared" si="120"/>
        <v>662-021-2-036 Elkem Métal Canada inc.</v>
      </c>
      <c r="B4452" s="345" t="str">
        <f t="shared" si="121"/>
        <v>021-2-036 Elkem Métal Canada inc.</v>
      </c>
      <c r="C4452" s="406">
        <v>662</v>
      </c>
      <c r="D4452" s="406" t="s">
        <v>1308</v>
      </c>
      <c r="E4452" s="406" t="s">
        <v>1309</v>
      </c>
      <c r="F4452" s="760">
        <v>460</v>
      </c>
      <c r="G4452" s="761">
        <v>8</v>
      </c>
      <c r="H4452" s="762">
        <v>460</v>
      </c>
    </row>
    <row r="4453" spans="1:8" s="2" customFormat="1" ht="15.75" thickBot="1" x14ac:dyDescent="0.3">
      <c r="A4453" s="525" t="str">
        <f t="shared" si="120"/>
        <v>662-027-4-003 Énergie Milot</v>
      </c>
      <c r="B4453" s="345" t="str">
        <f t="shared" si="121"/>
        <v>027-4-003 Énergie Milot</v>
      </c>
      <c r="C4453" s="406">
        <v>662</v>
      </c>
      <c r="D4453" s="406" t="s">
        <v>1314</v>
      </c>
      <c r="E4453" s="406" t="s">
        <v>1315</v>
      </c>
      <c r="F4453" s="760">
        <v>460</v>
      </c>
      <c r="G4453" s="761">
        <v>8</v>
      </c>
      <c r="H4453" s="762">
        <v>460</v>
      </c>
    </row>
    <row r="4454" spans="1:8" s="2" customFormat="1" ht="15.75" thickBot="1" x14ac:dyDescent="0.3">
      <c r="A4454" s="525" t="str">
        <f>CONCATENATE(C4454,"-",B4454)</f>
        <v>662-012-0-003 Entreprises Sappi Canada inc. (Matane)</v>
      </c>
      <c r="B4454" s="345" t="str">
        <f t="shared" si="121"/>
        <v>012-0-003 Entreprises Sappi Canada inc. (Matane)</v>
      </c>
      <c r="C4454" s="406">
        <v>662</v>
      </c>
      <c r="D4454" s="406" t="s">
        <v>1009</v>
      </c>
      <c r="E4454" s="406" t="s">
        <v>1239</v>
      </c>
      <c r="F4454" s="760">
        <v>460</v>
      </c>
      <c r="G4454" s="761">
        <v>8</v>
      </c>
      <c r="H4454" s="762">
        <v>460</v>
      </c>
    </row>
    <row r="4455" spans="1:8" s="2" customFormat="1" ht="15.75" thickBot="1" x14ac:dyDescent="0.3">
      <c r="A4455" s="525" t="str">
        <f t="shared" si="120"/>
        <v>662-025-0-001 Fibrek S.E.N.C. (Pâtes et papiers)</v>
      </c>
      <c r="B4455" s="345" t="str">
        <f t="shared" si="121"/>
        <v>025-0-001 Fibrek S.E.N.C. (Pâtes et papiers)</v>
      </c>
      <c r="C4455" s="406">
        <v>662</v>
      </c>
      <c r="D4455" s="406" t="s">
        <v>1310</v>
      </c>
      <c r="E4455" s="406" t="s">
        <v>1311</v>
      </c>
      <c r="F4455" s="760">
        <v>460</v>
      </c>
      <c r="G4455" s="761">
        <v>8</v>
      </c>
      <c r="H4455" s="762">
        <v>460</v>
      </c>
    </row>
    <row r="4456" spans="1:8" s="2" customFormat="1" ht="15.75" thickBot="1" x14ac:dyDescent="0.3">
      <c r="A4456" s="525" t="str">
        <f t="shared" si="120"/>
        <v>662-081-0-001 Rayonier A.M. Canada S.E.N.C. (Témiscaming - Pâtes et papiers)</v>
      </c>
      <c r="B4456" s="345" t="str">
        <f t="shared" si="121"/>
        <v>081-0-001 Rayonier A.M. Canada S.E.N.C. (Témiscaming - Pâtes et papiers)</v>
      </c>
      <c r="C4456" s="406">
        <v>662</v>
      </c>
      <c r="D4456" s="406" t="s">
        <v>1017</v>
      </c>
      <c r="E4456" s="406" t="s">
        <v>1244</v>
      </c>
      <c r="F4456" s="760">
        <v>460</v>
      </c>
      <c r="G4456" s="761">
        <v>8</v>
      </c>
      <c r="H4456" s="762">
        <v>460</v>
      </c>
    </row>
    <row r="4457" spans="1:8" s="2" customFormat="1" ht="15.75" thickBot="1" x14ac:dyDescent="0.3">
      <c r="A4457" s="525" t="str">
        <f t="shared" si="120"/>
        <v>662-025-4-005 Société de cogénération de St-Félicien, S.E.C.</v>
      </c>
      <c r="B4457" s="345" t="str">
        <f t="shared" si="121"/>
        <v>025-4-005 Société de cogénération de St-Félicien, S.E.C.</v>
      </c>
      <c r="C4457" s="406">
        <v>662</v>
      </c>
      <c r="D4457" s="406" t="s">
        <v>1312</v>
      </c>
      <c r="E4457" s="406" t="s">
        <v>1313</v>
      </c>
      <c r="F4457" s="760">
        <v>460</v>
      </c>
      <c r="G4457" s="761">
        <v>8</v>
      </c>
      <c r="H4457" s="762">
        <v>460</v>
      </c>
    </row>
    <row r="4458" spans="1:8" s="2" customFormat="1" ht="15.75" thickBot="1" x14ac:dyDescent="0.3">
      <c r="A4458" s="525" t="str">
        <f t="shared" si="120"/>
        <v>662-042-2-013 Transfobec Mauricie</v>
      </c>
      <c r="B4458" s="345" t="str">
        <f t="shared" si="121"/>
        <v>042-2-013 Transfobec Mauricie</v>
      </c>
      <c r="C4458" s="406">
        <v>662</v>
      </c>
      <c r="D4458" s="406" t="s">
        <v>1316</v>
      </c>
      <c r="E4458" s="406" t="s">
        <v>1317</v>
      </c>
      <c r="F4458" s="760">
        <v>460</v>
      </c>
      <c r="G4458" s="761">
        <v>8</v>
      </c>
      <c r="H4458" s="762">
        <v>460</v>
      </c>
    </row>
    <row r="4459" spans="1:8" s="2" customFormat="1" ht="15.75" thickBot="1" x14ac:dyDescent="0.3">
      <c r="A4459" s="525" t="str">
        <f t="shared" si="120"/>
        <v>750-142-4-004 Biomasse du lac Taureau</v>
      </c>
      <c r="B4459" s="345" t="str">
        <f t="shared" si="121"/>
        <v>142-4-004 Biomasse du lac Taureau</v>
      </c>
      <c r="C4459" s="406">
        <v>750</v>
      </c>
      <c r="D4459" s="406" t="s">
        <v>1147</v>
      </c>
      <c r="E4459" s="406" t="s">
        <v>1318</v>
      </c>
      <c r="F4459" s="760">
        <v>240</v>
      </c>
      <c r="G4459" s="761">
        <v>4</v>
      </c>
      <c r="H4459" s="762">
        <v>240</v>
      </c>
    </row>
    <row r="4460" spans="1:8" s="2" customFormat="1" ht="15.75" thickBot="1" x14ac:dyDescent="0.3">
      <c r="A4460" s="525" t="str">
        <f t="shared" si="120"/>
        <v>750-011-0-003 Cascades Canada ULC (Cabano)</v>
      </c>
      <c r="B4460" s="345" t="str">
        <f t="shared" si="121"/>
        <v>011-0-003 Cascades Canada ULC (Cabano)</v>
      </c>
      <c r="C4460" s="406">
        <v>750</v>
      </c>
      <c r="D4460" s="406" t="s">
        <v>1007</v>
      </c>
      <c r="E4460" s="406" t="s">
        <v>1211</v>
      </c>
      <c r="F4460" s="760">
        <v>460</v>
      </c>
      <c r="G4460" s="761">
        <v>8</v>
      </c>
      <c r="H4460" s="762">
        <v>460</v>
      </c>
    </row>
    <row r="4461" spans="1:8" s="2" customFormat="1" ht="15.75" thickBot="1" x14ac:dyDescent="0.3">
      <c r="A4461" s="525" t="str">
        <f t="shared" si="120"/>
        <v>750-051-0-003 Domtar inc. (Windsor - Pâtes et papiers)</v>
      </c>
      <c r="B4461" s="345" t="str">
        <f t="shared" si="121"/>
        <v>051-0-003 Domtar inc. (Windsor - Pâtes et papiers)</v>
      </c>
      <c r="C4461" s="406">
        <v>750</v>
      </c>
      <c r="D4461" s="406" t="s">
        <v>1012</v>
      </c>
      <c r="E4461" s="406" t="s">
        <v>1238</v>
      </c>
      <c r="F4461" s="760">
        <v>380</v>
      </c>
      <c r="G4461" s="761">
        <v>7</v>
      </c>
      <c r="H4461" s="762">
        <v>420</v>
      </c>
    </row>
    <row r="4462" spans="1:8" s="2" customFormat="1" ht="15.75" thickBot="1" x14ac:dyDescent="0.3">
      <c r="A4462" s="525" t="str">
        <f t="shared" si="120"/>
        <v>750-021-2-036 Elkem Métal Canada inc.</v>
      </c>
      <c r="B4462" s="345" t="str">
        <f t="shared" si="121"/>
        <v>021-2-036 Elkem Métal Canada inc.</v>
      </c>
      <c r="C4462" s="406">
        <v>750</v>
      </c>
      <c r="D4462" s="406" t="s">
        <v>1308</v>
      </c>
      <c r="E4462" s="406" t="s">
        <v>1309</v>
      </c>
      <c r="F4462" s="760">
        <v>460</v>
      </c>
      <c r="G4462" s="761">
        <v>8</v>
      </c>
      <c r="H4462" s="762">
        <v>460</v>
      </c>
    </row>
    <row r="4463" spans="1:8" s="2" customFormat="1" ht="15.75" thickBot="1" x14ac:dyDescent="0.3">
      <c r="A4463" s="525" t="str">
        <f t="shared" si="120"/>
        <v>750-027-4-003 Énergie Milot</v>
      </c>
      <c r="B4463" s="345" t="str">
        <f t="shared" si="121"/>
        <v>027-4-003 Énergie Milot</v>
      </c>
      <c r="C4463" s="406">
        <v>750</v>
      </c>
      <c r="D4463" s="406" t="s">
        <v>1314</v>
      </c>
      <c r="E4463" s="406" t="s">
        <v>1315</v>
      </c>
      <c r="F4463" s="760">
        <v>460</v>
      </c>
      <c r="G4463" s="761">
        <v>8</v>
      </c>
      <c r="H4463" s="762">
        <v>460</v>
      </c>
    </row>
    <row r="4464" spans="1:8" s="2" customFormat="1" ht="15.75" thickBot="1" x14ac:dyDescent="0.3">
      <c r="A4464" s="525" t="str">
        <f t="shared" si="120"/>
        <v>750-012-0-003 Entreprises Sappi Canada inc. (Matane)</v>
      </c>
      <c r="B4464" s="345" t="str">
        <f t="shared" si="121"/>
        <v>012-0-003 Entreprises Sappi Canada inc. (Matane)</v>
      </c>
      <c r="C4464" s="406">
        <v>750</v>
      </c>
      <c r="D4464" s="406" t="s">
        <v>1009</v>
      </c>
      <c r="E4464" s="406" t="s">
        <v>1239</v>
      </c>
      <c r="F4464" s="760">
        <v>460</v>
      </c>
      <c r="G4464" s="761">
        <v>8</v>
      </c>
      <c r="H4464" s="762">
        <v>460</v>
      </c>
    </row>
    <row r="4465" spans="1:8" s="2" customFormat="1" ht="15.75" thickBot="1" x14ac:dyDescent="0.3">
      <c r="A4465" s="525" t="str">
        <f t="shared" si="120"/>
        <v>750-025-0-001 Fibrek S.E.N.C. (Pâtes et papiers)</v>
      </c>
      <c r="B4465" s="345" t="str">
        <f t="shared" si="121"/>
        <v>025-0-001 Fibrek S.E.N.C. (Pâtes et papiers)</v>
      </c>
      <c r="C4465" s="406">
        <v>750</v>
      </c>
      <c r="D4465" s="406" t="s">
        <v>1310</v>
      </c>
      <c r="E4465" s="406" t="s">
        <v>1311</v>
      </c>
      <c r="F4465" s="760">
        <v>460</v>
      </c>
      <c r="G4465" s="761">
        <v>8</v>
      </c>
      <c r="H4465" s="762">
        <v>460</v>
      </c>
    </row>
    <row r="4466" spans="1:8" s="2" customFormat="1" ht="15.75" thickBot="1" x14ac:dyDescent="0.3">
      <c r="A4466" s="525" t="str">
        <f t="shared" si="120"/>
        <v>750-081-0-001 Rayonier A.M. Canada S.E.N.C. (Témiscaming - Pâtes et papiers)</v>
      </c>
      <c r="B4466" s="345" t="str">
        <f t="shared" si="121"/>
        <v>081-0-001 Rayonier A.M. Canada S.E.N.C. (Témiscaming - Pâtes et papiers)</v>
      </c>
      <c r="C4466" s="406">
        <v>750</v>
      </c>
      <c r="D4466" s="406" t="s">
        <v>1017</v>
      </c>
      <c r="E4466" s="406" t="s">
        <v>1244</v>
      </c>
      <c r="F4466" s="760">
        <v>460</v>
      </c>
      <c r="G4466" s="761">
        <v>8</v>
      </c>
      <c r="H4466" s="762">
        <v>460</v>
      </c>
    </row>
    <row r="4467" spans="1:8" s="2" customFormat="1" ht="15.75" thickBot="1" x14ac:dyDescent="0.3">
      <c r="A4467" s="525" t="str">
        <f t="shared" si="120"/>
        <v>750-025-4-005 Société de cogénération de St-Félicien, S.E.C.</v>
      </c>
      <c r="B4467" s="345" t="str">
        <f t="shared" si="121"/>
        <v>025-4-005 Société de cogénération de St-Félicien, S.E.C.</v>
      </c>
      <c r="C4467" s="406">
        <v>750</v>
      </c>
      <c r="D4467" s="406" t="s">
        <v>1312</v>
      </c>
      <c r="E4467" s="406" t="s">
        <v>1313</v>
      </c>
      <c r="F4467" s="760">
        <v>460</v>
      </c>
      <c r="G4467" s="761">
        <v>8</v>
      </c>
      <c r="H4467" s="762">
        <v>460</v>
      </c>
    </row>
    <row r="4468" spans="1:8" s="2" customFormat="1" ht="15.75" thickBot="1" x14ac:dyDescent="0.3">
      <c r="A4468" s="525" t="str">
        <f t="shared" si="120"/>
        <v>750-042-2-013 Transfobec Mauricie</v>
      </c>
      <c r="B4468" s="345" t="str">
        <f t="shared" si="121"/>
        <v>042-2-013 Transfobec Mauricie</v>
      </c>
      <c r="C4468" s="406">
        <v>750</v>
      </c>
      <c r="D4468" s="406" t="s">
        <v>1316</v>
      </c>
      <c r="E4468" s="406" t="s">
        <v>1317</v>
      </c>
      <c r="F4468" s="760">
        <v>460</v>
      </c>
      <c r="G4468" s="761">
        <v>8</v>
      </c>
      <c r="H4468" s="762">
        <v>460</v>
      </c>
    </row>
    <row r="4469" spans="1:8" s="2" customFormat="1" ht="15.75" thickBot="1" x14ac:dyDescent="0.3">
      <c r="A4469" s="525" t="str">
        <f t="shared" si="120"/>
        <v>751-142-4-004 Biomasse du lac Taureau</v>
      </c>
      <c r="B4469" s="345" t="str">
        <f t="shared" si="121"/>
        <v>142-4-004 Biomasse du lac Taureau</v>
      </c>
      <c r="C4469" s="406">
        <v>751</v>
      </c>
      <c r="D4469" s="406" t="s">
        <v>1147</v>
      </c>
      <c r="E4469" s="406" t="s">
        <v>1318</v>
      </c>
      <c r="F4469" s="760">
        <v>460</v>
      </c>
      <c r="G4469" s="761">
        <v>8</v>
      </c>
      <c r="H4469" s="762">
        <v>460</v>
      </c>
    </row>
    <row r="4470" spans="1:8" s="2" customFormat="1" ht="15.75" thickBot="1" x14ac:dyDescent="0.3">
      <c r="A4470" s="525" t="str">
        <f t="shared" si="120"/>
        <v>751-011-0-003 Cascades Canada ULC (Cabano)</v>
      </c>
      <c r="B4470" s="345" t="str">
        <f t="shared" si="121"/>
        <v>011-0-003 Cascades Canada ULC (Cabano)</v>
      </c>
      <c r="C4470" s="406">
        <v>751</v>
      </c>
      <c r="D4470" s="406" t="s">
        <v>1007</v>
      </c>
      <c r="E4470" s="406" t="s">
        <v>1211</v>
      </c>
      <c r="F4470" s="760">
        <v>460</v>
      </c>
      <c r="G4470" s="761">
        <v>8</v>
      </c>
      <c r="H4470" s="762">
        <v>460</v>
      </c>
    </row>
    <row r="4471" spans="1:8" s="2" customFormat="1" ht="15.75" thickBot="1" x14ac:dyDescent="0.3">
      <c r="A4471" s="525" t="str">
        <f t="shared" si="120"/>
        <v>751-051-0-003 Domtar inc. (Windsor - Pâtes et papiers)</v>
      </c>
      <c r="B4471" s="345" t="str">
        <f t="shared" si="121"/>
        <v>051-0-003 Domtar inc. (Windsor - Pâtes et papiers)</v>
      </c>
      <c r="C4471" s="406">
        <v>751</v>
      </c>
      <c r="D4471" s="406" t="s">
        <v>1012</v>
      </c>
      <c r="E4471" s="406" t="s">
        <v>1238</v>
      </c>
      <c r="F4471" s="760">
        <v>460</v>
      </c>
      <c r="G4471" s="761">
        <v>8</v>
      </c>
      <c r="H4471" s="762">
        <v>460</v>
      </c>
    </row>
    <row r="4472" spans="1:8" s="2" customFormat="1" ht="15.75" thickBot="1" x14ac:dyDescent="0.3">
      <c r="A4472" s="525" t="str">
        <f t="shared" si="120"/>
        <v>751-021-2-036 Elkem Métal Canada inc.</v>
      </c>
      <c r="B4472" s="345" t="str">
        <f t="shared" si="121"/>
        <v>021-2-036 Elkem Métal Canada inc.</v>
      </c>
      <c r="C4472" s="406">
        <v>751</v>
      </c>
      <c r="D4472" s="406" t="s">
        <v>1308</v>
      </c>
      <c r="E4472" s="406" t="s">
        <v>1309</v>
      </c>
      <c r="F4472" s="760">
        <v>460</v>
      </c>
      <c r="G4472" s="761">
        <v>8</v>
      </c>
      <c r="H4472" s="762">
        <v>460</v>
      </c>
    </row>
    <row r="4473" spans="1:8" s="2" customFormat="1" ht="15.75" thickBot="1" x14ac:dyDescent="0.3">
      <c r="A4473" s="525" t="str">
        <f t="shared" si="120"/>
        <v>751-027-4-003 Énergie Milot</v>
      </c>
      <c r="B4473" s="345" t="str">
        <f t="shared" si="121"/>
        <v>027-4-003 Énergie Milot</v>
      </c>
      <c r="C4473" s="406">
        <v>751</v>
      </c>
      <c r="D4473" s="406" t="s">
        <v>1314</v>
      </c>
      <c r="E4473" s="406" t="s">
        <v>1315</v>
      </c>
      <c r="F4473" s="760">
        <v>460</v>
      </c>
      <c r="G4473" s="761">
        <v>8</v>
      </c>
      <c r="H4473" s="762">
        <v>460</v>
      </c>
    </row>
    <row r="4474" spans="1:8" s="2" customFormat="1" ht="15.75" thickBot="1" x14ac:dyDescent="0.3">
      <c r="A4474" s="525" t="str">
        <f t="shared" si="120"/>
        <v>751-012-0-003 Entreprises Sappi Canada inc. (Matane)</v>
      </c>
      <c r="B4474" s="345" t="str">
        <f t="shared" si="121"/>
        <v>012-0-003 Entreprises Sappi Canada inc. (Matane)</v>
      </c>
      <c r="C4474" s="406">
        <v>751</v>
      </c>
      <c r="D4474" s="406" t="s">
        <v>1009</v>
      </c>
      <c r="E4474" s="406" t="s">
        <v>1239</v>
      </c>
      <c r="F4474" s="760">
        <v>460</v>
      </c>
      <c r="G4474" s="761">
        <v>8</v>
      </c>
      <c r="H4474" s="762">
        <v>460</v>
      </c>
    </row>
    <row r="4475" spans="1:8" s="2" customFormat="1" ht="15.75" thickBot="1" x14ac:dyDescent="0.3">
      <c r="A4475" s="525" t="str">
        <f t="shared" si="120"/>
        <v>751-025-0-001 Fibrek S.E.N.C. (Pâtes et papiers)</v>
      </c>
      <c r="B4475" s="345" t="str">
        <f t="shared" si="121"/>
        <v>025-0-001 Fibrek S.E.N.C. (Pâtes et papiers)</v>
      </c>
      <c r="C4475" s="406">
        <v>751</v>
      </c>
      <c r="D4475" s="406" t="s">
        <v>1310</v>
      </c>
      <c r="E4475" s="406" t="s">
        <v>1311</v>
      </c>
      <c r="F4475" s="760">
        <v>460</v>
      </c>
      <c r="G4475" s="761">
        <v>8</v>
      </c>
      <c r="H4475" s="762">
        <v>460</v>
      </c>
    </row>
    <row r="4476" spans="1:8" s="2" customFormat="1" ht="15.75" thickBot="1" x14ac:dyDescent="0.3">
      <c r="A4476" s="525" t="str">
        <f t="shared" si="120"/>
        <v>751-081-0-001 Rayonier A.M. Canada S.E.N.C. (Témiscaming - Pâtes et papiers)</v>
      </c>
      <c r="B4476" s="345" t="str">
        <f t="shared" si="121"/>
        <v>081-0-001 Rayonier A.M. Canada S.E.N.C. (Témiscaming - Pâtes et papiers)</v>
      </c>
      <c r="C4476" s="406">
        <v>751</v>
      </c>
      <c r="D4476" s="406" t="s">
        <v>1017</v>
      </c>
      <c r="E4476" s="406" t="s">
        <v>1244</v>
      </c>
      <c r="F4476" s="760">
        <v>360</v>
      </c>
      <c r="G4476" s="761">
        <v>6</v>
      </c>
      <c r="H4476" s="762">
        <v>360</v>
      </c>
    </row>
    <row r="4477" spans="1:8" s="2" customFormat="1" ht="15.75" thickBot="1" x14ac:dyDescent="0.3">
      <c r="A4477" s="525" t="str">
        <f t="shared" si="120"/>
        <v>751-025-4-005 Société de cogénération de St-Félicien, S.E.C.</v>
      </c>
      <c r="B4477" s="345" t="str">
        <f t="shared" si="121"/>
        <v>025-4-005 Société de cogénération de St-Félicien, S.E.C.</v>
      </c>
      <c r="C4477" s="406">
        <v>751</v>
      </c>
      <c r="D4477" s="406" t="s">
        <v>1312</v>
      </c>
      <c r="E4477" s="406" t="s">
        <v>1313</v>
      </c>
      <c r="F4477" s="760">
        <v>460</v>
      </c>
      <c r="G4477" s="761">
        <v>8</v>
      </c>
      <c r="H4477" s="762">
        <v>460</v>
      </c>
    </row>
    <row r="4478" spans="1:8" s="2" customFormat="1" ht="15.75" thickBot="1" x14ac:dyDescent="0.3">
      <c r="A4478" s="525" t="str">
        <f t="shared" si="120"/>
        <v>751-042-2-013 Transfobec Mauricie</v>
      </c>
      <c r="B4478" s="345" t="str">
        <f t="shared" si="121"/>
        <v>042-2-013 Transfobec Mauricie</v>
      </c>
      <c r="C4478" s="406">
        <v>751</v>
      </c>
      <c r="D4478" s="406" t="s">
        <v>1316</v>
      </c>
      <c r="E4478" s="406" t="s">
        <v>1317</v>
      </c>
      <c r="F4478" s="760">
        <v>460</v>
      </c>
      <c r="G4478" s="761">
        <v>8</v>
      </c>
      <c r="H4478" s="762">
        <v>460</v>
      </c>
    </row>
    <row r="4479" spans="1:8" s="2" customFormat="1" ht="15.75" thickBot="1" x14ac:dyDescent="0.3">
      <c r="A4479" s="525" t="str">
        <f t="shared" si="120"/>
        <v>752-142-4-004 Biomasse du lac Taureau</v>
      </c>
      <c r="B4479" s="345" t="str">
        <f t="shared" si="121"/>
        <v>142-4-004 Biomasse du lac Taureau</v>
      </c>
      <c r="C4479" s="406">
        <v>752</v>
      </c>
      <c r="D4479" s="406" t="s">
        <v>1147</v>
      </c>
      <c r="E4479" s="406" t="s">
        <v>1318</v>
      </c>
      <c r="F4479" s="760">
        <v>460</v>
      </c>
      <c r="G4479" s="761">
        <v>8</v>
      </c>
      <c r="H4479" s="762">
        <v>460</v>
      </c>
    </row>
    <row r="4480" spans="1:8" s="2" customFormat="1" ht="15.75" thickBot="1" x14ac:dyDescent="0.3">
      <c r="A4480" s="525" t="str">
        <f t="shared" si="120"/>
        <v>752-011-0-003 Cascades Canada ULC (Cabano)</v>
      </c>
      <c r="B4480" s="345" t="str">
        <f t="shared" si="121"/>
        <v>011-0-003 Cascades Canada ULC (Cabano)</v>
      </c>
      <c r="C4480" s="406">
        <v>752</v>
      </c>
      <c r="D4480" s="406" t="s">
        <v>1007</v>
      </c>
      <c r="E4480" s="406" t="s">
        <v>1211</v>
      </c>
      <c r="F4480" s="760">
        <v>460</v>
      </c>
      <c r="G4480" s="761">
        <v>8</v>
      </c>
      <c r="H4480" s="762">
        <v>460</v>
      </c>
    </row>
    <row r="4481" spans="1:8" s="2" customFormat="1" ht="15.75" thickBot="1" x14ac:dyDescent="0.3">
      <c r="A4481" s="525" t="str">
        <f t="shared" si="120"/>
        <v>752-051-0-003 Domtar inc. (Windsor - Pâtes et papiers)</v>
      </c>
      <c r="B4481" s="345" t="str">
        <f t="shared" si="121"/>
        <v>051-0-003 Domtar inc. (Windsor - Pâtes et papiers)</v>
      </c>
      <c r="C4481" s="406">
        <v>752</v>
      </c>
      <c r="D4481" s="406" t="s">
        <v>1012</v>
      </c>
      <c r="E4481" s="406" t="s">
        <v>1238</v>
      </c>
      <c r="F4481" s="760">
        <v>460</v>
      </c>
      <c r="G4481" s="761">
        <v>8</v>
      </c>
      <c r="H4481" s="762">
        <v>460</v>
      </c>
    </row>
    <row r="4482" spans="1:8" s="2" customFormat="1" ht="15.75" thickBot="1" x14ac:dyDescent="0.3">
      <c r="A4482" s="525" t="str">
        <f t="shared" si="120"/>
        <v>752-021-2-036 Elkem Métal Canada inc.</v>
      </c>
      <c r="B4482" s="345" t="str">
        <f t="shared" si="121"/>
        <v>021-2-036 Elkem Métal Canada inc.</v>
      </c>
      <c r="C4482" s="406">
        <v>752</v>
      </c>
      <c r="D4482" s="406" t="s">
        <v>1308</v>
      </c>
      <c r="E4482" s="406" t="s">
        <v>1309</v>
      </c>
      <c r="F4482" s="760">
        <v>460</v>
      </c>
      <c r="G4482" s="761">
        <v>8</v>
      </c>
      <c r="H4482" s="762">
        <v>460</v>
      </c>
    </row>
    <row r="4483" spans="1:8" s="2" customFormat="1" ht="15.75" thickBot="1" x14ac:dyDescent="0.3">
      <c r="A4483" s="525" t="str">
        <f t="shared" si="120"/>
        <v>752-027-4-003 Énergie Milot</v>
      </c>
      <c r="B4483" s="345" t="str">
        <f t="shared" si="121"/>
        <v>027-4-003 Énergie Milot</v>
      </c>
      <c r="C4483" s="406">
        <v>752</v>
      </c>
      <c r="D4483" s="406" t="s">
        <v>1314</v>
      </c>
      <c r="E4483" s="406" t="s">
        <v>1315</v>
      </c>
      <c r="F4483" s="760">
        <v>460</v>
      </c>
      <c r="G4483" s="761">
        <v>8</v>
      </c>
      <c r="H4483" s="762">
        <v>460</v>
      </c>
    </row>
    <row r="4484" spans="1:8" s="2" customFormat="1" ht="15.75" thickBot="1" x14ac:dyDescent="0.3">
      <c r="A4484" s="525" t="str">
        <f t="shared" si="120"/>
        <v>752-012-0-003 Entreprises Sappi Canada inc. (Matane)</v>
      </c>
      <c r="B4484" s="345" t="str">
        <f t="shared" si="121"/>
        <v>012-0-003 Entreprises Sappi Canada inc. (Matane)</v>
      </c>
      <c r="C4484" s="406">
        <v>752</v>
      </c>
      <c r="D4484" s="406" t="s">
        <v>1009</v>
      </c>
      <c r="E4484" s="406" t="s">
        <v>1239</v>
      </c>
      <c r="F4484" s="760">
        <v>460</v>
      </c>
      <c r="G4484" s="761">
        <v>8</v>
      </c>
      <c r="H4484" s="762">
        <v>460</v>
      </c>
    </row>
    <row r="4485" spans="1:8" s="2" customFormat="1" ht="15.75" thickBot="1" x14ac:dyDescent="0.3">
      <c r="A4485" s="525" t="str">
        <f t="shared" si="120"/>
        <v>752-025-0-001 Fibrek S.E.N.C. (Pâtes et papiers)</v>
      </c>
      <c r="B4485" s="345" t="str">
        <f t="shared" si="121"/>
        <v>025-0-001 Fibrek S.E.N.C. (Pâtes et papiers)</v>
      </c>
      <c r="C4485" s="406">
        <v>752</v>
      </c>
      <c r="D4485" s="406" t="s">
        <v>1310</v>
      </c>
      <c r="E4485" s="406" t="s">
        <v>1311</v>
      </c>
      <c r="F4485" s="760">
        <v>460</v>
      </c>
      <c r="G4485" s="761">
        <v>8</v>
      </c>
      <c r="H4485" s="762">
        <v>460</v>
      </c>
    </row>
    <row r="4486" spans="1:8" s="2" customFormat="1" ht="15.75" thickBot="1" x14ac:dyDescent="0.3">
      <c r="A4486" s="525" t="str">
        <f t="shared" si="120"/>
        <v>752-081-0-001 Rayonier A.M. Canada S.E.N.C. (Témiscaming - Pâtes et papiers)</v>
      </c>
      <c r="B4486" s="345" t="str">
        <f t="shared" si="121"/>
        <v>081-0-001 Rayonier A.M. Canada S.E.N.C. (Témiscaming - Pâtes et papiers)</v>
      </c>
      <c r="C4486" s="406">
        <v>752</v>
      </c>
      <c r="D4486" s="406" t="s">
        <v>1017</v>
      </c>
      <c r="E4486" s="406" t="s">
        <v>1244</v>
      </c>
      <c r="F4486" s="760">
        <v>260</v>
      </c>
      <c r="G4486" s="761">
        <v>5</v>
      </c>
      <c r="H4486" s="762">
        <v>300</v>
      </c>
    </row>
    <row r="4487" spans="1:8" s="2" customFormat="1" ht="15.75" thickBot="1" x14ac:dyDescent="0.3">
      <c r="A4487" s="525" t="str">
        <f t="shared" si="120"/>
        <v>752-025-4-005 Société de cogénération de St-Félicien, S.E.C.</v>
      </c>
      <c r="B4487" s="345" t="str">
        <f t="shared" si="121"/>
        <v>025-4-005 Société de cogénération de St-Félicien, S.E.C.</v>
      </c>
      <c r="C4487" s="406">
        <v>752</v>
      </c>
      <c r="D4487" s="406" t="s">
        <v>1312</v>
      </c>
      <c r="E4487" s="406" t="s">
        <v>1313</v>
      </c>
      <c r="F4487" s="760">
        <v>460</v>
      </c>
      <c r="G4487" s="761">
        <v>8</v>
      </c>
      <c r="H4487" s="762">
        <v>460</v>
      </c>
    </row>
    <row r="4488" spans="1:8" s="2" customFormat="1" ht="15.75" thickBot="1" x14ac:dyDescent="0.3">
      <c r="A4488" s="525" t="str">
        <f t="shared" si="120"/>
        <v>752-042-2-013 Transfobec Mauricie</v>
      </c>
      <c r="B4488" s="345" t="str">
        <f t="shared" si="121"/>
        <v>042-2-013 Transfobec Mauricie</v>
      </c>
      <c r="C4488" s="406">
        <v>752</v>
      </c>
      <c r="D4488" s="406" t="s">
        <v>1316</v>
      </c>
      <c r="E4488" s="406" t="s">
        <v>1317</v>
      </c>
      <c r="F4488" s="760">
        <v>460</v>
      </c>
      <c r="G4488" s="761">
        <v>8</v>
      </c>
      <c r="H4488" s="762">
        <v>460</v>
      </c>
    </row>
    <row r="4489" spans="1:8" s="2" customFormat="1" ht="15.75" thickBot="1" x14ac:dyDescent="0.3">
      <c r="A4489" s="525" t="str">
        <f t="shared" si="120"/>
        <v>753-142-4-004 Biomasse du lac Taureau</v>
      </c>
      <c r="B4489" s="345" t="str">
        <f t="shared" si="121"/>
        <v>142-4-004 Biomasse du lac Taureau</v>
      </c>
      <c r="C4489" s="406">
        <v>753</v>
      </c>
      <c r="D4489" s="406" t="s">
        <v>1147</v>
      </c>
      <c r="E4489" s="406" t="s">
        <v>1318</v>
      </c>
      <c r="F4489" s="760">
        <v>460</v>
      </c>
      <c r="G4489" s="761">
        <v>8</v>
      </c>
      <c r="H4489" s="762">
        <v>460</v>
      </c>
    </row>
    <row r="4490" spans="1:8" s="2" customFormat="1" ht="15.75" thickBot="1" x14ac:dyDescent="0.3">
      <c r="A4490" s="525" t="str">
        <f t="shared" si="120"/>
        <v>753-011-0-003 Cascades Canada ULC (Cabano)</v>
      </c>
      <c r="B4490" s="345" t="str">
        <f t="shared" si="121"/>
        <v>011-0-003 Cascades Canada ULC (Cabano)</v>
      </c>
      <c r="C4490" s="406">
        <v>753</v>
      </c>
      <c r="D4490" s="406" t="s">
        <v>1007</v>
      </c>
      <c r="E4490" s="406" t="s">
        <v>1211</v>
      </c>
      <c r="F4490" s="760">
        <v>460</v>
      </c>
      <c r="G4490" s="761">
        <v>8</v>
      </c>
      <c r="H4490" s="762">
        <v>460</v>
      </c>
    </row>
    <row r="4491" spans="1:8" s="2" customFormat="1" ht="15.75" thickBot="1" x14ac:dyDescent="0.3">
      <c r="A4491" s="525" t="str">
        <f t="shared" si="120"/>
        <v>753-051-0-003 Domtar inc. (Windsor - Pâtes et papiers)</v>
      </c>
      <c r="B4491" s="345" t="str">
        <f t="shared" si="121"/>
        <v>051-0-003 Domtar inc. (Windsor - Pâtes et papiers)</v>
      </c>
      <c r="C4491" s="406">
        <v>753</v>
      </c>
      <c r="D4491" s="406" t="s">
        <v>1012</v>
      </c>
      <c r="E4491" s="406" t="s">
        <v>1238</v>
      </c>
      <c r="F4491" s="760">
        <v>460</v>
      </c>
      <c r="G4491" s="761">
        <v>8</v>
      </c>
      <c r="H4491" s="762">
        <v>460</v>
      </c>
    </row>
    <row r="4492" spans="1:8" s="2" customFormat="1" ht="15.75" thickBot="1" x14ac:dyDescent="0.3">
      <c r="A4492" s="525" t="str">
        <f t="shared" si="120"/>
        <v>753-021-2-036 Elkem Métal Canada inc.</v>
      </c>
      <c r="B4492" s="345" t="str">
        <f t="shared" si="121"/>
        <v>021-2-036 Elkem Métal Canada inc.</v>
      </c>
      <c r="C4492" s="406">
        <v>753</v>
      </c>
      <c r="D4492" s="406" t="s">
        <v>1308</v>
      </c>
      <c r="E4492" s="406" t="s">
        <v>1309</v>
      </c>
      <c r="F4492" s="760">
        <v>460</v>
      </c>
      <c r="G4492" s="761">
        <v>8</v>
      </c>
      <c r="H4492" s="762">
        <v>460</v>
      </c>
    </row>
    <row r="4493" spans="1:8" s="2" customFormat="1" ht="15.75" thickBot="1" x14ac:dyDescent="0.3">
      <c r="A4493" s="525" t="str">
        <f t="shared" si="120"/>
        <v>753-027-4-003 Énergie Milot</v>
      </c>
      <c r="B4493" s="345" t="str">
        <f t="shared" si="121"/>
        <v>027-4-003 Énergie Milot</v>
      </c>
      <c r="C4493" s="406">
        <v>753</v>
      </c>
      <c r="D4493" s="406" t="s">
        <v>1314</v>
      </c>
      <c r="E4493" s="406" t="s">
        <v>1315</v>
      </c>
      <c r="F4493" s="760">
        <v>460</v>
      </c>
      <c r="G4493" s="761">
        <v>8</v>
      </c>
      <c r="H4493" s="762">
        <v>460</v>
      </c>
    </row>
    <row r="4494" spans="1:8" s="2" customFormat="1" ht="15.75" thickBot="1" x14ac:dyDescent="0.3">
      <c r="A4494" s="525" t="str">
        <f t="shared" si="120"/>
        <v>753-012-0-003 Entreprises Sappi Canada inc. (Matane)</v>
      </c>
      <c r="B4494" s="345" t="str">
        <f t="shared" si="121"/>
        <v>012-0-003 Entreprises Sappi Canada inc. (Matane)</v>
      </c>
      <c r="C4494" s="406">
        <v>753</v>
      </c>
      <c r="D4494" s="406" t="s">
        <v>1009</v>
      </c>
      <c r="E4494" s="406" t="s">
        <v>1239</v>
      </c>
      <c r="F4494" s="760">
        <v>460</v>
      </c>
      <c r="G4494" s="761">
        <v>8</v>
      </c>
      <c r="H4494" s="762">
        <v>460</v>
      </c>
    </row>
    <row r="4495" spans="1:8" s="2" customFormat="1" ht="15.75" thickBot="1" x14ac:dyDescent="0.3">
      <c r="A4495" s="525" t="str">
        <f t="shared" si="120"/>
        <v>753-025-0-001 Fibrek S.E.N.C. (Pâtes et papiers)</v>
      </c>
      <c r="B4495" s="345" t="str">
        <f t="shared" si="121"/>
        <v>025-0-001 Fibrek S.E.N.C. (Pâtes et papiers)</v>
      </c>
      <c r="C4495" s="406">
        <v>753</v>
      </c>
      <c r="D4495" s="406" t="s">
        <v>1310</v>
      </c>
      <c r="E4495" s="406" t="s">
        <v>1311</v>
      </c>
      <c r="F4495" s="760">
        <v>460</v>
      </c>
      <c r="G4495" s="761">
        <v>8</v>
      </c>
      <c r="H4495" s="762">
        <v>460</v>
      </c>
    </row>
    <row r="4496" spans="1:8" s="2" customFormat="1" ht="15.75" thickBot="1" x14ac:dyDescent="0.3">
      <c r="A4496" s="525" t="str">
        <f t="shared" si="120"/>
        <v>753-081-0-001 Rayonier A.M. Canada S.E.N.C. (Témiscaming - Pâtes et papiers)</v>
      </c>
      <c r="B4496" s="345" t="str">
        <f t="shared" si="121"/>
        <v>081-0-001 Rayonier A.M. Canada S.E.N.C. (Témiscaming - Pâtes et papiers)</v>
      </c>
      <c r="C4496" s="406">
        <v>753</v>
      </c>
      <c r="D4496" s="406" t="s">
        <v>1017</v>
      </c>
      <c r="E4496" s="406" t="s">
        <v>1244</v>
      </c>
      <c r="F4496" s="760">
        <v>360</v>
      </c>
      <c r="G4496" s="761">
        <v>6</v>
      </c>
      <c r="H4496" s="762">
        <v>360</v>
      </c>
    </row>
    <row r="4497" spans="1:8" s="2" customFormat="1" ht="15.75" thickBot="1" x14ac:dyDescent="0.3">
      <c r="A4497" s="525" t="str">
        <f t="shared" si="120"/>
        <v>753-025-4-005 Société de cogénération de St-Félicien, S.E.C.</v>
      </c>
      <c r="B4497" s="345" t="str">
        <f t="shared" si="121"/>
        <v>025-4-005 Société de cogénération de St-Félicien, S.E.C.</v>
      </c>
      <c r="C4497" s="406">
        <v>753</v>
      </c>
      <c r="D4497" s="406" t="s">
        <v>1312</v>
      </c>
      <c r="E4497" s="406" t="s">
        <v>1313</v>
      </c>
      <c r="F4497" s="760">
        <v>460</v>
      </c>
      <c r="G4497" s="761">
        <v>8</v>
      </c>
      <c r="H4497" s="762">
        <v>460</v>
      </c>
    </row>
    <row r="4498" spans="1:8" s="2" customFormat="1" ht="15.75" thickBot="1" x14ac:dyDescent="0.3">
      <c r="A4498" s="525" t="str">
        <f t="shared" si="120"/>
        <v>753-042-2-013 Transfobec Mauricie</v>
      </c>
      <c r="B4498" s="345" t="str">
        <f t="shared" si="121"/>
        <v>042-2-013 Transfobec Mauricie</v>
      </c>
      <c r="C4498" s="406">
        <v>753</v>
      </c>
      <c r="D4498" s="406" t="s">
        <v>1316</v>
      </c>
      <c r="E4498" s="406" t="s">
        <v>1317</v>
      </c>
      <c r="F4498" s="760">
        <v>460</v>
      </c>
      <c r="G4498" s="761">
        <v>8</v>
      </c>
      <c r="H4498" s="762">
        <v>460</v>
      </c>
    </row>
    <row r="4499" spans="1:8" s="2" customFormat="1" ht="15.75" thickBot="1" x14ac:dyDescent="0.3">
      <c r="A4499" s="525" t="str">
        <f t="shared" si="120"/>
        <v>754-142-4-004 Biomasse du lac Taureau</v>
      </c>
      <c r="B4499" s="345" t="str">
        <f t="shared" si="121"/>
        <v>142-4-004 Biomasse du lac Taureau</v>
      </c>
      <c r="C4499" s="406">
        <v>754</v>
      </c>
      <c r="D4499" s="406" t="s">
        <v>1147</v>
      </c>
      <c r="E4499" s="406" t="s">
        <v>1318</v>
      </c>
      <c r="F4499" s="760">
        <v>460</v>
      </c>
      <c r="G4499" s="761">
        <v>8</v>
      </c>
      <c r="H4499" s="762">
        <v>460</v>
      </c>
    </row>
    <row r="4500" spans="1:8" s="2" customFormat="1" ht="15.75" thickBot="1" x14ac:dyDescent="0.3">
      <c r="A4500" s="525" t="str">
        <f t="shared" si="120"/>
        <v>754-011-0-003 Cascades Canada ULC (Cabano)</v>
      </c>
      <c r="B4500" s="345" t="str">
        <f t="shared" si="121"/>
        <v>011-0-003 Cascades Canada ULC (Cabano)</v>
      </c>
      <c r="C4500" s="406">
        <v>754</v>
      </c>
      <c r="D4500" s="406" t="s">
        <v>1007</v>
      </c>
      <c r="E4500" s="406" t="s">
        <v>1211</v>
      </c>
      <c r="F4500" s="760">
        <v>460</v>
      </c>
      <c r="G4500" s="761">
        <v>8</v>
      </c>
      <c r="H4500" s="762">
        <v>460</v>
      </c>
    </row>
    <row r="4501" spans="1:8" s="2" customFormat="1" ht="15.75" thickBot="1" x14ac:dyDescent="0.3">
      <c r="A4501" s="525" t="str">
        <f t="shared" si="120"/>
        <v>754-051-0-003 Domtar inc. (Windsor - Pâtes et papiers)</v>
      </c>
      <c r="B4501" s="345" t="str">
        <f t="shared" si="121"/>
        <v>051-0-003 Domtar inc. (Windsor - Pâtes et papiers)</v>
      </c>
      <c r="C4501" s="406">
        <v>754</v>
      </c>
      <c r="D4501" s="406" t="s">
        <v>1012</v>
      </c>
      <c r="E4501" s="406" t="s">
        <v>1238</v>
      </c>
      <c r="F4501" s="760">
        <v>460</v>
      </c>
      <c r="G4501" s="761">
        <v>8</v>
      </c>
      <c r="H4501" s="762">
        <v>460</v>
      </c>
    </row>
    <row r="4502" spans="1:8" s="2" customFormat="1" ht="15.75" thickBot="1" x14ac:dyDescent="0.3">
      <c r="A4502" s="525" t="str">
        <f t="shared" si="120"/>
        <v>754-021-2-036 Elkem Métal Canada inc.</v>
      </c>
      <c r="B4502" s="345" t="str">
        <f t="shared" si="121"/>
        <v>021-2-036 Elkem Métal Canada inc.</v>
      </c>
      <c r="C4502" s="406">
        <v>754</v>
      </c>
      <c r="D4502" s="406" t="s">
        <v>1308</v>
      </c>
      <c r="E4502" s="406" t="s">
        <v>1309</v>
      </c>
      <c r="F4502" s="760">
        <v>460</v>
      </c>
      <c r="G4502" s="761">
        <v>8</v>
      </c>
      <c r="H4502" s="762">
        <v>460</v>
      </c>
    </row>
    <row r="4503" spans="1:8" s="2" customFormat="1" ht="15.75" thickBot="1" x14ac:dyDescent="0.3">
      <c r="A4503" s="525" t="str">
        <f t="shared" si="120"/>
        <v>754-027-4-003 Énergie Milot</v>
      </c>
      <c r="B4503" s="345" t="str">
        <f t="shared" si="121"/>
        <v>027-4-003 Énergie Milot</v>
      </c>
      <c r="C4503" s="406">
        <v>754</v>
      </c>
      <c r="D4503" s="406" t="s">
        <v>1314</v>
      </c>
      <c r="E4503" s="406" t="s">
        <v>1315</v>
      </c>
      <c r="F4503" s="760">
        <v>460</v>
      </c>
      <c r="G4503" s="761">
        <v>8</v>
      </c>
      <c r="H4503" s="762">
        <v>460</v>
      </c>
    </row>
    <row r="4504" spans="1:8" s="2" customFormat="1" ht="15.75" thickBot="1" x14ac:dyDescent="0.3">
      <c r="A4504" s="525" t="str">
        <f t="shared" si="120"/>
        <v>754-012-0-003 Entreprises Sappi Canada inc. (Matane)</v>
      </c>
      <c r="B4504" s="345" t="str">
        <f t="shared" si="121"/>
        <v>012-0-003 Entreprises Sappi Canada inc. (Matane)</v>
      </c>
      <c r="C4504" s="406">
        <v>754</v>
      </c>
      <c r="D4504" s="406" t="s">
        <v>1009</v>
      </c>
      <c r="E4504" s="406" t="s">
        <v>1239</v>
      </c>
      <c r="F4504" s="760">
        <v>460</v>
      </c>
      <c r="G4504" s="761">
        <v>8</v>
      </c>
      <c r="H4504" s="762">
        <v>460</v>
      </c>
    </row>
    <row r="4505" spans="1:8" s="2" customFormat="1" ht="15.75" thickBot="1" x14ac:dyDescent="0.3">
      <c r="A4505" s="525" t="str">
        <f t="shared" si="120"/>
        <v>754-025-0-001 Fibrek S.E.N.C. (Pâtes et papiers)</v>
      </c>
      <c r="B4505" s="345" t="str">
        <f t="shared" si="121"/>
        <v>025-0-001 Fibrek S.E.N.C. (Pâtes et papiers)</v>
      </c>
      <c r="C4505" s="406">
        <v>754</v>
      </c>
      <c r="D4505" s="406" t="s">
        <v>1310</v>
      </c>
      <c r="E4505" s="406" t="s">
        <v>1311</v>
      </c>
      <c r="F4505" s="760">
        <v>460</v>
      </c>
      <c r="G4505" s="761">
        <v>8</v>
      </c>
      <c r="H4505" s="762">
        <v>460</v>
      </c>
    </row>
    <row r="4506" spans="1:8" s="2" customFormat="1" ht="15.75" thickBot="1" x14ac:dyDescent="0.3">
      <c r="A4506" s="525" t="str">
        <f t="shared" si="120"/>
        <v>754-081-0-001 Rayonier A.M. Canada S.E.N.C. (Témiscaming - Pâtes et papiers)</v>
      </c>
      <c r="B4506" s="345" t="str">
        <f t="shared" si="121"/>
        <v>081-0-001 Rayonier A.M. Canada S.E.N.C. (Témiscaming - Pâtes et papiers)</v>
      </c>
      <c r="C4506" s="406">
        <v>754</v>
      </c>
      <c r="D4506" s="406" t="s">
        <v>1017</v>
      </c>
      <c r="E4506" s="406" t="s">
        <v>1244</v>
      </c>
      <c r="F4506" s="760">
        <v>460</v>
      </c>
      <c r="G4506" s="761">
        <v>8</v>
      </c>
      <c r="H4506" s="762">
        <v>460</v>
      </c>
    </row>
    <row r="4507" spans="1:8" s="2" customFormat="1" ht="15.75" thickBot="1" x14ac:dyDescent="0.3">
      <c r="A4507" s="525" t="str">
        <f t="shared" si="120"/>
        <v>754-025-4-005 Société de cogénération de St-Félicien, S.E.C.</v>
      </c>
      <c r="B4507" s="345" t="str">
        <f t="shared" si="121"/>
        <v>025-4-005 Société de cogénération de St-Félicien, S.E.C.</v>
      </c>
      <c r="C4507" s="406">
        <v>754</v>
      </c>
      <c r="D4507" s="406" t="s">
        <v>1312</v>
      </c>
      <c r="E4507" s="406" t="s">
        <v>1313</v>
      </c>
      <c r="F4507" s="760">
        <v>460</v>
      </c>
      <c r="G4507" s="761">
        <v>8</v>
      </c>
      <c r="H4507" s="762">
        <v>460</v>
      </c>
    </row>
    <row r="4508" spans="1:8" s="2" customFormat="1" ht="15.75" thickBot="1" x14ac:dyDescent="0.3">
      <c r="A4508" s="525" t="str">
        <f t="shared" si="120"/>
        <v>754-042-2-013 Transfobec Mauricie</v>
      </c>
      <c r="B4508" s="345" t="str">
        <f t="shared" si="121"/>
        <v>042-2-013 Transfobec Mauricie</v>
      </c>
      <c r="C4508" s="406">
        <v>754</v>
      </c>
      <c r="D4508" s="406" t="s">
        <v>1316</v>
      </c>
      <c r="E4508" s="406" t="s">
        <v>1317</v>
      </c>
      <c r="F4508" s="760">
        <v>460</v>
      </c>
      <c r="G4508" s="761">
        <v>8</v>
      </c>
      <c r="H4508" s="762">
        <v>460</v>
      </c>
    </row>
    <row r="4509" spans="1:8" s="2" customFormat="1" ht="15.75" thickBot="1" x14ac:dyDescent="0.3">
      <c r="A4509" s="525" t="str">
        <f t="shared" si="120"/>
        <v>755-142-4-004 Biomasse du lac Taureau</v>
      </c>
      <c r="B4509" s="345" t="str">
        <f t="shared" si="121"/>
        <v>142-4-004 Biomasse du lac Taureau</v>
      </c>
      <c r="C4509" s="406">
        <v>755</v>
      </c>
      <c r="D4509" s="406" t="s">
        <v>1147</v>
      </c>
      <c r="E4509" s="406" t="s">
        <v>1318</v>
      </c>
      <c r="F4509" s="760">
        <v>420</v>
      </c>
      <c r="G4509" s="761">
        <v>7</v>
      </c>
      <c r="H4509" s="762">
        <v>420</v>
      </c>
    </row>
    <row r="4510" spans="1:8" s="2" customFormat="1" ht="15.75" thickBot="1" x14ac:dyDescent="0.3">
      <c r="A4510" s="525" t="str">
        <f t="shared" si="120"/>
        <v>755-011-0-003 Cascades Canada ULC (Cabano)</v>
      </c>
      <c r="B4510" s="345" t="str">
        <f t="shared" si="121"/>
        <v>011-0-003 Cascades Canada ULC (Cabano)</v>
      </c>
      <c r="C4510" s="406">
        <v>755</v>
      </c>
      <c r="D4510" s="406" t="s">
        <v>1007</v>
      </c>
      <c r="E4510" s="406" t="s">
        <v>1211</v>
      </c>
      <c r="F4510" s="760">
        <v>460</v>
      </c>
      <c r="G4510" s="761">
        <v>8</v>
      </c>
      <c r="H4510" s="762">
        <v>460</v>
      </c>
    </row>
    <row r="4511" spans="1:8" s="2" customFormat="1" ht="15.75" thickBot="1" x14ac:dyDescent="0.3">
      <c r="A4511" s="525" t="str">
        <f t="shared" si="120"/>
        <v>755-051-0-003 Domtar inc. (Windsor - Pâtes et papiers)</v>
      </c>
      <c r="B4511" s="345" t="str">
        <f t="shared" si="121"/>
        <v>051-0-003 Domtar inc. (Windsor - Pâtes et papiers)</v>
      </c>
      <c r="C4511" s="406">
        <v>755</v>
      </c>
      <c r="D4511" s="406" t="s">
        <v>1012</v>
      </c>
      <c r="E4511" s="406" t="s">
        <v>1238</v>
      </c>
      <c r="F4511" s="760">
        <v>460</v>
      </c>
      <c r="G4511" s="761">
        <v>8</v>
      </c>
      <c r="H4511" s="762">
        <v>460</v>
      </c>
    </row>
    <row r="4512" spans="1:8" s="2" customFormat="1" ht="15.75" thickBot="1" x14ac:dyDescent="0.3">
      <c r="A4512" s="525" t="str">
        <f t="shared" ref="A4512:A4575" si="122">CONCATENATE(C4512,"-",B4512)</f>
        <v>755-021-2-036 Elkem Métal Canada inc.</v>
      </c>
      <c r="B4512" s="345" t="str">
        <f t="shared" ref="B4512:B4575" si="123">CONCATENATE(D4512," ",E4512)</f>
        <v>021-2-036 Elkem Métal Canada inc.</v>
      </c>
      <c r="C4512" s="406">
        <v>755</v>
      </c>
      <c r="D4512" s="406" t="s">
        <v>1308</v>
      </c>
      <c r="E4512" s="406" t="s">
        <v>1309</v>
      </c>
      <c r="F4512" s="760">
        <v>460</v>
      </c>
      <c r="G4512" s="761">
        <v>8</v>
      </c>
      <c r="H4512" s="762">
        <v>460</v>
      </c>
    </row>
    <row r="4513" spans="1:8" s="2" customFormat="1" ht="15.75" thickBot="1" x14ac:dyDescent="0.3">
      <c r="A4513" s="525" t="str">
        <f t="shared" si="122"/>
        <v>755-027-4-003 Énergie Milot</v>
      </c>
      <c r="B4513" s="345" t="str">
        <f t="shared" si="123"/>
        <v>027-4-003 Énergie Milot</v>
      </c>
      <c r="C4513" s="406">
        <v>755</v>
      </c>
      <c r="D4513" s="406" t="s">
        <v>1314</v>
      </c>
      <c r="E4513" s="406" t="s">
        <v>1315</v>
      </c>
      <c r="F4513" s="760">
        <v>460</v>
      </c>
      <c r="G4513" s="761">
        <v>8</v>
      </c>
      <c r="H4513" s="762">
        <v>460</v>
      </c>
    </row>
    <row r="4514" spans="1:8" s="2" customFormat="1" ht="15.75" thickBot="1" x14ac:dyDescent="0.3">
      <c r="A4514" s="525" t="str">
        <f t="shared" si="122"/>
        <v>755-012-0-003 Entreprises Sappi Canada inc. (Matane)</v>
      </c>
      <c r="B4514" s="345" t="str">
        <f t="shared" si="123"/>
        <v>012-0-003 Entreprises Sappi Canada inc. (Matane)</v>
      </c>
      <c r="C4514" s="406">
        <v>755</v>
      </c>
      <c r="D4514" s="406" t="s">
        <v>1009</v>
      </c>
      <c r="E4514" s="406" t="s">
        <v>1239</v>
      </c>
      <c r="F4514" s="760">
        <v>460</v>
      </c>
      <c r="G4514" s="761">
        <v>8</v>
      </c>
      <c r="H4514" s="762">
        <v>460</v>
      </c>
    </row>
    <row r="4515" spans="1:8" s="2" customFormat="1" ht="15.75" thickBot="1" x14ac:dyDescent="0.3">
      <c r="A4515" s="525" t="str">
        <f t="shared" si="122"/>
        <v>755-025-0-001 Fibrek S.E.N.C. (Pâtes et papiers)</v>
      </c>
      <c r="B4515" s="345" t="str">
        <f t="shared" si="123"/>
        <v>025-0-001 Fibrek S.E.N.C. (Pâtes et papiers)</v>
      </c>
      <c r="C4515" s="406">
        <v>755</v>
      </c>
      <c r="D4515" s="406" t="s">
        <v>1310</v>
      </c>
      <c r="E4515" s="406" t="s">
        <v>1311</v>
      </c>
      <c r="F4515" s="760">
        <v>460</v>
      </c>
      <c r="G4515" s="761">
        <v>8</v>
      </c>
      <c r="H4515" s="762">
        <v>460</v>
      </c>
    </row>
    <row r="4516" spans="1:8" s="2" customFormat="1" ht="15.75" thickBot="1" x14ac:dyDescent="0.3">
      <c r="A4516" s="525" t="str">
        <f t="shared" si="122"/>
        <v>755-081-0-001 Rayonier A.M. Canada S.E.N.C. (Témiscaming - Pâtes et papiers)</v>
      </c>
      <c r="B4516" s="345" t="str">
        <f t="shared" si="123"/>
        <v>081-0-001 Rayonier A.M. Canada S.E.N.C. (Témiscaming - Pâtes et papiers)</v>
      </c>
      <c r="C4516" s="406">
        <v>755</v>
      </c>
      <c r="D4516" s="406" t="s">
        <v>1017</v>
      </c>
      <c r="E4516" s="406" t="s">
        <v>1244</v>
      </c>
      <c r="F4516" s="760">
        <v>460</v>
      </c>
      <c r="G4516" s="761">
        <v>8</v>
      </c>
      <c r="H4516" s="762">
        <v>460</v>
      </c>
    </row>
    <row r="4517" spans="1:8" s="2" customFormat="1" ht="15.75" thickBot="1" x14ac:dyDescent="0.3">
      <c r="A4517" s="525" t="str">
        <f t="shared" si="122"/>
        <v>755-025-4-005 Société de cogénération de St-Félicien, S.E.C.</v>
      </c>
      <c r="B4517" s="345" t="str">
        <f t="shared" si="123"/>
        <v>025-4-005 Société de cogénération de St-Félicien, S.E.C.</v>
      </c>
      <c r="C4517" s="406">
        <v>755</v>
      </c>
      <c r="D4517" s="406" t="s">
        <v>1312</v>
      </c>
      <c r="E4517" s="406" t="s">
        <v>1313</v>
      </c>
      <c r="F4517" s="760">
        <v>460</v>
      </c>
      <c r="G4517" s="761">
        <v>8</v>
      </c>
      <c r="H4517" s="762">
        <v>460</v>
      </c>
    </row>
    <row r="4518" spans="1:8" s="2" customFormat="1" ht="15.75" thickBot="1" x14ac:dyDescent="0.3">
      <c r="A4518" s="525" t="str">
        <f t="shared" si="122"/>
        <v>755-042-2-013 Transfobec Mauricie</v>
      </c>
      <c r="B4518" s="345" t="str">
        <f t="shared" si="123"/>
        <v>042-2-013 Transfobec Mauricie</v>
      </c>
      <c r="C4518" s="406">
        <v>755</v>
      </c>
      <c r="D4518" s="406" t="s">
        <v>1316</v>
      </c>
      <c r="E4518" s="406" t="s">
        <v>1317</v>
      </c>
      <c r="F4518" s="760">
        <v>460</v>
      </c>
      <c r="G4518" s="761">
        <v>8</v>
      </c>
      <c r="H4518" s="762">
        <v>460</v>
      </c>
    </row>
    <row r="4519" spans="1:8" s="2" customFormat="1" ht="15.75" thickBot="1" x14ac:dyDescent="0.3">
      <c r="A4519" s="525" t="str">
        <f t="shared" si="122"/>
        <v>756-142-4-004 Biomasse du lac Taureau</v>
      </c>
      <c r="B4519" s="345" t="str">
        <f t="shared" si="123"/>
        <v>142-4-004 Biomasse du lac Taureau</v>
      </c>
      <c r="C4519" s="406">
        <v>756</v>
      </c>
      <c r="D4519" s="406" t="s">
        <v>1147</v>
      </c>
      <c r="E4519" s="406" t="s">
        <v>1318</v>
      </c>
      <c r="F4519" s="760">
        <v>460</v>
      </c>
      <c r="G4519" s="761">
        <v>8</v>
      </c>
      <c r="H4519" s="762">
        <v>460</v>
      </c>
    </row>
    <row r="4520" spans="1:8" s="2" customFormat="1" ht="15.75" thickBot="1" x14ac:dyDescent="0.3">
      <c r="A4520" s="525" t="str">
        <f t="shared" si="122"/>
        <v>756-011-0-003 Cascades Canada ULC (Cabano)</v>
      </c>
      <c r="B4520" s="345" t="str">
        <f t="shared" si="123"/>
        <v>011-0-003 Cascades Canada ULC (Cabano)</v>
      </c>
      <c r="C4520" s="406">
        <v>756</v>
      </c>
      <c r="D4520" s="406" t="s">
        <v>1007</v>
      </c>
      <c r="E4520" s="406" t="s">
        <v>1211</v>
      </c>
      <c r="F4520" s="760">
        <v>460</v>
      </c>
      <c r="G4520" s="761">
        <v>8</v>
      </c>
      <c r="H4520" s="762">
        <v>460</v>
      </c>
    </row>
    <row r="4521" spans="1:8" s="2" customFormat="1" ht="15.75" thickBot="1" x14ac:dyDescent="0.3">
      <c r="A4521" s="525" t="str">
        <f t="shared" si="122"/>
        <v>756-051-0-003 Domtar inc. (Windsor - Pâtes et papiers)</v>
      </c>
      <c r="B4521" s="345" t="str">
        <f t="shared" si="123"/>
        <v>051-0-003 Domtar inc. (Windsor - Pâtes et papiers)</v>
      </c>
      <c r="C4521" s="406">
        <v>756</v>
      </c>
      <c r="D4521" s="406" t="s">
        <v>1012</v>
      </c>
      <c r="E4521" s="406" t="s">
        <v>1238</v>
      </c>
      <c r="F4521" s="760">
        <v>460</v>
      </c>
      <c r="G4521" s="761">
        <v>8</v>
      </c>
      <c r="H4521" s="762">
        <v>460</v>
      </c>
    </row>
    <row r="4522" spans="1:8" s="2" customFormat="1" ht="15.75" thickBot="1" x14ac:dyDescent="0.3">
      <c r="A4522" s="525" t="str">
        <f t="shared" si="122"/>
        <v>756-021-2-036 Elkem Métal Canada inc.</v>
      </c>
      <c r="B4522" s="345" t="str">
        <f t="shared" si="123"/>
        <v>021-2-036 Elkem Métal Canada inc.</v>
      </c>
      <c r="C4522" s="406">
        <v>756</v>
      </c>
      <c r="D4522" s="406" t="s">
        <v>1308</v>
      </c>
      <c r="E4522" s="406" t="s">
        <v>1309</v>
      </c>
      <c r="F4522" s="760">
        <v>460</v>
      </c>
      <c r="G4522" s="761">
        <v>8</v>
      </c>
      <c r="H4522" s="762">
        <v>460</v>
      </c>
    </row>
    <row r="4523" spans="1:8" s="2" customFormat="1" ht="15.75" thickBot="1" x14ac:dyDescent="0.3">
      <c r="A4523" s="525" t="str">
        <f t="shared" si="122"/>
        <v>756-027-4-003 Énergie Milot</v>
      </c>
      <c r="B4523" s="345" t="str">
        <f t="shared" si="123"/>
        <v>027-4-003 Énergie Milot</v>
      </c>
      <c r="C4523" s="406">
        <v>756</v>
      </c>
      <c r="D4523" s="406" t="s">
        <v>1314</v>
      </c>
      <c r="E4523" s="406" t="s">
        <v>1315</v>
      </c>
      <c r="F4523" s="760">
        <v>460</v>
      </c>
      <c r="G4523" s="761">
        <v>8</v>
      </c>
      <c r="H4523" s="762">
        <v>460</v>
      </c>
    </row>
    <row r="4524" spans="1:8" s="2" customFormat="1" ht="15.75" thickBot="1" x14ac:dyDescent="0.3">
      <c r="A4524" s="525" t="str">
        <f t="shared" si="122"/>
        <v>756-012-0-003 Entreprises Sappi Canada inc. (Matane)</v>
      </c>
      <c r="B4524" s="345" t="str">
        <f t="shared" si="123"/>
        <v>012-0-003 Entreprises Sappi Canada inc. (Matane)</v>
      </c>
      <c r="C4524" s="406">
        <v>756</v>
      </c>
      <c r="D4524" s="406" t="s">
        <v>1009</v>
      </c>
      <c r="E4524" s="406" t="s">
        <v>1239</v>
      </c>
      <c r="F4524" s="760">
        <v>460</v>
      </c>
      <c r="G4524" s="761">
        <v>8</v>
      </c>
      <c r="H4524" s="762">
        <v>460</v>
      </c>
    </row>
    <row r="4525" spans="1:8" s="2" customFormat="1" ht="15.75" thickBot="1" x14ac:dyDescent="0.3">
      <c r="A4525" s="525" t="str">
        <f t="shared" si="122"/>
        <v>756-025-0-001 Fibrek S.E.N.C. (Pâtes et papiers)</v>
      </c>
      <c r="B4525" s="345" t="str">
        <f t="shared" si="123"/>
        <v>025-0-001 Fibrek S.E.N.C. (Pâtes et papiers)</v>
      </c>
      <c r="C4525" s="406">
        <v>756</v>
      </c>
      <c r="D4525" s="406" t="s">
        <v>1310</v>
      </c>
      <c r="E4525" s="406" t="s">
        <v>1311</v>
      </c>
      <c r="F4525" s="760">
        <v>460</v>
      </c>
      <c r="G4525" s="761">
        <v>8</v>
      </c>
      <c r="H4525" s="762">
        <v>460</v>
      </c>
    </row>
    <row r="4526" spans="1:8" s="2" customFormat="1" ht="15.75" thickBot="1" x14ac:dyDescent="0.3">
      <c r="A4526" s="525" t="str">
        <f t="shared" si="122"/>
        <v>756-081-0-001 Rayonier A.M. Canada S.E.N.C. (Témiscaming - Pâtes et papiers)</v>
      </c>
      <c r="B4526" s="345" t="str">
        <f t="shared" si="123"/>
        <v>081-0-001 Rayonier A.M. Canada S.E.N.C. (Témiscaming - Pâtes et papiers)</v>
      </c>
      <c r="C4526" s="406">
        <v>756</v>
      </c>
      <c r="D4526" s="406" t="s">
        <v>1017</v>
      </c>
      <c r="E4526" s="406" t="s">
        <v>1244</v>
      </c>
      <c r="F4526" s="760">
        <v>460</v>
      </c>
      <c r="G4526" s="761">
        <v>8</v>
      </c>
      <c r="H4526" s="762">
        <v>460</v>
      </c>
    </row>
    <row r="4527" spans="1:8" s="2" customFormat="1" ht="15.75" thickBot="1" x14ac:dyDescent="0.3">
      <c r="A4527" s="525" t="str">
        <f t="shared" si="122"/>
        <v>756-025-4-005 Société de cogénération de St-Félicien, S.E.C.</v>
      </c>
      <c r="B4527" s="345" t="str">
        <f t="shared" si="123"/>
        <v>025-4-005 Société de cogénération de St-Félicien, S.E.C.</v>
      </c>
      <c r="C4527" s="406">
        <v>756</v>
      </c>
      <c r="D4527" s="406" t="s">
        <v>1312</v>
      </c>
      <c r="E4527" s="406" t="s">
        <v>1313</v>
      </c>
      <c r="F4527" s="760">
        <v>460</v>
      </c>
      <c r="G4527" s="761">
        <v>8</v>
      </c>
      <c r="H4527" s="762">
        <v>460</v>
      </c>
    </row>
    <row r="4528" spans="1:8" s="2" customFormat="1" ht="15.75" thickBot="1" x14ac:dyDescent="0.3">
      <c r="A4528" s="525" t="str">
        <f t="shared" si="122"/>
        <v>756-042-2-013 Transfobec Mauricie</v>
      </c>
      <c r="B4528" s="345" t="str">
        <f t="shared" si="123"/>
        <v>042-2-013 Transfobec Mauricie</v>
      </c>
      <c r="C4528" s="406">
        <v>756</v>
      </c>
      <c r="D4528" s="406" t="s">
        <v>1316</v>
      </c>
      <c r="E4528" s="406" t="s">
        <v>1317</v>
      </c>
      <c r="F4528" s="760">
        <v>460</v>
      </c>
      <c r="G4528" s="761">
        <v>8</v>
      </c>
      <c r="H4528" s="762">
        <v>460</v>
      </c>
    </row>
    <row r="4529" spans="1:8" s="2" customFormat="1" ht="15.75" thickBot="1" x14ac:dyDescent="0.3">
      <c r="A4529" s="525" t="str">
        <f t="shared" si="122"/>
        <v>757-142-4-004 Biomasse du lac Taureau</v>
      </c>
      <c r="B4529" s="345" t="str">
        <f t="shared" si="123"/>
        <v>142-4-004 Biomasse du lac Taureau</v>
      </c>
      <c r="C4529" s="406">
        <v>757</v>
      </c>
      <c r="D4529" s="406" t="s">
        <v>1147</v>
      </c>
      <c r="E4529" s="406" t="s">
        <v>1318</v>
      </c>
      <c r="F4529" s="760">
        <v>460</v>
      </c>
      <c r="G4529" s="761">
        <v>8</v>
      </c>
      <c r="H4529" s="762">
        <v>460</v>
      </c>
    </row>
    <row r="4530" spans="1:8" s="2" customFormat="1" ht="15.75" thickBot="1" x14ac:dyDescent="0.3">
      <c r="A4530" s="525" t="str">
        <f t="shared" si="122"/>
        <v>757-011-0-003 Cascades Canada ULC (Cabano)</v>
      </c>
      <c r="B4530" s="345" t="str">
        <f t="shared" si="123"/>
        <v>011-0-003 Cascades Canada ULC (Cabano)</v>
      </c>
      <c r="C4530" s="406">
        <v>757</v>
      </c>
      <c r="D4530" s="406" t="s">
        <v>1007</v>
      </c>
      <c r="E4530" s="406" t="s">
        <v>1211</v>
      </c>
      <c r="F4530" s="760">
        <v>460</v>
      </c>
      <c r="G4530" s="761">
        <v>8</v>
      </c>
      <c r="H4530" s="762">
        <v>460</v>
      </c>
    </row>
    <row r="4531" spans="1:8" s="2" customFormat="1" ht="15.75" thickBot="1" x14ac:dyDescent="0.3">
      <c r="A4531" s="525" t="str">
        <f t="shared" si="122"/>
        <v>757-051-0-003 Domtar inc. (Windsor - Pâtes et papiers)</v>
      </c>
      <c r="B4531" s="345" t="str">
        <f t="shared" si="123"/>
        <v>051-0-003 Domtar inc. (Windsor - Pâtes et papiers)</v>
      </c>
      <c r="C4531" s="406">
        <v>757</v>
      </c>
      <c r="D4531" s="406" t="s">
        <v>1012</v>
      </c>
      <c r="E4531" s="406" t="s">
        <v>1238</v>
      </c>
      <c r="F4531" s="760">
        <v>460</v>
      </c>
      <c r="G4531" s="761">
        <v>8</v>
      </c>
      <c r="H4531" s="762">
        <v>460</v>
      </c>
    </row>
    <row r="4532" spans="1:8" s="2" customFormat="1" ht="15.75" thickBot="1" x14ac:dyDescent="0.3">
      <c r="A4532" s="525" t="str">
        <f t="shared" si="122"/>
        <v>757-021-2-036 Elkem Métal Canada inc.</v>
      </c>
      <c r="B4532" s="345" t="str">
        <f t="shared" si="123"/>
        <v>021-2-036 Elkem Métal Canada inc.</v>
      </c>
      <c r="C4532" s="406">
        <v>757</v>
      </c>
      <c r="D4532" s="406" t="s">
        <v>1308</v>
      </c>
      <c r="E4532" s="406" t="s">
        <v>1309</v>
      </c>
      <c r="F4532" s="760">
        <v>460</v>
      </c>
      <c r="G4532" s="761">
        <v>8</v>
      </c>
      <c r="H4532" s="762">
        <v>460</v>
      </c>
    </row>
    <row r="4533" spans="1:8" s="2" customFormat="1" ht="15.75" thickBot="1" x14ac:dyDescent="0.3">
      <c r="A4533" s="525" t="str">
        <f t="shared" si="122"/>
        <v>757-027-4-003 Énergie Milot</v>
      </c>
      <c r="B4533" s="345" t="str">
        <f t="shared" si="123"/>
        <v>027-4-003 Énergie Milot</v>
      </c>
      <c r="C4533" s="406">
        <v>757</v>
      </c>
      <c r="D4533" s="406" t="s">
        <v>1314</v>
      </c>
      <c r="E4533" s="406" t="s">
        <v>1315</v>
      </c>
      <c r="F4533" s="760">
        <v>460</v>
      </c>
      <c r="G4533" s="761">
        <v>8</v>
      </c>
      <c r="H4533" s="762">
        <v>460</v>
      </c>
    </row>
    <row r="4534" spans="1:8" s="2" customFormat="1" ht="15.75" thickBot="1" x14ac:dyDescent="0.3">
      <c r="A4534" s="525" t="str">
        <f t="shared" si="122"/>
        <v>757-012-0-003 Entreprises Sappi Canada inc. (Matane)</v>
      </c>
      <c r="B4534" s="345" t="str">
        <f t="shared" si="123"/>
        <v>012-0-003 Entreprises Sappi Canada inc. (Matane)</v>
      </c>
      <c r="C4534" s="406">
        <v>757</v>
      </c>
      <c r="D4534" s="406" t="s">
        <v>1009</v>
      </c>
      <c r="E4534" s="406" t="s">
        <v>1239</v>
      </c>
      <c r="F4534" s="760">
        <v>460</v>
      </c>
      <c r="G4534" s="761">
        <v>8</v>
      </c>
      <c r="H4534" s="762">
        <v>460</v>
      </c>
    </row>
    <row r="4535" spans="1:8" s="2" customFormat="1" ht="15.75" thickBot="1" x14ac:dyDescent="0.3">
      <c r="A4535" s="525" t="str">
        <f t="shared" si="122"/>
        <v>757-025-0-001 Fibrek S.E.N.C. (Pâtes et papiers)</v>
      </c>
      <c r="B4535" s="345" t="str">
        <f t="shared" si="123"/>
        <v>025-0-001 Fibrek S.E.N.C. (Pâtes et papiers)</v>
      </c>
      <c r="C4535" s="406">
        <v>757</v>
      </c>
      <c r="D4535" s="406" t="s">
        <v>1310</v>
      </c>
      <c r="E4535" s="406" t="s">
        <v>1311</v>
      </c>
      <c r="F4535" s="760">
        <v>460</v>
      </c>
      <c r="G4535" s="761">
        <v>8</v>
      </c>
      <c r="H4535" s="762">
        <v>460</v>
      </c>
    </row>
    <row r="4536" spans="1:8" s="2" customFormat="1" ht="15.75" thickBot="1" x14ac:dyDescent="0.3">
      <c r="A4536" s="525" t="str">
        <f t="shared" si="122"/>
        <v>757-081-0-001 Rayonier A.M. Canada S.E.N.C. (Témiscaming - Pâtes et papiers)</v>
      </c>
      <c r="B4536" s="345" t="str">
        <f t="shared" si="123"/>
        <v>081-0-001 Rayonier A.M. Canada S.E.N.C. (Témiscaming - Pâtes et papiers)</v>
      </c>
      <c r="C4536" s="406">
        <v>757</v>
      </c>
      <c r="D4536" s="406" t="s">
        <v>1017</v>
      </c>
      <c r="E4536" s="406" t="s">
        <v>1244</v>
      </c>
      <c r="F4536" s="760">
        <v>460</v>
      </c>
      <c r="G4536" s="761">
        <v>8</v>
      </c>
      <c r="H4536" s="762">
        <v>460</v>
      </c>
    </row>
    <row r="4537" spans="1:8" s="2" customFormat="1" ht="15.75" thickBot="1" x14ac:dyDescent="0.3">
      <c r="A4537" s="525" t="str">
        <f t="shared" si="122"/>
        <v>757-025-4-005 Société de cogénération de St-Félicien, S.E.C.</v>
      </c>
      <c r="B4537" s="345" t="str">
        <f t="shared" si="123"/>
        <v>025-4-005 Société de cogénération de St-Félicien, S.E.C.</v>
      </c>
      <c r="C4537" s="406">
        <v>757</v>
      </c>
      <c r="D4537" s="406" t="s">
        <v>1312</v>
      </c>
      <c r="E4537" s="406" t="s">
        <v>1313</v>
      </c>
      <c r="F4537" s="760">
        <v>460</v>
      </c>
      <c r="G4537" s="761">
        <v>8</v>
      </c>
      <c r="H4537" s="762">
        <v>460</v>
      </c>
    </row>
    <row r="4538" spans="1:8" s="2" customFormat="1" ht="15.75" thickBot="1" x14ac:dyDescent="0.3">
      <c r="A4538" s="525" t="str">
        <f t="shared" si="122"/>
        <v>757-042-2-013 Transfobec Mauricie</v>
      </c>
      <c r="B4538" s="345" t="str">
        <f t="shared" si="123"/>
        <v>042-2-013 Transfobec Mauricie</v>
      </c>
      <c r="C4538" s="406">
        <v>757</v>
      </c>
      <c r="D4538" s="406" t="s">
        <v>1316</v>
      </c>
      <c r="E4538" s="406" t="s">
        <v>1317</v>
      </c>
      <c r="F4538" s="760">
        <v>460</v>
      </c>
      <c r="G4538" s="761">
        <v>8</v>
      </c>
      <c r="H4538" s="762">
        <v>460</v>
      </c>
    </row>
    <row r="4539" spans="1:8" s="2" customFormat="1" ht="15.75" thickBot="1" x14ac:dyDescent="0.3">
      <c r="A4539" s="525" t="str">
        <f t="shared" si="122"/>
        <v>758-142-4-004 Biomasse du lac Taureau</v>
      </c>
      <c r="B4539" s="345" t="str">
        <f t="shared" si="123"/>
        <v>142-4-004 Biomasse du lac Taureau</v>
      </c>
      <c r="C4539" s="406">
        <v>758</v>
      </c>
      <c r="D4539" s="406" t="s">
        <v>1147</v>
      </c>
      <c r="E4539" s="406" t="s">
        <v>1318</v>
      </c>
      <c r="F4539" s="760">
        <v>460</v>
      </c>
      <c r="G4539" s="761">
        <v>8</v>
      </c>
      <c r="H4539" s="762">
        <v>460</v>
      </c>
    </row>
    <row r="4540" spans="1:8" s="2" customFormat="1" ht="15.75" thickBot="1" x14ac:dyDescent="0.3">
      <c r="A4540" s="525" t="str">
        <f t="shared" si="122"/>
        <v>758-011-0-003 Cascades Canada ULC (Cabano)</v>
      </c>
      <c r="B4540" s="345" t="str">
        <f t="shared" si="123"/>
        <v>011-0-003 Cascades Canada ULC (Cabano)</v>
      </c>
      <c r="C4540" s="406">
        <v>758</v>
      </c>
      <c r="D4540" s="406" t="s">
        <v>1007</v>
      </c>
      <c r="E4540" s="406" t="s">
        <v>1211</v>
      </c>
      <c r="F4540" s="760">
        <v>460</v>
      </c>
      <c r="G4540" s="761">
        <v>8</v>
      </c>
      <c r="H4540" s="762">
        <v>460</v>
      </c>
    </row>
    <row r="4541" spans="1:8" s="2" customFormat="1" ht="15.75" thickBot="1" x14ac:dyDescent="0.3">
      <c r="A4541" s="525" t="str">
        <f t="shared" si="122"/>
        <v>758-051-0-003 Domtar inc. (Windsor - Pâtes et papiers)</v>
      </c>
      <c r="B4541" s="345" t="str">
        <f t="shared" si="123"/>
        <v>051-0-003 Domtar inc. (Windsor - Pâtes et papiers)</v>
      </c>
      <c r="C4541" s="406">
        <v>758</v>
      </c>
      <c r="D4541" s="406" t="s">
        <v>1012</v>
      </c>
      <c r="E4541" s="406" t="s">
        <v>1238</v>
      </c>
      <c r="F4541" s="760">
        <v>460</v>
      </c>
      <c r="G4541" s="761">
        <v>8</v>
      </c>
      <c r="H4541" s="762">
        <v>460</v>
      </c>
    </row>
    <row r="4542" spans="1:8" s="2" customFormat="1" ht="15.75" thickBot="1" x14ac:dyDescent="0.3">
      <c r="A4542" s="525" t="str">
        <f t="shared" si="122"/>
        <v>758-021-2-036 Elkem Métal Canada inc.</v>
      </c>
      <c r="B4542" s="345" t="str">
        <f t="shared" si="123"/>
        <v>021-2-036 Elkem Métal Canada inc.</v>
      </c>
      <c r="C4542" s="406">
        <v>758</v>
      </c>
      <c r="D4542" s="406" t="s">
        <v>1308</v>
      </c>
      <c r="E4542" s="406" t="s">
        <v>1309</v>
      </c>
      <c r="F4542" s="760">
        <v>460</v>
      </c>
      <c r="G4542" s="761">
        <v>8</v>
      </c>
      <c r="H4542" s="762">
        <v>460</v>
      </c>
    </row>
    <row r="4543" spans="1:8" s="2" customFormat="1" ht="15.75" thickBot="1" x14ac:dyDescent="0.3">
      <c r="A4543" s="525" t="str">
        <f t="shared" si="122"/>
        <v>758-027-4-003 Énergie Milot</v>
      </c>
      <c r="B4543" s="345" t="str">
        <f t="shared" si="123"/>
        <v>027-4-003 Énergie Milot</v>
      </c>
      <c r="C4543" s="406">
        <v>758</v>
      </c>
      <c r="D4543" s="406" t="s">
        <v>1314</v>
      </c>
      <c r="E4543" s="406" t="s">
        <v>1315</v>
      </c>
      <c r="F4543" s="760">
        <v>460</v>
      </c>
      <c r="G4543" s="761">
        <v>8</v>
      </c>
      <c r="H4543" s="762">
        <v>460</v>
      </c>
    </row>
    <row r="4544" spans="1:8" s="2" customFormat="1" ht="15.75" thickBot="1" x14ac:dyDescent="0.3">
      <c r="A4544" s="525" t="str">
        <f t="shared" si="122"/>
        <v>758-012-0-003 Entreprises Sappi Canada inc. (Matane)</v>
      </c>
      <c r="B4544" s="345" t="str">
        <f t="shared" si="123"/>
        <v>012-0-003 Entreprises Sappi Canada inc. (Matane)</v>
      </c>
      <c r="C4544" s="406">
        <v>758</v>
      </c>
      <c r="D4544" s="406" t="s">
        <v>1009</v>
      </c>
      <c r="E4544" s="406" t="s">
        <v>1239</v>
      </c>
      <c r="F4544" s="760">
        <v>460</v>
      </c>
      <c r="G4544" s="761">
        <v>8</v>
      </c>
      <c r="H4544" s="762">
        <v>460</v>
      </c>
    </row>
    <row r="4545" spans="1:8" s="2" customFormat="1" ht="15.75" thickBot="1" x14ac:dyDescent="0.3">
      <c r="A4545" s="525" t="str">
        <f t="shared" si="122"/>
        <v>758-025-0-001 Fibrek S.E.N.C. (Pâtes et papiers)</v>
      </c>
      <c r="B4545" s="345" t="str">
        <f t="shared" si="123"/>
        <v>025-0-001 Fibrek S.E.N.C. (Pâtes et papiers)</v>
      </c>
      <c r="C4545" s="406">
        <v>758</v>
      </c>
      <c r="D4545" s="406" t="s">
        <v>1310</v>
      </c>
      <c r="E4545" s="406" t="s">
        <v>1311</v>
      </c>
      <c r="F4545" s="760">
        <v>460</v>
      </c>
      <c r="G4545" s="761">
        <v>8</v>
      </c>
      <c r="H4545" s="762">
        <v>460</v>
      </c>
    </row>
    <row r="4546" spans="1:8" s="2" customFormat="1" ht="15.75" thickBot="1" x14ac:dyDescent="0.3">
      <c r="A4546" s="525" t="str">
        <f t="shared" si="122"/>
        <v>758-081-0-001 Rayonier A.M. Canada S.E.N.C. (Témiscaming - Pâtes et papiers)</v>
      </c>
      <c r="B4546" s="345" t="str">
        <f t="shared" si="123"/>
        <v>081-0-001 Rayonier A.M. Canada S.E.N.C. (Témiscaming - Pâtes et papiers)</v>
      </c>
      <c r="C4546" s="406">
        <v>758</v>
      </c>
      <c r="D4546" s="406" t="s">
        <v>1017</v>
      </c>
      <c r="E4546" s="406" t="s">
        <v>1244</v>
      </c>
      <c r="F4546" s="760">
        <v>460</v>
      </c>
      <c r="G4546" s="761">
        <v>8</v>
      </c>
      <c r="H4546" s="762">
        <v>460</v>
      </c>
    </row>
    <row r="4547" spans="1:8" s="2" customFormat="1" ht="15.75" thickBot="1" x14ac:dyDescent="0.3">
      <c r="A4547" s="525" t="str">
        <f t="shared" si="122"/>
        <v>758-025-4-005 Société de cogénération de St-Félicien, S.E.C.</v>
      </c>
      <c r="B4547" s="345" t="str">
        <f t="shared" si="123"/>
        <v>025-4-005 Société de cogénération de St-Félicien, S.E.C.</v>
      </c>
      <c r="C4547" s="406">
        <v>758</v>
      </c>
      <c r="D4547" s="406" t="s">
        <v>1312</v>
      </c>
      <c r="E4547" s="406" t="s">
        <v>1313</v>
      </c>
      <c r="F4547" s="760">
        <v>460</v>
      </c>
      <c r="G4547" s="761">
        <v>8</v>
      </c>
      <c r="H4547" s="762">
        <v>460</v>
      </c>
    </row>
    <row r="4548" spans="1:8" s="2" customFormat="1" ht="15.75" thickBot="1" x14ac:dyDescent="0.3">
      <c r="A4548" s="525" t="str">
        <f t="shared" si="122"/>
        <v>758-042-2-013 Transfobec Mauricie</v>
      </c>
      <c r="B4548" s="345" t="str">
        <f t="shared" si="123"/>
        <v>042-2-013 Transfobec Mauricie</v>
      </c>
      <c r="C4548" s="406">
        <v>758</v>
      </c>
      <c r="D4548" s="406" t="s">
        <v>1316</v>
      </c>
      <c r="E4548" s="406" t="s">
        <v>1317</v>
      </c>
      <c r="F4548" s="760">
        <v>460</v>
      </c>
      <c r="G4548" s="761">
        <v>8</v>
      </c>
      <c r="H4548" s="762">
        <v>460</v>
      </c>
    </row>
    <row r="4549" spans="1:8" s="2" customFormat="1" ht="15.75" thickBot="1" x14ac:dyDescent="0.3">
      <c r="A4549" s="525" t="str">
        <f t="shared" si="122"/>
        <v>850-142-4-004 Biomasse du lac Taureau</v>
      </c>
      <c r="B4549" s="345" t="str">
        <f t="shared" si="123"/>
        <v>142-4-004 Biomasse du lac Taureau</v>
      </c>
      <c r="C4549" s="406">
        <v>850</v>
      </c>
      <c r="D4549" s="406" t="s">
        <v>1147</v>
      </c>
      <c r="E4549" s="406" t="s">
        <v>1318</v>
      </c>
      <c r="F4549" s="760">
        <v>460</v>
      </c>
      <c r="G4549" s="761">
        <v>8</v>
      </c>
      <c r="H4549" s="762">
        <v>460</v>
      </c>
    </row>
    <row r="4550" spans="1:8" s="2" customFormat="1" ht="15.75" thickBot="1" x14ac:dyDescent="0.3">
      <c r="A4550" s="525" t="str">
        <f t="shared" si="122"/>
        <v>850-011-0-003 Cascades Canada ULC (Cabano)</v>
      </c>
      <c r="B4550" s="345" t="str">
        <f t="shared" si="123"/>
        <v>011-0-003 Cascades Canada ULC (Cabano)</v>
      </c>
      <c r="C4550" s="406">
        <v>850</v>
      </c>
      <c r="D4550" s="406" t="s">
        <v>1007</v>
      </c>
      <c r="E4550" s="406" t="s">
        <v>1211</v>
      </c>
      <c r="F4550" s="760">
        <v>460</v>
      </c>
      <c r="G4550" s="761">
        <v>8</v>
      </c>
      <c r="H4550" s="762">
        <v>460</v>
      </c>
    </row>
    <row r="4551" spans="1:8" s="2" customFormat="1" ht="15.75" thickBot="1" x14ac:dyDescent="0.3">
      <c r="A4551" s="525" t="str">
        <f t="shared" si="122"/>
        <v>850-051-0-003 Domtar inc. (Windsor - Pâtes et papiers)</v>
      </c>
      <c r="B4551" s="345" t="str">
        <f t="shared" si="123"/>
        <v>051-0-003 Domtar inc. (Windsor - Pâtes et papiers)</v>
      </c>
      <c r="C4551" s="406">
        <v>850</v>
      </c>
      <c r="D4551" s="406" t="s">
        <v>1012</v>
      </c>
      <c r="E4551" s="406" t="s">
        <v>1238</v>
      </c>
      <c r="F4551" s="760">
        <v>460</v>
      </c>
      <c r="G4551" s="761">
        <v>8</v>
      </c>
      <c r="H4551" s="762">
        <v>460</v>
      </c>
    </row>
    <row r="4552" spans="1:8" s="2" customFormat="1" ht="15.75" thickBot="1" x14ac:dyDescent="0.3">
      <c r="A4552" s="525" t="str">
        <f t="shared" si="122"/>
        <v>850-021-2-036 Elkem Métal Canada inc.</v>
      </c>
      <c r="B4552" s="345" t="str">
        <f t="shared" si="123"/>
        <v>021-2-036 Elkem Métal Canada inc.</v>
      </c>
      <c r="C4552" s="406">
        <v>850</v>
      </c>
      <c r="D4552" s="406" t="s">
        <v>1308</v>
      </c>
      <c r="E4552" s="406" t="s">
        <v>1309</v>
      </c>
      <c r="F4552" s="760">
        <v>460</v>
      </c>
      <c r="G4552" s="761">
        <v>8</v>
      </c>
      <c r="H4552" s="762">
        <v>460</v>
      </c>
    </row>
    <row r="4553" spans="1:8" s="2" customFormat="1" ht="15.75" thickBot="1" x14ac:dyDescent="0.3">
      <c r="A4553" s="525" t="str">
        <f t="shared" si="122"/>
        <v>850-027-4-003 Énergie Milot</v>
      </c>
      <c r="B4553" s="345" t="str">
        <f t="shared" si="123"/>
        <v>027-4-003 Énergie Milot</v>
      </c>
      <c r="C4553" s="406">
        <v>850</v>
      </c>
      <c r="D4553" s="406" t="s">
        <v>1314</v>
      </c>
      <c r="E4553" s="406" t="s">
        <v>1315</v>
      </c>
      <c r="F4553" s="760">
        <v>460</v>
      </c>
      <c r="G4553" s="761">
        <v>8</v>
      </c>
      <c r="H4553" s="762">
        <v>460</v>
      </c>
    </row>
    <row r="4554" spans="1:8" s="2" customFormat="1" ht="15.75" thickBot="1" x14ac:dyDescent="0.3">
      <c r="A4554" s="525" t="str">
        <f t="shared" si="122"/>
        <v>850-012-0-003 Entreprises Sappi Canada inc. (Matane)</v>
      </c>
      <c r="B4554" s="345" t="str">
        <f t="shared" si="123"/>
        <v>012-0-003 Entreprises Sappi Canada inc. (Matane)</v>
      </c>
      <c r="C4554" s="406">
        <v>850</v>
      </c>
      <c r="D4554" s="406" t="s">
        <v>1009</v>
      </c>
      <c r="E4554" s="406" t="s">
        <v>1239</v>
      </c>
      <c r="F4554" s="760">
        <v>460</v>
      </c>
      <c r="G4554" s="761">
        <v>8</v>
      </c>
      <c r="H4554" s="762">
        <v>460</v>
      </c>
    </row>
    <row r="4555" spans="1:8" s="2" customFormat="1" ht="15.75" thickBot="1" x14ac:dyDescent="0.3">
      <c r="A4555" s="525" t="str">
        <f t="shared" si="122"/>
        <v>850-025-0-001 Fibrek S.E.N.C. (Pâtes et papiers)</v>
      </c>
      <c r="B4555" s="345" t="str">
        <f t="shared" si="123"/>
        <v>025-0-001 Fibrek S.E.N.C. (Pâtes et papiers)</v>
      </c>
      <c r="C4555" s="406">
        <v>850</v>
      </c>
      <c r="D4555" s="406" t="s">
        <v>1310</v>
      </c>
      <c r="E4555" s="406" t="s">
        <v>1311</v>
      </c>
      <c r="F4555" s="760">
        <v>460</v>
      </c>
      <c r="G4555" s="761">
        <v>8</v>
      </c>
      <c r="H4555" s="762">
        <v>460</v>
      </c>
    </row>
    <row r="4556" spans="1:8" s="2" customFormat="1" ht="15.75" thickBot="1" x14ac:dyDescent="0.3">
      <c r="A4556" s="525" t="str">
        <f t="shared" si="122"/>
        <v>850-081-0-001 Rayonier A.M. Canada S.E.N.C. (Témiscaming - Pâtes et papiers)</v>
      </c>
      <c r="B4556" s="345" t="str">
        <f t="shared" si="123"/>
        <v>081-0-001 Rayonier A.M. Canada S.E.N.C. (Témiscaming - Pâtes et papiers)</v>
      </c>
      <c r="C4556" s="406">
        <v>850</v>
      </c>
      <c r="D4556" s="406" t="s">
        <v>1017</v>
      </c>
      <c r="E4556" s="406" t="s">
        <v>1244</v>
      </c>
      <c r="F4556" s="760">
        <v>0</v>
      </c>
      <c r="G4556" s="761">
        <v>0</v>
      </c>
      <c r="H4556" s="762">
        <v>0</v>
      </c>
    </row>
    <row r="4557" spans="1:8" s="2" customFormat="1" ht="15.75" thickBot="1" x14ac:dyDescent="0.3">
      <c r="A4557" s="525" t="str">
        <f t="shared" si="122"/>
        <v>850-025-4-005 Société de cogénération de St-Félicien, S.E.C.</v>
      </c>
      <c r="B4557" s="345" t="str">
        <f t="shared" si="123"/>
        <v>025-4-005 Société de cogénération de St-Félicien, S.E.C.</v>
      </c>
      <c r="C4557" s="406">
        <v>850</v>
      </c>
      <c r="D4557" s="406" t="s">
        <v>1312</v>
      </c>
      <c r="E4557" s="406" t="s">
        <v>1313</v>
      </c>
      <c r="F4557" s="760">
        <v>460</v>
      </c>
      <c r="G4557" s="761">
        <v>8</v>
      </c>
      <c r="H4557" s="762">
        <v>460</v>
      </c>
    </row>
    <row r="4558" spans="1:8" s="2" customFormat="1" ht="15.75" thickBot="1" x14ac:dyDescent="0.3">
      <c r="A4558" s="525" t="str">
        <f t="shared" si="122"/>
        <v>850-042-2-013 Transfobec Mauricie</v>
      </c>
      <c r="B4558" s="345" t="str">
        <f t="shared" si="123"/>
        <v>042-2-013 Transfobec Mauricie</v>
      </c>
      <c r="C4558" s="406">
        <v>850</v>
      </c>
      <c r="D4558" s="406" t="s">
        <v>1316</v>
      </c>
      <c r="E4558" s="406" t="s">
        <v>1317</v>
      </c>
      <c r="F4558" s="760">
        <v>460</v>
      </c>
      <c r="G4558" s="761">
        <v>8</v>
      </c>
      <c r="H4558" s="762">
        <v>460</v>
      </c>
    </row>
    <row r="4559" spans="1:8" s="2" customFormat="1" ht="15.75" thickBot="1" x14ac:dyDescent="0.3">
      <c r="A4559" s="525" t="str">
        <f t="shared" si="122"/>
        <v>851-142-4-004 Biomasse du lac Taureau</v>
      </c>
      <c r="B4559" s="345" t="str">
        <f t="shared" si="123"/>
        <v>142-4-004 Biomasse du lac Taureau</v>
      </c>
      <c r="C4559" s="406">
        <v>851</v>
      </c>
      <c r="D4559" s="406" t="s">
        <v>1147</v>
      </c>
      <c r="E4559" s="406" t="s">
        <v>1318</v>
      </c>
      <c r="F4559" s="760">
        <v>460</v>
      </c>
      <c r="G4559" s="761">
        <v>8</v>
      </c>
      <c r="H4559" s="762">
        <v>460</v>
      </c>
    </row>
    <row r="4560" spans="1:8" s="2" customFormat="1" ht="15.75" thickBot="1" x14ac:dyDescent="0.3">
      <c r="A4560" s="525" t="str">
        <f t="shared" si="122"/>
        <v>851-011-0-003 Cascades Canada ULC (Cabano)</v>
      </c>
      <c r="B4560" s="345" t="str">
        <f t="shared" si="123"/>
        <v>011-0-003 Cascades Canada ULC (Cabano)</v>
      </c>
      <c r="C4560" s="406">
        <v>851</v>
      </c>
      <c r="D4560" s="406" t="s">
        <v>1007</v>
      </c>
      <c r="E4560" s="406" t="s">
        <v>1211</v>
      </c>
      <c r="F4560" s="760">
        <v>460</v>
      </c>
      <c r="G4560" s="761">
        <v>8</v>
      </c>
      <c r="H4560" s="762">
        <v>460</v>
      </c>
    </row>
    <row r="4561" spans="1:8" s="2" customFormat="1" ht="15.75" thickBot="1" x14ac:dyDescent="0.3">
      <c r="A4561" s="525" t="str">
        <f t="shared" si="122"/>
        <v>851-051-0-003 Domtar inc. (Windsor - Pâtes et papiers)</v>
      </c>
      <c r="B4561" s="345" t="str">
        <f t="shared" si="123"/>
        <v>051-0-003 Domtar inc. (Windsor - Pâtes et papiers)</v>
      </c>
      <c r="C4561" s="406">
        <v>851</v>
      </c>
      <c r="D4561" s="406" t="s">
        <v>1012</v>
      </c>
      <c r="E4561" s="406" t="s">
        <v>1238</v>
      </c>
      <c r="F4561" s="760">
        <v>460</v>
      </c>
      <c r="G4561" s="761">
        <v>8</v>
      </c>
      <c r="H4561" s="762">
        <v>460</v>
      </c>
    </row>
    <row r="4562" spans="1:8" s="2" customFormat="1" ht="15.75" thickBot="1" x14ac:dyDescent="0.3">
      <c r="A4562" s="525" t="str">
        <f t="shared" si="122"/>
        <v>851-021-2-036 Elkem Métal Canada inc.</v>
      </c>
      <c r="B4562" s="345" t="str">
        <f t="shared" si="123"/>
        <v>021-2-036 Elkem Métal Canada inc.</v>
      </c>
      <c r="C4562" s="406">
        <v>851</v>
      </c>
      <c r="D4562" s="406" t="s">
        <v>1308</v>
      </c>
      <c r="E4562" s="406" t="s">
        <v>1309</v>
      </c>
      <c r="F4562" s="760">
        <v>460</v>
      </c>
      <c r="G4562" s="761">
        <v>8</v>
      </c>
      <c r="H4562" s="762">
        <v>460</v>
      </c>
    </row>
    <row r="4563" spans="1:8" s="2" customFormat="1" ht="15.75" thickBot="1" x14ac:dyDescent="0.3">
      <c r="A4563" s="525" t="str">
        <f t="shared" si="122"/>
        <v>851-027-4-003 Énergie Milot</v>
      </c>
      <c r="B4563" s="345" t="str">
        <f t="shared" si="123"/>
        <v>027-4-003 Énergie Milot</v>
      </c>
      <c r="C4563" s="406">
        <v>851</v>
      </c>
      <c r="D4563" s="406" t="s">
        <v>1314</v>
      </c>
      <c r="E4563" s="406" t="s">
        <v>1315</v>
      </c>
      <c r="F4563" s="760">
        <v>460</v>
      </c>
      <c r="G4563" s="761">
        <v>8</v>
      </c>
      <c r="H4563" s="762">
        <v>460</v>
      </c>
    </row>
    <row r="4564" spans="1:8" s="2" customFormat="1" ht="15.75" thickBot="1" x14ac:dyDescent="0.3">
      <c r="A4564" s="525" t="str">
        <f t="shared" si="122"/>
        <v>851-012-0-003 Entreprises Sappi Canada inc. (Matane)</v>
      </c>
      <c r="B4564" s="345" t="str">
        <f t="shared" si="123"/>
        <v>012-0-003 Entreprises Sappi Canada inc. (Matane)</v>
      </c>
      <c r="C4564" s="406">
        <v>851</v>
      </c>
      <c r="D4564" s="406" t="s">
        <v>1009</v>
      </c>
      <c r="E4564" s="406" t="s">
        <v>1239</v>
      </c>
      <c r="F4564" s="760">
        <v>460</v>
      </c>
      <c r="G4564" s="761">
        <v>8</v>
      </c>
      <c r="H4564" s="762">
        <v>460</v>
      </c>
    </row>
    <row r="4565" spans="1:8" s="2" customFormat="1" ht="15.75" thickBot="1" x14ac:dyDescent="0.3">
      <c r="A4565" s="525" t="str">
        <f t="shared" si="122"/>
        <v>851-025-0-001 Fibrek S.E.N.C. (Pâtes et papiers)</v>
      </c>
      <c r="B4565" s="345" t="str">
        <f t="shared" si="123"/>
        <v>025-0-001 Fibrek S.E.N.C. (Pâtes et papiers)</v>
      </c>
      <c r="C4565" s="406">
        <v>851</v>
      </c>
      <c r="D4565" s="406" t="s">
        <v>1310</v>
      </c>
      <c r="E4565" s="406" t="s">
        <v>1311</v>
      </c>
      <c r="F4565" s="760">
        <v>460</v>
      </c>
      <c r="G4565" s="761">
        <v>8</v>
      </c>
      <c r="H4565" s="762">
        <v>460</v>
      </c>
    </row>
    <row r="4566" spans="1:8" s="2" customFormat="1" ht="15.75" thickBot="1" x14ac:dyDescent="0.3">
      <c r="A4566" s="525" t="str">
        <f t="shared" si="122"/>
        <v>851-081-0-001 Rayonier A.M. Canada S.E.N.C. (Témiscaming - Pâtes et papiers)</v>
      </c>
      <c r="B4566" s="345" t="str">
        <f t="shared" si="123"/>
        <v>081-0-001 Rayonier A.M. Canada S.E.N.C. (Témiscaming - Pâtes et papiers)</v>
      </c>
      <c r="C4566" s="406">
        <v>851</v>
      </c>
      <c r="D4566" s="406" t="s">
        <v>1017</v>
      </c>
      <c r="E4566" s="406" t="s">
        <v>1244</v>
      </c>
      <c r="F4566" s="760">
        <v>0</v>
      </c>
      <c r="G4566" s="761">
        <v>0</v>
      </c>
      <c r="H4566" s="762">
        <v>0</v>
      </c>
    </row>
    <row r="4567" spans="1:8" s="2" customFormat="1" ht="15.75" thickBot="1" x14ac:dyDescent="0.3">
      <c r="A4567" s="525" t="str">
        <f t="shared" si="122"/>
        <v>851-025-4-005 Société de cogénération de St-Félicien, S.E.C.</v>
      </c>
      <c r="B4567" s="345" t="str">
        <f t="shared" si="123"/>
        <v>025-4-005 Société de cogénération de St-Félicien, S.E.C.</v>
      </c>
      <c r="C4567" s="406">
        <v>851</v>
      </c>
      <c r="D4567" s="406" t="s">
        <v>1312</v>
      </c>
      <c r="E4567" s="406" t="s">
        <v>1313</v>
      </c>
      <c r="F4567" s="760">
        <v>460</v>
      </c>
      <c r="G4567" s="761">
        <v>8</v>
      </c>
      <c r="H4567" s="762">
        <v>460</v>
      </c>
    </row>
    <row r="4568" spans="1:8" s="2" customFormat="1" ht="15.75" thickBot="1" x14ac:dyDescent="0.3">
      <c r="A4568" s="525" t="str">
        <f t="shared" si="122"/>
        <v>851-042-2-013 Transfobec Mauricie</v>
      </c>
      <c r="B4568" s="345" t="str">
        <f t="shared" si="123"/>
        <v>042-2-013 Transfobec Mauricie</v>
      </c>
      <c r="C4568" s="406">
        <v>851</v>
      </c>
      <c r="D4568" s="406" t="s">
        <v>1316</v>
      </c>
      <c r="E4568" s="406" t="s">
        <v>1317</v>
      </c>
      <c r="F4568" s="760">
        <v>460</v>
      </c>
      <c r="G4568" s="761">
        <v>8</v>
      </c>
      <c r="H4568" s="762">
        <v>460</v>
      </c>
    </row>
    <row r="4569" spans="1:8" s="2" customFormat="1" ht="15.75" thickBot="1" x14ac:dyDescent="0.3">
      <c r="A4569" s="525" t="str">
        <f t="shared" si="122"/>
        <v>852-142-4-004 Biomasse du lac Taureau</v>
      </c>
      <c r="B4569" s="345" t="str">
        <f t="shared" si="123"/>
        <v>142-4-004 Biomasse du lac Taureau</v>
      </c>
      <c r="C4569" s="406">
        <v>852</v>
      </c>
      <c r="D4569" s="406" t="s">
        <v>1147</v>
      </c>
      <c r="E4569" s="406" t="s">
        <v>1318</v>
      </c>
      <c r="F4569" s="760">
        <v>460</v>
      </c>
      <c r="G4569" s="761">
        <v>8</v>
      </c>
      <c r="H4569" s="762">
        <v>460</v>
      </c>
    </row>
    <row r="4570" spans="1:8" s="2" customFormat="1" ht="15.75" thickBot="1" x14ac:dyDescent="0.3">
      <c r="A4570" s="525" t="str">
        <f t="shared" si="122"/>
        <v>852-011-0-003 Cascades Canada ULC (Cabano)</v>
      </c>
      <c r="B4570" s="345" t="str">
        <f t="shared" si="123"/>
        <v>011-0-003 Cascades Canada ULC (Cabano)</v>
      </c>
      <c r="C4570" s="406">
        <v>852</v>
      </c>
      <c r="D4570" s="406" t="s">
        <v>1007</v>
      </c>
      <c r="E4570" s="406" t="s">
        <v>1211</v>
      </c>
      <c r="F4570" s="760">
        <v>460</v>
      </c>
      <c r="G4570" s="761">
        <v>8</v>
      </c>
      <c r="H4570" s="762">
        <v>460</v>
      </c>
    </row>
    <row r="4571" spans="1:8" s="2" customFormat="1" ht="15.75" thickBot="1" x14ac:dyDescent="0.3">
      <c r="A4571" s="525" t="str">
        <f t="shared" si="122"/>
        <v>852-051-0-003 Domtar inc. (Windsor - Pâtes et papiers)</v>
      </c>
      <c r="B4571" s="345" t="str">
        <f t="shared" si="123"/>
        <v>051-0-003 Domtar inc. (Windsor - Pâtes et papiers)</v>
      </c>
      <c r="C4571" s="406">
        <v>852</v>
      </c>
      <c r="D4571" s="406" t="s">
        <v>1012</v>
      </c>
      <c r="E4571" s="406" t="s">
        <v>1238</v>
      </c>
      <c r="F4571" s="760">
        <v>460</v>
      </c>
      <c r="G4571" s="761">
        <v>8</v>
      </c>
      <c r="H4571" s="762">
        <v>460</v>
      </c>
    </row>
    <row r="4572" spans="1:8" s="2" customFormat="1" ht="15.75" thickBot="1" x14ac:dyDescent="0.3">
      <c r="A4572" s="525" t="str">
        <f t="shared" si="122"/>
        <v>852-021-2-036 Elkem Métal Canada inc.</v>
      </c>
      <c r="B4572" s="345" t="str">
        <f t="shared" si="123"/>
        <v>021-2-036 Elkem Métal Canada inc.</v>
      </c>
      <c r="C4572" s="406">
        <v>852</v>
      </c>
      <c r="D4572" s="406" t="s">
        <v>1308</v>
      </c>
      <c r="E4572" s="406" t="s">
        <v>1309</v>
      </c>
      <c r="F4572" s="760">
        <v>460</v>
      </c>
      <c r="G4572" s="761">
        <v>8</v>
      </c>
      <c r="H4572" s="762">
        <v>460</v>
      </c>
    </row>
    <row r="4573" spans="1:8" s="2" customFormat="1" ht="15.75" thickBot="1" x14ac:dyDescent="0.3">
      <c r="A4573" s="525" t="str">
        <f t="shared" si="122"/>
        <v>852-027-4-003 Énergie Milot</v>
      </c>
      <c r="B4573" s="345" t="str">
        <f t="shared" si="123"/>
        <v>027-4-003 Énergie Milot</v>
      </c>
      <c r="C4573" s="406">
        <v>852</v>
      </c>
      <c r="D4573" s="406" t="s">
        <v>1314</v>
      </c>
      <c r="E4573" s="406" t="s">
        <v>1315</v>
      </c>
      <c r="F4573" s="760">
        <v>460</v>
      </c>
      <c r="G4573" s="761">
        <v>8</v>
      </c>
      <c r="H4573" s="762">
        <v>460</v>
      </c>
    </row>
    <row r="4574" spans="1:8" s="2" customFormat="1" ht="15.75" thickBot="1" x14ac:dyDescent="0.3">
      <c r="A4574" s="525" t="str">
        <f t="shared" si="122"/>
        <v>852-012-0-003 Entreprises Sappi Canada inc. (Matane)</v>
      </c>
      <c r="B4574" s="345" t="str">
        <f t="shared" si="123"/>
        <v>012-0-003 Entreprises Sappi Canada inc. (Matane)</v>
      </c>
      <c r="C4574" s="406">
        <v>852</v>
      </c>
      <c r="D4574" s="406" t="s">
        <v>1009</v>
      </c>
      <c r="E4574" s="406" t="s">
        <v>1239</v>
      </c>
      <c r="F4574" s="760">
        <v>460</v>
      </c>
      <c r="G4574" s="761">
        <v>8</v>
      </c>
      <c r="H4574" s="762">
        <v>460</v>
      </c>
    </row>
    <row r="4575" spans="1:8" s="2" customFormat="1" ht="15.75" thickBot="1" x14ac:dyDescent="0.3">
      <c r="A4575" s="525" t="str">
        <f t="shared" si="122"/>
        <v>852-025-0-001 Fibrek S.E.N.C. (Pâtes et papiers)</v>
      </c>
      <c r="B4575" s="345" t="str">
        <f t="shared" si="123"/>
        <v>025-0-001 Fibrek S.E.N.C. (Pâtes et papiers)</v>
      </c>
      <c r="C4575" s="406">
        <v>852</v>
      </c>
      <c r="D4575" s="406" t="s">
        <v>1310</v>
      </c>
      <c r="E4575" s="406" t="s">
        <v>1311</v>
      </c>
      <c r="F4575" s="760">
        <v>460</v>
      </c>
      <c r="G4575" s="761">
        <v>8</v>
      </c>
      <c r="H4575" s="762">
        <v>460</v>
      </c>
    </row>
    <row r="4576" spans="1:8" s="2" customFormat="1" ht="15.75" thickBot="1" x14ac:dyDescent="0.3">
      <c r="A4576" s="525" t="str">
        <f t="shared" ref="A4576:A4639" si="124">CONCATENATE(C4576,"-",B4576)</f>
        <v>852-081-0-001 Rayonier A.M. Canada S.E.N.C. (Témiscaming - Pâtes et papiers)</v>
      </c>
      <c r="B4576" s="345" t="str">
        <f t="shared" ref="B4576:B4639" si="125">CONCATENATE(D4576," ",E4576)</f>
        <v>081-0-001 Rayonier A.M. Canada S.E.N.C. (Témiscaming - Pâtes et papiers)</v>
      </c>
      <c r="C4576" s="406">
        <v>852</v>
      </c>
      <c r="D4576" s="406" t="s">
        <v>1017</v>
      </c>
      <c r="E4576" s="406" t="s">
        <v>1244</v>
      </c>
      <c r="F4576" s="760">
        <v>0</v>
      </c>
      <c r="G4576" s="761">
        <v>0</v>
      </c>
      <c r="H4576" s="762">
        <v>0</v>
      </c>
    </row>
    <row r="4577" spans="1:8" s="2" customFormat="1" ht="15.75" thickBot="1" x14ac:dyDescent="0.3">
      <c r="A4577" s="525" t="str">
        <f t="shared" si="124"/>
        <v>852-025-4-005 Société de cogénération de St-Félicien, S.E.C.</v>
      </c>
      <c r="B4577" s="345" t="str">
        <f t="shared" si="125"/>
        <v>025-4-005 Société de cogénération de St-Félicien, S.E.C.</v>
      </c>
      <c r="C4577" s="406">
        <v>852</v>
      </c>
      <c r="D4577" s="406" t="s">
        <v>1312</v>
      </c>
      <c r="E4577" s="406" t="s">
        <v>1313</v>
      </c>
      <c r="F4577" s="760">
        <v>460</v>
      </c>
      <c r="G4577" s="761">
        <v>8</v>
      </c>
      <c r="H4577" s="762">
        <v>460</v>
      </c>
    </row>
    <row r="4578" spans="1:8" s="2" customFormat="1" ht="15.75" thickBot="1" x14ac:dyDescent="0.3">
      <c r="A4578" s="525" t="str">
        <f t="shared" si="124"/>
        <v>852-042-2-013 Transfobec Mauricie</v>
      </c>
      <c r="B4578" s="345" t="str">
        <f t="shared" si="125"/>
        <v>042-2-013 Transfobec Mauricie</v>
      </c>
      <c r="C4578" s="406">
        <v>852</v>
      </c>
      <c r="D4578" s="406" t="s">
        <v>1316</v>
      </c>
      <c r="E4578" s="406" t="s">
        <v>1317</v>
      </c>
      <c r="F4578" s="760">
        <v>460</v>
      </c>
      <c r="G4578" s="761">
        <v>8</v>
      </c>
      <c r="H4578" s="762">
        <v>460</v>
      </c>
    </row>
    <row r="4579" spans="1:8" s="2" customFormat="1" ht="15.75" thickBot="1" x14ac:dyDescent="0.3">
      <c r="A4579" s="525" t="str">
        <f t="shared" si="124"/>
        <v>853-142-4-004 Biomasse du lac Taureau</v>
      </c>
      <c r="B4579" s="345" t="str">
        <f t="shared" si="125"/>
        <v>142-4-004 Biomasse du lac Taureau</v>
      </c>
      <c r="C4579" s="406">
        <v>853</v>
      </c>
      <c r="D4579" s="406" t="s">
        <v>1147</v>
      </c>
      <c r="E4579" s="406" t="s">
        <v>1318</v>
      </c>
      <c r="F4579" s="760">
        <v>460</v>
      </c>
      <c r="G4579" s="761">
        <v>8</v>
      </c>
      <c r="H4579" s="762">
        <v>460</v>
      </c>
    </row>
    <row r="4580" spans="1:8" s="2" customFormat="1" ht="15.75" thickBot="1" x14ac:dyDescent="0.3">
      <c r="A4580" s="525" t="str">
        <f t="shared" si="124"/>
        <v>853-011-0-003 Cascades Canada ULC (Cabano)</v>
      </c>
      <c r="B4580" s="345" t="str">
        <f t="shared" si="125"/>
        <v>011-0-003 Cascades Canada ULC (Cabano)</v>
      </c>
      <c r="C4580" s="406">
        <v>853</v>
      </c>
      <c r="D4580" s="406" t="s">
        <v>1007</v>
      </c>
      <c r="E4580" s="406" t="s">
        <v>1211</v>
      </c>
      <c r="F4580" s="760">
        <v>460</v>
      </c>
      <c r="G4580" s="761">
        <v>8</v>
      </c>
      <c r="H4580" s="762">
        <v>460</v>
      </c>
    </row>
    <row r="4581" spans="1:8" s="2" customFormat="1" ht="15.75" thickBot="1" x14ac:dyDescent="0.3">
      <c r="A4581" s="525" t="str">
        <f t="shared" si="124"/>
        <v>853-051-0-003 Domtar inc. (Windsor - Pâtes et papiers)</v>
      </c>
      <c r="B4581" s="345" t="str">
        <f t="shared" si="125"/>
        <v>051-0-003 Domtar inc. (Windsor - Pâtes et papiers)</v>
      </c>
      <c r="C4581" s="406">
        <v>853</v>
      </c>
      <c r="D4581" s="406" t="s">
        <v>1012</v>
      </c>
      <c r="E4581" s="406" t="s">
        <v>1238</v>
      </c>
      <c r="F4581" s="760">
        <v>460</v>
      </c>
      <c r="G4581" s="761">
        <v>8</v>
      </c>
      <c r="H4581" s="762">
        <v>460</v>
      </c>
    </row>
    <row r="4582" spans="1:8" s="2" customFormat="1" ht="15.75" thickBot="1" x14ac:dyDescent="0.3">
      <c r="A4582" s="525" t="str">
        <f t="shared" si="124"/>
        <v>853-021-2-036 Elkem Métal Canada inc.</v>
      </c>
      <c r="B4582" s="345" t="str">
        <f t="shared" si="125"/>
        <v>021-2-036 Elkem Métal Canada inc.</v>
      </c>
      <c r="C4582" s="406">
        <v>853</v>
      </c>
      <c r="D4582" s="406" t="s">
        <v>1308</v>
      </c>
      <c r="E4582" s="406" t="s">
        <v>1309</v>
      </c>
      <c r="F4582" s="760">
        <v>460</v>
      </c>
      <c r="G4582" s="761">
        <v>8</v>
      </c>
      <c r="H4582" s="762">
        <v>460</v>
      </c>
    </row>
    <row r="4583" spans="1:8" s="2" customFormat="1" ht="15.75" thickBot="1" x14ac:dyDescent="0.3">
      <c r="A4583" s="525" t="str">
        <f t="shared" si="124"/>
        <v>853-027-4-003 Énergie Milot</v>
      </c>
      <c r="B4583" s="345" t="str">
        <f t="shared" si="125"/>
        <v>027-4-003 Énergie Milot</v>
      </c>
      <c r="C4583" s="406">
        <v>853</v>
      </c>
      <c r="D4583" s="406" t="s">
        <v>1314</v>
      </c>
      <c r="E4583" s="406" t="s">
        <v>1315</v>
      </c>
      <c r="F4583" s="760">
        <v>460</v>
      </c>
      <c r="G4583" s="761">
        <v>8</v>
      </c>
      <c r="H4583" s="762">
        <v>460</v>
      </c>
    </row>
    <row r="4584" spans="1:8" s="2" customFormat="1" ht="15.75" thickBot="1" x14ac:dyDescent="0.3">
      <c r="A4584" s="525" t="str">
        <f t="shared" si="124"/>
        <v>853-012-0-003 Entreprises Sappi Canada inc. (Matane)</v>
      </c>
      <c r="B4584" s="345" t="str">
        <f t="shared" si="125"/>
        <v>012-0-003 Entreprises Sappi Canada inc. (Matane)</v>
      </c>
      <c r="C4584" s="406">
        <v>853</v>
      </c>
      <c r="D4584" s="406" t="s">
        <v>1009</v>
      </c>
      <c r="E4584" s="406" t="s">
        <v>1239</v>
      </c>
      <c r="F4584" s="760">
        <v>460</v>
      </c>
      <c r="G4584" s="761">
        <v>8</v>
      </c>
      <c r="H4584" s="762">
        <v>460</v>
      </c>
    </row>
    <row r="4585" spans="1:8" s="2" customFormat="1" ht="15.75" thickBot="1" x14ac:dyDescent="0.3">
      <c r="A4585" s="525" t="str">
        <f t="shared" si="124"/>
        <v>853-025-0-001 Fibrek S.E.N.C. (Pâtes et papiers)</v>
      </c>
      <c r="B4585" s="345" t="str">
        <f t="shared" si="125"/>
        <v>025-0-001 Fibrek S.E.N.C. (Pâtes et papiers)</v>
      </c>
      <c r="C4585" s="406">
        <v>853</v>
      </c>
      <c r="D4585" s="406" t="s">
        <v>1310</v>
      </c>
      <c r="E4585" s="406" t="s">
        <v>1311</v>
      </c>
      <c r="F4585" s="760">
        <v>460</v>
      </c>
      <c r="G4585" s="761">
        <v>8</v>
      </c>
      <c r="H4585" s="762">
        <v>460</v>
      </c>
    </row>
    <row r="4586" spans="1:8" s="2" customFormat="1" ht="15.75" thickBot="1" x14ac:dyDescent="0.3">
      <c r="A4586" s="525" t="str">
        <f t="shared" si="124"/>
        <v>853-081-0-001 Rayonier A.M. Canada S.E.N.C. (Témiscaming - Pâtes et papiers)</v>
      </c>
      <c r="B4586" s="345" t="str">
        <f t="shared" si="125"/>
        <v>081-0-001 Rayonier A.M. Canada S.E.N.C. (Témiscaming - Pâtes et papiers)</v>
      </c>
      <c r="C4586" s="406">
        <v>853</v>
      </c>
      <c r="D4586" s="406" t="s">
        <v>1017</v>
      </c>
      <c r="E4586" s="406" t="s">
        <v>1244</v>
      </c>
      <c r="F4586" s="760">
        <v>100</v>
      </c>
      <c r="G4586" s="761">
        <v>2</v>
      </c>
      <c r="H4586" s="762">
        <v>120</v>
      </c>
    </row>
    <row r="4587" spans="1:8" s="2" customFormat="1" ht="15.75" thickBot="1" x14ac:dyDescent="0.3">
      <c r="A4587" s="525" t="str">
        <f t="shared" si="124"/>
        <v>853-025-4-005 Société de cogénération de St-Félicien, S.E.C.</v>
      </c>
      <c r="B4587" s="345" t="str">
        <f t="shared" si="125"/>
        <v>025-4-005 Société de cogénération de St-Félicien, S.E.C.</v>
      </c>
      <c r="C4587" s="406">
        <v>853</v>
      </c>
      <c r="D4587" s="406" t="s">
        <v>1312</v>
      </c>
      <c r="E4587" s="406" t="s">
        <v>1313</v>
      </c>
      <c r="F4587" s="760">
        <v>460</v>
      </c>
      <c r="G4587" s="761">
        <v>8</v>
      </c>
      <c r="H4587" s="762">
        <v>460</v>
      </c>
    </row>
    <row r="4588" spans="1:8" s="2" customFormat="1" ht="15.75" thickBot="1" x14ac:dyDescent="0.3">
      <c r="A4588" s="525" t="str">
        <f t="shared" si="124"/>
        <v>853-042-2-013 Transfobec Mauricie</v>
      </c>
      <c r="B4588" s="345" t="str">
        <f t="shared" si="125"/>
        <v>042-2-013 Transfobec Mauricie</v>
      </c>
      <c r="C4588" s="406">
        <v>853</v>
      </c>
      <c r="D4588" s="406" t="s">
        <v>1316</v>
      </c>
      <c r="E4588" s="406" t="s">
        <v>1317</v>
      </c>
      <c r="F4588" s="760">
        <v>460</v>
      </c>
      <c r="G4588" s="761">
        <v>8</v>
      </c>
      <c r="H4588" s="762">
        <v>460</v>
      </c>
    </row>
    <row r="4589" spans="1:8" s="2" customFormat="1" ht="15.75" thickBot="1" x14ac:dyDescent="0.3">
      <c r="A4589" s="525" t="str">
        <f t="shared" si="124"/>
        <v>854-142-4-004 Biomasse du lac Taureau</v>
      </c>
      <c r="B4589" s="345" t="str">
        <f t="shared" si="125"/>
        <v>142-4-004 Biomasse du lac Taureau</v>
      </c>
      <c r="C4589" s="406">
        <v>854</v>
      </c>
      <c r="D4589" s="406" t="s">
        <v>1147</v>
      </c>
      <c r="E4589" s="406" t="s">
        <v>1318</v>
      </c>
      <c r="F4589" s="760">
        <v>460</v>
      </c>
      <c r="G4589" s="761">
        <v>8</v>
      </c>
      <c r="H4589" s="762">
        <v>460</v>
      </c>
    </row>
    <row r="4590" spans="1:8" s="2" customFormat="1" ht="15.75" thickBot="1" x14ac:dyDescent="0.3">
      <c r="A4590" s="525" t="str">
        <f t="shared" si="124"/>
        <v>854-011-0-003 Cascades Canada ULC (Cabano)</v>
      </c>
      <c r="B4590" s="345" t="str">
        <f t="shared" si="125"/>
        <v>011-0-003 Cascades Canada ULC (Cabano)</v>
      </c>
      <c r="C4590" s="406">
        <v>854</v>
      </c>
      <c r="D4590" s="406" t="s">
        <v>1007</v>
      </c>
      <c r="E4590" s="406" t="s">
        <v>1211</v>
      </c>
      <c r="F4590" s="760">
        <v>460</v>
      </c>
      <c r="G4590" s="761">
        <v>8</v>
      </c>
      <c r="H4590" s="762">
        <v>460</v>
      </c>
    </row>
    <row r="4591" spans="1:8" s="2" customFormat="1" ht="15.75" thickBot="1" x14ac:dyDescent="0.3">
      <c r="A4591" s="525" t="str">
        <f t="shared" si="124"/>
        <v>854-051-0-003 Domtar inc. (Windsor - Pâtes et papiers)</v>
      </c>
      <c r="B4591" s="345" t="str">
        <f t="shared" si="125"/>
        <v>051-0-003 Domtar inc. (Windsor - Pâtes et papiers)</v>
      </c>
      <c r="C4591" s="406">
        <v>854</v>
      </c>
      <c r="D4591" s="406" t="s">
        <v>1012</v>
      </c>
      <c r="E4591" s="406" t="s">
        <v>1238</v>
      </c>
      <c r="F4591" s="760">
        <v>460</v>
      </c>
      <c r="G4591" s="761">
        <v>8</v>
      </c>
      <c r="H4591" s="762">
        <v>460</v>
      </c>
    </row>
    <row r="4592" spans="1:8" s="2" customFormat="1" ht="15.75" thickBot="1" x14ac:dyDescent="0.3">
      <c r="A4592" s="525" t="str">
        <f t="shared" si="124"/>
        <v>854-021-2-036 Elkem Métal Canada inc.</v>
      </c>
      <c r="B4592" s="345" t="str">
        <f t="shared" si="125"/>
        <v>021-2-036 Elkem Métal Canada inc.</v>
      </c>
      <c r="C4592" s="406">
        <v>854</v>
      </c>
      <c r="D4592" s="406" t="s">
        <v>1308</v>
      </c>
      <c r="E4592" s="406" t="s">
        <v>1309</v>
      </c>
      <c r="F4592" s="760">
        <v>460</v>
      </c>
      <c r="G4592" s="761">
        <v>8</v>
      </c>
      <c r="H4592" s="762">
        <v>460</v>
      </c>
    </row>
    <row r="4593" spans="1:8" s="2" customFormat="1" ht="15.75" thickBot="1" x14ac:dyDescent="0.3">
      <c r="A4593" s="525" t="str">
        <f t="shared" si="124"/>
        <v>854-027-4-003 Énergie Milot</v>
      </c>
      <c r="B4593" s="345" t="str">
        <f t="shared" si="125"/>
        <v>027-4-003 Énergie Milot</v>
      </c>
      <c r="C4593" s="406">
        <v>854</v>
      </c>
      <c r="D4593" s="406" t="s">
        <v>1314</v>
      </c>
      <c r="E4593" s="406" t="s">
        <v>1315</v>
      </c>
      <c r="F4593" s="760">
        <v>460</v>
      </c>
      <c r="G4593" s="761">
        <v>8</v>
      </c>
      <c r="H4593" s="762">
        <v>460</v>
      </c>
    </row>
    <row r="4594" spans="1:8" s="2" customFormat="1" ht="15.75" thickBot="1" x14ac:dyDescent="0.3">
      <c r="A4594" s="525" t="str">
        <f t="shared" si="124"/>
        <v>854-012-0-003 Entreprises Sappi Canada inc. (Matane)</v>
      </c>
      <c r="B4594" s="345" t="str">
        <f t="shared" si="125"/>
        <v>012-0-003 Entreprises Sappi Canada inc. (Matane)</v>
      </c>
      <c r="C4594" s="406">
        <v>854</v>
      </c>
      <c r="D4594" s="406" t="s">
        <v>1009</v>
      </c>
      <c r="E4594" s="406" t="s">
        <v>1239</v>
      </c>
      <c r="F4594" s="760">
        <v>460</v>
      </c>
      <c r="G4594" s="761">
        <v>8</v>
      </c>
      <c r="H4594" s="762">
        <v>460</v>
      </c>
    </row>
    <row r="4595" spans="1:8" s="2" customFormat="1" ht="15.75" thickBot="1" x14ac:dyDescent="0.3">
      <c r="A4595" s="525" t="str">
        <f t="shared" si="124"/>
        <v>854-025-0-001 Fibrek S.E.N.C. (Pâtes et papiers)</v>
      </c>
      <c r="B4595" s="345" t="str">
        <f t="shared" si="125"/>
        <v>025-0-001 Fibrek S.E.N.C. (Pâtes et papiers)</v>
      </c>
      <c r="C4595" s="406">
        <v>854</v>
      </c>
      <c r="D4595" s="406" t="s">
        <v>1310</v>
      </c>
      <c r="E4595" s="406" t="s">
        <v>1311</v>
      </c>
      <c r="F4595" s="760">
        <v>460</v>
      </c>
      <c r="G4595" s="761">
        <v>8</v>
      </c>
      <c r="H4595" s="762">
        <v>460</v>
      </c>
    </row>
    <row r="4596" spans="1:8" s="2" customFormat="1" ht="15.75" thickBot="1" x14ac:dyDescent="0.3">
      <c r="A4596" s="525" t="str">
        <f t="shared" si="124"/>
        <v>854-081-0-001 Rayonier A.M. Canada S.E.N.C. (Témiscaming - Pâtes et papiers)</v>
      </c>
      <c r="B4596" s="345" t="str">
        <f t="shared" si="125"/>
        <v>081-0-001 Rayonier A.M. Canada S.E.N.C. (Témiscaming - Pâtes et papiers)</v>
      </c>
      <c r="C4596" s="406">
        <v>854</v>
      </c>
      <c r="D4596" s="406" t="s">
        <v>1017</v>
      </c>
      <c r="E4596" s="406" t="s">
        <v>1244</v>
      </c>
      <c r="F4596" s="760">
        <v>0</v>
      </c>
      <c r="G4596" s="761">
        <v>0</v>
      </c>
      <c r="H4596" s="762">
        <v>0</v>
      </c>
    </row>
    <row r="4597" spans="1:8" s="2" customFormat="1" ht="15.75" thickBot="1" x14ac:dyDescent="0.3">
      <c r="A4597" s="525" t="str">
        <f t="shared" si="124"/>
        <v>854-025-4-005 Société de cogénération de St-Félicien, S.E.C.</v>
      </c>
      <c r="B4597" s="345" t="str">
        <f t="shared" si="125"/>
        <v>025-4-005 Société de cogénération de St-Félicien, S.E.C.</v>
      </c>
      <c r="C4597" s="406">
        <v>854</v>
      </c>
      <c r="D4597" s="406" t="s">
        <v>1312</v>
      </c>
      <c r="E4597" s="406" t="s">
        <v>1313</v>
      </c>
      <c r="F4597" s="760">
        <v>460</v>
      </c>
      <c r="G4597" s="761">
        <v>8</v>
      </c>
      <c r="H4597" s="762">
        <v>460</v>
      </c>
    </row>
    <row r="4598" spans="1:8" s="2" customFormat="1" ht="15.75" thickBot="1" x14ac:dyDescent="0.3">
      <c r="A4598" s="525" t="str">
        <f t="shared" si="124"/>
        <v>854-042-2-013 Transfobec Mauricie</v>
      </c>
      <c r="B4598" s="345" t="str">
        <f t="shared" si="125"/>
        <v>042-2-013 Transfobec Mauricie</v>
      </c>
      <c r="C4598" s="406">
        <v>854</v>
      </c>
      <c r="D4598" s="406" t="s">
        <v>1316</v>
      </c>
      <c r="E4598" s="406" t="s">
        <v>1317</v>
      </c>
      <c r="F4598" s="760">
        <v>460</v>
      </c>
      <c r="G4598" s="761">
        <v>8</v>
      </c>
      <c r="H4598" s="762">
        <v>460</v>
      </c>
    </row>
    <row r="4599" spans="1:8" s="2" customFormat="1" ht="15.75" thickBot="1" x14ac:dyDescent="0.3">
      <c r="A4599" s="525" t="str">
        <f t="shared" si="124"/>
        <v>855-142-4-004 Biomasse du lac Taureau</v>
      </c>
      <c r="B4599" s="345" t="str">
        <f t="shared" si="125"/>
        <v>142-4-004 Biomasse du lac Taureau</v>
      </c>
      <c r="C4599" s="406">
        <v>855</v>
      </c>
      <c r="D4599" s="406" t="s">
        <v>1147</v>
      </c>
      <c r="E4599" s="406" t="s">
        <v>1318</v>
      </c>
      <c r="F4599" s="760">
        <v>460</v>
      </c>
      <c r="G4599" s="761">
        <v>8</v>
      </c>
      <c r="H4599" s="762">
        <v>460</v>
      </c>
    </row>
    <row r="4600" spans="1:8" s="2" customFormat="1" ht="15.75" thickBot="1" x14ac:dyDescent="0.3">
      <c r="A4600" s="525" t="str">
        <f t="shared" si="124"/>
        <v>855-011-0-003 Cascades Canada ULC (Cabano)</v>
      </c>
      <c r="B4600" s="345" t="str">
        <f t="shared" si="125"/>
        <v>011-0-003 Cascades Canada ULC (Cabano)</v>
      </c>
      <c r="C4600" s="406">
        <v>855</v>
      </c>
      <c r="D4600" s="406" t="s">
        <v>1007</v>
      </c>
      <c r="E4600" s="406" t="s">
        <v>1211</v>
      </c>
      <c r="F4600" s="760">
        <v>460</v>
      </c>
      <c r="G4600" s="761">
        <v>8</v>
      </c>
      <c r="H4600" s="762">
        <v>460</v>
      </c>
    </row>
    <row r="4601" spans="1:8" s="2" customFormat="1" ht="15.75" thickBot="1" x14ac:dyDescent="0.3">
      <c r="A4601" s="525" t="str">
        <f t="shared" si="124"/>
        <v>855-051-0-003 Domtar inc. (Windsor - Pâtes et papiers)</v>
      </c>
      <c r="B4601" s="345" t="str">
        <f t="shared" si="125"/>
        <v>051-0-003 Domtar inc. (Windsor - Pâtes et papiers)</v>
      </c>
      <c r="C4601" s="406">
        <v>855</v>
      </c>
      <c r="D4601" s="406" t="s">
        <v>1012</v>
      </c>
      <c r="E4601" s="406" t="s">
        <v>1238</v>
      </c>
      <c r="F4601" s="760">
        <v>460</v>
      </c>
      <c r="G4601" s="761">
        <v>8</v>
      </c>
      <c r="H4601" s="762">
        <v>460</v>
      </c>
    </row>
    <row r="4602" spans="1:8" s="2" customFormat="1" ht="15.75" thickBot="1" x14ac:dyDescent="0.3">
      <c r="A4602" s="525" t="str">
        <f t="shared" si="124"/>
        <v>855-021-2-036 Elkem Métal Canada inc.</v>
      </c>
      <c r="B4602" s="345" t="str">
        <f t="shared" si="125"/>
        <v>021-2-036 Elkem Métal Canada inc.</v>
      </c>
      <c r="C4602" s="406">
        <v>855</v>
      </c>
      <c r="D4602" s="406" t="s">
        <v>1308</v>
      </c>
      <c r="E4602" s="406" t="s">
        <v>1309</v>
      </c>
      <c r="F4602" s="760">
        <v>460</v>
      </c>
      <c r="G4602" s="761">
        <v>8</v>
      </c>
      <c r="H4602" s="762">
        <v>460</v>
      </c>
    </row>
    <row r="4603" spans="1:8" s="2" customFormat="1" ht="15.75" thickBot="1" x14ac:dyDescent="0.3">
      <c r="A4603" s="525" t="str">
        <f t="shared" si="124"/>
        <v>855-027-4-003 Énergie Milot</v>
      </c>
      <c r="B4603" s="345" t="str">
        <f t="shared" si="125"/>
        <v>027-4-003 Énergie Milot</v>
      </c>
      <c r="C4603" s="406">
        <v>855</v>
      </c>
      <c r="D4603" s="406" t="s">
        <v>1314</v>
      </c>
      <c r="E4603" s="406" t="s">
        <v>1315</v>
      </c>
      <c r="F4603" s="760">
        <v>460</v>
      </c>
      <c r="G4603" s="761">
        <v>8</v>
      </c>
      <c r="H4603" s="762">
        <v>460</v>
      </c>
    </row>
    <row r="4604" spans="1:8" s="2" customFormat="1" ht="15.75" thickBot="1" x14ac:dyDescent="0.3">
      <c r="A4604" s="525" t="str">
        <f t="shared" si="124"/>
        <v>855-012-0-003 Entreprises Sappi Canada inc. (Matane)</v>
      </c>
      <c r="B4604" s="345" t="str">
        <f t="shared" si="125"/>
        <v>012-0-003 Entreprises Sappi Canada inc. (Matane)</v>
      </c>
      <c r="C4604" s="406">
        <v>855</v>
      </c>
      <c r="D4604" s="406" t="s">
        <v>1009</v>
      </c>
      <c r="E4604" s="406" t="s">
        <v>1239</v>
      </c>
      <c r="F4604" s="760">
        <v>460</v>
      </c>
      <c r="G4604" s="761">
        <v>8</v>
      </c>
      <c r="H4604" s="762">
        <v>460</v>
      </c>
    </row>
    <row r="4605" spans="1:8" s="2" customFormat="1" ht="15.75" thickBot="1" x14ac:dyDescent="0.3">
      <c r="A4605" s="525" t="str">
        <f t="shared" si="124"/>
        <v>855-025-0-001 Fibrek S.E.N.C. (Pâtes et papiers)</v>
      </c>
      <c r="B4605" s="345" t="str">
        <f t="shared" si="125"/>
        <v>025-0-001 Fibrek S.E.N.C. (Pâtes et papiers)</v>
      </c>
      <c r="C4605" s="406">
        <v>855</v>
      </c>
      <c r="D4605" s="406" t="s">
        <v>1310</v>
      </c>
      <c r="E4605" s="406" t="s">
        <v>1311</v>
      </c>
      <c r="F4605" s="760">
        <v>460</v>
      </c>
      <c r="G4605" s="761">
        <v>8</v>
      </c>
      <c r="H4605" s="762">
        <v>460</v>
      </c>
    </row>
    <row r="4606" spans="1:8" s="2" customFormat="1" ht="15.75" thickBot="1" x14ac:dyDescent="0.3">
      <c r="A4606" s="525" t="str">
        <f t="shared" si="124"/>
        <v>855-081-0-001 Rayonier A.M. Canada S.E.N.C. (Témiscaming - Pâtes et papiers)</v>
      </c>
      <c r="B4606" s="345" t="str">
        <f t="shared" si="125"/>
        <v>081-0-001 Rayonier A.M. Canada S.E.N.C. (Témiscaming - Pâtes et papiers)</v>
      </c>
      <c r="C4606" s="406">
        <v>855</v>
      </c>
      <c r="D4606" s="406" t="s">
        <v>1017</v>
      </c>
      <c r="E4606" s="406" t="s">
        <v>1244</v>
      </c>
      <c r="F4606" s="760">
        <v>0</v>
      </c>
      <c r="G4606" s="761">
        <v>0</v>
      </c>
      <c r="H4606" s="762">
        <v>0</v>
      </c>
    </row>
    <row r="4607" spans="1:8" s="2" customFormat="1" ht="15.75" thickBot="1" x14ac:dyDescent="0.3">
      <c r="A4607" s="525" t="str">
        <f t="shared" si="124"/>
        <v>855-025-4-005 Société de cogénération de St-Félicien, S.E.C.</v>
      </c>
      <c r="B4607" s="345" t="str">
        <f t="shared" si="125"/>
        <v>025-4-005 Société de cogénération de St-Félicien, S.E.C.</v>
      </c>
      <c r="C4607" s="406">
        <v>855</v>
      </c>
      <c r="D4607" s="406" t="s">
        <v>1312</v>
      </c>
      <c r="E4607" s="406" t="s">
        <v>1313</v>
      </c>
      <c r="F4607" s="760">
        <v>460</v>
      </c>
      <c r="G4607" s="761">
        <v>8</v>
      </c>
      <c r="H4607" s="762">
        <v>460</v>
      </c>
    </row>
    <row r="4608" spans="1:8" s="2" customFormat="1" ht="15.75" thickBot="1" x14ac:dyDescent="0.3">
      <c r="A4608" s="525" t="str">
        <f t="shared" si="124"/>
        <v>855-042-2-013 Transfobec Mauricie</v>
      </c>
      <c r="B4608" s="345" t="str">
        <f t="shared" si="125"/>
        <v>042-2-013 Transfobec Mauricie</v>
      </c>
      <c r="C4608" s="406">
        <v>855</v>
      </c>
      <c r="D4608" s="406" t="s">
        <v>1316</v>
      </c>
      <c r="E4608" s="406" t="s">
        <v>1317</v>
      </c>
      <c r="F4608" s="760">
        <v>460</v>
      </c>
      <c r="G4608" s="761">
        <v>8</v>
      </c>
      <c r="H4608" s="762">
        <v>460</v>
      </c>
    </row>
    <row r="4609" spans="1:8" s="2" customFormat="1" ht="15.75" thickBot="1" x14ac:dyDescent="0.3">
      <c r="A4609" s="525" t="str">
        <f t="shared" si="124"/>
        <v>856-142-4-004 Biomasse du lac Taureau</v>
      </c>
      <c r="B4609" s="345" t="str">
        <f t="shared" si="125"/>
        <v>142-4-004 Biomasse du lac Taureau</v>
      </c>
      <c r="C4609" s="406">
        <v>856</v>
      </c>
      <c r="D4609" s="406" t="s">
        <v>1147</v>
      </c>
      <c r="E4609" s="406" t="s">
        <v>1318</v>
      </c>
      <c r="F4609" s="760">
        <v>460</v>
      </c>
      <c r="G4609" s="761">
        <v>8</v>
      </c>
      <c r="H4609" s="762">
        <v>460</v>
      </c>
    </row>
    <row r="4610" spans="1:8" s="2" customFormat="1" ht="15.75" thickBot="1" x14ac:dyDescent="0.3">
      <c r="A4610" s="525" t="str">
        <f t="shared" si="124"/>
        <v>856-011-0-003 Cascades Canada ULC (Cabano)</v>
      </c>
      <c r="B4610" s="345" t="str">
        <f t="shared" si="125"/>
        <v>011-0-003 Cascades Canada ULC (Cabano)</v>
      </c>
      <c r="C4610" s="406">
        <v>856</v>
      </c>
      <c r="D4610" s="406" t="s">
        <v>1007</v>
      </c>
      <c r="E4610" s="406" t="s">
        <v>1211</v>
      </c>
      <c r="F4610" s="760">
        <v>460</v>
      </c>
      <c r="G4610" s="761">
        <v>8</v>
      </c>
      <c r="H4610" s="762">
        <v>460</v>
      </c>
    </row>
    <row r="4611" spans="1:8" s="2" customFormat="1" ht="15.75" thickBot="1" x14ac:dyDescent="0.3">
      <c r="A4611" s="525" t="str">
        <f t="shared" si="124"/>
        <v>856-051-0-003 Domtar inc. (Windsor - Pâtes et papiers)</v>
      </c>
      <c r="B4611" s="345" t="str">
        <f t="shared" si="125"/>
        <v>051-0-003 Domtar inc. (Windsor - Pâtes et papiers)</v>
      </c>
      <c r="C4611" s="406">
        <v>856</v>
      </c>
      <c r="D4611" s="406" t="s">
        <v>1012</v>
      </c>
      <c r="E4611" s="406" t="s">
        <v>1238</v>
      </c>
      <c r="F4611" s="760">
        <v>460</v>
      </c>
      <c r="G4611" s="761">
        <v>8</v>
      </c>
      <c r="H4611" s="762">
        <v>460</v>
      </c>
    </row>
    <row r="4612" spans="1:8" s="2" customFormat="1" ht="15.75" thickBot="1" x14ac:dyDescent="0.3">
      <c r="A4612" s="525" t="str">
        <f t="shared" si="124"/>
        <v>856-021-2-036 Elkem Métal Canada inc.</v>
      </c>
      <c r="B4612" s="345" t="str">
        <f t="shared" si="125"/>
        <v>021-2-036 Elkem Métal Canada inc.</v>
      </c>
      <c r="C4612" s="406">
        <v>856</v>
      </c>
      <c r="D4612" s="406" t="s">
        <v>1308</v>
      </c>
      <c r="E4612" s="406" t="s">
        <v>1309</v>
      </c>
      <c r="F4612" s="760">
        <v>460</v>
      </c>
      <c r="G4612" s="761">
        <v>8</v>
      </c>
      <c r="H4612" s="762">
        <v>460</v>
      </c>
    </row>
    <row r="4613" spans="1:8" s="2" customFormat="1" ht="15.75" thickBot="1" x14ac:dyDescent="0.3">
      <c r="A4613" s="525" t="str">
        <f t="shared" si="124"/>
        <v>856-027-4-003 Énergie Milot</v>
      </c>
      <c r="B4613" s="345" t="str">
        <f t="shared" si="125"/>
        <v>027-4-003 Énergie Milot</v>
      </c>
      <c r="C4613" s="406">
        <v>856</v>
      </c>
      <c r="D4613" s="406" t="s">
        <v>1314</v>
      </c>
      <c r="E4613" s="406" t="s">
        <v>1315</v>
      </c>
      <c r="F4613" s="760">
        <v>460</v>
      </c>
      <c r="G4613" s="761">
        <v>8</v>
      </c>
      <c r="H4613" s="762">
        <v>460</v>
      </c>
    </row>
    <row r="4614" spans="1:8" s="2" customFormat="1" ht="15.75" thickBot="1" x14ac:dyDescent="0.3">
      <c r="A4614" s="525" t="str">
        <f t="shared" si="124"/>
        <v>856-012-0-003 Entreprises Sappi Canada inc. (Matane)</v>
      </c>
      <c r="B4614" s="345" t="str">
        <f t="shared" si="125"/>
        <v>012-0-003 Entreprises Sappi Canada inc. (Matane)</v>
      </c>
      <c r="C4614" s="406">
        <v>856</v>
      </c>
      <c r="D4614" s="406" t="s">
        <v>1009</v>
      </c>
      <c r="E4614" s="406" t="s">
        <v>1239</v>
      </c>
      <c r="F4614" s="760">
        <v>460</v>
      </c>
      <c r="G4614" s="761">
        <v>8</v>
      </c>
      <c r="H4614" s="762">
        <v>460</v>
      </c>
    </row>
    <row r="4615" spans="1:8" s="2" customFormat="1" ht="15.75" thickBot="1" x14ac:dyDescent="0.3">
      <c r="A4615" s="525" t="str">
        <f t="shared" si="124"/>
        <v>856-025-0-001 Fibrek S.E.N.C. (Pâtes et papiers)</v>
      </c>
      <c r="B4615" s="345" t="str">
        <f t="shared" si="125"/>
        <v>025-0-001 Fibrek S.E.N.C. (Pâtes et papiers)</v>
      </c>
      <c r="C4615" s="406">
        <v>856</v>
      </c>
      <c r="D4615" s="406" t="s">
        <v>1310</v>
      </c>
      <c r="E4615" s="406" t="s">
        <v>1311</v>
      </c>
      <c r="F4615" s="760">
        <v>460</v>
      </c>
      <c r="G4615" s="761">
        <v>8</v>
      </c>
      <c r="H4615" s="762">
        <v>460</v>
      </c>
    </row>
    <row r="4616" spans="1:8" s="2" customFormat="1" ht="15.75" thickBot="1" x14ac:dyDescent="0.3">
      <c r="A4616" s="525" t="str">
        <f t="shared" si="124"/>
        <v>856-081-0-001 Rayonier A.M. Canada S.E.N.C. (Témiscaming - Pâtes et papiers)</v>
      </c>
      <c r="B4616" s="345" t="str">
        <f t="shared" si="125"/>
        <v>081-0-001 Rayonier A.M. Canada S.E.N.C. (Témiscaming - Pâtes et papiers)</v>
      </c>
      <c r="C4616" s="406">
        <v>856</v>
      </c>
      <c r="D4616" s="406" t="s">
        <v>1017</v>
      </c>
      <c r="E4616" s="406" t="s">
        <v>1244</v>
      </c>
      <c r="F4616" s="760">
        <v>80</v>
      </c>
      <c r="G4616" s="761">
        <v>2</v>
      </c>
      <c r="H4616" s="762">
        <v>120</v>
      </c>
    </row>
    <row r="4617" spans="1:8" s="2" customFormat="1" ht="15.75" thickBot="1" x14ac:dyDescent="0.3">
      <c r="A4617" s="525" t="str">
        <f t="shared" si="124"/>
        <v>856-025-4-005 Société de cogénération de St-Félicien, S.E.C.</v>
      </c>
      <c r="B4617" s="345" t="str">
        <f t="shared" si="125"/>
        <v>025-4-005 Société de cogénération de St-Félicien, S.E.C.</v>
      </c>
      <c r="C4617" s="406">
        <v>856</v>
      </c>
      <c r="D4617" s="406" t="s">
        <v>1312</v>
      </c>
      <c r="E4617" s="406" t="s">
        <v>1313</v>
      </c>
      <c r="F4617" s="760">
        <v>460</v>
      </c>
      <c r="G4617" s="761">
        <v>8</v>
      </c>
      <c r="H4617" s="762">
        <v>460</v>
      </c>
    </row>
    <row r="4618" spans="1:8" s="2" customFormat="1" ht="15.75" thickBot="1" x14ac:dyDescent="0.3">
      <c r="A4618" s="525" t="str">
        <f t="shared" si="124"/>
        <v>856-042-2-013 Transfobec Mauricie</v>
      </c>
      <c r="B4618" s="345" t="str">
        <f t="shared" si="125"/>
        <v>042-2-013 Transfobec Mauricie</v>
      </c>
      <c r="C4618" s="406">
        <v>856</v>
      </c>
      <c r="D4618" s="406" t="s">
        <v>1316</v>
      </c>
      <c r="E4618" s="406" t="s">
        <v>1317</v>
      </c>
      <c r="F4618" s="760">
        <v>460</v>
      </c>
      <c r="G4618" s="761">
        <v>8</v>
      </c>
      <c r="H4618" s="762">
        <v>460</v>
      </c>
    </row>
    <row r="4619" spans="1:8" s="2" customFormat="1" ht="15.75" thickBot="1" x14ac:dyDescent="0.3">
      <c r="A4619" s="525" t="str">
        <f t="shared" si="124"/>
        <v>857-142-4-004 Biomasse du lac Taureau</v>
      </c>
      <c r="B4619" s="345" t="str">
        <f t="shared" si="125"/>
        <v>142-4-004 Biomasse du lac Taureau</v>
      </c>
      <c r="C4619" s="406">
        <v>857</v>
      </c>
      <c r="D4619" s="406" t="s">
        <v>1147</v>
      </c>
      <c r="E4619" s="406" t="s">
        <v>1318</v>
      </c>
      <c r="F4619" s="760">
        <v>460</v>
      </c>
      <c r="G4619" s="761">
        <v>8</v>
      </c>
      <c r="H4619" s="762">
        <v>460</v>
      </c>
    </row>
    <row r="4620" spans="1:8" s="2" customFormat="1" ht="15.75" thickBot="1" x14ac:dyDescent="0.3">
      <c r="A4620" s="525" t="str">
        <f t="shared" si="124"/>
        <v>857-011-0-003 Cascades Canada ULC (Cabano)</v>
      </c>
      <c r="B4620" s="345" t="str">
        <f t="shared" si="125"/>
        <v>011-0-003 Cascades Canada ULC (Cabano)</v>
      </c>
      <c r="C4620" s="406">
        <v>857</v>
      </c>
      <c r="D4620" s="406" t="s">
        <v>1007</v>
      </c>
      <c r="E4620" s="406" t="s">
        <v>1211</v>
      </c>
      <c r="F4620" s="760">
        <v>460</v>
      </c>
      <c r="G4620" s="761">
        <v>8</v>
      </c>
      <c r="H4620" s="762">
        <v>460</v>
      </c>
    </row>
    <row r="4621" spans="1:8" s="2" customFormat="1" ht="15.75" thickBot="1" x14ac:dyDescent="0.3">
      <c r="A4621" s="525" t="str">
        <f t="shared" si="124"/>
        <v>857-051-0-003 Domtar inc. (Windsor - Pâtes et papiers)</v>
      </c>
      <c r="B4621" s="345" t="str">
        <f t="shared" si="125"/>
        <v>051-0-003 Domtar inc. (Windsor - Pâtes et papiers)</v>
      </c>
      <c r="C4621" s="406">
        <v>857</v>
      </c>
      <c r="D4621" s="406" t="s">
        <v>1012</v>
      </c>
      <c r="E4621" s="406" t="s">
        <v>1238</v>
      </c>
      <c r="F4621" s="760">
        <v>460</v>
      </c>
      <c r="G4621" s="761">
        <v>8</v>
      </c>
      <c r="H4621" s="762">
        <v>460</v>
      </c>
    </row>
    <row r="4622" spans="1:8" s="2" customFormat="1" ht="15.75" thickBot="1" x14ac:dyDescent="0.3">
      <c r="A4622" s="525" t="str">
        <f t="shared" si="124"/>
        <v>857-021-2-036 Elkem Métal Canada inc.</v>
      </c>
      <c r="B4622" s="345" t="str">
        <f t="shared" si="125"/>
        <v>021-2-036 Elkem Métal Canada inc.</v>
      </c>
      <c r="C4622" s="406">
        <v>857</v>
      </c>
      <c r="D4622" s="406" t="s">
        <v>1308</v>
      </c>
      <c r="E4622" s="406" t="s">
        <v>1309</v>
      </c>
      <c r="F4622" s="760">
        <v>460</v>
      </c>
      <c r="G4622" s="761">
        <v>8</v>
      </c>
      <c r="H4622" s="762">
        <v>460</v>
      </c>
    </row>
    <row r="4623" spans="1:8" s="2" customFormat="1" ht="15.75" thickBot="1" x14ac:dyDescent="0.3">
      <c r="A4623" s="525" t="str">
        <f t="shared" si="124"/>
        <v>857-027-4-003 Énergie Milot</v>
      </c>
      <c r="B4623" s="345" t="str">
        <f t="shared" si="125"/>
        <v>027-4-003 Énergie Milot</v>
      </c>
      <c r="C4623" s="406">
        <v>857</v>
      </c>
      <c r="D4623" s="406" t="s">
        <v>1314</v>
      </c>
      <c r="E4623" s="406" t="s">
        <v>1315</v>
      </c>
      <c r="F4623" s="760">
        <v>460</v>
      </c>
      <c r="G4623" s="761">
        <v>8</v>
      </c>
      <c r="H4623" s="762">
        <v>460</v>
      </c>
    </row>
    <row r="4624" spans="1:8" s="2" customFormat="1" ht="15.75" thickBot="1" x14ac:dyDescent="0.3">
      <c r="A4624" s="525" t="str">
        <f t="shared" si="124"/>
        <v>857-012-0-003 Entreprises Sappi Canada inc. (Matane)</v>
      </c>
      <c r="B4624" s="345" t="str">
        <f t="shared" si="125"/>
        <v>012-0-003 Entreprises Sappi Canada inc. (Matane)</v>
      </c>
      <c r="C4624" s="406">
        <v>857</v>
      </c>
      <c r="D4624" s="406" t="s">
        <v>1009</v>
      </c>
      <c r="E4624" s="406" t="s">
        <v>1239</v>
      </c>
      <c r="F4624" s="760">
        <v>460</v>
      </c>
      <c r="G4624" s="761">
        <v>8</v>
      </c>
      <c r="H4624" s="762">
        <v>460</v>
      </c>
    </row>
    <row r="4625" spans="1:8" s="2" customFormat="1" ht="15.75" thickBot="1" x14ac:dyDescent="0.3">
      <c r="A4625" s="525" t="str">
        <f t="shared" si="124"/>
        <v>857-025-0-001 Fibrek S.E.N.C. (Pâtes et papiers)</v>
      </c>
      <c r="B4625" s="345" t="str">
        <f t="shared" si="125"/>
        <v>025-0-001 Fibrek S.E.N.C. (Pâtes et papiers)</v>
      </c>
      <c r="C4625" s="406">
        <v>857</v>
      </c>
      <c r="D4625" s="406" t="s">
        <v>1310</v>
      </c>
      <c r="E4625" s="406" t="s">
        <v>1311</v>
      </c>
      <c r="F4625" s="760">
        <v>460</v>
      </c>
      <c r="G4625" s="761">
        <v>8</v>
      </c>
      <c r="H4625" s="762">
        <v>460</v>
      </c>
    </row>
    <row r="4626" spans="1:8" s="2" customFormat="1" ht="15.75" thickBot="1" x14ac:dyDescent="0.3">
      <c r="A4626" s="525" t="str">
        <f t="shared" si="124"/>
        <v>857-081-0-001 Rayonier A.M. Canada S.E.N.C. (Témiscaming - Pâtes et papiers)</v>
      </c>
      <c r="B4626" s="345" t="str">
        <f t="shared" si="125"/>
        <v>081-0-001 Rayonier A.M. Canada S.E.N.C. (Témiscaming - Pâtes et papiers)</v>
      </c>
      <c r="C4626" s="406">
        <v>857</v>
      </c>
      <c r="D4626" s="406" t="s">
        <v>1017</v>
      </c>
      <c r="E4626" s="406" t="s">
        <v>1244</v>
      </c>
      <c r="F4626" s="760">
        <v>100</v>
      </c>
      <c r="G4626" s="761">
        <v>2</v>
      </c>
      <c r="H4626" s="762">
        <v>120</v>
      </c>
    </row>
    <row r="4627" spans="1:8" s="2" customFormat="1" ht="15.75" thickBot="1" x14ac:dyDescent="0.3">
      <c r="A4627" s="525" t="str">
        <f t="shared" si="124"/>
        <v>857-025-4-005 Société de cogénération de St-Félicien, S.E.C.</v>
      </c>
      <c r="B4627" s="345" t="str">
        <f t="shared" si="125"/>
        <v>025-4-005 Société de cogénération de St-Félicien, S.E.C.</v>
      </c>
      <c r="C4627" s="406">
        <v>857</v>
      </c>
      <c r="D4627" s="406" t="s">
        <v>1312</v>
      </c>
      <c r="E4627" s="406" t="s">
        <v>1313</v>
      </c>
      <c r="F4627" s="760">
        <v>460</v>
      </c>
      <c r="G4627" s="761">
        <v>8</v>
      </c>
      <c r="H4627" s="762">
        <v>460</v>
      </c>
    </row>
    <row r="4628" spans="1:8" s="2" customFormat="1" ht="15.75" thickBot="1" x14ac:dyDescent="0.3">
      <c r="A4628" s="525" t="str">
        <f t="shared" si="124"/>
        <v>857-042-2-013 Transfobec Mauricie</v>
      </c>
      <c r="B4628" s="345" t="str">
        <f t="shared" si="125"/>
        <v>042-2-013 Transfobec Mauricie</v>
      </c>
      <c r="C4628" s="406">
        <v>857</v>
      </c>
      <c r="D4628" s="406" t="s">
        <v>1316</v>
      </c>
      <c r="E4628" s="406" t="s">
        <v>1317</v>
      </c>
      <c r="F4628" s="760">
        <v>460</v>
      </c>
      <c r="G4628" s="761">
        <v>8</v>
      </c>
      <c r="H4628" s="762">
        <v>460</v>
      </c>
    </row>
    <row r="4629" spans="1:8" s="2" customFormat="1" ht="15.75" thickBot="1" x14ac:dyDescent="0.3">
      <c r="A4629" s="525" t="str">
        <f t="shared" si="124"/>
        <v>858-142-4-004 Biomasse du lac Taureau</v>
      </c>
      <c r="B4629" s="345" t="str">
        <f t="shared" si="125"/>
        <v>142-4-004 Biomasse du lac Taureau</v>
      </c>
      <c r="C4629" s="406">
        <v>858</v>
      </c>
      <c r="D4629" s="406" t="s">
        <v>1147</v>
      </c>
      <c r="E4629" s="406" t="s">
        <v>1318</v>
      </c>
      <c r="F4629" s="760">
        <v>460</v>
      </c>
      <c r="G4629" s="761">
        <v>8</v>
      </c>
      <c r="H4629" s="762">
        <v>460</v>
      </c>
    </row>
    <row r="4630" spans="1:8" s="2" customFormat="1" ht="15.75" thickBot="1" x14ac:dyDescent="0.3">
      <c r="A4630" s="525" t="str">
        <f t="shared" si="124"/>
        <v>858-011-0-003 Cascades Canada ULC (Cabano)</v>
      </c>
      <c r="B4630" s="345" t="str">
        <f t="shared" si="125"/>
        <v>011-0-003 Cascades Canada ULC (Cabano)</v>
      </c>
      <c r="C4630" s="406">
        <v>858</v>
      </c>
      <c r="D4630" s="406" t="s">
        <v>1007</v>
      </c>
      <c r="E4630" s="406" t="s">
        <v>1211</v>
      </c>
      <c r="F4630" s="760">
        <v>460</v>
      </c>
      <c r="G4630" s="761">
        <v>8</v>
      </c>
      <c r="H4630" s="762">
        <v>460</v>
      </c>
    </row>
    <row r="4631" spans="1:8" s="2" customFormat="1" ht="15.75" thickBot="1" x14ac:dyDescent="0.3">
      <c r="A4631" s="525" t="str">
        <f t="shared" si="124"/>
        <v>858-051-0-003 Domtar inc. (Windsor - Pâtes et papiers)</v>
      </c>
      <c r="B4631" s="345" t="str">
        <f t="shared" si="125"/>
        <v>051-0-003 Domtar inc. (Windsor - Pâtes et papiers)</v>
      </c>
      <c r="C4631" s="406">
        <v>858</v>
      </c>
      <c r="D4631" s="406" t="s">
        <v>1012</v>
      </c>
      <c r="E4631" s="406" t="s">
        <v>1238</v>
      </c>
      <c r="F4631" s="760">
        <v>460</v>
      </c>
      <c r="G4631" s="761">
        <v>8</v>
      </c>
      <c r="H4631" s="762">
        <v>460</v>
      </c>
    </row>
    <row r="4632" spans="1:8" s="2" customFormat="1" ht="15.75" thickBot="1" x14ac:dyDescent="0.3">
      <c r="A4632" s="525" t="str">
        <f t="shared" si="124"/>
        <v>858-021-2-036 Elkem Métal Canada inc.</v>
      </c>
      <c r="B4632" s="345" t="str">
        <f t="shared" si="125"/>
        <v>021-2-036 Elkem Métal Canada inc.</v>
      </c>
      <c r="C4632" s="406">
        <v>858</v>
      </c>
      <c r="D4632" s="406" t="s">
        <v>1308</v>
      </c>
      <c r="E4632" s="406" t="s">
        <v>1309</v>
      </c>
      <c r="F4632" s="760">
        <v>460</v>
      </c>
      <c r="G4632" s="761">
        <v>8</v>
      </c>
      <c r="H4632" s="762">
        <v>460</v>
      </c>
    </row>
    <row r="4633" spans="1:8" s="2" customFormat="1" ht="15.75" thickBot="1" x14ac:dyDescent="0.3">
      <c r="A4633" s="525" t="str">
        <f t="shared" si="124"/>
        <v>858-027-4-003 Énergie Milot</v>
      </c>
      <c r="B4633" s="345" t="str">
        <f t="shared" si="125"/>
        <v>027-4-003 Énergie Milot</v>
      </c>
      <c r="C4633" s="406">
        <v>858</v>
      </c>
      <c r="D4633" s="406" t="s">
        <v>1314</v>
      </c>
      <c r="E4633" s="406" t="s">
        <v>1315</v>
      </c>
      <c r="F4633" s="760">
        <v>460</v>
      </c>
      <c r="G4633" s="761">
        <v>8</v>
      </c>
      <c r="H4633" s="762">
        <v>460</v>
      </c>
    </row>
    <row r="4634" spans="1:8" s="2" customFormat="1" ht="15.75" thickBot="1" x14ac:dyDescent="0.3">
      <c r="A4634" s="525" t="str">
        <f t="shared" si="124"/>
        <v>858-012-0-003 Entreprises Sappi Canada inc. (Matane)</v>
      </c>
      <c r="B4634" s="345" t="str">
        <f t="shared" si="125"/>
        <v>012-0-003 Entreprises Sappi Canada inc. (Matane)</v>
      </c>
      <c r="C4634" s="406">
        <v>858</v>
      </c>
      <c r="D4634" s="406" t="s">
        <v>1009</v>
      </c>
      <c r="E4634" s="406" t="s">
        <v>1239</v>
      </c>
      <c r="F4634" s="760">
        <v>460</v>
      </c>
      <c r="G4634" s="761">
        <v>8</v>
      </c>
      <c r="H4634" s="762">
        <v>460</v>
      </c>
    </row>
    <row r="4635" spans="1:8" s="2" customFormat="1" ht="15.75" thickBot="1" x14ac:dyDescent="0.3">
      <c r="A4635" s="525" t="str">
        <f t="shared" si="124"/>
        <v>858-025-0-001 Fibrek S.E.N.C. (Pâtes et papiers)</v>
      </c>
      <c r="B4635" s="345" t="str">
        <f t="shared" si="125"/>
        <v>025-0-001 Fibrek S.E.N.C. (Pâtes et papiers)</v>
      </c>
      <c r="C4635" s="406">
        <v>858</v>
      </c>
      <c r="D4635" s="406" t="s">
        <v>1310</v>
      </c>
      <c r="E4635" s="406" t="s">
        <v>1311</v>
      </c>
      <c r="F4635" s="760">
        <v>460</v>
      </c>
      <c r="G4635" s="761">
        <v>8</v>
      </c>
      <c r="H4635" s="762">
        <v>460</v>
      </c>
    </row>
    <row r="4636" spans="1:8" s="2" customFormat="1" ht="15.75" thickBot="1" x14ac:dyDescent="0.3">
      <c r="A4636" s="525" t="str">
        <f t="shared" si="124"/>
        <v>858-081-0-001 Rayonier A.M. Canada S.E.N.C. (Témiscaming - Pâtes et papiers)</v>
      </c>
      <c r="B4636" s="345" t="str">
        <f t="shared" si="125"/>
        <v>081-0-001 Rayonier A.M. Canada S.E.N.C. (Témiscaming - Pâtes et papiers)</v>
      </c>
      <c r="C4636" s="406">
        <v>858</v>
      </c>
      <c r="D4636" s="406" t="s">
        <v>1017</v>
      </c>
      <c r="E4636" s="406" t="s">
        <v>1244</v>
      </c>
      <c r="F4636" s="760">
        <v>120</v>
      </c>
      <c r="G4636" s="761">
        <v>2</v>
      </c>
      <c r="H4636" s="762">
        <v>120</v>
      </c>
    </row>
    <row r="4637" spans="1:8" s="2" customFormat="1" ht="15.75" thickBot="1" x14ac:dyDescent="0.3">
      <c r="A4637" s="525" t="str">
        <f t="shared" si="124"/>
        <v>858-025-4-005 Société de cogénération de St-Félicien, S.E.C.</v>
      </c>
      <c r="B4637" s="345" t="str">
        <f t="shared" si="125"/>
        <v>025-4-005 Société de cogénération de St-Félicien, S.E.C.</v>
      </c>
      <c r="C4637" s="406">
        <v>858</v>
      </c>
      <c r="D4637" s="406" t="s">
        <v>1312</v>
      </c>
      <c r="E4637" s="406" t="s">
        <v>1313</v>
      </c>
      <c r="F4637" s="760">
        <v>460</v>
      </c>
      <c r="G4637" s="761">
        <v>8</v>
      </c>
      <c r="H4637" s="762">
        <v>460</v>
      </c>
    </row>
    <row r="4638" spans="1:8" s="2" customFormat="1" ht="15.75" thickBot="1" x14ac:dyDescent="0.3">
      <c r="A4638" s="525" t="str">
        <f t="shared" si="124"/>
        <v>858-042-2-013 Transfobec Mauricie</v>
      </c>
      <c r="B4638" s="345" t="str">
        <f t="shared" si="125"/>
        <v>042-2-013 Transfobec Mauricie</v>
      </c>
      <c r="C4638" s="406">
        <v>858</v>
      </c>
      <c r="D4638" s="406" t="s">
        <v>1316</v>
      </c>
      <c r="E4638" s="406" t="s">
        <v>1317</v>
      </c>
      <c r="F4638" s="760">
        <v>460</v>
      </c>
      <c r="G4638" s="761">
        <v>8</v>
      </c>
      <c r="H4638" s="762">
        <v>460</v>
      </c>
    </row>
    <row r="4639" spans="1:8" s="2" customFormat="1" ht="15.75" thickBot="1" x14ac:dyDescent="0.3">
      <c r="A4639" s="525" t="str">
        <f t="shared" si="124"/>
        <v>859-142-4-004 Biomasse du lac Taureau</v>
      </c>
      <c r="B4639" s="345" t="str">
        <f t="shared" si="125"/>
        <v>142-4-004 Biomasse du lac Taureau</v>
      </c>
      <c r="C4639" s="406">
        <v>859</v>
      </c>
      <c r="D4639" s="406" t="s">
        <v>1147</v>
      </c>
      <c r="E4639" s="406" t="s">
        <v>1318</v>
      </c>
      <c r="F4639" s="760">
        <v>460</v>
      </c>
      <c r="G4639" s="761">
        <v>8</v>
      </c>
      <c r="H4639" s="762">
        <v>460</v>
      </c>
    </row>
    <row r="4640" spans="1:8" s="2" customFormat="1" ht="15.75" thickBot="1" x14ac:dyDescent="0.3">
      <c r="A4640" s="525" t="str">
        <f t="shared" ref="A4640:A4703" si="126">CONCATENATE(C4640,"-",B4640)</f>
        <v>859-011-0-003 Cascades Canada ULC (Cabano)</v>
      </c>
      <c r="B4640" s="345" t="str">
        <f t="shared" ref="B4640:B4703" si="127">CONCATENATE(D4640," ",E4640)</f>
        <v>011-0-003 Cascades Canada ULC (Cabano)</v>
      </c>
      <c r="C4640" s="406">
        <v>859</v>
      </c>
      <c r="D4640" s="406" t="s">
        <v>1007</v>
      </c>
      <c r="E4640" s="406" t="s">
        <v>1211</v>
      </c>
      <c r="F4640" s="760">
        <v>460</v>
      </c>
      <c r="G4640" s="761">
        <v>8</v>
      </c>
      <c r="H4640" s="762">
        <v>460</v>
      </c>
    </row>
    <row r="4641" spans="1:8" s="2" customFormat="1" ht="15.75" thickBot="1" x14ac:dyDescent="0.3">
      <c r="A4641" s="525" t="str">
        <f t="shared" si="126"/>
        <v>859-051-0-003 Domtar inc. (Windsor - Pâtes et papiers)</v>
      </c>
      <c r="B4641" s="345" t="str">
        <f t="shared" si="127"/>
        <v>051-0-003 Domtar inc. (Windsor - Pâtes et papiers)</v>
      </c>
      <c r="C4641" s="406">
        <v>859</v>
      </c>
      <c r="D4641" s="406" t="s">
        <v>1012</v>
      </c>
      <c r="E4641" s="406" t="s">
        <v>1238</v>
      </c>
      <c r="F4641" s="760">
        <v>460</v>
      </c>
      <c r="G4641" s="761">
        <v>8</v>
      </c>
      <c r="H4641" s="762">
        <v>460</v>
      </c>
    </row>
    <row r="4642" spans="1:8" s="2" customFormat="1" ht="15.75" thickBot="1" x14ac:dyDescent="0.3">
      <c r="A4642" s="525" t="str">
        <f t="shared" si="126"/>
        <v>859-021-2-036 Elkem Métal Canada inc.</v>
      </c>
      <c r="B4642" s="345" t="str">
        <f t="shared" si="127"/>
        <v>021-2-036 Elkem Métal Canada inc.</v>
      </c>
      <c r="C4642" s="406">
        <v>859</v>
      </c>
      <c r="D4642" s="406" t="s">
        <v>1308</v>
      </c>
      <c r="E4642" s="406" t="s">
        <v>1309</v>
      </c>
      <c r="F4642" s="760">
        <v>460</v>
      </c>
      <c r="G4642" s="761">
        <v>8</v>
      </c>
      <c r="H4642" s="762">
        <v>460</v>
      </c>
    </row>
    <row r="4643" spans="1:8" s="2" customFormat="1" ht="15.75" thickBot="1" x14ac:dyDescent="0.3">
      <c r="A4643" s="525" t="str">
        <f t="shared" si="126"/>
        <v>859-027-4-003 Énergie Milot</v>
      </c>
      <c r="B4643" s="345" t="str">
        <f t="shared" si="127"/>
        <v>027-4-003 Énergie Milot</v>
      </c>
      <c r="C4643" s="406">
        <v>859</v>
      </c>
      <c r="D4643" s="406" t="s">
        <v>1314</v>
      </c>
      <c r="E4643" s="406" t="s">
        <v>1315</v>
      </c>
      <c r="F4643" s="760">
        <v>460</v>
      </c>
      <c r="G4643" s="761">
        <v>8</v>
      </c>
      <c r="H4643" s="762">
        <v>460</v>
      </c>
    </row>
    <row r="4644" spans="1:8" s="2" customFormat="1" ht="15.75" thickBot="1" x14ac:dyDescent="0.3">
      <c r="A4644" s="525" t="str">
        <f t="shared" si="126"/>
        <v>859-012-0-003 Entreprises Sappi Canada inc. (Matane)</v>
      </c>
      <c r="B4644" s="345" t="str">
        <f t="shared" si="127"/>
        <v>012-0-003 Entreprises Sappi Canada inc. (Matane)</v>
      </c>
      <c r="C4644" s="406">
        <v>859</v>
      </c>
      <c r="D4644" s="406" t="s">
        <v>1009</v>
      </c>
      <c r="E4644" s="406" t="s">
        <v>1239</v>
      </c>
      <c r="F4644" s="760">
        <v>460</v>
      </c>
      <c r="G4644" s="761">
        <v>8</v>
      </c>
      <c r="H4644" s="762">
        <v>460</v>
      </c>
    </row>
    <row r="4645" spans="1:8" s="2" customFormat="1" ht="15.75" thickBot="1" x14ac:dyDescent="0.3">
      <c r="A4645" s="525" t="str">
        <f t="shared" si="126"/>
        <v>859-025-0-001 Fibrek S.E.N.C. (Pâtes et papiers)</v>
      </c>
      <c r="B4645" s="345" t="str">
        <f t="shared" si="127"/>
        <v>025-0-001 Fibrek S.E.N.C. (Pâtes et papiers)</v>
      </c>
      <c r="C4645" s="406">
        <v>859</v>
      </c>
      <c r="D4645" s="406" t="s">
        <v>1310</v>
      </c>
      <c r="E4645" s="406" t="s">
        <v>1311</v>
      </c>
      <c r="F4645" s="760">
        <v>460</v>
      </c>
      <c r="G4645" s="761">
        <v>8</v>
      </c>
      <c r="H4645" s="762">
        <v>460</v>
      </c>
    </row>
    <row r="4646" spans="1:8" s="2" customFormat="1" ht="15.75" thickBot="1" x14ac:dyDescent="0.3">
      <c r="A4646" s="525" t="str">
        <f t="shared" si="126"/>
        <v>859-081-0-001 Rayonier A.M. Canada S.E.N.C. (Témiscaming - Pâtes et papiers)</v>
      </c>
      <c r="B4646" s="345" t="str">
        <f t="shared" si="127"/>
        <v>081-0-001 Rayonier A.M. Canada S.E.N.C. (Témiscaming - Pâtes et papiers)</v>
      </c>
      <c r="C4646" s="406">
        <v>859</v>
      </c>
      <c r="D4646" s="406" t="s">
        <v>1017</v>
      </c>
      <c r="E4646" s="406" t="s">
        <v>1244</v>
      </c>
      <c r="F4646" s="760">
        <v>280</v>
      </c>
      <c r="G4646" s="761">
        <v>5</v>
      </c>
      <c r="H4646" s="762">
        <v>300</v>
      </c>
    </row>
    <row r="4647" spans="1:8" s="2" customFormat="1" ht="15.75" thickBot="1" x14ac:dyDescent="0.3">
      <c r="A4647" s="525" t="str">
        <f t="shared" si="126"/>
        <v>859-025-4-005 Société de cogénération de St-Félicien, S.E.C.</v>
      </c>
      <c r="B4647" s="345" t="str">
        <f t="shared" si="127"/>
        <v>025-4-005 Société de cogénération de St-Félicien, S.E.C.</v>
      </c>
      <c r="C4647" s="406">
        <v>859</v>
      </c>
      <c r="D4647" s="406" t="s">
        <v>1312</v>
      </c>
      <c r="E4647" s="406" t="s">
        <v>1313</v>
      </c>
      <c r="F4647" s="760">
        <v>460</v>
      </c>
      <c r="G4647" s="761">
        <v>8</v>
      </c>
      <c r="H4647" s="762">
        <v>460</v>
      </c>
    </row>
    <row r="4648" spans="1:8" s="2" customFormat="1" ht="15.75" thickBot="1" x14ac:dyDescent="0.3">
      <c r="A4648" s="525" t="str">
        <f t="shared" si="126"/>
        <v>859-042-2-013 Transfobec Mauricie</v>
      </c>
      <c r="B4648" s="345" t="str">
        <f t="shared" si="127"/>
        <v>042-2-013 Transfobec Mauricie</v>
      </c>
      <c r="C4648" s="406">
        <v>859</v>
      </c>
      <c r="D4648" s="406" t="s">
        <v>1316</v>
      </c>
      <c r="E4648" s="406" t="s">
        <v>1317</v>
      </c>
      <c r="F4648" s="760">
        <v>460</v>
      </c>
      <c r="G4648" s="761">
        <v>8</v>
      </c>
      <c r="H4648" s="762">
        <v>460</v>
      </c>
    </row>
    <row r="4649" spans="1:8" s="2" customFormat="1" ht="15.75" thickBot="1" x14ac:dyDescent="0.3">
      <c r="A4649" s="525" t="str">
        <f t="shared" si="126"/>
        <v>860-142-4-004 Biomasse du lac Taureau</v>
      </c>
      <c r="B4649" s="345" t="str">
        <f t="shared" si="127"/>
        <v>142-4-004 Biomasse du lac Taureau</v>
      </c>
      <c r="C4649" s="406">
        <v>860</v>
      </c>
      <c r="D4649" s="406" t="s">
        <v>1147</v>
      </c>
      <c r="E4649" s="406" t="s">
        <v>1318</v>
      </c>
      <c r="F4649" s="760">
        <v>460</v>
      </c>
      <c r="G4649" s="761">
        <v>8</v>
      </c>
      <c r="H4649" s="762">
        <v>460</v>
      </c>
    </row>
    <row r="4650" spans="1:8" s="2" customFormat="1" ht="15.75" thickBot="1" x14ac:dyDescent="0.3">
      <c r="A4650" s="525" t="str">
        <f t="shared" si="126"/>
        <v>860-011-0-003 Cascades Canada ULC (Cabano)</v>
      </c>
      <c r="B4650" s="345" t="str">
        <f t="shared" si="127"/>
        <v>011-0-003 Cascades Canada ULC (Cabano)</v>
      </c>
      <c r="C4650" s="406">
        <v>860</v>
      </c>
      <c r="D4650" s="406" t="s">
        <v>1007</v>
      </c>
      <c r="E4650" s="406" t="s">
        <v>1211</v>
      </c>
      <c r="F4650" s="760">
        <v>460</v>
      </c>
      <c r="G4650" s="761">
        <v>8</v>
      </c>
      <c r="H4650" s="762">
        <v>460</v>
      </c>
    </row>
    <row r="4651" spans="1:8" s="2" customFormat="1" ht="15.75" thickBot="1" x14ac:dyDescent="0.3">
      <c r="A4651" s="525" t="str">
        <f t="shared" si="126"/>
        <v>860-051-0-003 Domtar inc. (Windsor - Pâtes et papiers)</v>
      </c>
      <c r="B4651" s="345" t="str">
        <f t="shared" si="127"/>
        <v>051-0-003 Domtar inc. (Windsor - Pâtes et papiers)</v>
      </c>
      <c r="C4651" s="406">
        <v>860</v>
      </c>
      <c r="D4651" s="406" t="s">
        <v>1012</v>
      </c>
      <c r="E4651" s="406" t="s">
        <v>1238</v>
      </c>
      <c r="F4651" s="760">
        <v>460</v>
      </c>
      <c r="G4651" s="761">
        <v>8</v>
      </c>
      <c r="H4651" s="762">
        <v>460</v>
      </c>
    </row>
    <row r="4652" spans="1:8" s="2" customFormat="1" ht="15.75" thickBot="1" x14ac:dyDescent="0.3">
      <c r="A4652" s="525" t="str">
        <f t="shared" si="126"/>
        <v>860-021-2-036 Elkem Métal Canada inc.</v>
      </c>
      <c r="B4652" s="345" t="str">
        <f t="shared" si="127"/>
        <v>021-2-036 Elkem Métal Canada inc.</v>
      </c>
      <c r="C4652" s="406">
        <v>860</v>
      </c>
      <c r="D4652" s="406" t="s">
        <v>1308</v>
      </c>
      <c r="E4652" s="406" t="s">
        <v>1309</v>
      </c>
      <c r="F4652" s="760">
        <v>460</v>
      </c>
      <c r="G4652" s="761">
        <v>8</v>
      </c>
      <c r="H4652" s="762">
        <v>460</v>
      </c>
    </row>
    <row r="4653" spans="1:8" s="2" customFormat="1" ht="15.75" thickBot="1" x14ac:dyDescent="0.3">
      <c r="A4653" s="525" t="str">
        <f t="shared" si="126"/>
        <v>860-027-4-003 Énergie Milot</v>
      </c>
      <c r="B4653" s="345" t="str">
        <f t="shared" si="127"/>
        <v>027-4-003 Énergie Milot</v>
      </c>
      <c r="C4653" s="406">
        <v>860</v>
      </c>
      <c r="D4653" s="406" t="s">
        <v>1314</v>
      </c>
      <c r="E4653" s="406" t="s">
        <v>1315</v>
      </c>
      <c r="F4653" s="760">
        <v>460</v>
      </c>
      <c r="G4653" s="761">
        <v>8</v>
      </c>
      <c r="H4653" s="762">
        <v>460</v>
      </c>
    </row>
    <row r="4654" spans="1:8" s="2" customFormat="1" ht="15.75" thickBot="1" x14ac:dyDescent="0.3">
      <c r="A4654" s="525" t="str">
        <f t="shared" si="126"/>
        <v>860-012-0-003 Entreprises Sappi Canada inc. (Matane)</v>
      </c>
      <c r="B4654" s="345" t="str">
        <f t="shared" si="127"/>
        <v>012-0-003 Entreprises Sappi Canada inc. (Matane)</v>
      </c>
      <c r="C4654" s="406">
        <v>860</v>
      </c>
      <c r="D4654" s="406" t="s">
        <v>1009</v>
      </c>
      <c r="E4654" s="406" t="s">
        <v>1239</v>
      </c>
      <c r="F4654" s="760">
        <v>460</v>
      </c>
      <c r="G4654" s="761">
        <v>8</v>
      </c>
      <c r="H4654" s="762">
        <v>460</v>
      </c>
    </row>
    <row r="4655" spans="1:8" s="2" customFormat="1" ht="15.75" thickBot="1" x14ac:dyDescent="0.3">
      <c r="A4655" s="525" t="str">
        <f t="shared" si="126"/>
        <v>860-025-0-001 Fibrek S.E.N.C. (Pâtes et papiers)</v>
      </c>
      <c r="B4655" s="345" t="str">
        <f t="shared" si="127"/>
        <v>025-0-001 Fibrek S.E.N.C. (Pâtes et papiers)</v>
      </c>
      <c r="C4655" s="406">
        <v>860</v>
      </c>
      <c r="D4655" s="406" t="s">
        <v>1310</v>
      </c>
      <c r="E4655" s="406" t="s">
        <v>1311</v>
      </c>
      <c r="F4655" s="760">
        <v>460</v>
      </c>
      <c r="G4655" s="761">
        <v>8</v>
      </c>
      <c r="H4655" s="762">
        <v>460</v>
      </c>
    </row>
    <row r="4656" spans="1:8" s="2" customFormat="1" ht="15.75" thickBot="1" x14ac:dyDescent="0.3">
      <c r="A4656" s="525" t="str">
        <f t="shared" si="126"/>
        <v>860-081-0-001 Rayonier A.M. Canada S.E.N.C. (Témiscaming - Pâtes et papiers)</v>
      </c>
      <c r="B4656" s="345" t="str">
        <f t="shared" si="127"/>
        <v>081-0-001 Rayonier A.M. Canada S.E.N.C. (Témiscaming - Pâtes et papiers)</v>
      </c>
      <c r="C4656" s="406">
        <v>860</v>
      </c>
      <c r="D4656" s="406" t="s">
        <v>1017</v>
      </c>
      <c r="E4656" s="406" t="s">
        <v>1244</v>
      </c>
      <c r="F4656" s="760">
        <v>420</v>
      </c>
      <c r="G4656" s="761">
        <v>7</v>
      </c>
      <c r="H4656" s="762">
        <v>420</v>
      </c>
    </row>
    <row r="4657" spans="1:8" s="2" customFormat="1" ht="15.75" thickBot="1" x14ac:dyDescent="0.3">
      <c r="A4657" s="525" t="str">
        <f t="shared" si="126"/>
        <v>860-025-4-005 Société de cogénération de St-Félicien, S.E.C.</v>
      </c>
      <c r="B4657" s="345" t="str">
        <f t="shared" si="127"/>
        <v>025-4-005 Société de cogénération de St-Félicien, S.E.C.</v>
      </c>
      <c r="C4657" s="406">
        <v>860</v>
      </c>
      <c r="D4657" s="406" t="s">
        <v>1312</v>
      </c>
      <c r="E4657" s="406" t="s">
        <v>1313</v>
      </c>
      <c r="F4657" s="760">
        <v>460</v>
      </c>
      <c r="G4657" s="761">
        <v>8</v>
      </c>
      <c r="H4657" s="762">
        <v>460</v>
      </c>
    </row>
    <row r="4658" spans="1:8" s="2" customFormat="1" ht="15.75" thickBot="1" x14ac:dyDescent="0.3">
      <c r="A4658" s="525" t="str">
        <f t="shared" si="126"/>
        <v>860-042-2-013 Transfobec Mauricie</v>
      </c>
      <c r="B4658" s="345" t="str">
        <f t="shared" si="127"/>
        <v>042-2-013 Transfobec Mauricie</v>
      </c>
      <c r="C4658" s="406">
        <v>860</v>
      </c>
      <c r="D4658" s="406" t="s">
        <v>1316</v>
      </c>
      <c r="E4658" s="406" t="s">
        <v>1317</v>
      </c>
      <c r="F4658" s="760">
        <v>460</v>
      </c>
      <c r="G4658" s="761">
        <v>8</v>
      </c>
      <c r="H4658" s="762">
        <v>460</v>
      </c>
    </row>
    <row r="4659" spans="1:8" s="2" customFormat="1" ht="15.75" thickBot="1" x14ac:dyDescent="0.3">
      <c r="A4659" s="525" t="str">
        <f t="shared" si="126"/>
        <v>861-142-4-004 Biomasse du lac Taureau</v>
      </c>
      <c r="B4659" s="345" t="str">
        <f t="shared" si="127"/>
        <v>142-4-004 Biomasse du lac Taureau</v>
      </c>
      <c r="C4659" s="406">
        <v>861</v>
      </c>
      <c r="D4659" s="406" t="s">
        <v>1147</v>
      </c>
      <c r="E4659" s="406" t="s">
        <v>1318</v>
      </c>
      <c r="F4659" s="760">
        <v>460</v>
      </c>
      <c r="G4659" s="761">
        <v>8</v>
      </c>
      <c r="H4659" s="762">
        <v>460</v>
      </c>
    </row>
    <row r="4660" spans="1:8" s="2" customFormat="1" ht="15.75" thickBot="1" x14ac:dyDescent="0.3">
      <c r="A4660" s="525" t="str">
        <f t="shared" si="126"/>
        <v>861-011-0-003 Cascades Canada ULC (Cabano)</v>
      </c>
      <c r="B4660" s="345" t="str">
        <f t="shared" si="127"/>
        <v>011-0-003 Cascades Canada ULC (Cabano)</v>
      </c>
      <c r="C4660" s="406">
        <v>861</v>
      </c>
      <c r="D4660" s="406" t="s">
        <v>1007</v>
      </c>
      <c r="E4660" s="406" t="s">
        <v>1211</v>
      </c>
      <c r="F4660" s="760">
        <v>460</v>
      </c>
      <c r="G4660" s="761">
        <v>8</v>
      </c>
      <c r="H4660" s="762">
        <v>460</v>
      </c>
    </row>
    <row r="4661" spans="1:8" s="2" customFormat="1" ht="15.75" thickBot="1" x14ac:dyDescent="0.3">
      <c r="A4661" s="525" t="str">
        <f t="shared" si="126"/>
        <v>861-051-0-003 Domtar inc. (Windsor - Pâtes et papiers)</v>
      </c>
      <c r="B4661" s="345" t="str">
        <f t="shared" si="127"/>
        <v>051-0-003 Domtar inc. (Windsor - Pâtes et papiers)</v>
      </c>
      <c r="C4661" s="406">
        <v>861</v>
      </c>
      <c r="D4661" s="406" t="s">
        <v>1012</v>
      </c>
      <c r="E4661" s="406" t="s">
        <v>1238</v>
      </c>
      <c r="F4661" s="760">
        <v>460</v>
      </c>
      <c r="G4661" s="761">
        <v>8</v>
      </c>
      <c r="H4661" s="762">
        <v>460</v>
      </c>
    </row>
    <row r="4662" spans="1:8" s="2" customFormat="1" ht="15.75" thickBot="1" x14ac:dyDescent="0.3">
      <c r="A4662" s="525" t="str">
        <f t="shared" si="126"/>
        <v>861-021-2-036 Elkem Métal Canada inc.</v>
      </c>
      <c r="B4662" s="345" t="str">
        <f t="shared" si="127"/>
        <v>021-2-036 Elkem Métal Canada inc.</v>
      </c>
      <c r="C4662" s="406">
        <v>861</v>
      </c>
      <c r="D4662" s="406" t="s">
        <v>1308</v>
      </c>
      <c r="E4662" s="406" t="s">
        <v>1309</v>
      </c>
      <c r="F4662" s="760">
        <v>460</v>
      </c>
      <c r="G4662" s="761">
        <v>8</v>
      </c>
      <c r="H4662" s="762">
        <v>460</v>
      </c>
    </row>
    <row r="4663" spans="1:8" s="2" customFormat="1" ht="15.75" thickBot="1" x14ac:dyDescent="0.3">
      <c r="A4663" s="525" t="str">
        <f t="shared" si="126"/>
        <v>861-027-4-003 Énergie Milot</v>
      </c>
      <c r="B4663" s="345" t="str">
        <f t="shared" si="127"/>
        <v>027-4-003 Énergie Milot</v>
      </c>
      <c r="C4663" s="406">
        <v>861</v>
      </c>
      <c r="D4663" s="406" t="s">
        <v>1314</v>
      </c>
      <c r="E4663" s="406" t="s">
        <v>1315</v>
      </c>
      <c r="F4663" s="760">
        <v>460</v>
      </c>
      <c r="G4663" s="761">
        <v>8</v>
      </c>
      <c r="H4663" s="762">
        <v>460</v>
      </c>
    </row>
    <row r="4664" spans="1:8" s="2" customFormat="1" ht="15.75" thickBot="1" x14ac:dyDescent="0.3">
      <c r="A4664" s="525" t="str">
        <f t="shared" si="126"/>
        <v>861-012-0-003 Entreprises Sappi Canada inc. (Matane)</v>
      </c>
      <c r="B4664" s="345" t="str">
        <f t="shared" si="127"/>
        <v>012-0-003 Entreprises Sappi Canada inc. (Matane)</v>
      </c>
      <c r="C4664" s="406">
        <v>861</v>
      </c>
      <c r="D4664" s="406" t="s">
        <v>1009</v>
      </c>
      <c r="E4664" s="406" t="s">
        <v>1239</v>
      </c>
      <c r="F4664" s="760">
        <v>460</v>
      </c>
      <c r="G4664" s="761">
        <v>8</v>
      </c>
      <c r="H4664" s="762">
        <v>460</v>
      </c>
    </row>
    <row r="4665" spans="1:8" s="2" customFormat="1" ht="15.75" thickBot="1" x14ac:dyDescent="0.3">
      <c r="A4665" s="525" t="str">
        <f t="shared" si="126"/>
        <v>861-025-0-001 Fibrek S.E.N.C. (Pâtes et papiers)</v>
      </c>
      <c r="B4665" s="345" t="str">
        <f t="shared" si="127"/>
        <v>025-0-001 Fibrek S.E.N.C. (Pâtes et papiers)</v>
      </c>
      <c r="C4665" s="406">
        <v>861</v>
      </c>
      <c r="D4665" s="406" t="s">
        <v>1310</v>
      </c>
      <c r="E4665" s="406" t="s">
        <v>1311</v>
      </c>
      <c r="F4665" s="760">
        <v>460</v>
      </c>
      <c r="G4665" s="761">
        <v>8</v>
      </c>
      <c r="H4665" s="762">
        <v>460</v>
      </c>
    </row>
    <row r="4666" spans="1:8" s="2" customFormat="1" ht="15.75" thickBot="1" x14ac:dyDescent="0.3">
      <c r="A4666" s="525" t="str">
        <f t="shared" si="126"/>
        <v>861-081-0-001 Rayonier A.M. Canada S.E.N.C. (Témiscaming - Pâtes et papiers)</v>
      </c>
      <c r="B4666" s="345" t="str">
        <f t="shared" si="127"/>
        <v>081-0-001 Rayonier A.M. Canada S.E.N.C. (Témiscaming - Pâtes et papiers)</v>
      </c>
      <c r="C4666" s="406">
        <v>861</v>
      </c>
      <c r="D4666" s="406" t="s">
        <v>1017</v>
      </c>
      <c r="E4666" s="406" t="s">
        <v>1244</v>
      </c>
      <c r="F4666" s="760">
        <v>340</v>
      </c>
      <c r="G4666" s="761">
        <v>6</v>
      </c>
      <c r="H4666" s="762">
        <v>360</v>
      </c>
    </row>
    <row r="4667" spans="1:8" s="2" customFormat="1" ht="15.75" thickBot="1" x14ac:dyDescent="0.3">
      <c r="A4667" s="525" t="str">
        <f t="shared" si="126"/>
        <v>861-025-4-005 Société de cogénération de St-Félicien, S.E.C.</v>
      </c>
      <c r="B4667" s="345" t="str">
        <f t="shared" si="127"/>
        <v>025-4-005 Société de cogénération de St-Félicien, S.E.C.</v>
      </c>
      <c r="C4667" s="406">
        <v>861</v>
      </c>
      <c r="D4667" s="406" t="s">
        <v>1312</v>
      </c>
      <c r="E4667" s="406" t="s">
        <v>1313</v>
      </c>
      <c r="F4667" s="760">
        <v>460</v>
      </c>
      <c r="G4667" s="761">
        <v>8</v>
      </c>
      <c r="H4667" s="762">
        <v>460</v>
      </c>
    </row>
    <row r="4668" spans="1:8" s="2" customFormat="1" ht="15.75" thickBot="1" x14ac:dyDescent="0.3">
      <c r="A4668" s="525" t="str">
        <f t="shared" si="126"/>
        <v>861-042-2-013 Transfobec Mauricie</v>
      </c>
      <c r="B4668" s="345" t="str">
        <f t="shared" si="127"/>
        <v>042-2-013 Transfobec Mauricie</v>
      </c>
      <c r="C4668" s="406">
        <v>861</v>
      </c>
      <c r="D4668" s="406" t="s">
        <v>1316</v>
      </c>
      <c r="E4668" s="406" t="s">
        <v>1317</v>
      </c>
      <c r="F4668" s="760">
        <v>460</v>
      </c>
      <c r="G4668" s="761">
        <v>8</v>
      </c>
      <c r="H4668" s="762">
        <v>460</v>
      </c>
    </row>
    <row r="4669" spans="1:8" s="2" customFormat="1" ht="15.75" thickBot="1" x14ac:dyDescent="0.3">
      <c r="A4669" s="525" t="str">
        <f t="shared" si="126"/>
        <v>862-142-4-004 Biomasse du lac Taureau</v>
      </c>
      <c r="B4669" s="345" t="str">
        <f t="shared" si="127"/>
        <v>142-4-004 Biomasse du lac Taureau</v>
      </c>
      <c r="C4669" s="406">
        <v>862</v>
      </c>
      <c r="D4669" s="406" t="s">
        <v>1147</v>
      </c>
      <c r="E4669" s="406" t="s">
        <v>1318</v>
      </c>
      <c r="F4669" s="760">
        <v>460</v>
      </c>
      <c r="G4669" s="761">
        <v>8</v>
      </c>
      <c r="H4669" s="762">
        <v>460</v>
      </c>
    </row>
    <row r="4670" spans="1:8" s="2" customFormat="1" ht="15.75" thickBot="1" x14ac:dyDescent="0.3">
      <c r="A4670" s="525" t="str">
        <f t="shared" si="126"/>
        <v>862-011-0-003 Cascades Canada ULC (Cabano)</v>
      </c>
      <c r="B4670" s="345" t="str">
        <f t="shared" si="127"/>
        <v>011-0-003 Cascades Canada ULC (Cabano)</v>
      </c>
      <c r="C4670" s="406">
        <v>862</v>
      </c>
      <c r="D4670" s="406" t="s">
        <v>1007</v>
      </c>
      <c r="E4670" s="406" t="s">
        <v>1211</v>
      </c>
      <c r="F4670" s="760">
        <v>460</v>
      </c>
      <c r="G4670" s="761">
        <v>8</v>
      </c>
      <c r="H4670" s="762">
        <v>460</v>
      </c>
    </row>
    <row r="4671" spans="1:8" s="2" customFormat="1" ht="15.75" thickBot="1" x14ac:dyDescent="0.3">
      <c r="A4671" s="525" t="str">
        <f t="shared" si="126"/>
        <v>862-051-0-003 Domtar inc. (Windsor - Pâtes et papiers)</v>
      </c>
      <c r="B4671" s="345" t="str">
        <f t="shared" si="127"/>
        <v>051-0-003 Domtar inc. (Windsor - Pâtes et papiers)</v>
      </c>
      <c r="C4671" s="406">
        <v>862</v>
      </c>
      <c r="D4671" s="406" t="s">
        <v>1012</v>
      </c>
      <c r="E4671" s="406" t="s">
        <v>1238</v>
      </c>
      <c r="F4671" s="760">
        <v>460</v>
      </c>
      <c r="G4671" s="761">
        <v>8</v>
      </c>
      <c r="H4671" s="762">
        <v>460</v>
      </c>
    </row>
    <row r="4672" spans="1:8" s="2" customFormat="1" ht="15.75" thickBot="1" x14ac:dyDescent="0.3">
      <c r="A4672" s="525" t="str">
        <f t="shared" si="126"/>
        <v>862-021-2-036 Elkem Métal Canada inc.</v>
      </c>
      <c r="B4672" s="345" t="str">
        <f t="shared" si="127"/>
        <v>021-2-036 Elkem Métal Canada inc.</v>
      </c>
      <c r="C4672" s="406">
        <v>862</v>
      </c>
      <c r="D4672" s="406" t="s">
        <v>1308</v>
      </c>
      <c r="E4672" s="406" t="s">
        <v>1309</v>
      </c>
      <c r="F4672" s="760">
        <v>460</v>
      </c>
      <c r="G4672" s="761">
        <v>8</v>
      </c>
      <c r="H4672" s="762">
        <v>460</v>
      </c>
    </row>
    <row r="4673" spans="1:8" s="2" customFormat="1" ht="15.75" thickBot="1" x14ac:dyDescent="0.3">
      <c r="A4673" s="525" t="str">
        <f t="shared" si="126"/>
        <v>862-027-4-003 Énergie Milot</v>
      </c>
      <c r="B4673" s="345" t="str">
        <f t="shared" si="127"/>
        <v>027-4-003 Énergie Milot</v>
      </c>
      <c r="C4673" s="406">
        <v>862</v>
      </c>
      <c r="D4673" s="406" t="s">
        <v>1314</v>
      </c>
      <c r="E4673" s="406" t="s">
        <v>1315</v>
      </c>
      <c r="F4673" s="760">
        <v>460</v>
      </c>
      <c r="G4673" s="761">
        <v>8</v>
      </c>
      <c r="H4673" s="762">
        <v>460</v>
      </c>
    </row>
    <row r="4674" spans="1:8" s="2" customFormat="1" ht="15.75" thickBot="1" x14ac:dyDescent="0.3">
      <c r="A4674" s="525" t="str">
        <f t="shared" si="126"/>
        <v>862-012-0-003 Entreprises Sappi Canada inc. (Matane)</v>
      </c>
      <c r="B4674" s="345" t="str">
        <f t="shared" si="127"/>
        <v>012-0-003 Entreprises Sappi Canada inc. (Matane)</v>
      </c>
      <c r="C4674" s="406">
        <v>862</v>
      </c>
      <c r="D4674" s="406" t="s">
        <v>1009</v>
      </c>
      <c r="E4674" s="406" t="s">
        <v>1239</v>
      </c>
      <c r="F4674" s="760">
        <v>460</v>
      </c>
      <c r="G4674" s="761">
        <v>8</v>
      </c>
      <c r="H4674" s="762">
        <v>460</v>
      </c>
    </row>
    <row r="4675" spans="1:8" s="2" customFormat="1" ht="15.75" thickBot="1" x14ac:dyDescent="0.3">
      <c r="A4675" s="525" t="str">
        <f t="shared" si="126"/>
        <v>862-025-0-001 Fibrek S.E.N.C. (Pâtes et papiers)</v>
      </c>
      <c r="B4675" s="345" t="str">
        <f t="shared" si="127"/>
        <v>025-0-001 Fibrek S.E.N.C. (Pâtes et papiers)</v>
      </c>
      <c r="C4675" s="406">
        <v>862</v>
      </c>
      <c r="D4675" s="406" t="s">
        <v>1310</v>
      </c>
      <c r="E4675" s="406" t="s">
        <v>1311</v>
      </c>
      <c r="F4675" s="760">
        <v>460</v>
      </c>
      <c r="G4675" s="761">
        <v>8</v>
      </c>
      <c r="H4675" s="762">
        <v>460</v>
      </c>
    </row>
    <row r="4676" spans="1:8" s="2" customFormat="1" ht="15.75" thickBot="1" x14ac:dyDescent="0.3">
      <c r="A4676" s="525" t="str">
        <f t="shared" si="126"/>
        <v>862-081-0-001 Rayonier A.M. Canada S.E.N.C. (Témiscaming - Pâtes et papiers)</v>
      </c>
      <c r="B4676" s="345" t="str">
        <f t="shared" si="127"/>
        <v>081-0-001 Rayonier A.M. Canada S.E.N.C. (Témiscaming - Pâtes et papiers)</v>
      </c>
      <c r="C4676" s="406">
        <v>862</v>
      </c>
      <c r="D4676" s="406" t="s">
        <v>1017</v>
      </c>
      <c r="E4676" s="406" t="s">
        <v>1244</v>
      </c>
      <c r="F4676" s="760">
        <v>460</v>
      </c>
      <c r="G4676" s="761">
        <v>8</v>
      </c>
      <c r="H4676" s="762">
        <v>460</v>
      </c>
    </row>
    <row r="4677" spans="1:8" s="2" customFormat="1" ht="15.75" thickBot="1" x14ac:dyDescent="0.3">
      <c r="A4677" s="525" t="str">
        <f t="shared" si="126"/>
        <v>862-025-4-005 Société de cogénération de St-Félicien, S.E.C.</v>
      </c>
      <c r="B4677" s="345" t="str">
        <f t="shared" si="127"/>
        <v>025-4-005 Société de cogénération de St-Félicien, S.E.C.</v>
      </c>
      <c r="C4677" s="406">
        <v>862</v>
      </c>
      <c r="D4677" s="406" t="s">
        <v>1312</v>
      </c>
      <c r="E4677" s="406" t="s">
        <v>1313</v>
      </c>
      <c r="F4677" s="760">
        <v>460</v>
      </c>
      <c r="G4677" s="761">
        <v>8</v>
      </c>
      <c r="H4677" s="762">
        <v>460</v>
      </c>
    </row>
    <row r="4678" spans="1:8" s="2" customFormat="1" ht="15.75" thickBot="1" x14ac:dyDescent="0.3">
      <c r="A4678" s="525" t="str">
        <f t="shared" si="126"/>
        <v>862-042-2-013 Transfobec Mauricie</v>
      </c>
      <c r="B4678" s="345" t="str">
        <f t="shared" si="127"/>
        <v>042-2-013 Transfobec Mauricie</v>
      </c>
      <c r="C4678" s="406">
        <v>862</v>
      </c>
      <c r="D4678" s="406" t="s">
        <v>1316</v>
      </c>
      <c r="E4678" s="406" t="s">
        <v>1317</v>
      </c>
      <c r="F4678" s="760">
        <v>460</v>
      </c>
      <c r="G4678" s="761">
        <v>8</v>
      </c>
      <c r="H4678" s="762">
        <v>460</v>
      </c>
    </row>
    <row r="4679" spans="1:8" s="2" customFormat="1" ht="15.75" thickBot="1" x14ac:dyDescent="0.3">
      <c r="A4679" s="525" t="str">
        <f t="shared" si="126"/>
        <v>863-142-4-004 Biomasse du lac Taureau</v>
      </c>
      <c r="B4679" s="345" t="str">
        <f t="shared" si="127"/>
        <v>142-4-004 Biomasse du lac Taureau</v>
      </c>
      <c r="C4679" s="406">
        <v>863</v>
      </c>
      <c r="D4679" s="406" t="s">
        <v>1147</v>
      </c>
      <c r="E4679" s="406" t="s">
        <v>1318</v>
      </c>
      <c r="F4679" s="760">
        <v>460</v>
      </c>
      <c r="G4679" s="761">
        <v>8</v>
      </c>
      <c r="H4679" s="762">
        <v>460</v>
      </c>
    </row>
    <row r="4680" spans="1:8" s="2" customFormat="1" ht="15.75" thickBot="1" x14ac:dyDescent="0.3">
      <c r="A4680" s="525" t="str">
        <f t="shared" si="126"/>
        <v>863-011-0-003 Cascades Canada ULC (Cabano)</v>
      </c>
      <c r="B4680" s="345" t="str">
        <f t="shared" si="127"/>
        <v>011-0-003 Cascades Canada ULC (Cabano)</v>
      </c>
      <c r="C4680" s="406">
        <v>863</v>
      </c>
      <c r="D4680" s="406" t="s">
        <v>1007</v>
      </c>
      <c r="E4680" s="406" t="s">
        <v>1211</v>
      </c>
      <c r="F4680" s="760">
        <v>460</v>
      </c>
      <c r="G4680" s="761">
        <v>8</v>
      </c>
      <c r="H4680" s="762">
        <v>460</v>
      </c>
    </row>
    <row r="4681" spans="1:8" s="2" customFormat="1" ht="15.75" thickBot="1" x14ac:dyDescent="0.3">
      <c r="A4681" s="525" t="str">
        <f t="shared" si="126"/>
        <v>863-051-0-003 Domtar inc. (Windsor - Pâtes et papiers)</v>
      </c>
      <c r="B4681" s="345" t="str">
        <f t="shared" si="127"/>
        <v>051-0-003 Domtar inc. (Windsor - Pâtes et papiers)</v>
      </c>
      <c r="C4681" s="406">
        <v>863</v>
      </c>
      <c r="D4681" s="406" t="s">
        <v>1012</v>
      </c>
      <c r="E4681" s="406" t="s">
        <v>1238</v>
      </c>
      <c r="F4681" s="760">
        <v>460</v>
      </c>
      <c r="G4681" s="761">
        <v>8</v>
      </c>
      <c r="H4681" s="762">
        <v>460</v>
      </c>
    </row>
    <row r="4682" spans="1:8" s="2" customFormat="1" ht="15.75" thickBot="1" x14ac:dyDescent="0.3">
      <c r="A4682" s="525" t="str">
        <f t="shared" si="126"/>
        <v>863-021-2-036 Elkem Métal Canada inc.</v>
      </c>
      <c r="B4682" s="345" t="str">
        <f t="shared" si="127"/>
        <v>021-2-036 Elkem Métal Canada inc.</v>
      </c>
      <c r="C4682" s="406">
        <v>863</v>
      </c>
      <c r="D4682" s="406" t="s">
        <v>1308</v>
      </c>
      <c r="E4682" s="406" t="s">
        <v>1309</v>
      </c>
      <c r="F4682" s="760">
        <v>460</v>
      </c>
      <c r="G4682" s="761">
        <v>8</v>
      </c>
      <c r="H4682" s="762">
        <v>460</v>
      </c>
    </row>
    <row r="4683" spans="1:8" s="2" customFormat="1" ht="15.75" thickBot="1" x14ac:dyDescent="0.3">
      <c r="A4683" s="525" t="str">
        <f t="shared" si="126"/>
        <v>863-027-4-003 Énergie Milot</v>
      </c>
      <c r="B4683" s="345" t="str">
        <f t="shared" si="127"/>
        <v>027-4-003 Énergie Milot</v>
      </c>
      <c r="C4683" s="406">
        <v>863</v>
      </c>
      <c r="D4683" s="406" t="s">
        <v>1314</v>
      </c>
      <c r="E4683" s="406" t="s">
        <v>1315</v>
      </c>
      <c r="F4683" s="760">
        <v>460</v>
      </c>
      <c r="G4683" s="761">
        <v>8</v>
      </c>
      <c r="H4683" s="762">
        <v>460</v>
      </c>
    </row>
    <row r="4684" spans="1:8" s="2" customFormat="1" ht="15.75" thickBot="1" x14ac:dyDescent="0.3">
      <c r="A4684" s="525" t="str">
        <f t="shared" si="126"/>
        <v>863-012-0-003 Entreprises Sappi Canada inc. (Matane)</v>
      </c>
      <c r="B4684" s="345" t="str">
        <f t="shared" si="127"/>
        <v>012-0-003 Entreprises Sappi Canada inc. (Matane)</v>
      </c>
      <c r="C4684" s="406">
        <v>863</v>
      </c>
      <c r="D4684" s="406" t="s">
        <v>1009</v>
      </c>
      <c r="E4684" s="406" t="s">
        <v>1239</v>
      </c>
      <c r="F4684" s="760">
        <v>460</v>
      </c>
      <c r="G4684" s="761">
        <v>8</v>
      </c>
      <c r="H4684" s="762">
        <v>460</v>
      </c>
    </row>
    <row r="4685" spans="1:8" s="2" customFormat="1" ht="15.75" thickBot="1" x14ac:dyDescent="0.3">
      <c r="A4685" s="525" t="str">
        <f t="shared" si="126"/>
        <v>863-025-0-001 Fibrek S.E.N.C. (Pâtes et papiers)</v>
      </c>
      <c r="B4685" s="345" t="str">
        <f t="shared" si="127"/>
        <v>025-0-001 Fibrek S.E.N.C. (Pâtes et papiers)</v>
      </c>
      <c r="C4685" s="406">
        <v>863</v>
      </c>
      <c r="D4685" s="406" t="s">
        <v>1310</v>
      </c>
      <c r="E4685" s="406" t="s">
        <v>1311</v>
      </c>
      <c r="F4685" s="760">
        <v>460</v>
      </c>
      <c r="G4685" s="761">
        <v>8</v>
      </c>
      <c r="H4685" s="762">
        <v>460</v>
      </c>
    </row>
    <row r="4686" spans="1:8" s="2" customFormat="1" ht="15.75" thickBot="1" x14ac:dyDescent="0.3">
      <c r="A4686" s="525" t="str">
        <f t="shared" si="126"/>
        <v>863-081-0-001 Rayonier A.M. Canada S.E.N.C. (Témiscaming - Pâtes et papiers)</v>
      </c>
      <c r="B4686" s="345" t="str">
        <f t="shared" si="127"/>
        <v>081-0-001 Rayonier A.M. Canada S.E.N.C. (Témiscaming - Pâtes et papiers)</v>
      </c>
      <c r="C4686" s="406">
        <v>863</v>
      </c>
      <c r="D4686" s="406" t="s">
        <v>1017</v>
      </c>
      <c r="E4686" s="406" t="s">
        <v>1244</v>
      </c>
      <c r="F4686" s="760">
        <v>460</v>
      </c>
      <c r="G4686" s="761">
        <v>8</v>
      </c>
      <c r="H4686" s="762">
        <v>460</v>
      </c>
    </row>
    <row r="4687" spans="1:8" s="2" customFormat="1" ht="15.75" thickBot="1" x14ac:dyDescent="0.3">
      <c r="A4687" s="525" t="str">
        <f t="shared" si="126"/>
        <v>863-025-4-005 Société de cogénération de St-Félicien, S.E.C.</v>
      </c>
      <c r="B4687" s="345" t="str">
        <f t="shared" si="127"/>
        <v>025-4-005 Société de cogénération de St-Félicien, S.E.C.</v>
      </c>
      <c r="C4687" s="406">
        <v>863</v>
      </c>
      <c r="D4687" s="406" t="s">
        <v>1312</v>
      </c>
      <c r="E4687" s="406" t="s">
        <v>1313</v>
      </c>
      <c r="F4687" s="760">
        <v>460</v>
      </c>
      <c r="G4687" s="761">
        <v>8</v>
      </c>
      <c r="H4687" s="762">
        <v>460</v>
      </c>
    </row>
    <row r="4688" spans="1:8" s="2" customFormat="1" ht="15.75" thickBot="1" x14ac:dyDescent="0.3">
      <c r="A4688" s="525" t="str">
        <f t="shared" si="126"/>
        <v>863-042-2-013 Transfobec Mauricie</v>
      </c>
      <c r="B4688" s="345" t="str">
        <f t="shared" si="127"/>
        <v>042-2-013 Transfobec Mauricie</v>
      </c>
      <c r="C4688" s="406">
        <v>863</v>
      </c>
      <c r="D4688" s="406" t="s">
        <v>1316</v>
      </c>
      <c r="E4688" s="406" t="s">
        <v>1317</v>
      </c>
      <c r="F4688" s="760">
        <v>460</v>
      </c>
      <c r="G4688" s="761">
        <v>8</v>
      </c>
      <c r="H4688" s="762">
        <v>460</v>
      </c>
    </row>
    <row r="4689" spans="1:8" s="2" customFormat="1" ht="15.75" thickBot="1" x14ac:dyDescent="0.3">
      <c r="A4689" s="525" t="str">
        <f t="shared" si="126"/>
        <v>864-142-4-004 Biomasse du lac Taureau</v>
      </c>
      <c r="B4689" s="345" t="str">
        <f t="shared" si="127"/>
        <v>142-4-004 Biomasse du lac Taureau</v>
      </c>
      <c r="C4689" s="406">
        <v>864</v>
      </c>
      <c r="D4689" s="406" t="s">
        <v>1147</v>
      </c>
      <c r="E4689" s="406" t="s">
        <v>1318</v>
      </c>
      <c r="F4689" s="760">
        <v>460</v>
      </c>
      <c r="G4689" s="761">
        <v>8</v>
      </c>
      <c r="H4689" s="762">
        <v>460</v>
      </c>
    </row>
    <row r="4690" spans="1:8" s="2" customFormat="1" ht="15.75" thickBot="1" x14ac:dyDescent="0.3">
      <c r="A4690" s="525" t="str">
        <f t="shared" si="126"/>
        <v>864-011-0-003 Cascades Canada ULC (Cabano)</v>
      </c>
      <c r="B4690" s="345" t="str">
        <f t="shared" si="127"/>
        <v>011-0-003 Cascades Canada ULC (Cabano)</v>
      </c>
      <c r="C4690" s="406">
        <v>864</v>
      </c>
      <c r="D4690" s="406" t="s">
        <v>1007</v>
      </c>
      <c r="E4690" s="406" t="s">
        <v>1211</v>
      </c>
      <c r="F4690" s="760">
        <v>460</v>
      </c>
      <c r="G4690" s="761">
        <v>8</v>
      </c>
      <c r="H4690" s="762">
        <v>460</v>
      </c>
    </row>
    <row r="4691" spans="1:8" s="2" customFormat="1" ht="15.75" thickBot="1" x14ac:dyDescent="0.3">
      <c r="A4691" s="525" t="str">
        <f t="shared" si="126"/>
        <v>864-051-0-003 Domtar inc. (Windsor - Pâtes et papiers)</v>
      </c>
      <c r="B4691" s="345" t="str">
        <f t="shared" si="127"/>
        <v>051-0-003 Domtar inc. (Windsor - Pâtes et papiers)</v>
      </c>
      <c r="C4691" s="406">
        <v>864</v>
      </c>
      <c r="D4691" s="406" t="s">
        <v>1012</v>
      </c>
      <c r="E4691" s="406" t="s">
        <v>1238</v>
      </c>
      <c r="F4691" s="760">
        <v>460</v>
      </c>
      <c r="G4691" s="761">
        <v>8</v>
      </c>
      <c r="H4691" s="762">
        <v>460</v>
      </c>
    </row>
    <row r="4692" spans="1:8" s="2" customFormat="1" ht="15.75" thickBot="1" x14ac:dyDescent="0.3">
      <c r="A4692" s="525" t="str">
        <f t="shared" si="126"/>
        <v>864-021-2-036 Elkem Métal Canada inc.</v>
      </c>
      <c r="B4692" s="345" t="str">
        <f t="shared" si="127"/>
        <v>021-2-036 Elkem Métal Canada inc.</v>
      </c>
      <c r="C4692" s="406">
        <v>864</v>
      </c>
      <c r="D4692" s="406" t="s">
        <v>1308</v>
      </c>
      <c r="E4692" s="406" t="s">
        <v>1309</v>
      </c>
      <c r="F4692" s="760">
        <v>460</v>
      </c>
      <c r="G4692" s="761">
        <v>8</v>
      </c>
      <c r="H4692" s="762">
        <v>460</v>
      </c>
    </row>
    <row r="4693" spans="1:8" s="2" customFormat="1" ht="15.75" thickBot="1" x14ac:dyDescent="0.3">
      <c r="A4693" s="525" t="str">
        <f t="shared" si="126"/>
        <v>864-027-4-003 Énergie Milot</v>
      </c>
      <c r="B4693" s="345" t="str">
        <f t="shared" si="127"/>
        <v>027-4-003 Énergie Milot</v>
      </c>
      <c r="C4693" s="406">
        <v>864</v>
      </c>
      <c r="D4693" s="406" t="s">
        <v>1314</v>
      </c>
      <c r="E4693" s="406" t="s">
        <v>1315</v>
      </c>
      <c r="F4693" s="760">
        <v>460</v>
      </c>
      <c r="G4693" s="761">
        <v>8</v>
      </c>
      <c r="H4693" s="762">
        <v>460</v>
      </c>
    </row>
    <row r="4694" spans="1:8" s="2" customFormat="1" ht="15.75" thickBot="1" x14ac:dyDescent="0.3">
      <c r="A4694" s="525" t="str">
        <f t="shared" si="126"/>
        <v>864-012-0-003 Entreprises Sappi Canada inc. (Matane)</v>
      </c>
      <c r="B4694" s="345" t="str">
        <f t="shared" si="127"/>
        <v>012-0-003 Entreprises Sappi Canada inc. (Matane)</v>
      </c>
      <c r="C4694" s="406">
        <v>864</v>
      </c>
      <c r="D4694" s="406" t="s">
        <v>1009</v>
      </c>
      <c r="E4694" s="406" t="s">
        <v>1239</v>
      </c>
      <c r="F4694" s="760">
        <v>460</v>
      </c>
      <c r="G4694" s="761">
        <v>8</v>
      </c>
      <c r="H4694" s="762">
        <v>460</v>
      </c>
    </row>
    <row r="4695" spans="1:8" s="2" customFormat="1" ht="15.75" thickBot="1" x14ac:dyDescent="0.3">
      <c r="A4695" s="525" t="str">
        <f t="shared" si="126"/>
        <v>864-025-0-001 Fibrek S.E.N.C. (Pâtes et papiers)</v>
      </c>
      <c r="B4695" s="345" t="str">
        <f t="shared" si="127"/>
        <v>025-0-001 Fibrek S.E.N.C. (Pâtes et papiers)</v>
      </c>
      <c r="C4695" s="406">
        <v>864</v>
      </c>
      <c r="D4695" s="406" t="s">
        <v>1310</v>
      </c>
      <c r="E4695" s="406" t="s">
        <v>1311</v>
      </c>
      <c r="F4695" s="760">
        <v>460</v>
      </c>
      <c r="G4695" s="761">
        <v>8</v>
      </c>
      <c r="H4695" s="762">
        <v>460</v>
      </c>
    </row>
    <row r="4696" spans="1:8" s="2" customFormat="1" ht="15.75" thickBot="1" x14ac:dyDescent="0.3">
      <c r="A4696" s="525" t="str">
        <f t="shared" si="126"/>
        <v>864-081-0-001 Rayonier A.M. Canada S.E.N.C. (Témiscaming - Pâtes et papiers)</v>
      </c>
      <c r="B4696" s="345" t="str">
        <f t="shared" si="127"/>
        <v>081-0-001 Rayonier A.M. Canada S.E.N.C. (Témiscaming - Pâtes et papiers)</v>
      </c>
      <c r="C4696" s="406">
        <v>864</v>
      </c>
      <c r="D4696" s="406" t="s">
        <v>1017</v>
      </c>
      <c r="E4696" s="406" t="s">
        <v>1244</v>
      </c>
      <c r="F4696" s="760">
        <v>460</v>
      </c>
      <c r="G4696" s="761">
        <v>8</v>
      </c>
      <c r="H4696" s="762">
        <v>460</v>
      </c>
    </row>
    <row r="4697" spans="1:8" s="2" customFormat="1" ht="15.75" thickBot="1" x14ac:dyDescent="0.3">
      <c r="A4697" s="525" t="str">
        <f t="shared" si="126"/>
        <v>864-025-4-005 Société de cogénération de St-Félicien, S.E.C.</v>
      </c>
      <c r="B4697" s="345" t="str">
        <f t="shared" si="127"/>
        <v>025-4-005 Société de cogénération de St-Félicien, S.E.C.</v>
      </c>
      <c r="C4697" s="406">
        <v>864</v>
      </c>
      <c r="D4697" s="406" t="s">
        <v>1312</v>
      </c>
      <c r="E4697" s="406" t="s">
        <v>1313</v>
      </c>
      <c r="F4697" s="760">
        <v>460</v>
      </c>
      <c r="G4697" s="761">
        <v>8</v>
      </c>
      <c r="H4697" s="762">
        <v>460</v>
      </c>
    </row>
    <row r="4698" spans="1:8" s="2" customFormat="1" ht="15.75" thickBot="1" x14ac:dyDescent="0.3">
      <c r="A4698" s="525" t="str">
        <f t="shared" si="126"/>
        <v>864-042-2-013 Transfobec Mauricie</v>
      </c>
      <c r="B4698" s="345" t="str">
        <f t="shared" si="127"/>
        <v>042-2-013 Transfobec Mauricie</v>
      </c>
      <c r="C4698" s="406">
        <v>864</v>
      </c>
      <c r="D4698" s="406" t="s">
        <v>1316</v>
      </c>
      <c r="E4698" s="406" t="s">
        <v>1317</v>
      </c>
      <c r="F4698" s="760">
        <v>460</v>
      </c>
      <c r="G4698" s="761">
        <v>8</v>
      </c>
      <c r="H4698" s="762">
        <v>460</v>
      </c>
    </row>
    <row r="4699" spans="1:8" s="2" customFormat="1" ht="15.75" thickBot="1" x14ac:dyDescent="0.3">
      <c r="A4699" s="525" t="str">
        <f t="shared" si="126"/>
        <v>865-142-4-004 Biomasse du lac Taureau</v>
      </c>
      <c r="B4699" s="345" t="str">
        <f t="shared" si="127"/>
        <v>142-4-004 Biomasse du lac Taureau</v>
      </c>
      <c r="C4699" s="406">
        <v>865</v>
      </c>
      <c r="D4699" s="406" t="s">
        <v>1147</v>
      </c>
      <c r="E4699" s="406" t="s">
        <v>1318</v>
      </c>
      <c r="F4699" s="760">
        <v>460</v>
      </c>
      <c r="G4699" s="761">
        <v>8</v>
      </c>
      <c r="H4699" s="762">
        <v>460</v>
      </c>
    </row>
    <row r="4700" spans="1:8" s="2" customFormat="1" ht="15.75" thickBot="1" x14ac:dyDescent="0.3">
      <c r="A4700" s="525" t="str">
        <f t="shared" si="126"/>
        <v>865-011-0-003 Cascades Canada ULC (Cabano)</v>
      </c>
      <c r="B4700" s="345" t="str">
        <f t="shared" si="127"/>
        <v>011-0-003 Cascades Canada ULC (Cabano)</v>
      </c>
      <c r="C4700" s="406">
        <v>865</v>
      </c>
      <c r="D4700" s="406" t="s">
        <v>1007</v>
      </c>
      <c r="E4700" s="406" t="s">
        <v>1211</v>
      </c>
      <c r="F4700" s="760">
        <v>460</v>
      </c>
      <c r="G4700" s="761">
        <v>8</v>
      </c>
      <c r="H4700" s="762">
        <v>460</v>
      </c>
    </row>
    <row r="4701" spans="1:8" s="2" customFormat="1" ht="15.75" thickBot="1" x14ac:dyDescent="0.3">
      <c r="A4701" s="525" t="str">
        <f t="shared" si="126"/>
        <v>865-051-0-003 Domtar inc. (Windsor - Pâtes et papiers)</v>
      </c>
      <c r="B4701" s="345" t="str">
        <f t="shared" si="127"/>
        <v>051-0-003 Domtar inc. (Windsor - Pâtes et papiers)</v>
      </c>
      <c r="C4701" s="406">
        <v>865</v>
      </c>
      <c r="D4701" s="406" t="s">
        <v>1012</v>
      </c>
      <c r="E4701" s="406" t="s">
        <v>1238</v>
      </c>
      <c r="F4701" s="760">
        <v>460</v>
      </c>
      <c r="G4701" s="761">
        <v>8</v>
      </c>
      <c r="H4701" s="762">
        <v>460</v>
      </c>
    </row>
    <row r="4702" spans="1:8" s="2" customFormat="1" ht="15.75" thickBot="1" x14ac:dyDescent="0.3">
      <c r="A4702" s="525" t="str">
        <f t="shared" si="126"/>
        <v>865-021-2-036 Elkem Métal Canada inc.</v>
      </c>
      <c r="B4702" s="345" t="str">
        <f t="shared" si="127"/>
        <v>021-2-036 Elkem Métal Canada inc.</v>
      </c>
      <c r="C4702" s="406">
        <v>865</v>
      </c>
      <c r="D4702" s="406" t="s">
        <v>1308</v>
      </c>
      <c r="E4702" s="406" t="s">
        <v>1309</v>
      </c>
      <c r="F4702" s="760">
        <v>460</v>
      </c>
      <c r="G4702" s="761">
        <v>8</v>
      </c>
      <c r="H4702" s="762">
        <v>460</v>
      </c>
    </row>
    <row r="4703" spans="1:8" s="2" customFormat="1" ht="15.75" thickBot="1" x14ac:dyDescent="0.3">
      <c r="A4703" s="525" t="str">
        <f t="shared" si="126"/>
        <v>865-027-4-003 Énergie Milot</v>
      </c>
      <c r="B4703" s="345" t="str">
        <f t="shared" si="127"/>
        <v>027-4-003 Énergie Milot</v>
      </c>
      <c r="C4703" s="406">
        <v>865</v>
      </c>
      <c r="D4703" s="406" t="s">
        <v>1314</v>
      </c>
      <c r="E4703" s="406" t="s">
        <v>1315</v>
      </c>
      <c r="F4703" s="760">
        <v>460</v>
      </c>
      <c r="G4703" s="761">
        <v>8</v>
      </c>
      <c r="H4703" s="762">
        <v>460</v>
      </c>
    </row>
    <row r="4704" spans="1:8" s="2" customFormat="1" ht="15.75" thickBot="1" x14ac:dyDescent="0.3">
      <c r="A4704" s="525" t="str">
        <f t="shared" ref="A4704:A4767" si="128">CONCATENATE(C4704,"-",B4704)</f>
        <v>865-012-0-003 Entreprises Sappi Canada inc. (Matane)</v>
      </c>
      <c r="B4704" s="345" t="str">
        <f t="shared" ref="B4704:B4767" si="129">CONCATENATE(D4704," ",E4704)</f>
        <v>012-0-003 Entreprises Sappi Canada inc. (Matane)</v>
      </c>
      <c r="C4704" s="406">
        <v>865</v>
      </c>
      <c r="D4704" s="406" t="s">
        <v>1009</v>
      </c>
      <c r="E4704" s="406" t="s">
        <v>1239</v>
      </c>
      <c r="F4704" s="760">
        <v>460</v>
      </c>
      <c r="G4704" s="761">
        <v>8</v>
      </c>
      <c r="H4704" s="762">
        <v>460</v>
      </c>
    </row>
    <row r="4705" spans="1:8" s="2" customFormat="1" ht="15.75" thickBot="1" x14ac:dyDescent="0.3">
      <c r="A4705" s="525" t="str">
        <f t="shared" si="128"/>
        <v>865-025-0-001 Fibrek S.E.N.C. (Pâtes et papiers)</v>
      </c>
      <c r="B4705" s="345" t="str">
        <f t="shared" si="129"/>
        <v>025-0-001 Fibrek S.E.N.C. (Pâtes et papiers)</v>
      </c>
      <c r="C4705" s="406">
        <v>865</v>
      </c>
      <c r="D4705" s="406" t="s">
        <v>1310</v>
      </c>
      <c r="E4705" s="406" t="s">
        <v>1311</v>
      </c>
      <c r="F4705" s="760">
        <v>460</v>
      </c>
      <c r="G4705" s="761">
        <v>8</v>
      </c>
      <c r="H4705" s="762">
        <v>460</v>
      </c>
    </row>
    <row r="4706" spans="1:8" s="2" customFormat="1" ht="15.75" thickBot="1" x14ac:dyDescent="0.3">
      <c r="A4706" s="525" t="str">
        <f t="shared" si="128"/>
        <v>865-081-0-001 Rayonier A.M. Canada S.E.N.C. (Témiscaming - Pâtes et papiers)</v>
      </c>
      <c r="B4706" s="345" t="str">
        <f t="shared" si="129"/>
        <v>081-0-001 Rayonier A.M. Canada S.E.N.C. (Témiscaming - Pâtes et papiers)</v>
      </c>
      <c r="C4706" s="406">
        <v>865</v>
      </c>
      <c r="D4706" s="406" t="s">
        <v>1017</v>
      </c>
      <c r="E4706" s="406" t="s">
        <v>1244</v>
      </c>
      <c r="F4706" s="760">
        <v>460</v>
      </c>
      <c r="G4706" s="761">
        <v>8</v>
      </c>
      <c r="H4706" s="762">
        <v>460</v>
      </c>
    </row>
    <row r="4707" spans="1:8" s="2" customFormat="1" ht="15.75" thickBot="1" x14ac:dyDescent="0.3">
      <c r="A4707" s="525" t="str">
        <f t="shared" si="128"/>
        <v>865-025-4-005 Société de cogénération de St-Félicien, S.E.C.</v>
      </c>
      <c r="B4707" s="345" t="str">
        <f t="shared" si="129"/>
        <v>025-4-005 Société de cogénération de St-Félicien, S.E.C.</v>
      </c>
      <c r="C4707" s="406">
        <v>865</v>
      </c>
      <c r="D4707" s="406" t="s">
        <v>1312</v>
      </c>
      <c r="E4707" s="406" t="s">
        <v>1313</v>
      </c>
      <c r="F4707" s="760">
        <v>460</v>
      </c>
      <c r="G4707" s="761">
        <v>8</v>
      </c>
      <c r="H4707" s="762">
        <v>460</v>
      </c>
    </row>
    <row r="4708" spans="1:8" s="2" customFormat="1" ht="15.75" thickBot="1" x14ac:dyDescent="0.3">
      <c r="A4708" s="525" t="str">
        <f t="shared" si="128"/>
        <v>865-042-2-013 Transfobec Mauricie</v>
      </c>
      <c r="B4708" s="345" t="str">
        <f t="shared" si="129"/>
        <v>042-2-013 Transfobec Mauricie</v>
      </c>
      <c r="C4708" s="406">
        <v>865</v>
      </c>
      <c r="D4708" s="406" t="s">
        <v>1316</v>
      </c>
      <c r="E4708" s="406" t="s">
        <v>1317</v>
      </c>
      <c r="F4708" s="760">
        <v>460</v>
      </c>
      <c r="G4708" s="761">
        <v>8</v>
      </c>
      <c r="H4708" s="762">
        <v>460</v>
      </c>
    </row>
    <row r="4709" spans="1:8" s="2" customFormat="1" ht="15.75" thickBot="1" x14ac:dyDescent="0.3">
      <c r="A4709" s="525" t="str">
        <f t="shared" si="128"/>
        <v>866-142-4-004 Biomasse du lac Taureau</v>
      </c>
      <c r="B4709" s="345" t="str">
        <f t="shared" si="129"/>
        <v>142-4-004 Biomasse du lac Taureau</v>
      </c>
      <c r="C4709" s="406">
        <v>866</v>
      </c>
      <c r="D4709" s="406" t="s">
        <v>1147</v>
      </c>
      <c r="E4709" s="406" t="s">
        <v>1318</v>
      </c>
      <c r="F4709" s="760">
        <v>460</v>
      </c>
      <c r="G4709" s="761">
        <v>8</v>
      </c>
      <c r="H4709" s="762">
        <v>460</v>
      </c>
    </row>
    <row r="4710" spans="1:8" s="2" customFormat="1" ht="15.75" thickBot="1" x14ac:dyDescent="0.3">
      <c r="A4710" s="525" t="str">
        <f t="shared" si="128"/>
        <v>866-011-0-003 Cascades Canada ULC (Cabano)</v>
      </c>
      <c r="B4710" s="345" t="str">
        <f t="shared" si="129"/>
        <v>011-0-003 Cascades Canada ULC (Cabano)</v>
      </c>
      <c r="C4710" s="406">
        <v>866</v>
      </c>
      <c r="D4710" s="406" t="s">
        <v>1007</v>
      </c>
      <c r="E4710" s="406" t="s">
        <v>1211</v>
      </c>
      <c r="F4710" s="760">
        <v>460</v>
      </c>
      <c r="G4710" s="761">
        <v>8</v>
      </c>
      <c r="H4710" s="762">
        <v>460</v>
      </c>
    </row>
    <row r="4711" spans="1:8" s="2" customFormat="1" ht="15.75" thickBot="1" x14ac:dyDescent="0.3">
      <c r="A4711" s="525" t="str">
        <f t="shared" si="128"/>
        <v>866-051-0-003 Domtar inc. (Windsor - Pâtes et papiers)</v>
      </c>
      <c r="B4711" s="345" t="str">
        <f t="shared" si="129"/>
        <v>051-0-003 Domtar inc. (Windsor - Pâtes et papiers)</v>
      </c>
      <c r="C4711" s="406">
        <v>866</v>
      </c>
      <c r="D4711" s="406" t="s">
        <v>1012</v>
      </c>
      <c r="E4711" s="406" t="s">
        <v>1238</v>
      </c>
      <c r="F4711" s="760">
        <v>460</v>
      </c>
      <c r="G4711" s="761">
        <v>8</v>
      </c>
      <c r="H4711" s="762">
        <v>460</v>
      </c>
    </row>
    <row r="4712" spans="1:8" s="2" customFormat="1" ht="15.75" thickBot="1" x14ac:dyDescent="0.3">
      <c r="A4712" s="525" t="str">
        <f t="shared" si="128"/>
        <v>866-021-2-036 Elkem Métal Canada inc.</v>
      </c>
      <c r="B4712" s="345" t="str">
        <f t="shared" si="129"/>
        <v>021-2-036 Elkem Métal Canada inc.</v>
      </c>
      <c r="C4712" s="406">
        <v>866</v>
      </c>
      <c r="D4712" s="406" t="s">
        <v>1308</v>
      </c>
      <c r="E4712" s="406" t="s">
        <v>1309</v>
      </c>
      <c r="F4712" s="760">
        <v>460</v>
      </c>
      <c r="G4712" s="761">
        <v>8</v>
      </c>
      <c r="H4712" s="762">
        <v>460</v>
      </c>
    </row>
    <row r="4713" spans="1:8" s="2" customFormat="1" ht="15.75" thickBot="1" x14ac:dyDescent="0.3">
      <c r="A4713" s="525" t="str">
        <f t="shared" si="128"/>
        <v>866-027-4-003 Énergie Milot</v>
      </c>
      <c r="B4713" s="345" t="str">
        <f t="shared" si="129"/>
        <v>027-4-003 Énergie Milot</v>
      </c>
      <c r="C4713" s="406">
        <v>866</v>
      </c>
      <c r="D4713" s="406" t="s">
        <v>1314</v>
      </c>
      <c r="E4713" s="406" t="s">
        <v>1315</v>
      </c>
      <c r="F4713" s="760">
        <v>460</v>
      </c>
      <c r="G4713" s="761">
        <v>8</v>
      </c>
      <c r="H4713" s="762">
        <v>460</v>
      </c>
    </row>
    <row r="4714" spans="1:8" s="2" customFormat="1" ht="15.75" thickBot="1" x14ac:dyDescent="0.3">
      <c r="A4714" s="525" t="str">
        <f t="shared" si="128"/>
        <v>866-012-0-003 Entreprises Sappi Canada inc. (Matane)</v>
      </c>
      <c r="B4714" s="345" t="str">
        <f t="shared" si="129"/>
        <v>012-0-003 Entreprises Sappi Canada inc. (Matane)</v>
      </c>
      <c r="C4714" s="406">
        <v>866</v>
      </c>
      <c r="D4714" s="406" t="s">
        <v>1009</v>
      </c>
      <c r="E4714" s="406" t="s">
        <v>1239</v>
      </c>
      <c r="F4714" s="760">
        <v>460</v>
      </c>
      <c r="G4714" s="761">
        <v>8</v>
      </c>
      <c r="H4714" s="762">
        <v>460</v>
      </c>
    </row>
    <row r="4715" spans="1:8" s="2" customFormat="1" ht="15.75" thickBot="1" x14ac:dyDescent="0.3">
      <c r="A4715" s="525" t="str">
        <f t="shared" si="128"/>
        <v>866-025-0-001 Fibrek S.E.N.C. (Pâtes et papiers)</v>
      </c>
      <c r="B4715" s="345" t="str">
        <f t="shared" si="129"/>
        <v>025-0-001 Fibrek S.E.N.C. (Pâtes et papiers)</v>
      </c>
      <c r="C4715" s="406">
        <v>866</v>
      </c>
      <c r="D4715" s="406" t="s">
        <v>1310</v>
      </c>
      <c r="E4715" s="406" t="s">
        <v>1311</v>
      </c>
      <c r="F4715" s="760">
        <v>460</v>
      </c>
      <c r="G4715" s="761">
        <v>8</v>
      </c>
      <c r="H4715" s="762">
        <v>460</v>
      </c>
    </row>
    <row r="4716" spans="1:8" s="2" customFormat="1" ht="15.75" thickBot="1" x14ac:dyDescent="0.3">
      <c r="A4716" s="525" t="str">
        <f t="shared" si="128"/>
        <v>866-081-0-001 Rayonier A.M. Canada S.E.N.C. (Témiscaming - Pâtes et papiers)</v>
      </c>
      <c r="B4716" s="345" t="str">
        <f t="shared" si="129"/>
        <v>081-0-001 Rayonier A.M. Canada S.E.N.C. (Témiscaming - Pâtes et papiers)</v>
      </c>
      <c r="C4716" s="406">
        <v>866</v>
      </c>
      <c r="D4716" s="406" t="s">
        <v>1017</v>
      </c>
      <c r="E4716" s="406" t="s">
        <v>1244</v>
      </c>
      <c r="F4716" s="760">
        <v>460</v>
      </c>
      <c r="G4716" s="761">
        <v>8</v>
      </c>
      <c r="H4716" s="762">
        <v>460</v>
      </c>
    </row>
    <row r="4717" spans="1:8" s="2" customFormat="1" ht="15.75" thickBot="1" x14ac:dyDescent="0.3">
      <c r="A4717" s="525" t="str">
        <f t="shared" si="128"/>
        <v>866-025-4-005 Société de cogénération de St-Félicien, S.E.C.</v>
      </c>
      <c r="B4717" s="345" t="str">
        <f t="shared" si="129"/>
        <v>025-4-005 Société de cogénération de St-Félicien, S.E.C.</v>
      </c>
      <c r="C4717" s="406">
        <v>866</v>
      </c>
      <c r="D4717" s="406" t="s">
        <v>1312</v>
      </c>
      <c r="E4717" s="406" t="s">
        <v>1313</v>
      </c>
      <c r="F4717" s="760">
        <v>460</v>
      </c>
      <c r="G4717" s="761">
        <v>8</v>
      </c>
      <c r="H4717" s="762">
        <v>460</v>
      </c>
    </row>
    <row r="4718" spans="1:8" s="2" customFormat="1" ht="15.75" thickBot="1" x14ac:dyDescent="0.3">
      <c r="A4718" s="525" t="str">
        <f t="shared" si="128"/>
        <v>866-042-2-013 Transfobec Mauricie</v>
      </c>
      <c r="B4718" s="345" t="str">
        <f t="shared" si="129"/>
        <v>042-2-013 Transfobec Mauricie</v>
      </c>
      <c r="C4718" s="406">
        <v>866</v>
      </c>
      <c r="D4718" s="406" t="s">
        <v>1316</v>
      </c>
      <c r="E4718" s="406" t="s">
        <v>1317</v>
      </c>
      <c r="F4718" s="760">
        <v>460</v>
      </c>
      <c r="G4718" s="761">
        <v>8</v>
      </c>
      <c r="H4718" s="762">
        <v>460</v>
      </c>
    </row>
    <row r="4719" spans="1:8" s="2" customFormat="1" ht="15.75" thickBot="1" x14ac:dyDescent="0.3">
      <c r="A4719" s="525" t="str">
        <f t="shared" si="128"/>
        <v>867-142-4-004 Biomasse du lac Taureau</v>
      </c>
      <c r="B4719" s="345" t="str">
        <f t="shared" si="129"/>
        <v>142-4-004 Biomasse du lac Taureau</v>
      </c>
      <c r="C4719" s="406">
        <v>867</v>
      </c>
      <c r="D4719" s="406" t="s">
        <v>1147</v>
      </c>
      <c r="E4719" s="406" t="s">
        <v>1318</v>
      </c>
      <c r="F4719" s="760">
        <v>460</v>
      </c>
      <c r="G4719" s="761">
        <v>8</v>
      </c>
      <c r="H4719" s="762">
        <v>460</v>
      </c>
    </row>
    <row r="4720" spans="1:8" s="2" customFormat="1" ht="15.75" thickBot="1" x14ac:dyDescent="0.3">
      <c r="A4720" s="525" t="str">
        <f t="shared" si="128"/>
        <v>867-011-0-003 Cascades Canada ULC (Cabano)</v>
      </c>
      <c r="B4720" s="345" t="str">
        <f t="shared" si="129"/>
        <v>011-0-003 Cascades Canada ULC (Cabano)</v>
      </c>
      <c r="C4720" s="406">
        <v>867</v>
      </c>
      <c r="D4720" s="406" t="s">
        <v>1007</v>
      </c>
      <c r="E4720" s="406" t="s">
        <v>1211</v>
      </c>
      <c r="F4720" s="760">
        <v>460</v>
      </c>
      <c r="G4720" s="761">
        <v>8</v>
      </c>
      <c r="H4720" s="762">
        <v>460</v>
      </c>
    </row>
    <row r="4721" spans="1:8" s="2" customFormat="1" ht="15.75" thickBot="1" x14ac:dyDescent="0.3">
      <c r="A4721" s="525" t="str">
        <f t="shared" si="128"/>
        <v>867-051-0-003 Domtar inc. (Windsor - Pâtes et papiers)</v>
      </c>
      <c r="B4721" s="345" t="str">
        <f t="shared" si="129"/>
        <v>051-0-003 Domtar inc. (Windsor - Pâtes et papiers)</v>
      </c>
      <c r="C4721" s="406">
        <v>867</v>
      </c>
      <c r="D4721" s="406" t="s">
        <v>1012</v>
      </c>
      <c r="E4721" s="406" t="s">
        <v>1238</v>
      </c>
      <c r="F4721" s="760">
        <v>460</v>
      </c>
      <c r="G4721" s="761">
        <v>8</v>
      </c>
      <c r="H4721" s="762">
        <v>460</v>
      </c>
    </row>
    <row r="4722" spans="1:8" s="2" customFormat="1" ht="15.75" thickBot="1" x14ac:dyDescent="0.3">
      <c r="A4722" s="525" t="str">
        <f t="shared" si="128"/>
        <v>867-021-2-036 Elkem Métal Canada inc.</v>
      </c>
      <c r="B4722" s="345" t="str">
        <f t="shared" si="129"/>
        <v>021-2-036 Elkem Métal Canada inc.</v>
      </c>
      <c r="C4722" s="406">
        <v>867</v>
      </c>
      <c r="D4722" s="406" t="s">
        <v>1308</v>
      </c>
      <c r="E4722" s="406" t="s">
        <v>1309</v>
      </c>
      <c r="F4722" s="760">
        <v>460</v>
      </c>
      <c r="G4722" s="761">
        <v>8</v>
      </c>
      <c r="H4722" s="762">
        <v>460</v>
      </c>
    </row>
    <row r="4723" spans="1:8" s="2" customFormat="1" ht="15.75" thickBot="1" x14ac:dyDescent="0.3">
      <c r="A4723" s="525" t="str">
        <f t="shared" si="128"/>
        <v>867-027-4-003 Énergie Milot</v>
      </c>
      <c r="B4723" s="345" t="str">
        <f t="shared" si="129"/>
        <v>027-4-003 Énergie Milot</v>
      </c>
      <c r="C4723" s="406">
        <v>867</v>
      </c>
      <c r="D4723" s="406" t="s">
        <v>1314</v>
      </c>
      <c r="E4723" s="406" t="s">
        <v>1315</v>
      </c>
      <c r="F4723" s="760">
        <v>460</v>
      </c>
      <c r="G4723" s="761">
        <v>8</v>
      </c>
      <c r="H4723" s="762">
        <v>460</v>
      </c>
    </row>
    <row r="4724" spans="1:8" s="2" customFormat="1" ht="15.75" thickBot="1" x14ac:dyDescent="0.3">
      <c r="A4724" s="525" t="str">
        <f t="shared" si="128"/>
        <v>867-012-0-003 Entreprises Sappi Canada inc. (Matane)</v>
      </c>
      <c r="B4724" s="345" t="str">
        <f t="shared" si="129"/>
        <v>012-0-003 Entreprises Sappi Canada inc. (Matane)</v>
      </c>
      <c r="C4724" s="406">
        <v>867</v>
      </c>
      <c r="D4724" s="406" t="s">
        <v>1009</v>
      </c>
      <c r="E4724" s="406" t="s">
        <v>1239</v>
      </c>
      <c r="F4724" s="760">
        <v>460</v>
      </c>
      <c r="G4724" s="761">
        <v>8</v>
      </c>
      <c r="H4724" s="762">
        <v>460</v>
      </c>
    </row>
    <row r="4725" spans="1:8" s="2" customFormat="1" ht="15.75" thickBot="1" x14ac:dyDescent="0.3">
      <c r="A4725" s="525" t="str">
        <f t="shared" si="128"/>
        <v>867-025-0-001 Fibrek S.E.N.C. (Pâtes et papiers)</v>
      </c>
      <c r="B4725" s="345" t="str">
        <f t="shared" si="129"/>
        <v>025-0-001 Fibrek S.E.N.C. (Pâtes et papiers)</v>
      </c>
      <c r="C4725" s="406">
        <v>867</v>
      </c>
      <c r="D4725" s="406" t="s">
        <v>1310</v>
      </c>
      <c r="E4725" s="406" t="s">
        <v>1311</v>
      </c>
      <c r="F4725" s="760">
        <v>460</v>
      </c>
      <c r="G4725" s="761">
        <v>8</v>
      </c>
      <c r="H4725" s="762">
        <v>460</v>
      </c>
    </row>
    <row r="4726" spans="1:8" s="2" customFormat="1" ht="15.75" thickBot="1" x14ac:dyDescent="0.3">
      <c r="A4726" s="525" t="str">
        <f t="shared" si="128"/>
        <v>867-081-0-001 Rayonier A.M. Canada S.E.N.C. (Témiscaming - Pâtes et papiers)</v>
      </c>
      <c r="B4726" s="345" t="str">
        <f t="shared" si="129"/>
        <v>081-0-001 Rayonier A.M. Canada S.E.N.C. (Témiscaming - Pâtes et papiers)</v>
      </c>
      <c r="C4726" s="406">
        <v>867</v>
      </c>
      <c r="D4726" s="406" t="s">
        <v>1017</v>
      </c>
      <c r="E4726" s="406" t="s">
        <v>1244</v>
      </c>
      <c r="F4726" s="760">
        <v>460</v>
      </c>
      <c r="G4726" s="761">
        <v>8</v>
      </c>
      <c r="H4726" s="762">
        <v>460</v>
      </c>
    </row>
    <row r="4727" spans="1:8" s="2" customFormat="1" ht="15.75" thickBot="1" x14ac:dyDescent="0.3">
      <c r="A4727" s="525" t="str">
        <f t="shared" si="128"/>
        <v>867-025-4-005 Société de cogénération de St-Félicien, S.E.C.</v>
      </c>
      <c r="B4727" s="345" t="str">
        <f t="shared" si="129"/>
        <v>025-4-005 Société de cogénération de St-Félicien, S.E.C.</v>
      </c>
      <c r="C4727" s="406">
        <v>867</v>
      </c>
      <c r="D4727" s="406" t="s">
        <v>1312</v>
      </c>
      <c r="E4727" s="406" t="s">
        <v>1313</v>
      </c>
      <c r="F4727" s="760">
        <v>460</v>
      </c>
      <c r="G4727" s="761">
        <v>8</v>
      </c>
      <c r="H4727" s="762">
        <v>460</v>
      </c>
    </row>
    <row r="4728" spans="1:8" s="2" customFormat="1" ht="15.75" thickBot="1" x14ac:dyDescent="0.3">
      <c r="A4728" s="525" t="str">
        <f t="shared" si="128"/>
        <v>867-042-2-013 Transfobec Mauricie</v>
      </c>
      <c r="B4728" s="345" t="str">
        <f t="shared" si="129"/>
        <v>042-2-013 Transfobec Mauricie</v>
      </c>
      <c r="C4728" s="406">
        <v>867</v>
      </c>
      <c r="D4728" s="406" t="s">
        <v>1316</v>
      </c>
      <c r="E4728" s="406" t="s">
        <v>1317</v>
      </c>
      <c r="F4728" s="760">
        <v>460</v>
      </c>
      <c r="G4728" s="761">
        <v>8</v>
      </c>
      <c r="H4728" s="762">
        <v>460</v>
      </c>
    </row>
    <row r="4729" spans="1:8" s="2" customFormat="1" ht="15.75" thickBot="1" x14ac:dyDescent="0.3">
      <c r="A4729" s="525" t="str">
        <f t="shared" si="128"/>
        <v>868-142-4-004 Biomasse du lac Taureau</v>
      </c>
      <c r="B4729" s="345" t="str">
        <f t="shared" si="129"/>
        <v>142-4-004 Biomasse du lac Taureau</v>
      </c>
      <c r="C4729" s="406">
        <v>868</v>
      </c>
      <c r="D4729" s="406" t="s">
        <v>1147</v>
      </c>
      <c r="E4729" s="406" t="s">
        <v>1318</v>
      </c>
      <c r="F4729" s="760">
        <v>460</v>
      </c>
      <c r="G4729" s="761">
        <v>8</v>
      </c>
      <c r="H4729" s="762">
        <v>460</v>
      </c>
    </row>
    <row r="4730" spans="1:8" s="2" customFormat="1" ht="15.75" thickBot="1" x14ac:dyDescent="0.3">
      <c r="A4730" s="525" t="str">
        <f t="shared" si="128"/>
        <v>868-011-0-003 Cascades Canada ULC (Cabano)</v>
      </c>
      <c r="B4730" s="345" t="str">
        <f t="shared" si="129"/>
        <v>011-0-003 Cascades Canada ULC (Cabano)</v>
      </c>
      <c r="C4730" s="406">
        <v>868</v>
      </c>
      <c r="D4730" s="406" t="s">
        <v>1007</v>
      </c>
      <c r="E4730" s="406" t="s">
        <v>1211</v>
      </c>
      <c r="F4730" s="760">
        <v>460</v>
      </c>
      <c r="G4730" s="761">
        <v>8</v>
      </c>
      <c r="H4730" s="762">
        <v>460</v>
      </c>
    </row>
    <row r="4731" spans="1:8" s="2" customFormat="1" ht="15.75" thickBot="1" x14ac:dyDescent="0.3">
      <c r="A4731" s="525" t="str">
        <f t="shared" si="128"/>
        <v>868-051-0-003 Domtar inc. (Windsor - Pâtes et papiers)</v>
      </c>
      <c r="B4731" s="345" t="str">
        <f t="shared" si="129"/>
        <v>051-0-003 Domtar inc. (Windsor - Pâtes et papiers)</v>
      </c>
      <c r="C4731" s="406">
        <v>868</v>
      </c>
      <c r="D4731" s="406" t="s">
        <v>1012</v>
      </c>
      <c r="E4731" s="406" t="s">
        <v>1238</v>
      </c>
      <c r="F4731" s="760">
        <v>460</v>
      </c>
      <c r="G4731" s="761">
        <v>8</v>
      </c>
      <c r="H4731" s="762">
        <v>460</v>
      </c>
    </row>
    <row r="4732" spans="1:8" s="2" customFormat="1" ht="15.75" thickBot="1" x14ac:dyDescent="0.3">
      <c r="A4732" s="525" t="str">
        <f t="shared" si="128"/>
        <v>868-021-2-036 Elkem Métal Canada inc.</v>
      </c>
      <c r="B4732" s="345" t="str">
        <f t="shared" si="129"/>
        <v>021-2-036 Elkem Métal Canada inc.</v>
      </c>
      <c r="C4732" s="406">
        <v>868</v>
      </c>
      <c r="D4732" s="406" t="s">
        <v>1308</v>
      </c>
      <c r="E4732" s="406" t="s">
        <v>1309</v>
      </c>
      <c r="F4732" s="760">
        <v>460</v>
      </c>
      <c r="G4732" s="761">
        <v>8</v>
      </c>
      <c r="H4732" s="762">
        <v>460</v>
      </c>
    </row>
    <row r="4733" spans="1:8" s="2" customFormat="1" ht="15.75" thickBot="1" x14ac:dyDescent="0.3">
      <c r="A4733" s="525" t="str">
        <f t="shared" si="128"/>
        <v>868-027-4-003 Énergie Milot</v>
      </c>
      <c r="B4733" s="345" t="str">
        <f t="shared" si="129"/>
        <v>027-4-003 Énergie Milot</v>
      </c>
      <c r="C4733" s="406">
        <v>868</v>
      </c>
      <c r="D4733" s="406" t="s">
        <v>1314</v>
      </c>
      <c r="E4733" s="406" t="s">
        <v>1315</v>
      </c>
      <c r="F4733" s="760">
        <v>460</v>
      </c>
      <c r="G4733" s="761">
        <v>8</v>
      </c>
      <c r="H4733" s="762">
        <v>460</v>
      </c>
    </row>
    <row r="4734" spans="1:8" s="2" customFormat="1" ht="15.75" thickBot="1" x14ac:dyDescent="0.3">
      <c r="A4734" s="525" t="str">
        <f t="shared" si="128"/>
        <v>868-012-0-003 Entreprises Sappi Canada inc. (Matane)</v>
      </c>
      <c r="B4734" s="345" t="str">
        <f t="shared" si="129"/>
        <v>012-0-003 Entreprises Sappi Canada inc. (Matane)</v>
      </c>
      <c r="C4734" s="406">
        <v>868</v>
      </c>
      <c r="D4734" s="406" t="s">
        <v>1009</v>
      </c>
      <c r="E4734" s="406" t="s">
        <v>1239</v>
      </c>
      <c r="F4734" s="760">
        <v>460</v>
      </c>
      <c r="G4734" s="761">
        <v>8</v>
      </c>
      <c r="H4734" s="762">
        <v>460</v>
      </c>
    </row>
    <row r="4735" spans="1:8" s="2" customFormat="1" ht="15.75" thickBot="1" x14ac:dyDescent="0.3">
      <c r="A4735" s="525" t="str">
        <f t="shared" si="128"/>
        <v>868-025-0-001 Fibrek S.E.N.C. (Pâtes et papiers)</v>
      </c>
      <c r="B4735" s="345" t="str">
        <f t="shared" si="129"/>
        <v>025-0-001 Fibrek S.E.N.C. (Pâtes et papiers)</v>
      </c>
      <c r="C4735" s="406">
        <v>868</v>
      </c>
      <c r="D4735" s="406" t="s">
        <v>1310</v>
      </c>
      <c r="E4735" s="406" t="s">
        <v>1311</v>
      </c>
      <c r="F4735" s="760">
        <v>460</v>
      </c>
      <c r="G4735" s="761">
        <v>8</v>
      </c>
      <c r="H4735" s="762">
        <v>460</v>
      </c>
    </row>
    <row r="4736" spans="1:8" s="2" customFormat="1" ht="15.75" thickBot="1" x14ac:dyDescent="0.3">
      <c r="A4736" s="525" t="str">
        <f t="shared" si="128"/>
        <v>868-081-0-001 Rayonier A.M. Canada S.E.N.C. (Témiscaming - Pâtes et papiers)</v>
      </c>
      <c r="B4736" s="345" t="str">
        <f t="shared" si="129"/>
        <v>081-0-001 Rayonier A.M. Canada S.E.N.C. (Témiscaming - Pâtes et papiers)</v>
      </c>
      <c r="C4736" s="406">
        <v>868</v>
      </c>
      <c r="D4736" s="406" t="s">
        <v>1017</v>
      </c>
      <c r="E4736" s="406" t="s">
        <v>1244</v>
      </c>
      <c r="F4736" s="760">
        <v>460</v>
      </c>
      <c r="G4736" s="761">
        <v>8</v>
      </c>
      <c r="H4736" s="762">
        <v>460</v>
      </c>
    </row>
    <row r="4737" spans="1:8" s="2" customFormat="1" ht="15.75" thickBot="1" x14ac:dyDescent="0.3">
      <c r="A4737" s="525" t="str">
        <f t="shared" si="128"/>
        <v>868-025-4-005 Société de cogénération de St-Félicien, S.E.C.</v>
      </c>
      <c r="B4737" s="345" t="str">
        <f t="shared" si="129"/>
        <v>025-4-005 Société de cogénération de St-Félicien, S.E.C.</v>
      </c>
      <c r="C4737" s="406">
        <v>868</v>
      </c>
      <c r="D4737" s="406" t="s">
        <v>1312</v>
      </c>
      <c r="E4737" s="406" t="s">
        <v>1313</v>
      </c>
      <c r="F4737" s="760">
        <v>460</v>
      </c>
      <c r="G4737" s="761">
        <v>8</v>
      </c>
      <c r="H4737" s="762">
        <v>460</v>
      </c>
    </row>
    <row r="4738" spans="1:8" s="2" customFormat="1" ht="15.75" thickBot="1" x14ac:dyDescent="0.3">
      <c r="A4738" s="525" t="str">
        <f t="shared" si="128"/>
        <v>868-042-2-013 Transfobec Mauricie</v>
      </c>
      <c r="B4738" s="345" t="str">
        <f t="shared" si="129"/>
        <v>042-2-013 Transfobec Mauricie</v>
      </c>
      <c r="C4738" s="406">
        <v>868</v>
      </c>
      <c r="D4738" s="406" t="s">
        <v>1316</v>
      </c>
      <c r="E4738" s="406" t="s">
        <v>1317</v>
      </c>
      <c r="F4738" s="760">
        <v>460</v>
      </c>
      <c r="G4738" s="761">
        <v>8</v>
      </c>
      <c r="H4738" s="762">
        <v>460</v>
      </c>
    </row>
    <row r="4739" spans="1:8" s="2" customFormat="1" ht="15.75" thickBot="1" x14ac:dyDescent="0.3">
      <c r="A4739" s="525" t="str">
        <f t="shared" si="128"/>
        <v>869-142-4-004 Biomasse du lac Taureau</v>
      </c>
      <c r="B4739" s="345" t="str">
        <f t="shared" si="129"/>
        <v>142-4-004 Biomasse du lac Taureau</v>
      </c>
      <c r="C4739" s="406">
        <v>869</v>
      </c>
      <c r="D4739" s="406" t="s">
        <v>1147</v>
      </c>
      <c r="E4739" s="406" t="s">
        <v>1318</v>
      </c>
      <c r="F4739" s="760">
        <v>460</v>
      </c>
      <c r="G4739" s="761">
        <v>8</v>
      </c>
      <c r="H4739" s="762">
        <v>460</v>
      </c>
    </row>
    <row r="4740" spans="1:8" s="2" customFormat="1" ht="15.75" thickBot="1" x14ac:dyDescent="0.3">
      <c r="A4740" s="525" t="str">
        <f t="shared" si="128"/>
        <v>869-011-0-003 Cascades Canada ULC (Cabano)</v>
      </c>
      <c r="B4740" s="345" t="str">
        <f t="shared" si="129"/>
        <v>011-0-003 Cascades Canada ULC (Cabano)</v>
      </c>
      <c r="C4740" s="406">
        <v>869</v>
      </c>
      <c r="D4740" s="406" t="s">
        <v>1007</v>
      </c>
      <c r="E4740" s="406" t="s">
        <v>1211</v>
      </c>
      <c r="F4740" s="760">
        <v>460</v>
      </c>
      <c r="G4740" s="761">
        <v>8</v>
      </c>
      <c r="H4740" s="762">
        <v>460</v>
      </c>
    </row>
    <row r="4741" spans="1:8" s="2" customFormat="1" ht="15.75" thickBot="1" x14ac:dyDescent="0.3">
      <c r="A4741" s="525" t="str">
        <f t="shared" si="128"/>
        <v>869-051-0-003 Domtar inc. (Windsor - Pâtes et papiers)</v>
      </c>
      <c r="B4741" s="345" t="str">
        <f t="shared" si="129"/>
        <v>051-0-003 Domtar inc. (Windsor - Pâtes et papiers)</v>
      </c>
      <c r="C4741" s="406">
        <v>869</v>
      </c>
      <c r="D4741" s="406" t="s">
        <v>1012</v>
      </c>
      <c r="E4741" s="406" t="s">
        <v>1238</v>
      </c>
      <c r="F4741" s="760">
        <v>460</v>
      </c>
      <c r="G4741" s="761">
        <v>8</v>
      </c>
      <c r="H4741" s="762">
        <v>460</v>
      </c>
    </row>
    <row r="4742" spans="1:8" s="2" customFormat="1" ht="15.75" thickBot="1" x14ac:dyDescent="0.3">
      <c r="A4742" s="525" t="str">
        <f t="shared" si="128"/>
        <v>869-021-2-036 Elkem Métal Canada inc.</v>
      </c>
      <c r="B4742" s="345" t="str">
        <f t="shared" si="129"/>
        <v>021-2-036 Elkem Métal Canada inc.</v>
      </c>
      <c r="C4742" s="406">
        <v>869</v>
      </c>
      <c r="D4742" s="406" t="s">
        <v>1308</v>
      </c>
      <c r="E4742" s="406" t="s">
        <v>1309</v>
      </c>
      <c r="F4742" s="760">
        <v>460</v>
      </c>
      <c r="G4742" s="761">
        <v>8</v>
      </c>
      <c r="H4742" s="762">
        <v>460</v>
      </c>
    </row>
    <row r="4743" spans="1:8" s="2" customFormat="1" ht="15.75" thickBot="1" x14ac:dyDescent="0.3">
      <c r="A4743" s="525" t="str">
        <f t="shared" si="128"/>
        <v>869-027-4-003 Énergie Milot</v>
      </c>
      <c r="B4743" s="345" t="str">
        <f t="shared" si="129"/>
        <v>027-4-003 Énergie Milot</v>
      </c>
      <c r="C4743" s="406">
        <v>869</v>
      </c>
      <c r="D4743" s="406" t="s">
        <v>1314</v>
      </c>
      <c r="E4743" s="406" t="s">
        <v>1315</v>
      </c>
      <c r="F4743" s="760">
        <v>460</v>
      </c>
      <c r="G4743" s="761">
        <v>8</v>
      </c>
      <c r="H4743" s="762">
        <v>460</v>
      </c>
    </row>
    <row r="4744" spans="1:8" s="2" customFormat="1" ht="15.75" thickBot="1" x14ac:dyDescent="0.3">
      <c r="A4744" s="525" t="str">
        <f t="shared" si="128"/>
        <v>869-012-0-003 Entreprises Sappi Canada inc. (Matane)</v>
      </c>
      <c r="B4744" s="345" t="str">
        <f t="shared" si="129"/>
        <v>012-0-003 Entreprises Sappi Canada inc. (Matane)</v>
      </c>
      <c r="C4744" s="406">
        <v>869</v>
      </c>
      <c r="D4744" s="406" t="s">
        <v>1009</v>
      </c>
      <c r="E4744" s="406" t="s">
        <v>1239</v>
      </c>
      <c r="F4744" s="760">
        <v>460</v>
      </c>
      <c r="G4744" s="761">
        <v>8</v>
      </c>
      <c r="H4744" s="762">
        <v>460</v>
      </c>
    </row>
    <row r="4745" spans="1:8" s="2" customFormat="1" ht="15.75" thickBot="1" x14ac:dyDescent="0.3">
      <c r="A4745" s="525" t="str">
        <f t="shared" si="128"/>
        <v>869-025-0-001 Fibrek S.E.N.C. (Pâtes et papiers)</v>
      </c>
      <c r="B4745" s="345" t="str">
        <f t="shared" si="129"/>
        <v>025-0-001 Fibrek S.E.N.C. (Pâtes et papiers)</v>
      </c>
      <c r="C4745" s="406">
        <v>869</v>
      </c>
      <c r="D4745" s="406" t="s">
        <v>1310</v>
      </c>
      <c r="E4745" s="406" t="s">
        <v>1311</v>
      </c>
      <c r="F4745" s="760">
        <v>460</v>
      </c>
      <c r="G4745" s="761">
        <v>8</v>
      </c>
      <c r="H4745" s="762">
        <v>460</v>
      </c>
    </row>
    <row r="4746" spans="1:8" s="2" customFormat="1" ht="15.75" thickBot="1" x14ac:dyDescent="0.3">
      <c r="A4746" s="525" t="str">
        <f t="shared" si="128"/>
        <v>869-081-0-001 Rayonier A.M. Canada S.E.N.C. (Témiscaming - Pâtes et papiers)</v>
      </c>
      <c r="B4746" s="345" t="str">
        <f t="shared" si="129"/>
        <v>081-0-001 Rayonier A.M. Canada S.E.N.C. (Témiscaming - Pâtes et papiers)</v>
      </c>
      <c r="C4746" s="406">
        <v>869</v>
      </c>
      <c r="D4746" s="406" t="s">
        <v>1017</v>
      </c>
      <c r="E4746" s="406" t="s">
        <v>1244</v>
      </c>
      <c r="F4746" s="760">
        <v>460</v>
      </c>
      <c r="G4746" s="761">
        <v>8</v>
      </c>
      <c r="H4746" s="762">
        <v>460</v>
      </c>
    </row>
    <row r="4747" spans="1:8" s="2" customFormat="1" ht="15.75" thickBot="1" x14ac:dyDescent="0.3">
      <c r="A4747" s="525" t="str">
        <f t="shared" si="128"/>
        <v>869-025-4-005 Société de cogénération de St-Félicien, S.E.C.</v>
      </c>
      <c r="B4747" s="345" t="str">
        <f t="shared" si="129"/>
        <v>025-4-005 Société de cogénération de St-Félicien, S.E.C.</v>
      </c>
      <c r="C4747" s="406">
        <v>869</v>
      </c>
      <c r="D4747" s="406" t="s">
        <v>1312</v>
      </c>
      <c r="E4747" s="406" t="s">
        <v>1313</v>
      </c>
      <c r="F4747" s="760">
        <v>420</v>
      </c>
      <c r="G4747" s="761">
        <v>7</v>
      </c>
      <c r="H4747" s="762">
        <v>420</v>
      </c>
    </row>
    <row r="4748" spans="1:8" s="2" customFormat="1" ht="15.75" thickBot="1" x14ac:dyDescent="0.3">
      <c r="A4748" s="525" t="str">
        <f t="shared" si="128"/>
        <v>869-042-2-013 Transfobec Mauricie</v>
      </c>
      <c r="B4748" s="345" t="str">
        <f t="shared" si="129"/>
        <v>042-2-013 Transfobec Mauricie</v>
      </c>
      <c r="C4748" s="406">
        <v>869</v>
      </c>
      <c r="D4748" s="406" t="s">
        <v>1316</v>
      </c>
      <c r="E4748" s="406" t="s">
        <v>1317</v>
      </c>
      <c r="F4748" s="760">
        <v>460</v>
      </c>
      <c r="G4748" s="761">
        <v>8</v>
      </c>
      <c r="H4748" s="762">
        <v>460</v>
      </c>
    </row>
    <row r="4749" spans="1:8" s="2" customFormat="1" ht="15.75" thickBot="1" x14ac:dyDescent="0.3">
      <c r="A4749" s="525" t="str">
        <f t="shared" si="128"/>
        <v>870-142-4-004 Biomasse du lac Taureau</v>
      </c>
      <c r="B4749" s="345" t="str">
        <f t="shared" si="129"/>
        <v>142-4-004 Biomasse du lac Taureau</v>
      </c>
      <c r="C4749" s="406">
        <v>870</v>
      </c>
      <c r="D4749" s="406" t="s">
        <v>1147</v>
      </c>
      <c r="E4749" s="406" t="s">
        <v>1318</v>
      </c>
      <c r="F4749" s="760">
        <v>460</v>
      </c>
      <c r="G4749" s="761">
        <v>8</v>
      </c>
      <c r="H4749" s="762">
        <v>460</v>
      </c>
    </row>
    <row r="4750" spans="1:8" s="2" customFormat="1" ht="15.75" thickBot="1" x14ac:dyDescent="0.3">
      <c r="A4750" s="525" t="str">
        <f t="shared" si="128"/>
        <v>870-011-0-003 Cascades Canada ULC (Cabano)</v>
      </c>
      <c r="B4750" s="345" t="str">
        <f t="shared" si="129"/>
        <v>011-0-003 Cascades Canada ULC (Cabano)</v>
      </c>
      <c r="C4750" s="406">
        <v>870</v>
      </c>
      <c r="D4750" s="406" t="s">
        <v>1007</v>
      </c>
      <c r="E4750" s="406" t="s">
        <v>1211</v>
      </c>
      <c r="F4750" s="760">
        <v>460</v>
      </c>
      <c r="G4750" s="761">
        <v>8</v>
      </c>
      <c r="H4750" s="762">
        <v>460</v>
      </c>
    </row>
    <row r="4751" spans="1:8" s="2" customFormat="1" ht="15.75" thickBot="1" x14ac:dyDescent="0.3">
      <c r="A4751" s="525" t="str">
        <f t="shared" si="128"/>
        <v>870-051-0-003 Domtar inc. (Windsor - Pâtes et papiers)</v>
      </c>
      <c r="B4751" s="345" t="str">
        <f t="shared" si="129"/>
        <v>051-0-003 Domtar inc. (Windsor - Pâtes et papiers)</v>
      </c>
      <c r="C4751" s="406">
        <v>870</v>
      </c>
      <c r="D4751" s="406" t="s">
        <v>1012</v>
      </c>
      <c r="E4751" s="406" t="s">
        <v>1238</v>
      </c>
      <c r="F4751" s="760">
        <v>460</v>
      </c>
      <c r="G4751" s="761">
        <v>8</v>
      </c>
      <c r="H4751" s="762">
        <v>460</v>
      </c>
    </row>
    <row r="4752" spans="1:8" s="2" customFormat="1" ht="15.75" thickBot="1" x14ac:dyDescent="0.3">
      <c r="A4752" s="525" t="str">
        <f t="shared" si="128"/>
        <v>870-021-2-036 Elkem Métal Canada inc.</v>
      </c>
      <c r="B4752" s="345" t="str">
        <f t="shared" si="129"/>
        <v>021-2-036 Elkem Métal Canada inc.</v>
      </c>
      <c r="C4752" s="406">
        <v>870</v>
      </c>
      <c r="D4752" s="406" t="s">
        <v>1308</v>
      </c>
      <c r="E4752" s="406" t="s">
        <v>1309</v>
      </c>
      <c r="F4752" s="760">
        <v>460</v>
      </c>
      <c r="G4752" s="761">
        <v>8</v>
      </c>
      <c r="H4752" s="762">
        <v>460</v>
      </c>
    </row>
    <row r="4753" spans="1:8" s="2" customFormat="1" ht="15.75" thickBot="1" x14ac:dyDescent="0.3">
      <c r="A4753" s="525" t="str">
        <f t="shared" si="128"/>
        <v>870-027-4-003 Énergie Milot</v>
      </c>
      <c r="B4753" s="345" t="str">
        <f t="shared" si="129"/>
        <v>027-4-003 Énergie Milot</v>
      </c>
      <c r="C4753" s="406">
        <v>870</v>
      </c>
      <c r="D4753" s="406" t="s">
        <v>1314</v>
      </c>
      <c r="E4753" s="406" t="s">
        <v>1315</v>
      </c>
      <c r="F4753" s="760">
        <v>460</v>
      </c>
      <c r="G4753" s="761">
        <v>8</v>
      </c>
      <c r="H4753" s="762">
        <v>460</v>
      </c>
    </row>
    <row r="4754" spans="1:8" s="2" customFormat="1" ht="15.75" thickBot="1" x14ac:dyDescent="0.3">
      <c r="A4754" s="525" t="str">
        <f t="shared" si="128"/>
        <v>870-012-0-003 Entreprises Sappi Canada inc. (Matane)</v>
      </c>
      <c r="B4754" s="345" t="str">
        <f t="shared" si="129"/>
        <v>012-0-003 Entreprises Sappi Canada inc. (Matane)</v>
      </c>
      <c r="C4754" s="406">
        <v>870</v>
      </c>
      <c r="D4754" s="406" t="s">
        <v>1009</v>
      </c>
      <c r="E4754" s="406" t="s">
        <v>1239</v>
      </c>
      <c r="F4754" s="760">
        <v>460</v>
      </c>
      <c r="G4754" s="761">
        <v>8</v>
      </c>
      <c r="H4754" s="762">
        <v>460</v>
      </c>
    </row>
    <row r="4755" spans="1:8" s="2" customFormat="1" ht="15.75" thickBot="1" x14ac:dyDescent="0.3">
      <c r="A4755" s="525" t="str">
        <f t="shared" si="128"/>
        <v>870-025-0-001 Fibrek S.E.N.C. (Pâtes et papiers)</v>
      </c>
      <c r="B4755" s="345" t="str">
        <f t="shared" si="129"/>
        <v>025-0-001 Fibrek S.E.N.C. (Pâtes et papiers)</v>
      </c>
      <c r="C4755" s="406">
        <v>870</v>
      </c>
      <c r="D4755" s="406" t="s">
        <v>1310</v>
      </c>
      <c r="E4755" s="406" t="s">
        <v>1311</v>
      </c>
      <c r="F4755" s="760">
        <v>460</v>
      </c>
      <c r="G4755" s="761">
        <v>8</v>
      </c>
      <c r="H4755" s="762">
        <v>460</v>
      </c>
    </row>
    <row r="4756" spans="1:8" s="2" customFormat="1" ht="15.75" thickBot="1" x14ac:dyDescent="0.3">
      <c r="A4756" s="525" t="str">
        <f t="shared" si="128"/>
        <v>870-081-0-001 Rayonier A.M. Canada S.E.N.C. (Témiscaming - Pâtes et papiers)</v>
      </c>
      <c r="B4756" s="345" t="str">
        <f t="shared" si="129"/>
        <v>081-0-001 Rayonier A.M. Canada S.E.N.C. (Témiscaming - Pâtes et papiers)</v>
      </c>
      <c r="C4756" s="406">
        <v>870</v>
      </c>
      <c r="D4756" s="406" t="s">
        <v>1017</v>
      </c>
      <c r="E4756" s="406" t="s">
        <v>1244</v>
      </c>
      <c r="F4756" s="760">
        <v>460</v>
      </c>
      <c r="G4756" s="761">
        <v>8</v>
      </c>
      <c r="H4756" s="762">
        <v>460</v>
      </c>
    </row>
    <row r="4757" spans="1:8" s="2" customFormat="1" ht="15.75" thickBot="1" x14ac:dyDescent="0.3">
      <c r="A4757" s="525" t="str">
        <f t="shared" si="128"/>
        <v>870-025-4-005 Société de cogénération de St-Félicien, S.E.C.</v>
      </c>
      <c r="B4757" s="345" t="str">
        <f t="shared" si="129"/>
        <v>025-4-005 Société de cogénération de St-Félicien, S.E.C.</v>
      </c>
      <c r="C4757" s="406">
        <v>870</v>
      </c>
      <c r="D4757" s="406" t="s">
        <v>1312</v>
      </c>
      <c r="E4757" s="406" t="s">
        <v>1313</v>
      </c>
      <c r="F4757" s="760">
        <v>460</v>
      </c>
      <c r="G4757" s="761">
        <v>8</v>
      </c>
      <c r="H4757" s="762">
        <v>460</v>
      </c>
    </row>
    <row r="4758" spans="1:8" s="2" customFormat="1" ht="15.75" thickBot="1" x14ac:dyDescent="0.3">
      <c r="A4758" s="525" t="str">
        <f t="shared" si="128"/>
        <v>870-042-2-013 Transfobec Mauricie</v>
      </c>
      <c r="B4758" s="345" t="str">
        <f t="shared" si="129"/>
        <v>042-2-013 Transfobec Mauricie</v>
      </c>
      <c r="C4758" s="406">
        <v>870</v>
      </c>
      <c r="D4758" s="406" t="s">
        <v>1316</v>
      </c>
      <c r="E4758" s="406" t="s">
        <v>1317</v>
      </c>
      <c r="F4758" s="760">
        <v>460</v>
      </c>
      <c r="G4758" s="761">
        <v>8</v>
      </c>
      <c r="H4758" s="762">
        <v>460</v>
      </c>
    </row>
    <row r="4759" spans="1:8" s="2" customFormat="1" ht="15.75" thickBot="1" x14ac:dyDescent="0.3">
      <c r="A4759" s="525" t="str">
        <f t="shared" si="128"/>
        <v>871-142-4-004 Biomasse du lac Taureau</v>
      </c>
      <c r="B4759" s="345" t="str">
        <f t="shared" si="129"/>
        <v>142-4-004 Biomasse du lac Taureau</v>
      </c>
      <c r="C4759" s="406">
        <v>871</v>
      </c>
      <c r="D4759" s="406" t="s">
        <v>1147</v>
      </c>
      <c r="E4759" s="406" t="s">
        <v>1318</v>
      </c>
      <c r="F4759" s="760">
        <v>460</v>
      </c>
      <c r="G4759" s="761">
        <v>8</v>
      </c>
      <c r="H4759" s="762">
        <v>460</v>
      </c>
    </row>
    <row r="4760" spans="1:8" s="2" customFormat="1" ht="15.75" thickBot="1" x14ac:dyDescent="0.3">
      <c r="A4760" s="525" t="str">
        <f t="shared" si="128"/>
        <v>871-011-0-003 Cascades Canada ULC (Cabano)</v>
      </c>
      <c r="B4760" s="345" t="str">
        <f t="shared" si="129"/>
        <v>011-0-003 Cascades Canada ULC (Cabano)</v>
      </c>
      <c r="C4760" s="406">
        <v>871</v>
      </c>
      <c r="D4760" s="406" t="s">
        <v>1007</v>
      </c>
      <c r="E4760" s="406" t="s">
        <v>1211</v>
      </c>
      <c r="F4760" s="760">
        <v>460</v>
      </c>
      <c r="G4760" s="761">
        <v>8</v>
      </c>
      <c r="H4760" s="762">
        <v>460</v>
      </c>
    </row>
    <row r="4761" spans="1:8" s="2" customFormat="1" ht="15.75" thickBot="1" x14ac:dyDescent="0.3">
      <c r="A4761" s="525" t="str">
        <f t="shared" si="128"/>
        <v>871-051-0-003 Domtar inc. (Windsor - Pâtes et papiers)</v>
      </c>
      <c r="B4761" s="345" t="str">
        <f t="shared" si="129"/>
        <v>051-0-003 Domtar inc. (Windsor - Pâtes et papiers)</v>
      </c>
      <c r="C4761" s="406">
        <v>871</v>
      </c>
      <c r="D4761" s="406" t="s">
        <v>1012</v>
      </c>
      <c r="E4761" s="406" t="s">
        <v>1238</v>
      </c>
      <c r="F4761" s="760">
        <v>460</v>
      </c>
      <c r="G4761" s="761">
        <v>8</v>
      </c>
      <c r="H4761" s="762">
        <v>460</v>
      </c>
    </row>
    <row r="4762" spans="1:8" s="2" customFormat="1" ht="15.75" thickBot="1" x14ac:dyDescent="0.3">
      <c r="A4762" s="525" t="str">
        <f t="shared" si="128"/>
        <v>871-021-2-036 Elkem Métal Canada inc.</v>
      </c>
      <c r="B4762" s="345" t="str">
        <f t="shared" si="129"/>
        <v>021-2-036 Elkem Métal Canada inc.</v>
      </c>
      <c r="C4762" s="406">
        <v>871</v>
      </c>
      <c r="D4762" s="406" t="s">
        <v>1308</v>
      </c>
      <c r="E4762" s="406" t="s">
        <v>1309</v>
      </c>
      <c r="F4762" s="760">
        <v>460</v>
      </c>
      <c r="G4762" s="761">
        <v>8</v>
      </c>
      <c r="H4762" s="762">
        <v>460</v>
      </c>
    </row>
    <row r="4763" spans="1:8" s="2" customFormat="1" ht="15.75" thickBot="1" x14ac:dyDescent="0.3">
      <c r="A4763" s="525" t="str">
        <f t="shared" si="128"/>
        <v>871-027-4-003 Énergie Milot</v>
      </c>
      <c r="B4763" s="345" t="str">
        <f t="shared" si="129"/>
        <v>027-4-003 Énergie Milot</v>
      </c>
      <c r="C4763" s="406">
        <v>871</v>
      </c>
      <c r="D4763" s="406" t="s">
        <v>1314</v>
      </c>
      <c r="E4763" s="406" t="s">
        <v>1315</v>
      </c>
      <c r="F4763" s="760">
        <v>460</v>
      </c>
      <c r="G4763" s="761">
        <v>8</v>
      </c>
      <c r="H4763" s="762">
        <v>460</v>
      </c>
    </row>
    <row r="4764" spans="1:8" s="2" customFormat="1" ht="15.75" thickBot="1" x14ac:dyDescent="0.3">
      <c r="A4764" s="525" t="str">
        <f t="shared" si="128"/>
        <v>871-012-0-003 Entreprises Sappi Canada inc. (Matane)</v>
      </c>
      <c r="B4764" s="345" t="str">
        <f t="shared" si="129"/>
        <v>012-0-003 Entreprises Sappi Canada inc. (Matane)</v>
      </c>
      <c r="C4764" s="406">
        <v>871</v>
      </c>
      <c r="D4764" s="406" t="s">
        <v>1009</v>
      </c>
      <c r="E4764" s="406" t="s">
        <v>1239</v>
      </c>
      <c r="F4764" s="760">
        <v>460</v>
      </c>
      <c r="G4764" s="761">
        <v>8</v>
      </c>
      <c r="H4764" s="762">
        <v>460</v>
      </c>
    </row>
    <row r="4765" spans="1:8" s="2" customFormat="1" ht="15.75" thickBot="1" x14ac:dyDescent="0.3">
      <c r="A4765" s="525" t="str">
        <f t="shared" si="128"/>
        <v>871-025-0-001 Fibrek S.E.N.C. (Pâtes et papiers)</v>
      </c>
      <c r="B4765" s="345" t="str">
        <f t="shared" si="129"/>
        <v>025-0-001 Fibrek S.E.N.C. (Pâtes et papiers)</v>
      </c>
      <c r="C4765" s="406">
        <v>871</v>
      </c>
      <c r="D4765" s="406" t="s">
        <v>1310</v>
      </c>
      <c r="E4765" s="406" t="s">
        <v>1311</v>
      </c>
      <c r="F4765" s="760">
        <v>460</v>
      </c>
      <c r="G4765" s="761">
        <v>8</v>
      </c>
      <c r="H4765" s="762">
        <v>460</v>
      </c>
    </row>
    <row r="4766" spans="1:8" s="2" customFormat="1" ht="15.75" thickBot="1" x14ac:dyDescent="0.3">
      <c r="A4766" s="525" t="str">
        <f t="shared" si="128"/>
        <v>871-081-0-001 Rayonier A.M. Canada S.E.N.C. (Témiscaming - Pâtes et papiers)</v>
      </c>
      <c r="B4766" s="345" t="str">
        <f t="shared" si="129"/>
        <v>081-0-001 Rayonier A.M. Canada S.E.N.C. (Témiscaming - Pâtes et papiers)</v>
      </c>
      <c r="C4766" s="406">
        <v>871</v>
      </c>
      <c r="D4766" s="406" t="s">
        <v>1017</v>
      </c>
      <c r="E4766" s="406" t="s">
        <v>1244</v>
      </c>
      <c r="F4766" s="760">
        <v>460</v>
      </c>
      <c r="G4766" s="761">
        <v>8</v>
      </c>
      <c r="H4766" s="762">
        <v>460</v>
      </c>
    </row>
    <row r="4767" spans="1:8" s="2" customFormat="1" ht="15.75" thickBot="1" x14ac:dyDescent="0.3">
      <c r="A4767" s="525" t="str">
        <f t="shared" si="128"/>
        <v>871-025-4-005 Société de cogénération de St-Félicien, S.E.C.</v>
      </c>
      <c r="B4767" s="345" t="str">
        <f t="shared" si="129"/>
        <v>025-4-005 Société de cogénération de St-Félicien, S.E.C.</v>
      </c>
      <c r="C4767" s="406">
        <v>871</v>
      </c>
      <c r="D4767" s="406" t="s">
        <v>1312</v>
      </c>
      <c r="E4767" s="406" t="s">
        <v>1313</v>
      </c>
      <c r="F4767" s="760">
        <v>460</v>
      </c>
      <c r="G4767" s="761">
        <v>8</v>
      </c>
      <c r="H4767" s="762">
        <v>460</v>
      </c>
    </row>
    <row r="4768" spans="1:8" s="2" customFormat="1" ht="15.75" thickBot="1" x14ac:dyDescent="0.3">
      <c r="A4768" s="525" t="str">
        <f t="shared" ref="A4768:A4831" si="130">CONCATENATE(C4768,"-",B4768)</f>
        <v>871-042-2-013 Transfobec Mauricie</v>
      </c>
      <c r="B4768" s="345" t="str">
        <f t="shared" ref="B4768:B4831" si="131">CONCATENATE(D4768," ",E4768)</f>
        <v>042-2-013 Transfobec Mauricie</v>
      </c>
      <c r="C4768" s="406">
        <v>871</v>
      </c>
      <c r="D4768" s="406" t="s">
        <v>1316</v>
      </c>
      <c r="E4768" s="406" t="s">
        <v>1317</v>
      </c>
      <c r="F4768" s="760">
        <v>460</v>
      </c>
      <c r="G4768" s="761">
        <v>8</v>
      </c>
      <c r="H4768" s="762">
        <v>460</v>
      </c>
    </row>
    <row r="4769" spans="1:8" s="2" customFormat="1" ht="15.75" thickBot="1" x14ac:dyDescent="0.3">
      <c r="A4769" s="525" t="str">
        <f t="shared" si="130"/>
        <v>872-142-4-004 Biomasse du lac Taureau</v>
      </c>
      <c r="B4769" s="345" t="str">
        <f t="shared" si="131"/>
        <v>142-4-004 Biomasse du lac Taureau</v>
      </c>
      <c r="C4769" s="406">
        <v>872</v>
      </c>
      <c r="D4769" s="406" t="s">
        <v>1147</v>
      </c>
      <c r="E4769" s="406" t="s">
        <v>1318</v>
      </c>
      <c r="F4769" s="760">
        <v>460</v>
      </c>
      <c r="G4769" s="761">
        <v>8</v>
      </c>
      <c r="H4769" s="762">
        <v>460</v>
      </c>
    </row>
    <row r="4770" spans="1:8" s="2" customFormat="1" ht="15.75" thickBot="1" x14ac:dyDescent="0.3">
      <c r="A4770" s="525" t="str">
        <f t="shared" si="130"/>
        <v>872-011-0-003 Cascades Canada ULC (Cabano)</v>
      </c>
      <c r="B4770" s="345" t="str">
        <f t="shared" si="131"/>
        <v>011-0-003 Cascades Canada ULC (Cabano)</v>
      </c>
      <c r="C4770" s="406">
        <v>872</v>
      </c>
      <c r="D4770" s="406" t="s">
        <v>1007</v>
      </c>
      <c r="E4770" s="406" t="s">
        <v>1211</v>
      </c>
      <c r="F4770" s="760">
        <v>460</v>
      </c>
      <c r="G4770" s="761">
        <v>8</v>
      </c>
      <c r="H4770" s="762">
        <v>460</v>
      </c>
    </row>
    <row r="4771" spans="1:8" s="2" customFormat="1" ht="15.75" thickBot="1" x14ac:dyDescent="0.3">
      <c r="A4771" s="525" t="str">
        <f t="shared" si="130"/>
        <v>872-051-0-003 Domtar inc. (Windsor - Pâtes et papiers)</v>
      </c>
      <c r="B4771" s="345" t="str">
        <f t="shared" si="131"/>
        <v>051-0-003 Domtar inc. (Windsor - Pâtes et papiers)</v>
      </c>
      <c r="C4771" s="406">
        <v>872</v>
      </c>
      <c r="D4771" s="406" t="s">
        <v>1012</v>
      </c>
      <c r="E4771" s="406" t="s">
        <v>1238</v>
      </c>
      <c r="F4771" s="760">
        <v>460</v>
      </c>
      <c r="G4771" s="761">
        <v>8</v>
      </c>
      <c r="H4771" s="762">
        <v>460</v>
      </c>
    </row>
    <row r="4772" spans="1:8" s="2" customFormat="1" ht="15.75" thickBot="1" x14ac:dyDescent="0.3">
      <c r="A4772" s="525" t="str">
        <f t="shared" si="130"/>
        <v>872-021-2-036 Elkem Métal Canada inc.</v>
      </c>
      <c r="B4772" s="345" t="str">
        <f t="shared" si="131"/>
        <v>021-2-036 Elkem Métal Canada inc.</v>
      </c>
      <c r="C4772" s="406">
        <v>872</v>
      </c>
      <c r="D4772" s="406" t="s">
        <v>1308</v>
      </c>
      <c r="E4772" s="406" t="s">
        <v>1309</v>
      </c>
      <c r="F4772" s="760">
        <v>460</v>
      </c>
      <c r="G4772" s="761">
        <v>8</v>
      </c>
      <c r="H4772" s="762">
        <v>460</v>
      </c>
    </row>
    <row r="4773" spans="1:8" s="2" customFormat="1" ht="15.75" thickBot="1" x14ac:dyDescent="0.3">
      <c r="A4773" s="525" t="str">
        <f t="shared" si="130"/>
        <v>872-027-4-003 Énergie Milot</v>
      </c>
      <c r="B4773" s="345" t="str">
        <f t="shared" si="131"/>
        <v>027-4-003 Énergie Milot</v>
      </c>
      <c r="C4773" s="406">
        <v>872</v>
      </c>
      <c r="D4773" s="406" t="s">
        <v>1314</v>
      </c>
      <c r="E4773" s="406" t="s">
        <v>1315</v>
      </c>
      <c r="F4773" s="760">
        <v>460</v>
      </c>
      <c r="G4773" s="761">
        <v>8</v>
      </c>
      <c r="H4773" s="762">
        <v>460</v>
      </c>
    </row>
    <row r="4774" spans="1:8" s="2" customFormat="1" ht="15.75" thickBot="1" x14ac:dyDescent="0.3">
      <c r="A4774" s="525" t="str">
        <f t="shared" si="130"/>
        <v>872-012-0-003 Entreprises Sappi Canada inc. (Matane)</v>
      </c>
      <c r="B4774" s="345" t="str">
        <f t="shared" si="131"/>
        <v>012-0-003 Entreprises Sappi Canada inc. (Matane)</v>
      </c>
      <c r="C4774" s="406">
        <v>872</v>
      </c>
      <c r="D4774" s="406" t="s">
        <v>1009</v>
      </c>
      <c r="E4774" s="406" t="s">
        <v>1239</v>
      </c>
      <c r="F4774" s="760">
        <v>460</v>
      </c>
      <c r="G4774" s="761">
        <v>8</v>
      </c>
      <c r="H4774" s="762">
        <v>460</v>
      </c>
    </row>
    <row r="4775" spans="1:8" s="2" customFormat="1" ht="15.75" thickBot="1" x14ac:dyDescent="0.3">
      <c r="A4775" s="525" t="str">
        <f t="shared" si="130"/>
        <v>872-025-0-001 Fibrek S.E.N.C. (Pâtes et papiers)</v>
      </c>
      <c r="B4775" s="345" t="str">
        <f t="shared" si="131"/>
        <v>025-0-001 Fibrek S.E.N.C. (Pâtes et papiers)</v>
      </c>
      <c r="C4775" s="406">
        <v>872</v>
      </c>
      <c r="D4775" s="406" t="s">
        <v>1310</v>
      </c>
      <c r="E4775" s="406" t="s">
        <v>1311</v>
      </c>
      <c r="F4775" s="760">
        <v>460</v>
      </c>
      <c r="G4775" s="761">
        <v>8</v>
      </c>
      <c r="H4775" s="762">
        <v>460</v>
      </c>
    </row>
    <row r="4776" spans="1:8" s="2" customFormat="1" ht="15.75" thickBot="1" x14ac:dyDescent="0.3">
      <c r="A4776" s="525" t="str">
        <f t="shared" si="130"/>
        <v>872-081-0-001 Rayonier A.M. Canada S.E.N.C. (Témiscaming - Pâtes et papiers)</v>
      </c>
      <c r="B4776" s="345" t="str">
        <f t="shared" si="131"/>
        <v>081-0-001 Rayonier A.M. Canada S.E.N.C. (Témiscaming - Pâtes et papiers)</v>
      </c>
      <c r="C4776" s="406">
        <v>872</v>
      </c>
      <c r="D4776" s="406" t="s">
        <v>1017</v>
      </c>
      <c r="E4776" s="406" t="s">
        <v>1244</v>
      </c>
      <c r="F4776" s="760">
        <v>460</v>
      </c>
      <c r="G4776" s="761">
        <v>8</v>
      </c>
      <c r="H4776" s="762">
        <v>460</v>
      </c>
    </row>
    <row r="4777" spans="1:8" s="2" customFormat="1" ht="15.75" thickBot="1" x14ac:dyDescent="0.3">
      <c r="A4777" s="525" t="str">
        <f t="shared" si="130"/>
        <v>872-025-4-005 Société de cogénération de St-Félicien, S.E.C.</v>
      </c>
      <c r="B4777" s="345" t="str">
        <f t="shared" si="131"/>
        <v>025-4-005 Société de cogénération de St-Félicien, S.E.C.</v>
      </c>
      <c r="C4777" s="406">
        <v>872</v>
      </c>
      <c r="D4777" s="406" t="s">
        <v>1312</v>
      </c>
      <c r="E4777" s="406" t="s">
        <v>1313</v>
      </c>
      <c r="F4777" s="760">
        <v>460</v>
      </c>
      <c r="G4777" s="761">
        <v>8</v>
      </c>
      <c r="H4777" s="762">
        <v>460</v>
      </c>
    </row>
    <row r="4778" spans="1:8" s="2" customFormat="1" ht="15.75" thickBot="1" x14ac:dyDescent="0.3">
      <c r="A4778" s="525" t="str">
        <f t="shared" si="130"/>
        <v>872-042-2-013 Transfobec Mauricie</v>
      </c>
      <c r="B4778" s="345" t="str">
        <f t="shared" si="131"/>
        <v>042-2-013 Transfobec Mauricie</v>
      </c>
      <c r="C4778" s="406">
        <v>872</v>
      </c>
      <c r="D4778" s="406" t="s">
        <v>1316</v>
      </c>
      <c r="E4778" s="406" t="s">
        <v>1317</v>
      </c>
      <c r="F4778" s="760">
        <v>460</v>
      </c>
      <c r="G4778" s="761">
        <v>8</v>
      </c>
      <c r="H4778" s="762">
        <v>460</v>
      </c>
    </row>
    <row r="4779" spans="1:8" s="2" customFormat="1" ht="15.75" thickBot="1" x14ac:dyDescent="0.3">
      <c r="A4779" s="525" t="str">
        <f t="shared" si="130"/>
        <v>873-142-4-004 Biomasse du lac Taureau</v>
      </c>
      <c r="B4779" s="345" t="str">
        <f t="shared" si="131"/>
        <v>142-4-004 Biomasse du lac Taureau</v>
      </c>
      <c r="C4779" s="406">
        <v>873</v>
      </c>
      <c r="D4779" s="406" t="s">
        <v>1147</v>
      </c>
      <c r="E4779" s="406" t="s">
        <v>1318</v>
      </c>
      <c r="F4779" s="760">
        <v>460</v>
      </c>
      <c r="G4779" s="761">
        <v>8</v>
      </c>
      <c r="H4779" s="762">
        <v>460</v>
      </c>
    </row>
    <row r="4780" spans="1:8" s="2" customFormat="1" ht="15.75" thickBot="1" x14ac:dyDescent="0.3">
      <c r="A4780" s="525" t="str">
        <f t="shared" si="130"/>
        <v>873-011-0-003 Cascades Canada ULC (Cabano)</v>
      </c>
      <c r="B4780" s="345" t="str">
        <f t="shared" si="131"/>
        <v>011-0-003 Cascades Canada ULC (Cabano)</v>
      </c>
      <c r="C4780" s="406">
        <v>873</v>
      </c>
      <c r="D4780" s="406" t="s">
        <v>1007</v>
      </c>
      <c r="E4780" s="406" t="s">
        <v>1211</v>
      </c>
      <c r="F4780" s="760">
        <v>460</v>
      </c>
      <c r="G4780" s="761">
        <v>8</v>
      </c>
      <c r="H4780" s="762">
        <v>460</v>
      </c>
    </row>
    <row r="4781" spans="1:8" s="2" customFormat="1" ht="15.75" thickBot="1" x14ac:dyDescent="0.3">
      <c r="A4781" s="525" t="str">
        <f t="shared" si="130"/>
        <v>873-051-0-003 Domtar inc. (Windsor - Pâtes et papiers)</v>
      </c>
      <c r="B4781" s="345" t="str">
        <f t="shared" si="131"/>
        <v>051-0-003 Domtar inc. (Windsor - Pâtes et papiers)</v>
      </c>
      <c r="C4781" s="406">
        <v>873</v>
      </c>
      <c r="D4781" s="406" t="s">
        <v>1012</v>
      </c>
      <c r="E4781" s="406" t="s">
        <v>1238</v>
      </c>
      <c r="F4781" s="760">
        <v>460</v>
      </c>
      <c r="G4781" s="761">
        <v>8</v>
      </c>
      <c r="H4781" s="762">
        <v>460</v>
      </c>
    </row>
    <row r="4782" spans="1:8" s="2" customFormat="1" ht="15.75" thickBot="1" x14ac:dyDescent="0.3">
      <c r="A4782" s="525" t="str">
        <f t="shared" si="130"/>
        <v>873-021-2-036 Elkem Métal Canada inc.</v>
      </c>
      <c r="B4782" s="345" t="str">
        <f t="shared" si="131"/>
        <v>021-2-036 Elkem Métal Canada inc.</v>
      </c>
      <c r="C4782" s="406">
        <v>873</v>
      </c>
      <c r="D4782" s="406" t="s">
        <v>1308</v>
      </c>
      <c r="E4782" s="406" t="s">
        <v>1309</v>
      </c>
      <c r="F4782" s="760">
        <v>460</v>
      </c>
      <c r="G4782" s="761">
        <v>8</v>
      </c>
      <c r="H4782" s="762">
        <v>460</v>
      </c>
    </row>
    <row r="4783" spans="1:8" s="2" customFormat="1" ht="15.75" thickBot="1" x14ac:dyDescent="0.3">
      <c r="A4783" s="525" t="str">
        <f t="shared" si="130"/>
        <v>873-027-4-003 Énergie Milot</v>
      </c>
      <c r="B4783" s="345" t="str">
        <f t="shared" si="131"/>
        <v>027-4-003 Énergie Milot</v>
      </c>
      <c r="C4783" s="406">
        <v>873</v>
      </c>
      <c r="D4783" s="406" t="s">
        <v>1314</v>
      </c>
      <c r="E4783" s="406" t="s">
        <v>1315</v>
      </c>
      <c r="F4783" s="760">
        <v>460</v>
      </c>
      <c r="G4783" s="761">
        <v>8</v>
      </c>
      <c r="H4783" s="762">
        <v>460</v>
      </c>
    </row>
    <row r="4784" spans="1:8" s="2" customFormat="1" ht="15.75" thickBot="1" x14ac:dyDescent="0.3">
      <c r="A4784" s="525" t="str">
        <f t="shared" si="130"/>
        <v>873-012-0-003 Entreprises Sappi Canada inc. (Matane)</v>
      </c>
      <c r="B4784" s="345" t="str">
        <f t="shared" si="131"/>
        <v>012-0-003 Entreprises Sappi Canada inc. (Matane)</v>
      </c>
      <c r="C4784" s="406">
        <v>873</v>
      </c>
      <c r="D4784" s="406" t="s">
        <v>1009</v>
      </c>
      <c r="E4784" s="406" t="s">
        <v>1239</v>
      </c>
      <c r="F4784" s="760">
        <v>460</v>
      </c>
      <c r="G4784" s="761">
        <v>8</v>
      </c>
      <c r="H4784" s="762">
        <v>460</v>
      </c>
    </row>
    <row r="4785" spans="1:8" s="2" customFormat="1" ht="15.75" thickBot="1" x14ac:dyDescent="0.3">
      <c r="A4785" s="525" t="str">
        <f t="shared" si="130"/>
        <v>873-025-0-001 Fibrek S.E.N.C. (Pâtes et papiers)</v>
      </c>
      <c r="B4785" s="345" t="str">
        <f t="shared" si="131"/>
        <v>025-0-001 Fibrek S.E.N.C. (Pâtes et papiers)</v>
      </c>
      <c r="C4785" s="406">
        <v>873</v>
      </c>
      <c r="D4785" s="406" t="s">
        <v>1310</v>
      </c>
      <c r="E4785" s="406" t="s">
        <v>1311</v>
      </c>
      <c r="F4785" s="760">
        <v>460</v>
      </c>
      <c r="G4785" s="761">
        <v>8</v>
      </c>
      <c r="H4785" s="762">
        <v>460</v>
      </c>
    </row>
    <row r="4786" spans="1:8" s="2" customFormat="1" ht="15.75" thickBot="1" x14ac:dyDescent="0.3">
      <c r="A4786" s="525" t="str">
        <f t="shared" si="130"/>
        <v>873-081-0-001 Rayonier A.M. Canada S.E.N.C. (Témiscaming - Pâtes et papiers)</v>
      </c>
      <c r="B4786" s="345" t="str">
        <f t="shared" si="131"/>
        <v>081-0-001 Rayonier A.M. Canada S.E.N.C. (Témiscaming - Pâtes et papiers)</v>
      </c>
      <c r="C4786" s="406">
        <v>873</v>
      </c>
      <c r="D4786" s="406" t="s">
        <v>1017</v>
      </c>
      <c r="E4786" s="406" t="s">
        <v>1244</v>
      </c>
      <c r="F4786" s="760">
        <v>460</v>
      </c>
      <c r="G4786" s="761">
        <v>8</v>
      </c>
      <c r="H4786" s="762">
        <v>460</v>
      </c>
    </row>
    <row r="4787" spans="1:8" s="2" customFormat="1" ht="15.75" thickBot="1" x14ac:dyDescent="0.3">
      <c r="A4787" s="525" t="str">
        <f t="shared" si="130"/>
        <v>873-025-4-005 Société de cogénération de St-Félicien, S.E.C.</v>
      </c>
      <c r="B4787" s="345" t="str">
        <f t="shared" si="131"/>
        <v>025-4-005 Société de cogénération de St-Félicien, S.E.C.</v>
      </c>
      <c r="C4787" s="406">
        <v>873</v>
      </c>
      <c r="D4787" s="406" t="s">
        <v>1312</v>
      </c>
      <c r="E4787" s="406" t="s">
        <v>1313</v>
      </c>
      <c r="F4787" s="760">
        <v>460</v>
      </c>
      <c r="G4787" s="761">
        <v>8</v>
      </c>
      <c r="H4787" s="762">
        <v>460</v>
      </c>
    </row>
    <row r="4788" spans="1:8" s="2" customFormat="1" ht="15.75" thickBot="1" x14ac:dyDescent="0.3">
      <c r="A4788" s="525" t="str">
        <f t="shared" si="130"/>
        <v>873-042-2-013 Transfobec Mauricie</v>
      </c>
      <c r="B4788" s="345" t="str">
        <f t="shared" si="131"/>
        <v>042-2-013 Transfobec Mauricie</v>
      </c>
      <c r="C4788" s="406">
        <v>873</v>
      </c>
      <c r="D4788" s="406" t="s">
        <v>1316</v>
      </c>
      <c r="E4788" s="406" t="s">
        <v>1317</v>
      </c>
      <c r="F4788" s="760">
        <v>460</v>
      </c>
      <c r="G4788" s="761">
        <v>8</v>
      </c>
      <c r="H4788" s="762">
        <v>460</v>
      </c>
    </row>
    <row r="4789" spans="1:8" s="2" customFormat="1" ht="15.75" thickBot="1" x14ac:dyDescent="0.3">
      <c r="A4789" s="525" t="str">
        <f t="shared" si="130"/>
        <v>874-142-4-004 Biomasse du lac Taureau</v>
      </c>
      <c r="B4789" s="345" t="str">
        <f t="shared" si="131"/>
        <v>142-4-004 Biomasse du lac Taureau</v>
      </c>
      <c r="C4789" s="406">
        <v>874</v>
      </c>
      <c r="D4789" s="406" t="s">
        <v>1147</v>
      </c>
      <c r="E4789" s="406" t="s">
        <v>1318</v>
      </c>
      <c r="F4789" s="760">
        <v>460</v>
      </c>
      <c r="G4789" s="761">
        <v>8</v>
      </c>
      <c r="H4789" s="762">
        <v>460</v>
      </c>
    </row>
    <row r="4790" spans="1:8" s="2" customFormat="1" ht="15.75" thickBot="1" x14ac:dyDescent="0.3">
      <c r="A4790" s="525" t="str">
        <f t="shared" si="130"/>
        <v>874-011-0-003 Cascades Canada ULC (Cabano)</v>
      </c>
      <c r="B4790" s="345" t="str">
        <f t="shared" si="131"/>
        <v>011-0-003 Cascades Canada ULC (Cabano)</v>
      </c>
      <c r="C4790" s="406">
        <v>874</v>
      </c>
      <c r="D4790" s="406" t="s">
        <v>1007</v>
      </c>
      <c r="E4790" s="406" t="s">
        <v>1211</v>
      </c>
      <c r="F4790" s="760">
        <v>460</v>
      </c>
      <c r="G4790" s="761">
        <v>8</v>
      </c>
      <c r="H4790" s="762">
        <v>460</v>
      </c>
    </row>
    <row r="4791" spans="1:8" s="2" customFormat="1" ht="15.75" thickBot="1" x14ac:dyDescent="0.3">
      <c r="A4791" s="525" t="str">
        <f t="shared" si="130"/>
        <v>874-051-0-003 Domtar inc. (Windsor - Pâtes et papiers)</v>
      </c>
      <c r="B4791" s="345" t="str">
        <f t="shared" si="131"/>
        <v>051-0-003 Domtar inc. (Windsor - Pâtes et papiers)</v>
      </c>
      <c r="C4791" s="406">
        <v>874</v>
      </c>
      <c r="D4791" s="406" t="s">
        <v>1012</v>
      </c>
      <c r="E4791" s="406" t="s">
        <v>1238</v>
      </c>
      <c r="F4791" s="760">
        <v>460</v>
      </c>
      <c r="G4791" s="761">
        <v>8</v>
      </c>
      <c r="H4791" s="762">
        <v>460</v>
      </c>
    </row>
    <row r="4792" spans="1:8" s="2" customFormat="1" ht="15.75" thickBot="1" x14ac:dyDescent="0.3">
      <c r="A4792" s="525" t="str">
        <f t="shared" si="130"/>
        <v>874-021-2-036 Elkem Métal Canada inc.</v>
      </c>
      <c r="B4792" s="345" t="str">
        <f t="shared" si="131"/>
        <v>021-2-036 Elkem Métal Canada inc.</v>
      </c>
      <c r="C4792" s="406">
        <v>874</v>
      </c>
      <c r="D4792" s="406" t="s">
        <v>1308</v>
      </c>
      <c r="E4792" s="406" t="s">
        <v>1309</v>
      </c>
      <c r="F4792" s="760">
        <v>460</v>
      </c>
      <c r="G4792" s="761">
        <v>8</v>
      </c>
      <c r="H4792" s="762">
        <v>460</v>
      </c>
    </row>
    <row r="4793" spans="1:8" s="2" customFormat="1" ht="15.75" thickBot="1" x14ac:dyDescent="0.3">
      <c r="A4793" s="525" t="str">
        <f t="shared" si="130"/>
        <v>874-027-4-003 Énergie Milot</v>
      </c>
      <c r="B4793" s="345" t="str">
        <f t="shared" si="131"/>
        <v>027-4-003 Énergie Milot</v>
      </c>
      <c r="C4793" s="406">
        <v>874</v>
      </c>
      <c r="D4793" s="406" t="s">
        <v>1314</v>
      </c>
      <c r="E4793" s="406" t="s">
        <v>1315</v>
      </c>
      <c r="F4793" s="760">
        <v>460</v>
      </c>
      <c r="G4793" s="761">
        <v>8</v>
      </c>
      <c r="H4793" s="762">
        <v>460</v>
      </c>
    </row>
    <row r="4794" spans="1:8" s="2" customFormat="1" ht="15.75" thickBot="1" x14ac:dyDescent="0.3">
      <c r="A4794" s="525" t="str">
        <f t="shared" si="130"/>
        <v>874-012-0-003 Entreprises Sappi Canada inc. (Matane)</v>
      </c>
      <c r="B4794" s="345" t="str">
        <f t="shared" si="131"/>
        <v>012-0-003 Entreprises Sappi Canada inc. (Matane)</v>
      </c>
      <c r="C4794" s="406">
        <v>874</v>
      </c>
      <c r="D4794" s="406" t="s">
        <v>1009</v>
      </c>
      <c r="E4794" s="406" t="s">
        <v>1239</v>
      </c>
      <c r="F4794" s="760">
        <v>460</v>
      </c>
      <c r="G4794" s="761">
        <v>8</v>
      </c>
      <c r="H4794" s="762">
        <v>460</v>
      </c>
    </row>
    <row r="4795" spans="1:8" s="2" customFormat="1" ht="15.75" thickBot="1" x14ac:dyDescent="0.3">
      <c r="A4795" s="525" t="str">
        <f t="shared" si="130"/>
        <v>874-025-0-001 Fibrek S.E.N.C. (Pâtes et papiers)</v>
      </c>
      <c r="B4795" s="345" t="str">
        <f t="shared" si="131"/>
        <v>025-0-001 Fibrek S.E.N.C. (Pâtes et papiers)</v>
      </c>
      <c r="C4795" s="406">
        <v>874</v>
      </c>
      <c r="D4795" s="406" t="s">
        <v>1310</v>
      </c>
      <c r="E4795" s="406" t="s">
        <v>1311</v>
      </c>
      <c r="F4795" s="760">
        <v>460</v>
      </c>
      <c r="G4795" s="761">
        <v>8</v>
      </c>
      <c r="H4795" s="762">
        <v>460</v>
      </c>
    </row>
    <row r="4796" spans="1:8" s="2" customFormat="1" ht="15.75" thickBot="1" x14ac:dyDescent="0.3">
      <c r="A4796" s="525" t="str">
        <f t="shared" si="130"/>
        <v>874-081-0-001 Rayonier A.M. Canada S.E.N.C. (Témiscaming - Pâtes et papiers)</v>
      </c>
      <c r="B4796" s="345" t="str">
        <f t="shared" si="131"/>
        <v>081-0-001 Rayonier A.M. Canada S.E.N.C. (Témiscaming - Pâtes et papiers)</v>
      </c>
      <c r="C4796" s="406">
        <v>874</v>
      </c>
      <c r="D4796" s="406" t="s">
        <v>1017</v>
      </c>
      <c r="E4796" s="406" t="s">
        <v>1244</v>
      </c>
      <c r="F4796" s="760">
        <v>460</v>
      </c>
      <c r="G4796" s="761">
        <v>8</v>
      </c>
      <c r="H4796" s="762">
        <v>460</v>
      </c>
    </row>
    <row r="4797" spans="1:8" s="2" customFormat="1" ht="15.75" thickBot="1" x14ac:dyDescent="0.3">
      <c r="A4797" s="525" t="str">
        <f t="shared" si="130"/>
        <v>874-025-4-005 Société de cogénération de St-Félicien, S.E.C.</v>
      </c>
      <c r="B4797" s="345" t="str">
        <f t="shared" si="131"/>
        <v>025-4-005 Société de cogénération de St-Félicien, S.E.C.</v>
      </c>
      <c r="C4797" s="406">
        <v>874</v>
      </c>
      <c r="D4797" s="406" t="s">
        <v>1312</v>
      </c>
      <c r="E4797" s="406" t="s">
        <v>1313</v>
      </c>
      <c r="F4797" s="760">
        <v>460</v>
      </c>
      <c r="G4797" s="761">
        <v>8</v>
      </c>
      <c r="H4797" s="762">
        <v>460</v>
      </c>
    </row>
    <row r="4798" spans="1:8" s="2" customFormat="1" ht="15.75" thickBot="1" x14ac:dyDescent="0.3">
      <c r="A4798" s="525" t="str">
        <f t="shared" si="130"/>
        <v>874-042-2-013 Transfobec Mauricie</v>
      </c>
      <c r="B4798" s="345" t="str">
        <f t="shared" si="131"/>
        <v>042-2-013 Transfobec Mauricie</v>
      </c>
      <c r="C4798" s="406">
        <v>874</v>
      </c>
      <c r="D4798" s="406" t="s">
        <v>1316</v>
      </c>
      <c r="E4798" s="406" t="s">
        <v>1317</v>
      </c>
      <c r="F4798" s="760">
        <v>460</v>
      </c>
      <c r="G4798" s="761">
        <v>8</v>
      </c>
      <c r="H4798" s="762">
        <v>460</v>
      </c>
    </row>
    <row r="4799" spans="1:8" s="2" customFormat="1" ht="15.75" thickBot="1" x14ac:dyDescent="0.3">
      <c r="A4799" s="525" t="str">
        <f t="shared" si="130"/>
        <v>875-142-4-004 Biomasse du lac Taureau</v>
      </c>
      <c r="B4799" s="345" t="str">
        <f t="shared" si="131"/>
        <v>142-4-004 Biomasse du lac Taureau</v>
      </c>
      <c r="C4799" s="406">
        <v>875</v>
      </c>
      <c r="D4799" s="406" t="s">
        <v>1147</v>
      </c>
      <c r="E4799" s="406" t="s">
        <v>1318</v>
      </c>
      <c r="F4799" s="760">
        <v>460</v>
      </c>
      <c r="G4799" s="761">
        <v>8</v>
      </c>
      <c r="H4799" s="762">
        <v>460</v>
      </c>
    </row>
    <row r="4800" spans="1:8" s="2" customFormat="1" ht="15.75" thickBot="1" x14ac:dyDescent="0.3">
      <c r="A4800" s="525" t="str">
        <f t="shared" si="130"/>
        <v>875-011-0-003 Cascades Canada ULC (Cabano)</v>
      </c>
      <c r="B4800" s="345" t="str">
        <f t="shared" si="131"/>
        <v>011-0-003 Cascades Canada ULC (Cabano)</v>
      </c>
      <c r="C4800" s="406">
        <v>875</v>
      </c>
      <c r="D4800" s="406" t="s">
        <v>1007</v>
      </c>
      <c r="E4800" s="406" t="s">
        <v>1211</v>
      </c>
      <c r="F4800" s="760">
        <v>460</v>
      </c>
      <c r="G4800" s="761">
        <v>8</v>
      </c>
      <c r="H4800" s="762">
        <v>460</v>
      </c>
    </row>
    <row r="4801" spans="1:8" s="2" customFormat="1" ht="15.75" thickBot="1" x14ac:dyDescent="0.3">
      <c r="A4801" s="525" t="str">
        <f t="shared" si="130"/>
        <v>875-051-0-003 Domtar inc. (Windsor - Pâtes et papiers)</v>
      </c>
      <c r="B4801" s="345" t="str">
        <f t="shared" si="131"/>
        <v>051-0-003 Domtar inc. (Windsor - Pâtes et papiers)</v>
      </c>
      <c r="C4801" s="406">
        <v>875</v>
      </c>
      <c r="D4801" s="406" t="s">
        <v>1012</v>
      </c>
      <c r="E4801" s="406" t="s">
        <v>1238</v>
      </c>
      <c r="F4801" s="760">
        <v>460</v>
      </c>
      <c r="G4801" s="761">
        <v>8</v>
      </c>
      <c r="H4801" s="762">
        <v>460</v>
      </c>
    </row>
    <row r="4802" spans="1:8" s="2" customFormat="1" ht="15.75" thickBot="1" x14ac:dyDescent="0.3">
      <c r="A4802" s="525" t="str">
        <f t="shared" si="130"/>
        <v>875-021-2-036 Elkem Métal Canada inc.</v>
      </c>
      <c r="B4802" s="345" t="str">
        <f t="shared" si="131"/>
        <v>021-2-036 Elkem Métal Canada inc.</v>
      </c>
      <c r="C4802" s="406">
        <v>875</v>
      </c>
      <c r="D4802" s="406" t="s">
        <v>1308</v>
      </c>
      <c r="E4802" s="406" t="s">
        <v>1309</v>
      </c>
      <c r="F4802" s="760">
        <v>460</v>
      </c>
      <c r="G4802" s="761">
        <v>8</v>
      </c>
      <c r="H4802" s="762">
        <v>460</v>
      </c>
    </row>
    <row r="4803" spans="1:8" s="2" customFormat="1" ht="15.75" thickBot="1" x14ac:dyDescent="0.3">
      <c r="A4803" s="525" t="str">
        <f t="shared" si="130"/>
        <v>875-027-4-003 Énergie Milot</v>
      </c>
      <c r="B4803" s="345" t="str">
        <f t="shared" si="131"/>
        <v>027-4-003 Énergie Milot</v>
      </c>
      <c r="C4803" s="406">
        <v>875</v>
      </c>
      <c r="D4803" s="406" t="s">
        <v>1314</v>
      </c>
      <c r="E4803" s="406" t="s">
        <v>1315</v>
      </c>
      <c r="F4803" s="760">
        <v>460</v>
      </c>
      <c r="G4803" s="761">
        <v>8</v>
      </c>
      <c r="H4803" s="762">
        <v>460</v>
      </c>
    </row>
    <row r="4804" spans="1:8" s="2" customFormat="1" ht="15.75" thickBot="1" x14ac:dyDescent="0.3">
      <c r="A4804" s="525" t="str">
        <f t="shared" si="130"/>
        <v>875-012-0-003 Entreprises Sappi Canada inc. (Matane)</v>
      </c>
      <c r="B4804" s="345" t="str">
        <f t="shared" si="131"/>
        <v>012-0-003 Entreprises Sappi Canada inc. (Matane)</v>
      </c>
      <c r="C4804" s="406">
        <v>875</v>
      </c>
      <c r="D4804" s="406" t="s">
        <v>1009</v>
      </c>
      <c r="E4804" s="406" t="s">
        <v>1239</v>
      </c>
      <c r="F4804" s="760">
        <v>460</v>
      </c>
      <c r="G4804" s="761">
        <v>8</v>
      </c>
      <c r="H4804" s="762">
        <v>460</v>
      </c>
    </row>
    <row r="4805" spans="1:8" s="2" customFormat="1" ht="15.75" thickBot="1" x14ac:dyDescent="0.3">
      <c r="A4805" s="525" t="str">
        <f t="shared" si="130"/>
        <v>875-025-0-001 Fibrek S.E.N.C. (Pâtes et papiers)</v>
      </c>
      <c r="B4805" s="345" t="str">
        <f t="shared" si="131"/>
        <v>025-0-001 Fibrek S.E.N.C. (Pâtes et papiers)</v>
      </c>
      <c r="C4805" s="406">
        <v>875</v>
      </c>
      <c r="D4805" s="406" t="s">
        <v>1310</v>
      </c>
      <c r="E4805" s="406" t="s">
        <v>1311</v>
      </c>
      <c r="F4805" s="760">
        <v>460</v>
      </c>
      <c r="G4805" s="761">
        <v>8</v>
      </c>
      <c r="H4805" s="762">
        <v>460</v>
      </c>
    </row>
    <row r="4806" spans="1:8" s="2" customFormat="1" ht="15.75" thickBot="1" x14ac:dyDescent="0.3">
      <c r="A4806" s="525" t="str">
        <f t="shared" si="130"/>
        <v>875-081-0-001 Rayonier A.M. Canada S.E.N.C. (Témiscaming - Pâtes et papiers)</v>
      </c>
      <c r="B4806" s="345" t="str">
        <f t="shared" si="131"/>
        <v>081-0-001 Rayonier A.M. Canada S.E.N.C. (Témiscaming - Pâtes et papiers)</v>
      </c>
      <c r="C4806" s="406">
        <v>875</v>
      </c>
      <c r="D4806" s="406" t="s">
        <v>1017</v>
      </c>
      <c r="E4806" s="406" t="s">
        <v>1244</v>
      </c>
      <c r="F4806" s="760">
        <v>460</v>
      </c>
      <c r="G4806" s="761">
        <v>8</v>
      </c>
      <c r="H4806" s="762">
        <v>460</v>
      </c>
    </row>
    <row r="4807" spans="1:8" s="2" customFormat="1" ht="15.75" thickBot="1" x14ac:dyDescent="0.3">
      <c r="A4807" s="525" t="str">
        <f t="shared" si="130"/>
        <v>875-025-4-005 Société de cogénération de St-Félicien, S.E.C.</v>
      </c>
      <c r="B4807" s="345" t="str">
        <f t="shared" si="131"/>
        <v>025-4-005 Société de cogénération de St-Félicien, S.E.C.</v>
      </c>
      <c r="C4807" s="406">
        <v>875</v>
      </c>
      <c r="D4807" s="406" t="s">
        <v>1312</v>
      </c>
      <c r="E4807" s="406" t="s">
        <v>1313</v>
      </c>
      <c r="F4807" s="760">
        <v>460</v>
      </c>
      <c r="G4807" s="761">
        <v>8</v>
      </c>
      <c r="H4807" s="762">
        <v>460</v>
      </c>
    </row>
    <row r="4808" spans="1:8" s="2" customFormat="1" ht="15.75" thickBot="1" x14ac:dyDescent="0.3">
      <c r="A4808" s="525" t="str">
        <f t="shared" si="130"/>
        <v>875-042-2-013 Transfobec Mauricie</v>
      </c>
      <c r="B4808" s="345" t="str">
        <f t="shared" si="131"/>
        <v>042-2-013 Transfobec Mauricie</v>
      </c>
      <c r="C4808" s="406">
        <v>875</v>
      </c>
      <c r="D4808" s="406" t="s">
        <v>1316</v>
      </c>
      <c r="E4808" s="406" t="s">
        <v>1317</v>
      </c>
      <c r="F4808" s="760">
        <v>460</v>
      </c>
      <c r="G4808" s="761">
        <v>8</v>
      </c>
      <c r="H4808" s="762">
        <v>460</v>
      </c>
    </row>
    <row r="4809" spans="1:8" s="2" customFormat="1" ht="15.75" thickBot="1" x14ac:dyDescent="0.3">
      <c r="A4809" s="525" t="str">
        <f t="shared" si="130"/>
        <v>876-142-4-004 Biomasse du lac Taureau</v>
      </c>
      <c r="B4809" s="345" t="str">
        <f t="shared" si="131"/>
        <v>142-4-004 Biomasse du lac Taureau</v>
      </c>
      <c r="C4809" s="406">
        <v>876</v>
      </c>
      <c r="D4809" s="406" t="s">
        <v>1147</v>
      </c>
      <c r="E4809" s="406" t="s">
        <v>1318</v>
      </c>
      <c r="F4809" s="760">
        <v>460</v>
      </c>
      <c r="G4809" s="761">
        <v>8</v>
      </c>
      <c r="H4809" s="762">
        <v>460</v>
      </c>
    </row>
    <row r="4810" spans="1:8" s="2" customFormat="1" ht="15.75" thickBot="1" x14ac:dyDescent="0.3">
      <c r="A4810" s="525" t="str">
        <f t="shared" si="130"/>
        <v>876-011-0-003 Cascades Canada ULC (Cabano)</v>
      </c>
      <c r="B4810" s="345" t="str">
        <f t="shared" si="131"/>
        <v>011-0-003 Cascades Canada ULC (Cabano)</v>
      </c>
      <c r="C4810" s="406">
        <v>876</v>
      </c>
      <c r="D4810" s="406" t="s">
        <v>1007</v>
      </c>
      <c r="E4810" s="406" t="s">
        <v>1211</v>
      </c>
      <c r="F4810" s="760">
        <v>460</v>
      </c>
      <c r="G4810" s="761">
        <v>8</v>
      </c>
      <c r="H4810" s="762">
        <v>460</v>
      </c>
    </row>
    <row r="4811" spans="1:8" s="2" customFormat="1" ht="15.75" thickBot="1" x14ac:dyDescent="0.3">
      <c r="A4811" s="525" t="str">
        <f t="shared" si="130"/>
        <v>876-051-0-003 Domtar inc. (Windsor - Pâtes et papiers)</v>
      </c>
      <c r="B4811" s="345" t="str">
        <f t="shared" si="131"/>
        <v>051-0-003 Domtar inc. (Windsor - Pâtes et papiers)</v>
      </c>
      <c r="C4811" s="406">
        <v>876</v>
      </c>
      <c r="D4811" s="406" t="s">
        <v>1012</v>
      </c>
      <c r="E4811" s="406" t="s">
        <v>1238</v>
      </c>
      <c r="F4811" s="760">
        <v>460</v>
      </c>
      <c r="G4811" s="761">
        <v>8</v>
      </c>
      <c r="H4811" s="762">
        <v>460</v>
      </c>
    </row>
    <row r="4812" spans="1:8" s="2" customFormat="1" ht="15.75" thickBot="1" x14ac:dyDescent="0.3">
      <c r="A4812" s="525" t="str">
        <f t="shared" si="130"/>
        <v>876-021-2-036 Elkem Métal Canada inc.</v>
      </c>
      <c r="B4812" s="345" t="str">
        <f t="shared" si="131"/>
        <v>021-2-036 Elkem Métal Canada inc.</v>
      </c>
      <c r="C4812" s="406">
        <v>876</v>
      </c>
      <c r="D4812" s="406" t="s">
        <v>1308</v>
      </c>
      <c r="E4812" s="406" t="s">
        <v>1309</v>
      </c>
      <c r="F4812" s="760">
        <v>460</v>
      </c>
      <c r="G4812" s="761">
        <v>8</v>
      </c>
      <c r="H4812" s="762">
        <v>460</v>
      </c>
    </row>
    <row r="4813" spans="1:8" s="2" customFormat="1" ht="15.75" thickBot="1" x14ac:dyDescent="0.3">
      <c r="A4813" s="525" t="str">
        <f t="shared" si="130"/>
        <v>876-027-4-003 Énergie Milot</v>
      </c>
      <c r="B4813" s="345" t="str">
        <f t="shared" si="131"/>
        <v>027-4-003 Énergie Milot</v>
      </c>
      <c r="C4813" s="406">
        <v>876</v>
      </c>
      <c r="D4813" s="406" t="s">
        <v>1314</v>
      </c>
      <c r="E4813" s="406" t="s">
        <v>1315</v>
      </c>
      <c r="F4813" s="760">
        <v>460</v>
      </c>
      <c r="G4813" s="761">
        <v>8</v>
      </c>
      <c r="H4813" s="762">
        <v>460</v>
      </c>
    </row>
    <row r="4814" spans="1:8" s="2" customFormat="1" ht="15.75" thickBot="1" x14ac:dyDescent="0.3">
      <c r="A4814" s="525" t="str">
        <f t="shared" si="130"/>
        <v>876-012-0-003 Entreprises Sappi Canada inc. (Matane)</v>
      </c>
      <c r="B4814" s="345" t="str">
        <f t="shared" si="131"/>
        <v>012-0-003 Entreprises Sappi Canada inc. (Matane)</v>
      </c>
      <c r="C4814" s="406">
        <v>876</v>
      </c>
      <c r="D4814" s="406" t="s">
        <v>1009</v>
      </c>
      <c r="E4814" s="406" t="s">
        <v>1239</v>
      </c>
      <c r="F4814" s="760">
        <v>460</v>
      </c>
      <c r="G4814" s="761">
        <v>8</v>
      </c>
      <c r="H4814" s="762">
        <v>460</v>
      </c>
    </row>
    <row r="4815" spans="1:8" s="2" customFormat="1" ht="15.75" thickBot="1" x14ac:dyDescent="0.3">
      <c r="A4815" s="525" t="str">
        <f t="shared" si="130"/>
        <v>876-025-0-001 Fibrek S.E.N.C. (Pâtes et papiers)</v>
      </c>
      <c r="B4815" s="345" t="str">
        <f t="shared" si="131"/>
        <v>025-0-001 Fibrek S.E.N.C. (Pâtes et papiers)</v>
      </c>
      <c r="C4815" s="406">
        <v>876</v>
      </c>
      <c r="D4815" s="406" t="s">
        <v>1310</v>
      </c>
      <c r="E4815" s="406" t="s">
        <v>1311</v>
      </c>
      <c r="F4815" s="760">
        <v>460</v>
      </c>
      <c r="G4815" s="761">
        <v>8</v>
      </c>
      <c r="H4815" s="762">
        <v>460</v>
      </c>
    </row>
    <row r="4816" spans="1:8" s="2" customFormat="1" ht="15.75" thickBot="1" x14ac:dyDescent="0.3">
      <c r="A4816" s="525" t="str">
        <f t="shared" si="130"/>
        <v>876-081-0-001 Rayonier A.M. Canada S.E.N.C. (Témiscaming - Pâtes et papiers)</v>
      </c>
      <c r="B4816" s="345" t="str">
        <f t="shared" si="131"/>
        <v>081-0-001 Rayonier A.M. Canada S.E.N.C. (Témiscaming - Pâtes et papiers)</v>
      </c>
      <c r="C4816" s="406">
        <v>876</v>
      </c>
      <c r="D4816" s="406" t="s">
        <v>1017</v>
      </c>
      <c r="E4816" s="406" t="s">
        <v>1244</v>
      </c>
      <c r="F4816" s="760">
        <v>460</v>
      </c>
      <c r="G4816" s="761">
        <v>8</v>
      </c>
      <c r="H4816" s="762">
        <v>460</v>
      </c>
    </row>
    <row r="4817" spans="1:8" s="2" customFormat="1" ht="15.75" thickBot="1" x14ac:dyDescent="0.3">
      <c r="A4817" s="525" t="str">
        <f t="shared" si="130"/>
        <v>876-025-4-005 Société de cogénération de St-Félicien, S.E.C.</v>
      </c>
      <c r="B4817" s="345" t="str">
        <f t="shared" si="131"/>
        <v>025-4-005 Société de cogénération de St-Félicien, S.E.C.</v>
      </c>
      <c r="C4817" s="406">
        <v>876</v>
      </c>
      <c r="D4817" s="406" t="s">
        <v>1312</v>
      </c>
      <c r="E4817" s="406" t="s">
        <v>1313</v>
      </c>
      <c r="F4817" s="760">
        <v>460</v>
      </c>
      <c r="G4817" s="761">
        <v>8</v>
      </c>
      <c r="H4817" s="762">
        <v>460</v>
      </c>
    </row>
    <row r="4818" spans="1:8" s="2" customFormat="1" ht="15.75" thickBot="1" x14ac:dyDescent="0.3">
      <c r="A4818" s="525" t="str">
        <f t="shared" si="130"/>
        <v>876-042-2-013 Transfobec Mauricie</v>
      </c>
      <c r="B4818" s="345" t="str">
        <f t="shared" si="131"/>
        <v>042-2-013 Transfobec Mauricie</v>
      </c>
      <c r="C4818" s="406">
        <v>876</v>
      </c>
      <c r="D4818" s="406" t="s">
        <v>1316</v>
      </c>
      <c r="E4818" s="406" t="s">
        <v>1317</v>
      </c>
      <c r="F4818" s="760">
        <v>460</v>
      </c>
      <c r="G4818" s="761">
        <v>8</v>
      </c>
      <c r="H4818" s="762">
        <v>460</v>
      </c>
    </row>
    <row r="4819" spans="1:8" s="2" customFormat="1" ht="15.75" thickBot="1" x14ac:dyDescent="0.3">
      <c r="A4819" s="525" t="str">
        <f t="shared" si="130"/>
        <v>877-142-4-004 Biomasse du lac Taureau</v>
      </c>
      <c r="B4819" s="345" t="str">
        <f t="shared" si="131"/>
        <v>142-4-004 Biomasse du lac Taureau</v>
      </c>
      <c r="C4819" s="406">
        <v>877</v>
      </c>
      <c r="D4819" s="406" t="s">
        <v>1147</v>
      </c>
      <c r="E4819" s="406" t="s">
        <v>1318</v>
      </c>
      <c r="F4819" s="760">
        <v>460</v>
      </c>
      <c r="G4819" s="761">
        <v>8</v>
      </c>
      <c r="H4819" s="762">
        <v>460</v>
      </c>
    </row>
    <row r="4820" spans="1:8" s="2" customFormat="1" ht="15.75" thickBot="1" x14ac:dyDescent="0.3">
      <c r="A4820" s="525" t="str">
        <f t="shared" si="130"/>
        <v>877-011-0-003 Cascades Canada ULC (Cabano)</v>
      </c>
      <c r="B4820" s="345" t="str">
        <f t="shared" si="131"/>
        <v>011-0-003 Cascades Canada ULC (Cabano)</v>
      </c>
      <c r="C4820" s="406">
        <v>877</v>
      </c>
      <c r="D4820" s="406" t="s">
        <v>1007</v>
      </c>
      <c r="E4820" s="406" t="s">
        <v>1211</v>
      </c>
      <c r="F4820" s="760">
        <v>460</v>
      </c>
      <c r="G4820" s="761">
        <v>8</v>
      </c>
      <c r="H4820" s="762">
        <v>460</v>
      </c>
    </row>
    <row r="4821" spans="1:8" s="2" customFormat="1" ht="15.75" thickBot="1" x14ac:dyDescent="0.3">
      <c r="A4821" s="525" t="str">
        <f t="shared" si="130"/>
        <v>877-051-0-003 Domtar inc. (Windsor - Pâtes et papiers)</v>
      </c>
      <c r="B4821" s="345" t="str">
        <f t="shared" si="131"/>
        <v>051-0-003 Domtar inc. (Windsor - Pâtes et papiers)</v>
      </c>
      <c r="C4821" s="406">
        <v>877</v>
      </c>
      <c r="D4821" s="406" t="s">
        <v>1012</v>
      </c>
      <c r="E4821" s="406" t="s">
        <v>1238</v>
      </c>
      <c r="F4821" s="760">
        <v>460</v>
      </c>
      <c r="G4821" s="761">
        <v>8</v>
      </c>
      <c r="H4821" s="762">
        <v>460</v>
      </c>
    </row>
    <row r="4822" spans="1:8" s="2" customFormat="1" ht="15.75" thickBot="1" x14ac:dyDescent="0.3">
      <c r="A4822" s="525" t="str">
        <f t="shared" si="130"/>
        <v>877-021-2-036 Elkem Métal Canada inc.</v>
      </c>
      <c r="B4822" s="345" t="str">
        <f t="shared" si="131"/>
        <v>021-2-036 Elkem Métal Canada inc.</v>
      </c>
      <c r="C4822" s="406">
        <v>877</v>
      </c>
      <c r="D4822" s="406" t="s">
        <v>1308</v>
      </c>
      <c r="E4822" s="406" t="s">
        <v>1309</v>
      </c>
      <c r="F4822" s="760">
        <v>460</v>
      </c>
      <c r="G4822" s="761">
        <v>8</v>
      </c>
      <c r="H4822" s="762">
        <v>460</v>
      </c>
    </row>
    <row r="4823" spans="1:8" s="2" customFormat="1" ht="15.75" thickBot="1" x14ac:dyDescent="0.3">
      <c r="A4823" s="525" t="str">
        <f t="shared" si="130"/>
        <v>877-027-4-003 Énergie Milot</v>
      </c>
      <c r="B4823" s="345" t="str">
        <f t="shared" si="131"/>
        <v>027-4-003 Énergie Milot</v>
      </c>
      <c r="C4823" s="406">
        <v>877</v>
      </c>
      <c r="D4823" s="406" t="s">
        <v>1314</v>
      </c>
      <c r="E4823" s="406" t="s">
        <v>1315</v>
      </c>
      <c r="F4823" s="760">
        <v>460</v>
      </c>
      <c r="G4823" s="761">
        <v>8</v>
      </c>
      <c r="H4823" s="762">
        <v>460</v>
      </c>
    </row>
    <row r="4824" spans="1:8" s="2" customFormat="1" ht="15.75" thickBot="1" x14ac:dyDescent="0.3">
      <c r="A4824" s="525" t="str">
        <f t="shared" si="130"/>
        <v>877-012-0-003 Entreprises Sappi Canada inc. (Matane)</v>
      </c>
      <c r="B4824" s="345" t="str">
        <f t="shared" si="131"/>
        <v>012-0-003 Entreprises Sappi Canada inc. (Matane)</v>
      </c>
      <c r="C4824" s="406">
        <v>877</v>
      </c>
      <c r="D4824" s="406" t="s">
        <v>1009</v>
      </c>
      <c r="E4824" s="406" t="s">
        <v>1239</v>
      </c>
      <c r="F4824" s="760">
        <v>460</v>
      </c>
      <c r="G4824" s="761">
        <v>8</v>
      </c>
      <c r="H4824" s="762">
        <v>460</v>
      </c>
    </row>
    <row r="4825" spans="1:8" s="2" customFormat="1" ht="15.75" thickBot="1" x14ac:dyDescent="0.3">
      <c r="A4825" s="525" t="str">
        <f t="shared" si="130"/>
        <v>877-025-0-001 Fibrek S.E.N.C. (Pâtes et papiers)</v>
      </c>
      <c r="B4825" s="345" t="str">
        <f t="shared" si="131"/>
        <v>025-0-001 Fibrek S.E.N.C. (Pâtes et papiers)</v>
      </c>
      <c r="C4825" s="406">
        <v>877</v>
      </c>
      <c r="D4825" s="406" t="s">
        <v>1310</v>
      </c>
      <c r="E4825" s="406" t="s">
        <v>1311</v>
      </c>
      <c r="F4825" s="760">
        <v>460</v>
      </c>
      <c r="G4825" s="761">
        <v>8</v>
      </c>
      <c r="H4825" s="762">
        <v>460</v>
      </c>
    </row>
    <row r="4826" spans="1:8" s="2" customFormat="1" ht="15.75" thickBot="1" x14ac:dyDescent="0.3">
      <c r="A4826" s="525" t="str">
        <f t="shared" si="130"/>
        <v>877-081-0-001 Rayonier A.M. Canada S.E.N.C. (Témiscaming - Pâtes et papiers)</v>
      </c>
      <c r="B4826" s="345" t="str">
        <f t="shared" si="131"/>
        <v>081-0-001 Rayonier A.M. Canada S.E.N.C. (Témiscaming - Pâtes et papiers)</v>
      </c>
      <c r="C4826" s="406">
        <v>877</v>
      </c>
      <c r="D4826" s="406" t="s">
        <v>1017</v>
      </c>
      <c r="E4826" s="406" t="s">
        <v>1244</v>
      </c>
      <c r="F4826" s="760">
        <v>460</v>
      </c>
      <c r="G4826" s="761">
        <v>8</v>
      </c>
      <c r="H4826" s="762">
        <v>460</v>
      </c>
    </row>
    <row r="4827" spans="1:8" s="2" customFormat="1" ht="15.75" thickBot="1" x14ac:dyDescent="0.3">
      <c r="A4827" s="525" t="str">
        <f t="shared" si="130"/>
        <v>877-025-4-005 Société de cogénération de St-Félicien, S.E.C.</v>
      </c>
      <c r="B4827" s="345" t="str">
        <f t="shared" si="131"/>
        <v>025-4-005 Société de cogénération de St-Félicien, S.E.C.</v>
      </c>
      <c r="C4827" s="406">
        <v>877</v>
      </c>
      <c r="D4827" s="406" t="s">
        <v>1312</v>
      </c>
      <c r="E4827" s="406" t="s">
        <v>1313</v>
      </c>
      <c r="F4827" s="760">
        <v>460</v>
      </c>
      <c r="G4827" s="761">
        <v>8</v>
      </c>
      <c r="H4827" s="762">
        <v>460</v>
      </c>
    </row>
    <row r="4828" spans="1:8" s="2" customFormat="1" ht="15.75" thickBot="1" x14ac:dyDescent="0.3">
      <c r="A4828" s="525" t="str">
        <f t="shared" si="130"/>
        <v>877-042-2-013 Transfobec Mauricie</v>
      </c>
      <c r="B4828" s="345" t="str">
        <f t="shared" si="131"/>
        <v>042-2-013 Transfobec Mauricie</v>
      </c>
      <c r="C4828" s="406">
        <v>877</v>
      </c>
      <c r="D4828" s="406" t="s">
        <v>1316</v>
      </c>
      <c r="E4828" s="406" t="s">
        <v>1317</v>
      </c>
      <c r="F4828" s="760">
        <v>460</v>
      </c>
      <c r="G4828" s="761">
        <v>8</v>
      </c>
      <c r="H4828" s="762">
        <v>460</v>
      </c>
    </row>
    <row r="4829" spans="1:8" s="2" customFormat="1" ht="15.75" thickBot="1" x14ac:dyDescent="0.3">
      <c r="A4829" s="525" t="str">
        <f t="shared" si="130"/>
        <v>878-142-4-004 Biomasse du lac Taureau</v>
      </c>
      <c r="B4829" s="345" t="str">
        <f t="shared" si="131"/>
        <v>142-4-004 Biomasse du lac Taureau</v>
      </c>
      <c r="C4829" s="406">
        <v>878</v>
      </c>
      <c r="D4829" s="406" t="s">
        <v>1147</v>
      </c>
      <c r="E4829" s="406" t="s">
        <v>1318</v>
      </c>
      <c r="F4829" s="760">
        <v>460</v>
      </c>
      <c r="G4829" s="761">
        <v>8</v>
      </c>
      <c r="H4829" s="762">
        <v>460</v>
      </c>
    </row>
    <row r="4830" spans="1:8" s="2" customFormat="1" ht="15.75" thickBot="1" x14ac:dyDescent="0.3">
      <c r="A4830" s="525" t="str">
        <f t="shared" si="130"/>
        <v>878-011-0-003 Cascades Canada ULC (Cabano)</v>
      </c>
      <c r="B4830" s="345" t="str">
        <f t="shared" si="131"/>
        <v>011-0-003 Cascades Canada ULC (Cabano)</v>
      </c>
      <c r="C4830" s="406">
        <v>878</v>
      </c>
      <c r="D4830" s="406" t="s">
        <v>1007</v>
      </c>
      <c r="E4830" s="406" t="s">
        <v>1211</v>
      </c>
      <c r="F4830" s="760">
        <v>460</v>
      </c>
      <c r="G4830" s="761">
        <v>8</v>
      </c>
      <c r="H4830" s="762">
        <v>460</v>
      </c>
    </row>
    <row r="4831" spans="1:8" s="2" customFormat="1" ht="15.75" thickBot="1" x14ac:dyDescent="0.3">
      <c r="A4831" s="525" t="str">
        <f t="shared" si="130"/>
        <v>878-051-0-003 Domtar inc. (Windsor - Pâtes et papiers)</v>
      </c>
      <c r="B4831" s="345" t="str">
        <f t="shared" si="131"/>
        <v>051-0-003 Domtar inc. (Windsor - Pâtes et papiers)</v>
      </c>
      <c r="C4831" s="406">
        <v>878</v>
      </c>
      <c r="D4831" s="406" t="s">
        <v>1012</v>
      </c>
      <c r="E4831" s="406" t="s">
        <v>1238</v>
      </c>
      <c r="F4831" s="760">
        <v>460</v>
      </c>
      <c r="G4831" s="761">
        <v>8</v>
      </c>
      <c r="H4831" s="762">
        <v>460</v>
      </c>
    </row>
    <row r="4832" spans="1:8" s="2" customFormat="1" ht="15.75" thickBot="1" x14ac:dyDescent="0.3">
      <c r="A4832" s="525" t="str">
        <f t="shared" ref="A4832:A4895" si="132">CONCATENATE(C4832,"-",B4832)</f>
        <v>878-021-2-036 Elkem Métal Canada inc.</v>
      </c>
      <c r="B4832" s="345" t="str">
        <f t="shared" ref="B4832:B4895" si="133">CONCATENATE(D4832," ",E4832)</f>
        <v>021-2-036 Elkem Métal Canada inc.</v>
      </c>
      <c r="C4832" s="406">
        <v>878</v>
      </c>
      <c r="D4832" s="406" t="s">
        <v>1308</v>
      </c>
      <c r="E4832" s="406" t="s">
        <v>1309</v>
      </c>
      <c r="F4832" s="760">
        <v>460</v>
      </c>
      <c r="G4832" s="761">
        <v>8</v>
      </c>
      <c r="H4832" s="762">
        <v>460</v>
      </c>
    </row>
    <row r="4833" spans="1:8" s="2" customFormat="1" ht="15.75" thickBot="1" x14ac:dyDescent="0.3">
      <c r="A4833" s="525" t="str">
        <f t="shared" si="132"/>
        <v>878-027-4-003 Énergie Milot</v>
      </c>
      <c r="B4833" s="345" t="str">
        <f t="shared" si="133"/>
        <v>027-4-003 Énergie Milot</v>
      </c>
      <c r="C4833" s="406">
        <v>878</v>
      </c>
      <c r="D4833" s="406" t="s">
        <v>1314</v>
      </c>
      <c r="E4833" s="406" t="s">
        <v>1315</v>
      </c>
      <c r="F4833" s="760">
        <v>460</v>
      </c>
      <c r="G4833" s="761">
        <v>8</v>
      </c>
      <c r="H4833" s="762">
        <v>460</v>
      </c>
    </row>
    <row r="4834" spans="1:8" s="2" customFormat="1" ht="15.75" thickBot="1" x14ac:dyDescent="0.3">
      <c r="A4834" s="525" t="str">
        <f t="shared" si="132"/>
        <v>878-012-0-003 Entreprises Sappi Canada inc. (Matane)</v>
      </c>
      <c r="B4834" s="345" t="str">
        <f t="shared" si="133"/>
        <v>012-0-003 Entreprises Sappi Canada inc. (Matane)</v>
      </c>
      <c r="C4834" s="406">
        <v>878</v>
      </c>
      <c r="D4834" s="406" t="s">
        <v>1009</v>
      </c>
      <c r="E4834" s="406" t="s">
        <v>1239</v>
      </c>
      <c r="F4834" s="760">
        <v>460</v>
      </c>
      <c r="G4834" s="761">
        <v>8</v>
      </c>
      <c r="H4834" s="762">
        <v>460</v>
      </c>
    </row>
    <row r="4835" spans="1:8" s="2" customFormat="1" ht="15.75" thickBot="1" x14ac:dyDescent="0.3">
      <c r="A4835" s="525" t="str">
        <f t="shared" si="132"/>
        <v>878-025-0-001 Fibrek S.E.N.C. (Pâtes et papiers)</v>
      </c>
      <c r="B4835" s="345" t="str">
        <f t="shared" si="133"/>
        <v>025-0-001 Fibrek S.E.N.C. (Pâtes et papiers)</v>
      </c>
      <c r="C4835" s="406">
        <v>878</v>
      </c>
      <c r="D4835" s="406" t="s">
        <v>1310</v>
      </c>
      <c r="E4835" s="406" t="s">
        <v>1311</v>
      </c>
      <c r="F4835" s="760">
        <v>460</v>
      </c>
      <c r="G4835" s="761">
        <v>8</v>
      </c>
      <c r="H4835" s="762">
        <v>460</v>
      </c>
    </row>
    <row r="4836" spans="1:8" s="2" customFormat="1" ht="15.75" thickBot="1" x14ac:dyDescent="0.3">
      <c r="A4836" s="525" t="str">
        <f t="shared" si="132"/>
        <v>878-081-0-001 Rayonier A.M. Canada S.E.N.C. (Témiscaming - Pâtes et papiers)</v>
      </c>
      <c r="B4836" s="345" t="str">
        <f t="shared" si="133"/>
        <v>081-0-001 Rayonier A.M. Canada S.E.N.C. (Témiscaming - Pâtes et papiers)</v>
      </c>
      <c r="C4836" s="406">
        <v>878</v>
      </c>
      <c r="D4836" s="406" t="s">
        <v>1017</v>
      </c>
      <c r="E4836" s="406" t="s">
        <v>1244</v>
      </c>
      <c r="F4836" s="760">
        <v>460</v>
      </c>
      <c r="G4836" s="761">
        <v>8</v>
      </c>
      <c r="H4836" s="762">
        <v>460</v>
      </c>
    </row>
    <row r="4837" spans="1:8" s="2" customFormat="1" ht="15.75" thickBot="1" x14ac:dyDescent="0.3">
      <c r="A4837" s="525" t="str">
        <f t="shared" si="132"/>
        <v>878-025-4-005 Société de cogénération de St-Félicien, S.E.C.</v>
      </c>
      <c r="B4837" s="345" t="str">
        <f t="shared" si="133"/>
        <v>025-4-005 Société de cogénération de St-Félicien, S.E.C.</v>
      </c>
      <c r="C4837" s="406">
        <v>878</v>
      </c>
      <c r="D4837" s="406" t="s">
        <v>1312</v>
      </c>
      <c r="E4837" s="406" t="s">
        <v>1313</v>
      </c>
      <c r="F4837" s="760">
        <v>460</v>
      </c>
      <c r="G4837" s="761">
        <v>8</v>
      </c>
      <c r="H4837" s="762">
        <v>460</v>
      </c>
    </row>
    <row r="4838" spans="1:8" s="2" customFormat="1" ht="15.75" thickBot="1" x14ac:dyDescent="0.3">
      <c r="A4838" s="525" t="str">
        <f t="shared" si="132"/>
        <v>878-042-2-013 Transfobec Mauricie</v>
      </c>
      <c r="B4838" s="345" t="str">
        <f t="shared" si="133"/>
        <v>042-2-013 Transfobec Mauricie</v>
      </c>
      <c r="C4838" s="406">
        <v>878</v>
      </c>
      <c r="D4838" s="406" t="s">
        <v>1316</v>
      </c>
      <c r="E4838" s="406" t="s">
        <v>1317</v>
      </c>
      <c r="F4838" s="760">
        <v>460</v>
      </c>
      <c r="G4838" s="761">
        <v>8</v>
      </c>
      <c r="H4838" s="762">
        <v>460</v>
      </c>
    </row>
    <row r="4839" spans="1:8" s="2" customFormat="1" ht="15.75" thickBot="1" x14ac:dyDescent="0.3">
      <c r="A4839" s="525" t="str">
        <f t="shared" si="132"/>
        <v>879-142-4-004 Biomasse du lac Taureau</v>
      </c>
      <c r="B4839" s="345" t="str">
        <f t="shared" si="133"/>
        <v>142-4-004 Biomasse du lac Taureau</v>
      </c>
      <c r="C4839" s="406">
        <v>879</v>
      </c>
      <c r="D4839" s="406" t="s">
        <v>1147</v>
      </c>
      <c r="E4839" s="406" t="s">
        <v>1318</v>
      </c>
      <c r="F4839" s="760">
        <v>460</v>
      </c>
      <c r="G4839" s="761">
        <v>8</v>
      </c>
      <c r="H4839" s="762">
        <v>460</v>
      </c>
    </row>
    <row r="4840" spans="1:8" s="2" customFormat="1" ht="15.75" thickBot="1" x14ac:dyDescent="0.3">
      <c r="A4840" s="525" t="str">
        <f t="shared" si="132"/>
        <v>879-011-0-003 Cascades Canada ULC (Cabano)</v>
      </c>
      <c r="B4840" s="345" t="str">
        <f t="shared" si="133"/>
        <v>011-0-003 Cascades Canada ULC (Cabano)</v>
      </c>
      <c r="C4840" s="406">
        <v>879</v>
      </c>
      <c r="D4840" s="406" t="s">
        <v>1007</v>
      </c>
      <c r="E4840" s="406" t="s">
        <v>1211</v>
      </c>
      <c r="F4840" s="760">
        <v>460</v>
      </c>
      <c r="G4840" s="761">
        <v>8</v>
      </c>
      <c r="H4840" s="762">
        <v>460</v>
      </c>
    </row>
    <row r="4841" spans="1:8" s="2" customFormat="1" ht="15.75" thickBot="1" x14ac:dyDescent="0.3">
      <c r="A4841" s="525" t="str">
        <f t="shared" si="132"/>
        <v>879-051-0-003 Domtar inc. (Windsor - Pâtes et papiers)</v>
      </c>
      <c r="B4841" s="345" t="str">
        <f t="shared" si="133"/>
        <v>051-0-003 Domtar inc. (Windsor - Pâtes et papiers)</v>
      </c>
      <c r="C4841" s="406">
        <v>879</v>
      </c>
      <c r="D4841" s="406" t="s">
        <v>1012</v>
      </c>
      <c r="E4841" s="406" t="s">
        <v>1238</v>
      </c>
      <c r="F4841" s="760">
        <v>460</v>
      </c>
      <c r="G4841" s="761">
        <v>8</v>
      </c>
      <c r="H4841" s="762">
        <v>460</v>
      </c>
    </row>
    <row r="4842" spans="1:8" s="2" customFormat="1" ht="15.75" thickBot="1" x14ac:dyDescent="0.3">
      <c r="A4842" s="525" t="str">
        <f t="shared" si="132"/>
        <v>879-021-2-036 Elkem Métal Canada inc.</v>
      </c>
      <c r="B4842" s="345" t="str">
        <f t="shared" si="133"/>
        <v>021-2-036 Elkem Métal Canada inc.</v>
      </c>
      <c r="C4842" s="406">
        <v>879</v>
      </c>
      <c r="D4842" s="406" t="s">
        <v>1308</v>
      </c>
      <c r="E4842" s="406" t="s">
        <v>1309</v>
      </c>
      <c r="F4842" s="760">
        <v>460</v>
      </c>
      <c r="G4842" s="761">
        <v>8</v>
      </c>
      <c r="H4842" s="762">
        <v>460</v>
      </c>
    </row>
    <row r="4843" spans="1:8" s="2" customFormat="1" ht="15.75" thickBot="1" x14ac:dyDescent="0.3">
      <c r="A4843" s="525" t="str">
        <f t="shared" si="132"/>
        <v>879-027-4-003 Énergie Milot</v>
      </c>
      <c r="B4843" s="345" t="str">
        <f t="shared" si="133"/>
        <v>027-4-003 Énergie Milot</v>
      </c>
      <c r="C4843" s="406">
        <v>879</v>
      </c>
      <c r="D4843" s="406" t="s">
        <v>1314</v>
      </c>
      <c r="E4843" s="406" t="s">
        <v>1315</v>
      </c>
      <c r="F4843" s="760">
        <v>460</v>
      </c>
      <c r="G4843" s="761">
        <v>8</v>
      </c>
      <c r="H4843" s="762">
        <v>460</v>
      </c>
    </row>
    <row r="4844" spans="1:8" s="2" customFormat="1" ht="15.75" thickBot="1" x14ac:dyDescent="0.3">
      <c r="A4844" s="525" t="str">
        <f t="shared" si="132"/>
        <v>879-012-0-003 Entreprises Sappi Canada inc. (Matane)</v>
      </c>
      <c r="B4844" s="345" t="str">
        <f t="shared" si="133"/>
        <v>012-0-003 Entreprises Sappi Canada inc. (Matane)</v>
      </c>
      <c r="C4844" s="406">
        <v>879</v>
      </c>
      <c r="D4844" s="406" t="s">
        <v>1009</v>
      </c>
      <c r="E4844" s="406" t="s">
        <v>1239</v>
      </c>
      <c r="F4844" s="760">
        <v>460</v>
      </c>
      <c r="G4844" s="761">
        <v>8</v>
      </c>
      <c r="H4844" s="762">
        <v>460</v>
      </c>
    </row>
    <row r="4845" spans="1:8" s="2" customFormat="1" ht="15.75" thickBot="1" x14ac:dyDescent="0.3">
      <c r="A4845" s="525" t="str">
        <f t="shared" si="132"/>
        <v>879-025-0-001 Fibrek S.E.N.C. (Pâtes et papiers)</v>
      </c>
      <c r="B4845" s="345" t="str">
        <f t="shared" si="133"/>
        <v>025-0-001 Fibrek S.E.N.C. (Pâtes et papiers)</v>
      </c>
      <c r="C4845" s="406">
        <v>879</v>
      </c>
      <c r="D4845" s="406" t="s">
        <v>1310</v>
      </c>
      <c r="E4845" s="406" t="s">
        <v>1311</v>
      </c>
      <c r="F4845" s="760">
        <v>460</v>
      </c>
      <c r="G4845" s="761">
        <v>8</v>
      </c>
      <c r="H4845" s="762">
        <v>460</v>
      </c>
    </row>
    <row r="4846" spans="1:8" s="2" customFormat="1" ht="15.75" thickBot="1" x14ac:dyDescent="0.3">
      <c r="A4846" s="525" t="str">
        <f t="shared" si="132"/>
        <v>879-081-0-001 Rayonier A.M. Canada S.E.N.C. (Témiscaming - Pâtes et papiers)</v>
      </c>
      <c r="B4846" s="345" t="str">
        <f t="shared" si="133"/>
        <v>081-0-001 Rayonier A.M. Canada S.E.N.C. (Témiscaming - Pâtes et papiers)</v>
      </c>
      <c r="C4846" s="406">
        <v>879</v>
      </c>
      <c r="D4846" s="406" t="s">
        <v>1017</v>
      </c>
      <c r="E4846" s="406" t="s">
        <v>1244</v>
      </c>
      <c r="F4846" s="760">
        <v>460</v>
      </c>
      <c r="G4846" s="761">
        <v>8</v>
      </c>
      <c r="H4846" s="762">
        <v>460</v>
      </c>
    </row>
    <row r="4847" spans="1:8" s="2" customFormat="1" ht="15.75" thickBot="1" x14ac:dyDescent="0.3">
      <c r="A4847" s="525" t="str">
        <f t="shared" si="132"/>
        <v>879-025-4-005 Société de cogénération de St-Félicien, S.E.C.</v>
      </c>
      <c r="B4847" s="345" t="str">
        <f t="shared" si="133"/>
        <v>025-4-005 Société de cogénération de St-Félicien, S.E.C.</v>
      </c>
      <c r="C4847" s="406">
        <v>879</v>
      </c>
      <c r="D4847" s="406" t="s">
        <v>1312</v>
      </c>
      <c r="E4847" s="406" t="s">
        <v>1313</v>
      </c>
      <c r="F4847" s="760">
        <v>460</v>
      </c>
      <c r="G4847" s="761">
        <v>8</v>
      </c>
      <c r="H4847" s="762">
        <v>460</v>
      </c>
    </row>
    <row r="4848" spans="1:8" s="2" customFormat="1" ht="15.75" thickBot="1" x14ac:dyDescent="0.3">
      <c r="A4848" s="525" t="str">
        <f t="shared" si="132"/>
        <v>879-042-2-013 Transfobec Mauricie</v>
      </c>
      <c r="B4848" s="345" t="str">
        <f t="shared" si="133"/>
        <v>042-2-013 Transfobec Mauricie</v>
      </c>
      <c r="C4848" s="406">
        <v>879</v>
      </c>
      <c r="D4848" s="406" t="s">
        <v>1316</v>
      </c>
      <c r="E4848" s="406" t="s">
        <v>1317</v>
      </c>
      <c r="F4848" s="760">
        <v>460</v>
      </c>
      <c r="G4848" s="761">
        <v>8</v>
      </c>
      <c r="H4848" s="762">
        <v>460</v>
      </c>
    </row>
    <row r="4849" spans="1:8" s="2" customFormat="1" ht="15.75" thickBot="1" x14ac:dyDescent="0.3">
      <c r="A4849" s="525" t="str">
        <f t="shared" si="132"/>
        <v>880-142-4-004 Biomasse du lac Taureau</v>
      </c>
      <c r="B4849" s="345" t="str">
        <f t="shared" si="133"/>
        <v>142-4-004 Biomasse du lac Taureau</v>
      </c>
      <c r="C4849" s="406">
        <v>880</v>
      </c>
      <c r="D4849" s="406" t="s">
        <v>1147</v>
      </c>
      <c r="E4849" s="406" t="s">
        <v>1318</v>
      </c>
      <c r="F4849" s="760">
        <v>460</v>
      </c>
      <c r="G4849" s="761">
        <v>8</v>
      </c>
      <c r="H4849" s="762">
        <v>460</v>
      </c>
    </row>
    <row r="4850" spans="1:8" s="2" customFormat="1" ht="15.75" thickBot="1" x14ac:dyDescent="0.3">
      <c r="A4850" s="525" t="str">
        <f t="shared" si="132"/>
        <v>880-011-0-003 Cascades Canada ULC (Cabano)</v>
      </c>
      <c r="B4850" s="345" t="str">
        <f t="shared" si="133"/>
        <v>011-0-003 Cascades Canada ULC (Cabano)</v>
      </c>
      <c r="C4850" s="406">
        <v>880</v>
      </c>
      <c r="D4850" s="406" t="s">
        <v>1007</v>
      </c>
      <c r="E4850" s="406" t="s">
        <v>1211</v>
      </c>
      <c r="F4850" s="760">
        <v>460</v>
      </c>
      <c r="G4850" s="761">
        <v>8</v>
      </c>
      <c r="H4850" s="762">
        <v>460</v>
      </c>
    </row>
    <row r="4851" spans="1:8" s="2" customFormat="1" ht="15.75" thickBot="1" x14ac:dyDescent="0.3">
      <c r="A4851" s="525" t="str">
        <f t="shared" si="132"/>
        <v>880-051-0-003 Domtar inc. (Windsor - Pâtes et papiers)</v>
      </c>
      <c r="B4851" s="345" t="str">
        <f t="shared" si="133"/>
        <v>051-0-003 Domtar inc. (Windsor - Pâtes et papiers)</v>
      </c>
      <c r="C4851" s="406">
        <v>880</v>
      </c>
      <c r="D4851" s="406" t="s">
        <v>1012</v>
      </c>
      <c r="E4851" s="406" t="s">
        <v>1238</v>
      </c>
      <c r="F4851" s="760">
        <v>460</v>
      </c>
      <c r="G4851" s="761">
        <v>8</v>
      </c>
      <c r="H4851" s="762">
        <v>460</v>
      </c>
    </row>
    <row r="4852" spans="1:8" s="2" customFormat="1" ht="15.75" thickBot="1" x14ac:dyDescent="0.3">
      <c r="A4852" s="525" t="str">
        <f t="shared" si="132"/>
        <v>880-021-2-036 Elkem Métal Canada inc.</v>
      </c>
      <c r="B4852" s="345" t="str">
        <f t="shared" si="133"/>
        <v>021-2-036 Elkem Métal Canada inc.</v>
      </c>
      <c r="C4852" s="406">
        <v>880</v>
      </c>
      <c r="D4852" s="406" t="s">
        <v>1308</v>
      </c>
      <c r="E4852" s="406" t="s">
        <v>1309</v>
      </c>
      <c r="F4852" s="760">
        <v>460</v>
      </c>
      <c r="G4852" s="761">
        <v>8</v>
      </c>
      <c r="H4852" s="762">
        <v>460</v>
      </c>
    </row>
    <row r="4853" spans="1:8" s="2" customFormat="1" ht="15.75" thickBot="1" x14ac:dyDescent="0.3">
      <c r="A4853" s="525" t="str">
        <f t="shared" si="132"/>
        <v>880-027-4-003 Énergie Milot</v>
      </c>
      <c r="B4853" s="345" t="str">
        <f t="shared" si="133"/>
        <v>027-4-003 Énergie Milot</v>
      </c>
      <c r="C4853" s="406">
        <v>880</v>
      </c>
      <c r="D4853" s="406" t="s">
        <v>1314</v>
      </c>
      <c r="E4853" s="406" t="s">
        <v>1315</v>
      </c>
      <c r="F4853" s="760">
        <v>460</v>
      </c>
      <c r="G4853" s="761">
        <v>8</v>
      </c>
      <c r="H4853" s="762">
        <v>460</v>
      </c>
    </row>
    <row r="4854" spans="1:8" s="2" customFormat="1" ht="15.75" thickBot="1" x14ac:dyDescent="0.3">
      <c r="A4854" s="525" t="str">
        <f t="shared" si="132"/>
        <v>880-012-0-003 Entreprises Sappi Canada inc. (Matane)</v>
      </c>
      <c r="B4854" s="345" t="str">
        <f t="shared" si="133"/>
        <v>012-0-003 Entreprises Sappi Canada inc. (Matane)</v>
      </c>
      <c r="C4854" s="406">
        <v>880</v>
      </c>
      <c r="D4854" s="406" t="s">
        <v>1009</v>
      </c>
      <c r="E4854" s="406" t="s">
        <v>1239</v>
      </c>
      <c r="F4854" s="760">
        <v>460</v>
      </c>
      <c r="G4854" s="761">
        <v>8</v>
      </c>
      <c r="H4854" s="762">
        <v>460</v>
      </c>
    </row>
    <row r="4855" spans="1:8" s="2" customFormat="1" ht="15.75" thickBot="1" x14ac:dyDescent="0.3">
      <c r="A4855" s="525" t="str">
        <f t="shared" si="132"/>
        <v>880-025-0-001 Fibrek S.E.N.C. (Pâtes et papiers)</v>
      </c>
      <c r="B4855" s="345" t="str">
        <f t="shared" si="133"/>
        <v>025-0-001 Fibrek S.E.N.C. (Pâtes et papiers)</v>
      </c>
      <c r="C4855" s="406">
        <v>880</v>
      </c>
      <c r="D4855" s="406" t="s">
        <v>1310</v>
      </c>
      <c r="E4855" s="406" t="s">
        <v>1311</v>
      </c>
      <c r="F4855" s="760">
        <v>460</v>
      </c>
      <c r="G4855" s="761">
        <v>8</v>
      </c>
      <c r="H4855" s="762">
        <v>460</v>
      </c>
    </row>
    <row r="4856" spans="1:8" s="2" customFormat="1" ht="15.75" thickBot="1" x14ac:dyDescent="0.3">
      <c r="A4856" s="525" t="str">
        <f t="shared" si="132"/>
        <v>880-081-0-001 Rayonier A.M. Canada S.E.N.C. (Témiscaming - Pâtes et papiers)</v>
      </c>
      <c r="B4856" s="345" t="str">
        <f t="shared" si="133"/>
        <v>081-0-001 Rayonier A.M. Canada S.E.N.C. (Témiscaming - Pâtes et papiers)</v>
      </c>
      <c r="C4856" s="406">
        <v>880</v>
      </c>
      <c r="D4856" s="406" t="s">
        <v>1017</v>
      </c>
      <c r="E4856" s="406" t="s">
        <v>1244</v>
      </c>
      <c r="F4856" s="760">
        <v>460</v>
      </c>
      <c r="G4856" s="761">
        <v>8</v>
      </c>
      <c r="H4856" s="762">
        <v>460</v>
      </c>
    </row>
    <row r="4857" spans="1:8" s="2" customFormat="1" ht="15.75" thickBot="1" x14ac:dyDescent="0.3">
      <c r="A4857" s="525" t="str">
        <f t="shared" si="132"/>
        <v>880-025-4-005 Société de cogénération de St-Félicien, S.E.C.</v>
      </c>
      <c r="B4857" s="345" t="str">
        <f t="shared" si="133"/>
        <v>025-4-005 Société de cogénération de St-Félicien, S.E.C.</v>
      </c>
      <c r="C4857" s="406">
        <v>880</v>
      </c>
      <c r="D4857" s="406" t="s">
        <v>1312</v>
      </c>
      <c r="E4857" s="406" t="s">
        <v>1313</v>
      </c>
      <c r="F4857" s="760">
        <v>460</v>
      </c>
      <c r="G4857" s="761">
        <v>8</v>
      </c>
      <c r="H4857" s="762">
        <v>460</v>
      </c>
    </row>
    <row r="4858" spans="1:8" s="2" customFormat="1" ht="15.75" thickBot="1" x14ac:dyDescent="0.3">
      <c r="A4858" s="525" t="str">
        <f t="shared" si="132"/>
        <v>880-042-2-013 Transfobec Mauricie</v>
      </c>
      <c r="B4858" s="345" t="str">
        <f t="shared" si="133"/>
        <v>042-2-013 Transfobec Mauricie</v>
      </c>
      <c r="C4858" s="406">
        <v>880</v>
      </c>
      <c r="D4858" s="406" t="s">
        <v>1316</v>
      </c>
      <c r="E4858" s="406" t="s">
        <v>1317</v>
      </c>
      <c r="F4858" s="760">
        <v>460</v>
      </c>
      <c r="G4858" s="761">
        <v>8</v>
      </c>
      <c r="H4858" s="762">
        <v>460</v>
      </c>
    </row>
    <row r="4859" spans="1:8" s="2" customFormat="1" ht="15.75" thickBot="1" x14ac:dyDescent="0.3">
      <c r="A4859" s="525" t="str">
        <f t="shared" si="132"/>
        <v>881-142-4-004 Biomasse du lac Taureau</v>
      </c>
      <c r="B4859" s="345" t="str">
        <f t="shared" si="133"/>
        <v>142-4-004 Biomasse du lac Taureau</v>
      </c>
      <c r="C4859" s="406">
        <v>881</v>
      </c>
      <c r="D4859" s="406" t="s">
        <v>1147</v>
      </c>
      <c r="E4859" s="406" t="s">
        <v>1318</v>
      </c>
      <c r="F4859" s="760">
        <v>460</v>
      </c>
      <c r="G4859" s="761">
        <v>8</v>
      </c>
      <c r="H4859" s="762">
        <v>460</v>
      </c>
    </row>
    <row r="4860" spans="1:8" s="2" customFormat="1" ht="15.75" thickBot="1" x14ac:dyDescent="0.3">
      <c r="A4860" s="525" t="str">
        <f t="shared" si="132"/>
        <v>881-011-0-003 Cascades Canada ULC (Cabano)</v>
      </c>
      <c r="B4860" s="345" t="str">
        <f t="shared" si="133"/>
        <v>011-0-003 Cascades Canada ULC (Cabano)</v>
      </c>
      <c r="C4860" s="406">
        <v>881</v>
      </c>
      <c r="D4860" s="406" t="s">
        <v>1007</v>
      </c>
      <c r="E4860" s="406" t="s">
        <v>1211</v>
      </c>
      <c r="F4860" s="760">
        <v>460</v>
      </c>
      <c r="G4860" s="761">
        <v>8</v>
      </c>
      <c r="H4860" s="762">
        <v>460</v>
      </c>
    </row>
    <row r="4861" spans="1:8" s="2" customFormat="1" ht="15.75" thickBot="1" x14ac:dyDescent="0.3">
      <c r="A4861" s="525" t="str">
        <f t="shared" si="132"/>
        <v>881-051-0-003 Domtar inc. (Windsor - Pâtes et papiers)</v>
      </c>
      <c r="B4861" s="345" t="str">
        <f t="shared" si="133"/>
        <v>051-0-003 Domtar inc. (Windsor - Pâtes et papiers)</v>
      </c>
      <c r="C4861" s="406">
        <v>881</v>
      </c>
      <c r="D4861" s="406" t="s">
        <v>1012</v>
      </c>
      <c r="E4861" s="406" t="s">
        <v>1238</v>
      </c>
      <c r="F4861" s="760">
        <v>460</v>
      </c>
      <c r="G4861" s="761">
        <v>8</v>
      </c>
      <c r="H4861" s="762">
        <v>460</v>
      </c>
    </row>
    <row r="4862" spans="1:8" s="2" customFormat="1" ht="15.75" thickBot="1" x14ac:dyDescent="0.3">
      <c r="A4862" s="525" t="str">
        <f t="shared" si="132"/>
        <v>881-021-2-036 Elkem Métal Canada inc.</v>
      </c>
      <c r="B4862" s="345" t="str">
        <f t="shared" si="133"/>
        <v>021-2-036 Elkem Métal Canada inc.</v>
      </c>
      <c r="C4862" s="406">
        <v>881</v>
      </c>
      <c r="D4862" s="406" t="s">
        <v>1308</v>
      </c>
      <c r="E4862" s="406" t="s">
        <v>1309</v>
      </c>
      <c r="F4862" s="760">
        <v>460</v>
      </c>
      <c r="G4862" s="761">
        <v>8</v>
      </c>
      <c r="H4862" s="762">
        <v>460</v>
      </c>
    </row>
    <row r="4863" spans="1:8" s="2" customFormat="1" ht="15.75" thickBot="1" x14ac:dyDescent="0.3">
      <c r="A4863" s="525" t="str">
        <f t="shared" si="132"/>
        <v>881-027-4-003 Énergie Milot</v>
      </c>
      <c r="B4863" s="345" t="str">
        <f t="shared" si="133"/>
        <v>027-4-003 Énergie Milot</v>
      </c>
      <c r="C4863" s="406">
        <v>881</v>
      </c>
      <c r="D4863" s="406" t="s">
        <v>1314</v>
      </c>
      <c r="E4863" s="406" t="s">
        <v>1315</v>
      </c>
      <c r="F4863" s="760">
        <v>460</v>
      </c>
      <c r="G4863" s="761">
        <v>8</v>
      </c>
      <c r="H4863" s="762">
        <v>460</v>
      </c>
    </row>
    <row r="4864" spans="1:8" s="2" customFormat="1" ht="15.75" thickBot="1" x14ac:dyDescent="0.3">
      <c r="A4864" s="525" t="str">
        <f t="shared" si="132"/>
        <v>881-012-0-003 Entreprises Sappi Canada inc. (Matane)</v>
      </c>
      <c r="B4864" s="345" t="str">
        <f t="shared" si="133"/>
        <v>012-0-003 Entreprises Sappi Canada inc. (Matane)</v>
      </c>
      <c r="C4864" s="406">
        <v>881</v>
      </c>
      <c r="D4864" s="406" t="s">
        <v>1009</v>
      </c>
      <c r="E4864" s="406" t="s">
        <v>1239</v>
      </c>
      <c r="F4864" s="760">
        <v>460</v>
      </c>
      <c r="G4864" s="761">
        <v>8</v>
      </c>
      <c r="H4864" s="762">
        <v>460</v>
      </c>
    </row>
    <row r="4865" spans="1:8" s="2" customFormat="1" ht="15.75" thickBot="1" x14ac:dyDescent="0.3">
      <c r="A4865" s="525" t="str">
        <f t="shared" si="132"/>
        <v>881-025-0-001 Fibrek S.E.N.C. (Pâtes et papiers)</v>
      </c>
      <c r="B4865" s="345" t="str">
        <f t="shared" si="133"/>
        <v>025-0-001 Fibrek S.E.N.C. (Pâtes et papiers)</v>
      </c>
      <c r="C4865" s="406">
        <v>881</v>
      </c>
      <c r="D4865" s="406" t="s">
        <v>1310</v>
      </c>
      <c r="E4865" s="406" t="s">
        <v>1311</v>
      </c>
      <c r="F4865" s="760">
        <v>460</v>
      </c>
      <c r="G4865" s="761">
        <v>8</v>
      </c>
      <c r="H4865" s="762">
        <v>460</v>
      </c>
    </row>
    <row r="4866" spans="1:8" s="2" customFormat="1" ht="15.75" thickBot="1" x14ac:dyDescent="0.3">
      <c r="A4866" s="525" t="str">
        <f t="shared" si="132"/>
        <v>881-081-0-001 Rayonier A.M. Canada S.E.N.C. (Témiscaming - Pâtes et papiers)</v>
      </c>
      <c r="B4866" s="345" t="str">
        <f t="shared" si="133"/>
        <v>081-0-001 Rayonier A.M. Canada S.E.N.C. (Témiscaming - Pâtes et papiers)</v>
      </c>
      <c r="C4866" s="406">
        <v>881</v>
      </c>
      <c r="D4866" s="406" t="s">
        <v>1017</v>
      </c>
      <c r="E4866" s="406" t="s">
        <v>1244</v>
      </c>
      <c r="F4866" s="760">
        <v>460</v>
      </c>
      <c r="G4866" s="761">
        <v>8</v>
      </c>
      <c r="H4866" s="762">
        <v>460</v>
      </c>
    </row>
    <row r="4867" spans="1:8" s="2" customFormat="1" ht="15.75" thickBot="1" x14ac:dyDescent="0.3">
      <c r="A4867" s="525" t="str">
        <f t="shared" si="132"/>
        <v>881-025-4-005 Société de cogénération de St-Félicien, S.E.C.</v>
      </c>
      <c r="B4867" s="345" t="str">
        <f t="shared" si="133"/>
        <v>025-4-005 Société de cogénération de St-Félicien, S.E.C.</v>
      </c>
      <c r="C4867" s="406">
        <v>881</v>
      </c>
      <c r="D4867" s="406" t="s">
        <v>1312</v>
      </c>
      <c r="E4867" s="406" t="s">
        <v>1313</v>
      </c>
      <c r="F4867" s="760">
        <v>460</v>
      </c>
      <c r="G4867" s="761">
        <v>8</v>
      </c>
      <c r="H4867" s="762">
        <v>460</v>
      </c>
    </row>
    <row r="4868" spans="1:8" s="2" customFormat="1" ht="15.75" thickBot="1" x14ac:dyDescent="0.3">
      <c r="A4868" s="525" t="str">
        <f t="shared" si="132"/>
        <v>881-042-2-013 Transfobec Mauricie</v>
      </c>
      <c r="B4868" s="345" t="str">
        <f t="shared" si="133"/>
        <v>042-2-013 Transfobec Mauricie</v>
      </c>
      <c r="C4868" s="406">
        <v>881</v>
      </c>
      <c r="D4868" s="406" t="s">
        <v>1316</v>
      </c>
      <c r="E4868" s="406" t="s">
        <v>1317</v>
      </c>
      <c r="F4868" s="760">
        <v>460</v>
      </c>
      <c r="G4868" s="761">
        <v>8</v>
      </c>
      <c r="H4868" s="762">
        <v>460</v>
      </c>
    </row>
    <row r="4869" spans="1:8" s="2" customFormat="1" ht="15.75" thickBot="1" x14ac:dyDescent="0.3">
      <c r="A4869" s="525" t="str">
        <f t="shared" si="132"/>
        <v>882-142-4-004 Biomasse du lac Taureau</v>
      </c>
      <c r="B4869" s="345" t="str">
        <f t="shared" si="133"/>
        <v>142-4-004 Biomasse du lac Taureau</v>
      </c>
      <c r="C4869" s="406">
        <v>882</v>
      </c>
      <c r="D4869" s="406" t="s">
        <v>1147</v>
      </c>
      <c r="E4869" s="406" t="s">
        <v>1318</v>
      </c>
      <c r="F4869" s="760">
        <v>460</v>
      </c>
      <c r="G4869" s="761">
        <v>8</v>
      </c>
      <c r="H4869" s="762">
        <v>460</v>
      </c>
    </row>
    <row r="4870" spans="1:8" s="2" customFormat="1" ht="15.75" thickBot="1" x14ac:dyDescent="0.3">
      <c r="A4870" s="525" t="str">
        <f t="shared" si="132"/>
        <v>882-011-0-003 Cascades Canada ULC (Cabano)</v>
      </c>
      <c r="B4870" s="345" t="str">
        <f t="shared" si="133"/>
        <v>011-0-003 Cascades Canada ULC (Cabano)</v>
      </c>
      <c r="C4870" s="406">
        <v>882</v>
      </c>
      <c r="D4870" s="406" t="s">
        <v>1007</v>
      </c>
      <c r="E4870" s="406" t="s">
        <v>1211</v>
      </c>
      <c r="F4870" s="760">
        <v>460</v>
      </c>
      <c r="G4870" s="761">
        <v>8</v>
      </c>
      <c r="H4870" s="762">
        <v>460</v>
      </c>
    </row>
    <row r="4871" spans="1:8" s="2" customFormat="1" ht="15.75" thickBot="1" x14ac:dyDescent="0.3">
      <c r="A4871" s="525" t="str">
        <f t="shared" si="132"/>
        <v>882-051-0-003 Domtar inc. (Windsor - Pâtes et papiers)</v>
      </c>
      <c r="B4871" s="345" t="str">
        <f t="shared" si="133"/>
        <v>051-0-003 Domtar inc. (Windsor - Pâtes et papiers)</v>
      </c>
      <c r="C4871" s="406">
        <v>882</v>
      </c>
      <c r="D4871" s="406" t="s">
        <v>1012</v>
      </c>
      <c r="E4871" s="406" t="s">
        <v>1238</v>
      </c>
      <c r="F4871" s="760">
        <v>460</v>
      </c>
      <c r="G4871" s="761">
        <v>8</v>
      </c>
      <c r="H4871" s="762">
        <v>460</v>
      </c>
    </row>
    <row r="4872" spans="1:8" s="2" customFormat="1" ht="15.75" thickBot="1" x14ac:dyDescent="0.3">
      <c r="A4872" s="525" t="str">
        <f t="shared" si="132"/>
        <v>882-021-2-036 Elkem Métal Canada inc.</v>
      </c>
      <c r="B4872" s="345" t="str">
        <f t="shared" si="133"/>
        <v>021-2-036 Elkem Métal Canada inc.</v>
      </c>
      <c r="C4872" s="406">
        <v>882</v>
      </c>
      <c r="D4872" s="406" t="s">
        <v>1308</v>
      </c>
      <c r="E4872" s="406" t="s">
        <v>1309</v>
      </c>
      <c r="F4872" s="760">
        <v>460</v>
      </c>
      <c r="G4872" s="761">
        <v>8</v>
      </c>
      <c r="H4872" s="762">
        <v>460</v>
      </c>
    </row>
    <row r="4873" spans="1:8" s="2" customFormat="1" ht="15.75" thickBot="1" x14ac:dyDescent="0.3">
      <c r="A4873" s="525" t="str">
        <f t="shared" si="132"/>
        <v>882-027-4-003 Énergie Milot</v>
      </c>
      <c r="B4873" s="345" t="str">
        <f t="shared" si="133"/>
        <v>027-4-003 Énergie Milot</v>
      </c>
      <c r="C4873" s="406">
        <v>882</v>
      </c>
      <c r="D4873" s="406" t="s">
        <v>1314</v>
      </c>
      <c r="E4873" s="406" t="s">
        <v>1315</v>
      </c>
      <c r="F4873" s="760">
        <v>460</v>
      </c>
      <c r="G4873" s="761">
        <v>8</v>
      </c>
      <c r="H4873" s="762">
        <v>460</v>
      </c>
    </row>
    <row r="4874" spans="1:8" s="2" customFormat="1" ht="15.75" thickBot="1" x14ac:dyDescent="0.3">
      <c r="A4874" s="525" t="str">
        <f t="shared" si="132"/>
        <v>882-012-0-003 Entreprises Sappi Canada inc. (Matane)</v>
      </c>
      <c r="B4874" s="345" t="str">
        <f t="shared" si="133"/>
        <v>012-0-003 Entreprises Sappi Canada inc. (Matane)</v>
      </c>
      <c r="C4874" s="406">
        <v>882</v>
      </c>
      <c r="D4874" s="406" t="s">
        <v>1009</v>
      </c>
      <c r="E4874" s="406" t="s">
        <v>1239</v>
      </c>
      <c r="F4874" s="760">
        <v>460</v>
      </c>
      <c r="G4874" s="761">
        <v>8</v>
      </c>
      <c r="H4874" s="762">
        <v>460</v>
      </c>
    </row>
    <row r="4875" spans="1:8" s="2" customFormat="1" ht="15.75" thickBot="1" x14ac:dyDescent="0.3">
      <c r="A4875" s="525" t="str">
        <f t="shared" si="132"/>
        <v>882-025-0-001 Fibrek S.E.N.C. (Pâtes et papiers)</v>
      </c>
      <c r="B4875" s="345" t="str">
        <f t="shared" si="133"/>
        <v>025-0-001 Fibrek S.E.N.C. (Pâtes et papiers)</v>
      </c>
      <c r="C4875" s="406">
        <v>882</v>
      </c>
      <c r="D4875" s="406" t="s">
        <v>1310</v>
      </c>
      <c r="E4875" s="406" t="s">
        <v>1311</v>
      </c>
      <c r="F4875" s="760">
        <v>460</v>
      </c>
      <c r="G4875" s="761">
        <v>8</v>
      </c>
      <c r="H4875" s="762">
        <v>460</v>
      </c>
    </row>
    <row r="4876" spans="1:8" s="2" customFormat="1" ht="15.75" thickBot="1" x14ac:dyDescent="0.3">
      <c r="A4876" s="525" t="str">
        <f t="shared" si="132"/>
        <v>882-081-0-001 Rayonier A.M. Canada S.E.N.C. (Témiscaming - Pâtes et papiers)</v>
      </c>
      <c r="B4876" s="345" t="str">
        <f t="shared" si="133"/>
        <v>081-0-001 Rayonier A.M. Canada S.E.N.C. (Témiscaming - Pâtes et papiers)</v>
      </c>
      <c r="C4876" s="406">
        <v>882</v>
      </c>
      <c r="D4876" s="406" t="s">
        <v>1017</v>
      </c>
      <c r="E4876" s="406" t="s">
        <v>1244</v>
      </c>
      <c r="F4876" s="760">
        <v>460</v>
      </c>
      <c r="G4876" s="761">
        <v>8</v>
      </c>
      <c r="H4876" s="762">
        <v>460</v>
      </c>
    </row>
    <row r="4877" spans="1:8" s="2" customFormat="1" ht="15.75" thickBot="1" x14ac:dyDescent="0.3">
      <c r="A4877" s="525" t="str">
        <f t="shared" si="132"/>
        <v>882-025-4-005 Société de cogénération de St-Félicien, S.E.C.</v>
      </c>
      <c r="B4877" s="345" t="str">
        <f t="shared" si="133"/>
        <v>025-4-005 Société de cogénération de St-Félicien, S.E.C.</v>
      </c>
      <c r="C4877" s="406">
        <v>882</v>
      </c>
      <c r="D4877" s="406" t="s">
        <v>1312</v>
      </c>
      <c r="E4877" s="406" t="s">
        <v>1313</v>
      </c>
      <c r="F4877" s="760">
        <v>460</v>
      </c>
      <c r="G4877" s="761">
        <v>8</v>
      </c>
      <c r="H4877" s="762">
        <v>460</v>
      </c>
    </row>
    <row r="4878" spans="1:8" s="2" customFormat="1" ht="15.75" thickBot="1" x14ac:dyDescent="0.3">
      <c r="A4878" s="525" t="str">
        <f t="shared" si="132"/>
        <v>882-042-2-013 Transfobec Mauricie</v>
      </c>
      <c r="B4878" s="345" t="str">
        <f t="shared" si="133"/>
        <v>042-2-013 Transfobec Mauricie</v>
      </c>
      <c r="C4878" s="406">
        <v>882</v>
      </c>
      <c r="D4878" s="406" t="s">
        <v>1316</v>
      </c>
      <c r="E4878" s="406" t="s">
        <v>1317</v>
      </c>
      <c r="F4878" s="760">
        <v>460</v>
      </c>
      <c r="G4878" s="761">
        <v>8</v>
      </c>
      <c r="H4878" s="762">
        <v>460</v>
      </c>
    </row>
    <row r="4879" spans="1:8" s="2" customFormat="1" ht="15.75" thickBot="1" x14ac:dyDescent="0.3">
      <c r="A4879" s="525" t="str">
        <f t="shared" si="132"/>
        <v>883-142-4-004 Biomasse du lac Taureau</v>
      </c>
      <c r="B4879" s="345" t="str">
        <f t="shared" si="133"/>
        <v>142-4-004 Biomasse du lac Taureau</v>
      </c>
      <c r="C4879" s="406">
        <v>883</v>
      </c>
      <c r="D4879" s="406" t="s">
        <v>1147</v>
      </c>
      <c r="E4879" s="406" t="s">
        <v>1318</v>
      </c>
      <c r="F4879" s="760">
        <v>460</v>
      </c>
      <c r="G4879" s="761">
        <v>8</v>
      </c>
      <c r="H4879" s="762">
        <v>460</v>
      </c>
    </row>
    <row r="4880" spans="1:8" s="2" customFormat="1" ht="15.75" thickBot="1" x14ac:dyDescent="0.3">
      <c r="A4880" s="525" t="str">
        <f t="shared" si="132"/>
        <v>883-011-0-003 Cascades Canada ULC (Cabano)</v>
      </c>
      <c r="B4880" s="345" t="str">
        <f t="shared" si="133"/>
        <v>011-0-003 Cascades Canada ULC (Cabano)</v>
      </c>
      <c r="C4880" s="406">
        <v>883</v>
      </c>
      <c r="D4880" s="406" t="s">
        <v>1007</v>
      </c>
      <c r="E4880" s="406" t="s">
        <v>1211</v>
      </c>
      <c r="F4880" s="760">
        <v>460</v>
      </c>
      <c r="G4880" s="761">
        <v>8</v>
      </c>
      <c r="H4880" s="762">
        <v>460</v>
      </c>
    </row>
    <row r="4881" spans="1:8" s="2" customFormat="1" ht="15.75" thickBot="1" x14ac:dyDescent="0.3">
      <c r="A4881" s="525" t="str">
        <f t="shared" si="132"/>
        <v>883-051-0-003 Domtar inc. (Windsor - Pâtes et papiers)</v>
      </c>
      <c r="B4881" s="345" t="str">
        <f t="shared" si="133"/>
        <v>051-0-003 Domtar inc. (Windsor - Pâtes et papiers)</v>
      </c>
      <c r="C4881" s="406">
        <v>883</v>
      </c>
      <c r="D4881" s="406" t="s">
        <v>1012</v>
      </c>
      <c r="E4881" s="406" t="s">
        <v>1238</v>
      </c>
      <c r="F4881" s="760">
        <v>460</v>
      </c>
      <c r="G4881" s="761">
        <v>8</v>
      </c>
      <c r="H4881" s="762">
        <v>460</v>
      </c>
    </row>
    <row r="4882" spans="1:8" s="2" customFormat="1" ht="15.75" thickBot="1" x14ac:dyDescent="0.3">
      <c r="A4882" s="525" t="str">
        <f t="shared" si="132"/>
        <v>883-021-2-036 Elkem Métal Canada inc.</v>
      </c>
      <c r="B4882" s="345" t="str">
        <f t="shared" si="133"/>
        <v>021-2-036 Elkem Métal Canada inc.</v>
      </c>
      <c r="C4882" s="406">
        <v>883</v>
      </c>
      <c r="D4882" s="406" t="s">
        <v>1308</v>
      </c>
      <c r="E4882" s="406" t="s">
        <v>1309</v>
      </c>
      <c r="F4882" s="760">
        <v>460</v>
      </c>
      <c r="G4882" s="761">
        <v>8</v>
      </c>
      <c r="H4882" s="762">
        <v>460</v>
      </c>
    </row>
    <row r="4883" spans="1:8" s="2" customFormat="1" ht="15.75" thickBot="1" x14ac:dyDescent="0.3">
      <c r="A4883" s="525" t="str">
        <f t="shared" si="132"/>
        <v>883-027-4-003 Énergie Milot</v>
      </c>
      <c r="B4883" s="345" t="str">
        <f t="shared" si="133"/>
        <v>027-4-003 Énergie Milot</v>
      </c>
      <c r="C4883" s="406">
        <v>883</v>
      </c>
      <c r="D4883" s="406" t="s">
        <v>1314</v>
      </c>
      <c r="E4883" s="406" t="s">
        <v>1315</v>
      </c>
      <c r="F4883" s="760">
        <v>460</v>
      </c>
      <c r="G4883" s="761">
        <v>8</v>
      </c>
      <c r="H4883" s="762">
        <v>460</v>
      </c>
    </row>
    <row r="4884" spans="1:8" s="2" customFormat="1" ht="15.75" thickBot="1" x14ac:dyDescent="0.3">
      <c r="A4884" s="525" t="str">
        <f t="shared" si="132"/>
        <v>883-012-0-003 Entreprises Sappi Canada inc. (Matane)</v>
      </c>
      <c r="B4884" s="345" t="str">
        <f t="shared" si="133"/>
        <v>012-0-003 Entreprises Sappi Canada inc. (Matane)</v>
      </c>
      <c r="C4884" s="406">
        <v>883</v>
      </c>
      <c r="D4884" s="406" t="s">
        <v>1009</v>
      </c>
      <c r="E4884" s="406" t="s">
        <v>1239</v>
      </c>
      <c r="F4884" s="760">
        <v>460</v>
      </c>
      <c r="G4884" s="761">
        <v>8</v>
      </c>
      <c r="H4884" s="762">
        <v>460</v>
      </c>
    </row>
    <row r="4885" spans="1:8" s="2" customFormat="1" ht="15.75" thickBot="1" x14ac:dyDescent="0.3">
      <c r="A4885" s="525" t="str">
        <f t="shared" si="132"/>
        <v>883-025-0-001 Fibrek S.E.N.C. (Pâtes et papiers)</v>
      </c>
      <c r="B4885" s="345" t="str">
        <f t="shared" si="133"/>
        <v>025-0-001 Fibrek S.E.N.C. (Pâtes et papiers)</v>
      </c>
      <c r="C4885" s="406">
        <v>883</v>
      </c>
      <c r="D4885" s="406" t="s">
        <v>1310</v>
      </c>
      <c r="E4885" s="406" t="s">
        <v>1311</v>
      </c>
      <c r="F4885" s="760">
        <v>460</v>
      </c>
      <c r="G4885" s="761">
        <v>8</v>
      </c>
      <c r="H4885" s="762">
        <v>460</v>
      </c>
    </row>
    <row r="4886" spans="1:8" s="2" customFormat="1" ht="15.75" thickBot="1" x14ac:dyDescent="0.3">
      <c r="A4886" s="525" t="str">
        <f t="shared" si="132"/>
        <v>883-081-0-001 Rayonier A.M. Canada S.E.N.C. (Témiscaming - Pâtes et papiers)</v>
      </c>
      <c r="B4886" s="345" t="str">
        <f t="shared" si="133"/>
        <v>081-0-001 Rayonier A.M. Canada S.E.N.C. (Témiscaming - Pâtes et papiers)</v>
      </c>
      <c r="C4886" s="406">
        <v>883</v>
      </c>
      <c r="D4886" s="406" t="s">
        <v>1017</v>
      </c>
      <c r="E4886" s="406" t="s">
        <v>1244</v>
      </c>
      <c r="F4886" s="760">
        <v>460</v>
      </c>
      <c r="G4886" s="761">
        <v>8</v>
      </c>
      <c r="H4886" s="762">
        <v>460</v>
      </c>
    </row>
    <row r="4887" spans="1:8" s="2" customFormat="1" ht="15.75" thickBot="1" x14ac:dyDescent="0.3">
      <c r="A4887" s="525" t="str">
        <f t="shared" si="132"/>
        <v>883-025-4-005 Société de cogénération de St-Félicien, S.E.C.</v>
      </c>
      <c r="B4887" s="345" t="str">
        <f t="shared" si="133"/>
        <v>025-4-005 Société de cogénération de St-Félicien, S.E.C.</v>
      </c>
      <c r="C4887" s="406">
        <v>883</v>
      </c>
      <c r="D4887" s="406" t="s">
        <v>1312</v>
      </c>
      <c r="E4887" s="406" t="s">
        <v>1313</v>
      </c>
      <c r="F4887" s="760">
        <v>460</v>
      </c>
      <c r="G4887" s="761">
        <v>8</v>
      </c>
      <c r="H4887" s="762">
        <v>460</v>
      </c>
    </row>
    <row r="4888" spans="1:8" s="2" customFormat="1" ht="15.75" thickBot="1" x14ac:dyDescent="0.3">
      <c r="A4888" s="525" t="str">
        <f t="shared" si="132"/>
        <v>883-042-2-013 Transfobec Mauricie</v>
      </c>
      <c r="B4888" s="345" t="str">
        <f t="shared" si="133"/>
        <v>042-2-013 Transfobec Mauricie</v>
      </c>
      <c r="C4888" s="406">
        <v>883</v>
      </c>
      <c r="D4888" s="406" t="s">
        <v>1316</v>
      </c>
      <c r="E4888" s="406" t="s">
        <v>1317</v>
      </c>
      <c r="F4888" s="760">
        <v>460</v>
      </c>
      <c r="G4888" s="761">
        <v>8</v>
      </c>
      <c r="H4888" s="762">
        <v>460</v>
      </c>
    </row>
    <row r="4889" spans="1:8" s="2" customFormat="1" ht="15.75" thickBot="1" x14ac:dyDescent="0.3">
      <c r="A4889" s="525" t="str">
        <f t="shared" si="132"/>
        <v>884-142-4-004 Biomasse du lac Taureau</v>
      </c>
      <c r="B4889" s="345" t="str">
        <f t="shared" si="133"/>
        <v>142-4-004 Biomasse du lac Taureau</v>
      </c>
      <c r="C4889" s="406">
        <v>884</v>
      </c>
      <c r="D4889" s="406" t="s">
        <v>1147</v>
      </c>
      <c r="E4889" s="406" t="s">
        <v>1318</v>
      </c>
      <c r="F4889" s="760">
        <v>460</v>
      </c>
      <c r="G4889" s="761">
        <v>8</v>
      </c>
      <c r="H4889" s="762">
        <v>460</v>
      </c>
    </row>
    <row r="4890" spans="1:8" s="2" customFormat="1" ht="15.75" thickBot="1" x14ac:dyDescent="0.3">
      <c r="A4890" s="525" t="str">
        <f t="shared" si="132"/>
        <v>884-011-0-003 Cascades Canada ULC (Cabano)</v>
      </c>
      <c r="B4890" s="345" t="str">
        <f t="shared" si="133"/>
        <v>011-0-003 Cascades Canada ULC (Cabano)</v>
      </c>
      <c r="C4890" s="406">
        <v>884</v>
      </c>
      <c r="D4890" s="406" t="s">
        <v>1007</v>
      </c>
      <c r="E4890" s="406" t="s">
        <v>1211</v>
      </c>
      <c r="F4890" s="760">
        <v>460</v>
      </c>
      <c r="G4890" s="761">
        <v>8</v>
      </c>
      <c r="H4890" s="762">
        <v>460</v>
      </c>
    </row>
    <row r="4891" spans="1:8" s="2" customFormat="1" ht="15.75" thickBot="1" x14ac:dyDescent="0.3">
      <c r="A4891" s="525" t="str">
        <f t="shared" si="132"/>
        <v>884-051-0-003 Domtar inc. (Windsor - Pâtes et papiers)</v>
      </c>
      <c r="B4891" s="345" t="str">
        <f t="shared" si="133"/>
        <v>051-0-003 Domtar inc. (Windsor - Pâtes et papiers)</v>
      </c>
      <c r="C4891" s="406">
        <v>884</v>
      </c>
      <c r="D4891" s="406" t="s">
        <v>1012</v>
      </c>
      <c r="E4891" s="406" t="s">
        <v>1238</v>
      </c>
      <c r="F4891" s="760">
        <v>460</v>
      </c>
      <c r="G4891" s="761">
        <v>8</v>
      </c>
      <c r="H4891" s="762">
        <v>460</v>
      </c>
    </row>
    <row r="4892" spans="1:8" s="2" customFormat="1" ht="15.75" thickBot="1" x14ac:dyDescent="0.3">
      <c r="A4892" s="525" t="str">
        <f t="shared" si="132"/>
        <v>884-021-2-036 Elkem Métal Canada inc.</v>
      </c>
      <c r="B4892" s="345" t="str">
        <f t="shared" si="133"/>
        <v>021-2-036 Elkem Métal Canada inc.</v>
      </c>
      <c r="C4892" s="406">
        <v>884</v>
      </c>
      <c r="D4892" s="406" t="s">
        <v>1308</v>
      </c>
      <c r="E4892" s="406" t="s">
        <v>1309</v>
      </c>
      <c r="F4892" s="760">
        <v>460</v>
      </c>
      <c r="G4892" s="761">
        <v>8</v>
      </c>
      <c r="H4892" s="762">
        <v>460</v>
      </c>
    </row>
    <row r="4893" spans="1:8" s="2" customFormat="1" ht="15.75" thickBot="1" x14ac:dyDescent="0.3">
      <c r="A4893" s="525" t="str">
        <f t="shared" si="132"/>
        <v>884-027-4-003 Énergie Milot</v>
      </c>
      <c r="B4893" s="345" t="str">
        <f t="shared" si="133"/>
        <v>027-4-003 Énergie Milot</v>
      </c>
      <c r="C4893" s="406">
        <v>884</v>
      </c>
      <c r="D4893" s="406" t="s">
        <v>1314</v>
      </c>
      <c r="E4893" s="406" t="s">
        <v>1315</v>
      </c>
      <c r="F4893" s="760">
        <v>460</v>
      </c>
      <c r="G4893" s="761">
        <v>8</v>
      </c>
      <c r="H4893" s="762">
        <v>460</v>
      </c>
    </row>
    <row r="4894" spans="1:8" s="2" customFormat="1" ht="15.75" thickBot="1" x14ac:dyDescent="0.3">
      <c r="A4894" s="525" t="str">
        <f t="shared" si="132"/>
        <v>884-012-0-003 Entreprises Sappi Canada inc. (Matane)</v>
      </c>
      <c r="B4894" s="345" t="str">
        <f t="shared" si="133"/>
        <v>012-0-003 Entreprises Sappi Canada inc. (Matane)</v>
      </c>
      <c r="C4894" s="406">
        <v>884</v>
      </c>
      <c r="D4894" s="406" t="s">
        <v>1009</v>
      </c>
      <c r="E4894" s="406" t="s">
        <v>1239</v>
      </c>
      <c r="F4894" s="760">
        <v>460</v>
      </c>
      <c r="G4894" s="761">
        <v>8</v>
      </c>
      <c r="H4894" s="762">
        <v>460</v>
      </c>
    </row>
    <row r="4895" spans="1:8" s="2" customFormat="1" ht="15.75" thickBot="1" x14ac:dyDescent="0.3">
      <c r="A4895" s="525" t="str">
        <f t="shared" si="132"/>
        <v>884-025-0-001 Fibrek S.E.N.C. (Pâtes et papiers)</v>
      </c>
      <c r="B4895" s="345" t="str">
        <f t="shared" si="133"/>
        <v>025-0-001 Fibrek S.E.N.C. (Pâtes et papiers)</v>
      </c>
      <c r="C4895" s="406">
        <v>884</v>
      </c>
      <c r="D4895" s="406" t="s">
        <v>1310</v>
      </c>
      <c r="E4895" s="406" t="s">
        <v>1311</v>
      </c>
      <c r="F4895" s="760">
        <v>460</v>
      </c>
      <c r="G4895" s="761">
        <v>8</v>
      </c>
      <c r="H4895" s="762">
        <v>460</v>
      </c>
    </row>
    <row r="4896" spans="1:8" s="2" customFormat="1" ht="15.75" thickBot="1" x14ac:dyDescent="0.3">
      <c r="A4896" s="525" t="str">
        <f t="shared" ref="A4896:A4959" si="134">CONCATENATE(C4896,"-",B4896)</f>
        <v>884-081-0-001 Rayonier A.M. Canada S.E.N.C. (Témiscaming - Pâtes et papiers)</v>
      </c>
      <c r="B4896" s="345" t="str">
        <f t="shared" ref="B4896:B4959" si="135">CONCATENATE(D4896," ",E4896)</f>
        <v>081-0-001 Rayonier A.M. Canada S.E.N.C. (Témiscaming - Pâtes et papiers)</v>
      </c>
      <c r="C4896" s="406">
        <v>884</v>
      </c>
      <c r="D4896" s="406" t="s">
        <v>1017</v>
      </c>
      <c r="E4896" s="406" t="s">
        <v>1244</v>
      </c>
      <c r="F4896" s="760">
        <v>460</v>
      </c>
      <c r="G4896" s="761">
        <v>8</v>
      </c>
      <c r="H4896" s="762">
        <v>460</v>
      </c>
    </row>
    <row r="4897" spans="1:8" s="2" customFormat="1" ht="15.75" thickBot="1" x14ac:dyDescent="0.3">
      <c r="A4897" s="525" t="str">
        <f t="shared" si="134"/>
        <v>884-025-4-005 Société de cogénération de St-Félicien, S.E.C.</v>
      </c>
      <c r="B4897" s="345" t="str">
        <f t="shared" si="135"/>
        <v>025-4-005 Société de cogénération de St-Félicien, S.E.C.</v>
      </c>
      <c r="C4897" s="406">
        <v>884</v>
      </c>
      <c r="D4897" s="406" t="s">
        <v>1312</v>
      </c>
      <c r="E4897" s="406" t="s">
        <v>1313</v>
      </c>
      <c r="F4897" s="760">
        <v>460</v>
      </c>
      <c r="G4897" s="761">
        <v>8</v>
      </c>
      <c r="H4897" s="762">
        <v>460</v>
      </c>
    </row>
    <row r="4898" spans="1:8" s="2" customFormat="1" ht="15.75" thickBot="1" x14ac:dyDescent="0.3">
      <c r="A4898" s="525" t="str">
        <f t="shared" si="134"/>
        <v>884-042-2-013 Transfobec Mauricie</v>
      </c>
      <c r="B4898" s="345" t="str">
        <f t="shared" si="135"/>
        <v>042-2-013 Transfobec Mauricie</v>
      </c>
      <c r="C4898" s="406">
        <v>884</v>
      </c>
      <c r="D4898" s="406" t="s">
        <v>1316</v>
      </c>
      <c r="E4898" s="406" t="s">
        <v>1317</v>
      </c>
      <c r="F4898" s="760">
        <v>460</v>
      </c>
      <c r="G4898" s="761">
        <v>8</v>
      </c>
      <c r="H4898" s="762">
        <v>460</v>
      </c>
    </row>
    <row r="4899" spans="1:8" s="2" customFormat="1" ht="15.75" thickBot="1" x14ac:dyDescent="0.3">
      <c r="A4899" s="525" t="str">
        <f t="shared" si="134"/>
        <v>885-142-4-004 Biomasse du lac Taureau</v>
      </c>
      <c r="B4899" s="345" t="str">
        <f t="shared" si="135"/>
        <v>142-4-004 Biomasse du lac Taureau</v>
      </c>
      <c r="C4899" s="406">
        <v>885</v>
      </c>
      <c r="D4899" s="406" t="s">
        <v>1147</v>
      </c>
      <c r="E4899" s="406" t="s">
        <v>1318</v>
      </c>
      <c r="F4899" s="760">
        <v>460</v>
      </c>
      <c r="G4899" s="761">
        <v>8</v>
      </c>
      <c r="H4899" s="762">
        <v>460</v>
      </c>
    </row>
    <row r="4900" spans="1:8" s="2" customFormat="1" ht="15.75" thickBot="1" x14ac:dyDescent="0.3">
      <c r="A4900" s="525" t="str">
        <f t="shared" si="134"/>
        <v>885-011-0-003 Cascades Canada ULC (Cabano)</v>
      </c>
      <c r="B4900" s="345" t="str">
        <f t="shared" si="135"/>
        <v>011-0-003 Cascades Canada ULC (Cabano)</v>
      </c>
      <c r="C4900" s="406">
        <v>885</v>
      </c>
      <c r="D4900" s="406" t="s">
        <v>1007</v>
      </c>
      <c r="E4900" s="406" t="s">
        <v>1211</v>
      </c>
      <c r="F4900" s="760">
        <v>460</v>
      </c>
      <c r="G4900" s="761">
        <v>8</v>
      </c>
      <c r="H4900" s="762">
        <v>460</v>
      </c>
    </row>
    <row r="4901" spans="1:8" s="2" customFormat="1" ht="15.75" thickBot="1" x14ac:dyDescent="0.3">
      <c r="A4901" s="525" t="str">
        <f t="shared" si="134"/>
        <v>885-051-0-003 Domtar inc. (Windsor - Pâtes et papiers)</v>
      </c>
      <c r="B4901" s="345" t="str">
        <f t="shared" si="135"/>
        <v>051-0-003 Domtar inc. (Windsor - Pâtes et papiers)</v>
      </c>
      <c r="C4901" s="406">
        <v>885</v>
      </c>
      <c r="D4901" s="406" t="s">
        <v>1012</v>
      </c>
      <c r="E4901" s="406" t="s">
        <v>1238</v>
      </c>
      <c r="F4901" s="760">
        <v>460</v>
      </c>
      <c r="G4901" s="761">
        <v>8</v>
      </c>
      <c r="H4901" s="762">
        <v>460</v>
      </c>
    </row>
    <row r="4902" spans="1:8" s="2" customFormat="1" ht="15.75" thickBot="1" x14ac:dyDescent="0.3">
      <c r="A4902" s="525" t="str">
        <f t="shared" si="134"/>
        <v>885-021-2-036 Elkem Métal Canada inc.</v>
      </c>
      <c r="B4902" s="345" t="str">
        <f t="shared" si="135"/>
        <v>021-2-036 Elkem Métal Canada inc.</v>
      </c>
      <c r="C4902" s="406">
        <v>885</v>
      </c>
      <c r="D4902" s="406" t="s">
        <v>1308</v>
      </c>
      <c r="E4902" s="406" t="s">
        <v>1309</v>
      </c>
      <c r="F4902" s="760">
        <v>460</v>
      </c>
      <c r="G4902" s="761">
        <v>8</v>
      </c>
      <c r="H4902" s="762">
        <v>460</v>
      </c>
    </row>
    <row r="4903" spans="1:8" s="2" customFormat="1" ht="15.75" thickBot="1" x14ac:dyDescent="0.3">
      <c r="A4903" s="525" t="str">
        <f t="shared" si="134"/>
        <v>885-027-4-003 Énergie Milot</v>
      </c>
      <c r="B4903" s="345" t="str">
        <f t="shared" si="135"/>
        <v>027-4-003 Énergie Milot</v>
      </c>
      <c r="C4903" s="406">
        <v>885</v>
      </c>
      <c r="D4903" s="406" t="s">
        <v>1314</v>
      </c>
      <c r="E4903" s="406" t="s">
        <v>1315</v>
      </c>
      <c r="F4903" s="760">
        <v>460</v>
      </c>
      <c r="G4903" s="761">
        <v>8</v>
      </c>
      <c r="H4903" s="762">
        <v>460</v>
      </c>
    </row>
    <row r="4904" spans="1:8" s="2" customFormat="1" ht="15.75" thickBot="1" x14ac:dyDescent="0.3">
      <c r="A4904" s="525" t="str">
        <f t="shared" si="134"/>
        <v>885-012-0-003 Entreprises Sappi Canada inc. (Matane)</v>
      </c>
      <c r="B4904" s="345" t="str">
        <f t="shared" si="135"/>
        <v>012-0-003 Entreprises Sappi Canada inc. (Matane)</v>
      </c>
      <c r="C4904" s="406">
        <v>885</v>
      </c>
      <c r="D4904" s="406" t="s">
        <v>1009</v>
      </c>
      <c r="E4904" s="406" t="s">
        <v>1239</v>
      </c>
      <c r="F4904" s="760">
        <v>460</v>
      </c>
      <c r="G4904" s="761">
        <v>8</v>
      </c>
      <c r="H4904" s="762">
        <v>460</v>
      </c>
    </row>
    <row r="4905" spans="1:8" s="2" customFormat="1" ht="15.75" thickBot="1" x14ac:dyDescent="0.3">
      <c r="A4905" s="525" t="str">
        <f t="shared" si="134"/>
        <v>885-025-0-001 Fibrek S.E.N.C. (Pâtes et papiers)</v>
      </c>
      <c r="B4905" s="345" t="str">
        <f t="shared" si="135"/>
        <v>025-0-001 Fibrek S.E.N.C. (Pâtes et papiers)</v>
      </c>
      <c r="C4905" s="406">
        <v>885</v>
      </c>
      <c r="D4905" s="406" t="s">
        <v>1310</v>
      </c>
      <c r="E4905" s="406" t="s">
        <v>1311</v>
      </c>
      <c r="F4905" s="760">
        <v>460</v>
      </c>
      <c r="G4905" s="761">
        <v>8</v>
      </c>
      <c r="H4905" s="762">
        <v>460</v>
      </c>
    </row>
    <row r="4906" spans="1:8" s="2" customFormat="1" ht="15.75" thickBot="1" x14ac:dyDescent="0.3">
      <c r="A4906" s="525" t="str">
        <f t="shared" si="134"/>
        <v>885-081-0-001 Rayonier A.M. Canada S.E.N.C. (Témiscaming - Pâtes et papiers)</v>
      </c>
      <c r="B4906" s="345" t="str">
        <f t="shared" si="135"/>
        <v>081-0-001 Rayonier A.M. Canada S.E.N.C. (Témiscaming - Pâtes et papiers)</v>
      </c>
      <c r="C4906" s="406">
        <v>885</v>
      </c>
      <c r="D4906" s="406" t="s">
        <v>1017</v>
      </c>
      <c r="E4906" s="406" t="s">
        <v>1244</v>
      </c>
      <c r="F4906" s="760">
        <v>460</v>
      </c>
      <c r="G4906" s="761">
        <v>8</v>
      </c>
      <c r="H4906" s="762">
        <v>460</v>
      </c>
    </row>
    <row r="4907" spans="1:8" s="2" customFormat="1" ht="15.75" thickBot="1" x14ac:dyDescent="0.3">
      <c r="A4907" s="525" t="str">
        <f t="shared" si="134"/>
        <v>885-025-4-005 Société de cogénération de St-Félicien, S.E.C.</v>
      </c>
      <c r="B4907" s="345" t="str">
        <f t="shared" si="135"/>
        <v>025-4-005 Société de cogénération de St-Félicien, S.E.C.</v>
      </c>
      <c r="C4907" s="406">
        <v>885</v>
      </c>
      <c r="D4907" s="406" t="s">
        <v>1312</v>
      </c>
      <c r="E4907" s="406" t="s">
        <v>1313</v>
      </c>
      <c r="F4907" s="760">
        <v>460</v>
      </c>
      <c r="G4907" s="761">
        <v>8</v>
      </c>
      <c r="H4907" s="762">
        <v>460</v>
      </c>
    </row>
    <row r="4908" spans="1:8" s="2" customFormat="1" ht="15.75" thickBot="1" x14ac:dyDescent="0.3">
      <c r="A4908" s="525" t="str">
        <f t="shared" si="134"/>
        <v>885-042-2-013 Transfobec Mauricie</v>
      </c>
      <c r="B4908" s="345" t="str">
        <f t="shared" si="135"/>
        <v>042-2-013 Transfobec Mauricie</v>
      </c>
      <c r="C4908" s="406">
        <v>885</v>
      </c>
      <c r="D4908" s="406" t="s">
        <v>1316</v>
      </c>
      <c r="E4908" s="406" t="s">
        <v>1317</v>
      </c>
      <c r="F4908" s="760">
        <v>460</v>
      </c>
      <c r="G4908" s="761">
        <v>8</v>
      </c>
      <c r="H4908" s="762">
        <v>460</v>
      </c>
    </row>
    <row r="4909" spans="1:8" s="2" customFormat="1" ht="15.75" thickBot="1" x14ac:dyDescent="0.3">
      <c r="A4909" s="525" t="str">
        <f t="shared" si="134"/>
        <v>886-142-4-004 Biomasse du lac Taureau</v>
      </c>
      <c r="B4909" s="345" t="str">
        <f t="shared" si="135"/>
        <v>142-4-004 Biomasse du lac Taureau</v>
      </c>
      <c r="C4909" s="406">
        <v>886</v>
      </c>
      <c r="D4909" s="406" t="s">
        <v>1147</v>
      </c>
      <c r="E4909" s="406" t="s">
        <v>1318</v>
      </c>
      <c r="F4909" s="760">
        <v>460</v>
      </c>
      <c r="G4909" s="761">
        <v>8</v>
      </c>
      <c r="H4909" s="762">
        <v>460</v>
      </c>
    </row>
    <row r="4910" spans="1:8" s="2" customFormat="1" ht="15.75" thickBot="1" x14ac:dyDescent="0.3">
      <c r="A4910" s="525" t="str">
        <f t="shared" si="134"/>
        <v>886-011-0-003 Cascades Canada ULC (Cabano)</v>
      </c>
      <c r="B4910" s="345" t="str">
        <f t="shared" si="135"/>
        <v>011-0-003 Cascades Canada ULC (Cabano)</v>
      </c>
      <c r="C4910" s="406">
        <v>886</v>
      </c>
      <c r="D4910" s="406" t="s">
        <v>1007</v>
      </c>
      <c r="E4910" s="406" t="s">
        <v>1211</v>
      </c>
      <c r="F4910" s="760">
        <v>460</v>
      </c>
      <c r="G4910" s="761">
        <v>8</v>
      </c>
      <c r="H4910" s="762">
        <v>460</v>
      </c>
    </row>
    <row r="4911" spans="1:8" s="2" customFormat="1" ht="15.75" thickBot="1" x14ac:dyDescent="0.3">
      <c r="A4911" s="525" t="str">
        <f t="shared" si="134"/>
        <v>886-051-0-003 Domtar inc. (Windsor - Pâtes et papiers)</v>
      </c>
      <c r="B4911" s="345" t="str">
        <f t="shared" si="135"/>
        <v>051-0-003 Domtar inc. (Windsor - Pâtes et papiers)</v>
      </c>
      <c r="C4911" s="406">
        <v>886</v>
      </c>
      <c r="D4911" s="406" t="s">
        <v>1012</v>
      </c>
      <c r="E4911" s="406" t="s">
        <v>1238</v>
      </c>
      <c r="F4911" s="760">
        <v>460</v>
      </c>
      <c r="G4911" s="761">
        <v>8</v>
      </c>
      <c r="H4911" s="762">
        <v>460</v>
      </c>
    </row>
    <row r="4912" spans="1:8" s="2" customFormat="1" ht="15.75" thickBot="1" x14ac:dyDescent="0.3">
      <c r="A4912" s="525" t="str">
        <f t="shared" si="134"/>
        <v>886-021-2-036 Elkem Métal Canada inc.</v>
      </c>
      <c r="B4912" s="345" t="str">
        <f t="shared" si="135"/>
        <v>021-2-036 Elkem Métal Canada inc.</v>
      </c>
      <c r="C4912" s="406">
        <v>886</v>
      </c>
      <c r="D4912" s="406" t="s">
        <v>1308</v>
      </c>
      <c r="E4912" s="406" t="s">
        <v>1309</v>
      </c>
      <c r="F4912" s="760">
        <v>460</v>
      </c>
      <c r="G4912" s="761">
        <v>8</v>
      </c>
      <c r="H4912" s="762">
        <v>460</v>
      </c>
    </row>
    <row r="4913" spans="1:8" s="2" customFormat="1" ht="15.75" thickBot="1" x14ac:dyDescent="0.3">
      <c r="A4913" s="525" t="str">
        <f t="shared" si="134"/>
        <v>886-027-4-003 Énergie Milot</v>
      </c>
      <c r="B4913" s="345" t="str">
        <f t="shared" si="135"/>
        <v>027-4-003 Énergie Milot</v>
      </c>
      <c r="C4913" s="406">
        <v>886</v>
      </c>
      <c r="D4913" s="406" t="s">
        <v>1314</v>
      </c>
      <c r="E4913" s="406" t="s">
        <v>1315</v>
      </c>
      <c r="F4913" s="760">
        <v>460</v>
      </c>
      <c r="G4913" s="761">
        <v>8</v>
      </c>
      <c r="H4913" s="762">
        <v>460</v>
      </c>
    </row>
    <row r="4914" spans="1:8" s="2" customFormat="1" ht="15.75" thickBot="1" x14ac:dyDescent="0.3">
      <c r="A4914" s="525" t="str">
        <f t="shared" si="134"/>
        <v>886-012-0-003 Entreprises Sappi Canada inc. (Matane)</v>
      </c>
      <c r="B4914" s="345" t="str">
        <f t="shared" si="135"/>
        <v>012-0-003 Entreprises Sappi Canada inc. (Matane)</v>
      </c>
      <c r="C4914" s="406">
        <v>886</v>
      </c>
      <c r="D4914" s="406" t="s">
        <v>1009</v>
      </c>
      <c r="E4914" s="406" t="s">
        <v>1239</v>
      </c>
      <c r="F4914" s="760">
        <v>460</v>
      </c>
      <c r="G4914" s="761">
        <v>8</v>
      </c>
      <c r="H4914" s="762">
        <v>460</v>
      </c>
    </row>
    <row r="4915" spans="1:8" s="2" customFormat="1" ht="15.75" thickBot="1" x14ac:dyDescent="0.3">
      <c r="A4915" s="525" t="str">
        <f t="shared" si="134"/>
        <v>886-025-0-001 Fibrek S.E.N.C. (Pâtes et papiers)</v>
      </c>
      <c r="B4915" s="345" t="str">
        <f t="shared" si="135"/>
        <v>025-0-001 Fibrek S.E.N.C. (Pâtes et papiers)</v>
      </c>
      <c r="C4915" s="406">
        <v>886</v>
      </c>
      <c r="D4915" s="406" t="s">
        <v>1310</v>
      </c>
      <c r="E4915" s="406" t="s">
        <v>1311</v>
      </c>
      <c r="F4915" s="760">
        <v>460</v>
      </c>
      <c r="G4915" s="761">
        <v>8</v>
      </c>
      <c r="H4915" s="762">
        <v>460</v>
      </c>
    </row>
    <row r="4916" spans="1:8" s="2" customFormat="1" ht="15.75" thickBot="1" x14ac:dyDescent="0.3">
      <c r="A4916" s="525" t="str">
        <f t="shared" si="134"/>
        <v>886-081-0-001 Rayonier A.M. Canada S.E.N.C. (Témiscaming - Pâtes et papiers)</v>
      </c>
      <c r="B4916" s="345" t="str">
        <f t="shared" si="135"/>
        <v>081-0-001 Rayonier A.M. Canada S.E.N.C. (Témiscaming - Pâtes et papiers)</v>
      </c>
      <c r="C4916" s="406">
        <v>886</v>
      </c>
      <c r="D4916" s="406" t="s">
        <v>1017</v>
      </c>
      <c r="E4916" s="406" t="s">
        <v>1244</v>
      </c>
      <c r="F4916" s="760">
        <v>460</v>
      </c>
      <c r="G4916" s="761">
        <v>8</v>
      </c>
      <c r="H4916" s="762">
        <v>460</v>
      </c>
    </row>
    <row r="4917" spans="1:8" s="2" customFormat="1" ht="15.75" thickBot="1" x14ac:dyDescent="0.3">
      <c r="A4917" s="525" t="str">
        <f t="shared" si="134"/>
        <v>886-025-4-005 Société de cogénération de St-Félicien, S.E.C.</v>
      </c>
      <c r="B4917" s="345" t="str">
        <f t="shared" si="135"/>
        <v>025-4-005 Société de cogénération de St-Félicien, S.E.C.</v>
      </c>
      <c r="C4917" s="406">
        <v>886</v>
      </c>
      <c r="D4917" s="406" t="s">
        <v>1312</v>
      </c>
      <c r="E4917" s="406" t="s">
        <v>1313</v>
      </c>
      <c r="F4917" s="760">
        <v>460</v>
      </c>
      <c r="G4917" s="761">
        <v>8</v>
      </c>
      <c r="H4917" s="762">
        <v>460</v>
      </c>
    </row>
    <row r="4918" spans="1:8" s="2" customFormat="1" ht="15.75" thickBot="1" x14ac:dyDescent="0.3">
      <c r="A4918" s="525" t="str">
        <f t="shared" si="134"/>
        <v>886-042-2-013 Transfobec Mauricie</v>
      </c>
      <c r="B4918" s="345" t="str">
        <f t="shared" si="135"/>
        <v>042-2-013 Transfobec Mauricie</v>
      </c>
      <c r="C4918" s="406">
        <v>886</v>
      </c>
      <c r="D4918" s="406" t="s">
        <v>1316</v>
      </c>
      <c r="E4918" s="406" t="s">
        <v>1317</v>
      </c>
      <c r="F4918" s="760">
        <v>460</v>
      </c>
      <c r="G4918" s="761">
        <v>8</v>
      </c>
      <c r="H4918" s="762">
        <v>460</v>
      </c>
    </row>
    <row r="4919" spans="1:8" s="2" customFormat="1" ht="15.75" thickBot="1" x14ac:dyDescent="0.3">
      <c r="A4919" s="525" t="str">
        <f t="shared" si="134"/>
        <v>887-142-4-004 Biomasse du lac Taureau</v>
      </c>
      <c r="B4919" s="345" t="str">
        <f t="shared" si="135"/>
        <v>142-4-004 Biomasse du lac Taureau</v>
      </c>
      <c r="C4919" s="406">
        <v>887</v>
      </c>
      <c r="D4919" s="406" t="s">
        <v>1147</v>
      </c>
      <c r="E4919" s="406" t="s">
        <v>1318</v>
      </c>
      <c r="F4919" s="760">
        <v>460</v>
      </c>
      <c r="G4919" s="761">
        <v>8</v>
      </c>
      <c r="H4919" s="762">
        <v>460</v>
      </c>
    </row>
    <row r="4920" spans="1:8" s="2" customFormat="1" ht="15.75" thickBot="1" x14ac:dyDescent="0.3">
      <c r="A4920" s="525" t="str">
        <f t="shared" si="134"/>
        <v>887-011-0-003 Cascades Canada ULC (Cabano)</v>
      </c>
      <c r="B4920" s="345" t="str">
        <f t="shared" si="135"/>
        <v>011-0-003 Cascades Canada ULC (Cabano)</v>
      </c>
      <c r="C4920" s="406">
        <v>887</v>
      </c>
      <c r="D4920" s="406" t="s">
        <v>1007</v>
      </c>
      <c r="E4920" s="406" t="s">
        <v>1211</v>
      </c>
      <c r="F4920" s="760">
        <v>460</v>
      </c>
      <c r="G4920" s="761">
        <v>8</v>
      </c>
      <c r="H4920" s="762">
        <v>460</v>
      </c>
    </row>
    <row r="4921" spans="1:8" s="2" customFormat="1" ht="15.75" thickBot="1" x14ac:dyDescent="0.3">
      <c r="A4921" s="525" t="str">
        <f t="shared" si="134"/>
        <v>887-051-0-003 Domtar inc. (Windsor - Pâtes et papiers)</v>
      </c>
      <c r="B4921" s="345" t="str">
        <f t="shared" si="135"/>
        <v>051-0-003 Domtar inc. (Windsor - Pâtes et papiers)</v>
      </c>
      <c r="C4921" s="406">
        <v>887</v>
      </c>
      <c r="D4921" s="406" t="s">
        <v>1012</v>
      </c>
      <c r="E4921" s="406" t="s">
        <v>1238</v>
      </c>
      <c r="F4921" s="760">
        <v>460</v>
      </c>
      <c r="G4921" s="761">
        <v>8</v>
      </c>
      <c r="H4921" s="762">
        <v>460</v>
      </c>
    </row>
    <row r="4922" spans="1:8" s="2" customFormat="1" ht="15.75" thickBot="1" x14ac:dyDescent="0.3">
      <c r="A4922" s="525" t="str">
        <f t="shared" si="134"/>
        <v>887-021-2-036 Elkem Métal Canada inc.</v>
      </c>
      <c r="B4922" s="345" t="str">
        <f t="shared" si="135"/>
        <v>021-2-036 Elkem Métal Canada inc.</v>
      </c>
      <c r="C4922" s="406">
        <v>887</v>
      </c>
      <c r="D4922" s="406" t="s">
        <v>1308</v>
      </c>
      <c r="E4922" s="406" t="s">
        <v>1309</v>
      </c>
      <c r="F4922" s="760">
        <v>460</v>
      </c>
      <c r="G4922" s="761">
        <v>8</v>
      </c>
      <c r="H4922" s="762">
        <v>460</v>
      </c>
    </row>
    <row r="4923" spans="1:8" s="2" customFormat="1" ht="15.75" thickBot="1" x14ac:dyDescent="0.3">
      <c r="A4923" s="525" t="str">
        <f t="shared" si="134"/>
        <v>887-027-4-003 Énergie Milot</v>
      </c>
      <c r="B4923" s="345" t="str">
        <f t="shared" si="135"/>
        <v>027-4-003 Énergie Milot</v>
      </c>
      <c r="C4923" s="406">
        <v>887</v>
      </c>
      <c r="D4923" s="406" t="s">
        <v>1314</v>
      </c>
      <c r="E4923" s="406" t="s">
        <v>1315</v>
      </c>
      <c r="F4923" s="760">
        <v>460</v>
      </c>
      <c r="G4923" s="761">
        <v>8</v>
      </c>
      <c r="H4923" s="762">
        <v>460</v>
      </c>
    </row>
    <row r="4924" spans="1:8" s="2" customFormat="1" ht="15.75" thickBot="1" x14ac:dyDescent="0.3">
      <c r="A4924" s="525" t="str">
        <f t="shared" si="134"/>
        <v>887-012-0-003 Entreprises Sappi Canada inc. (Matane)</v>
      </c>
      <c r="B4924" s="345" t="str">
        <f t="shared" si="135"/>
        <v>012-0-003 Entreprises Sappi Canada inc. (Matane)</v>
      </c>
      <c r="C4924" s="406">
        <v>887</v>
      </c>
      <c r="D4924" s="406" t="s">
        <v>1009</v>
      </c>
      <c r="E4924" s="406" t="s">
        <v>1239</v>
      </c>
      <c r="F4924" s="760">
        <v>460</v>
      </c>
      <c r="G4924" s="761">
        <v>8</v>
      </c>
      <c r="H4924" s="762">
        <v>460</v>
      </c>
    </row>
    <row r="4925" spans="1:8" s="2" customFormat="1" ht="15.75" thickBot="1" x14ac:dyDescent="0.3">
      <c r="A4925" s="525" t="str">
        <f t="shared" si="134"/>
        <v>887-025-0-001 Fibrek S.E.N.C. (Pâtes et papiers)</v>
      </c>
      <c r="B4925" s="345" t="str">
        <f t="shared" si="135"/>
        <v>025-0-001 Fibrek S.E.N.C. (Pâtes et papiers)</v>
      </c>
      <c r="C4925" s="406">
        <v>887</v>
      </c>
      <c r="D4925" s="406" t="s">
        <v>1310</v>
      </c>
      <c r="E4925" s="406" t="s">
        <v>1311</v>
      </c>
      <c r="F4925" s="760">
        <v>460</v>
      </c>
      <c r="G4925" s="761">
        <v>8</v>
      </c>
      <c r="H4925" s="762">
        <v>460</v>
      </c>
    </row>
    <row r="4926" spans="1:8" s="2" customFormat="1" ht="15.75" thickBot="1" x14ac:dyDescent="0.3">
      <c r="A4926" s="525" t="str">
        <f t="shared" si="134"/>
        <v>887-081-0-001 Rayonier A.M. Canada S.E.N.C. (Témiscaming - Pâtes et papiers)</v>
      </c>
      <c r="B4926" s="345" t="str">
        <f t="shared" si="135"/>
        <v>081-0-001 Rayonier A.M. Canada S.E.N.C. (Témiscaming - Pâtes et papiers)</v>
      </c>
      <c r="C4926" s="406">
        <v>887</v>
      </c>
      <c r="D4926" s="406" t="s">
        <v>1017</v>
      </c>
      <c r="E4926" s="406" t="s">
        <v>1244</v>
      </c>
      <c r="F4926" s="760">
        <v>460</v>
      </c>
      <c r="G4926" s="761">
        <v>8</v>
      </c>
      <c r="H4926" s="762">
        <v>460</v>
      </c>
    </row>
    <row r="4927" spans="1:8" s="2" customFormat="1" ht="15.75" thickBot="1" x14ac:dyDescent="0.3">
      <c r="A4927" s="525" t="str">
        <f t="shared" si="134"/>
        <v>887-025-4-005 Société de cogénération de St-Félicien, S.E.C.</v>
      </c>
      <c r="B4927" s="345" t="str">
        <f t="shared" si="135"/>
        <v>025-4-005 Société de cogénération de St-Félicien, S.E.C.</v>
      </c>
      <c r="C4927" s="406">
        <v>887</v>
      </c>
      <c r="D4927" s="406" t="s">
        <v>1312</v>
      </c>
      <c r="E4927" s="406" t="s">
        <v>1313</v>
      </c>
      <c r="F4927" s="760">
        <v>460</v>
      </c>
      <c r="G4927" s="761">
        <v>8</v>
      </c>
      <c r="H4927" s="762">
        <v>460</v>
      </c>
    </row>
    <row r="4928" spans="1:8" s="2" customFormat="1" ht="15.75" thickBot="1" x14ac:dyDescent="0.3">
      <c r="A4928" s="525" t="str">
        <f t="shared" si="134"/>
        <v>887-042-2-013 Transfobec Mauricie</v>
      </c>
      <c r="B4928" s="345" t="str">
        <f t="shared" si="135"/>
        <v>042-2-013 Transfobec Mauricie</v>
      </c>
      <c r="C4928" s="406">
        <v>887</v>
      </c>
      <c r="D4928" s="406" t="s">
        <v>1316</v>
      </c>
      <c r="E4928" s="406" t="s">
        <v>1317</v>
      </c>
      <c r="F4928" s="760">
        <v>460</v>
      </c>
      <c r="G4928" s="761">
        <v>8</v>
      </c>
      <c r="H4928" s="762">
        <v>460</v>
      </c>
    </row>
    <row r="4929" spans="1:8" s="2" customFormat="1" ht="15.75" thickBot="1" x14ac:dyDescent="0.3">
      <c r="A4929" s="525" t="str">
        <f t="shared" si="134"/>
        <v>888-142-4-004 Biomasse du lac Taureau</v>
      </c>
      <c r="B4929" s="345" t="str">
        <f t="shared" si="135"/>
        <v>142-4-004 Biomasse du lac Taureau</v>
      </c>
      <c r="C4929" s="406">
        <v>888</v>
      </c>
      <c r="D4929" s="406" t="s">
        <v>1147</v>
      </c>
      <c r="E4929" s="406" t="s">
        <v>1318</v>
      </c>
      <c r="F4929" s="760">
        <v>460</v>
      </c>
      <c r="G4929" s="761">
        <v>8</v>
      </c>
      <c r="H4929" s="762">
        <v>460</v>
      </c>
    </row>
    <row r="4930" spans="1:8" s="2" customFormat="1" ht="15.75" thickBot="1" x14ac:dyDescent="0.3">
      <c r="A4930" s="525" t="str">
        <f t="shared" si="134"/>
        <v>888-011-0-003 Cascades Canada ULC (Cabano)</v>
      </c>
      <c r="B4930" s="345" t="str">
        <f t="shared" si="135"/>
        <v>011-0-003 Cascades Canada ULC (Cabano)</v>
      </c>
      <c r="C4930" s="406">
        <v>888</v>
      </c>
      <c r="D4930" s="406" t="s">
        <v>1007</v>
      </c>
      <c r="E4930" s="406" t="s">
        <v>1211</v>
      </c>
      <c r="F4930" s="760">
        <v>460</v>
      </c>
      <c r="G4930" s="761">
        <v>8</v>
      </c>
      <c r="H4930" s="762">
        <v>460</v>
      </c>
    </row>
    <row r="4931" spans="1:8" s="2" customFormat="1" ht="15.75" thickBot="1" x14ac:dyDescent="0.3">
      <c r="A4931" s="525" t="str">
        <f t="shared" si="134"/>
        <v>888-051-0-003 Domtar inc. (Windsor - Pâtes et papiers)</v>
      </c>
      <c r="B4931" s="345" t="str">
        <f t="shared" si="135"/>
        <v>051-0-003 Domtar inc. (Windsor - Pâtes et papiers)</v>
      </c>
      <c r="C4931" s="406">
        <v>888</v>
      </c>
      <c r="D4931" s="406" t="s">
        <v>1012</v>
      </c>
      <c r="E4931" s="406" t="s">
        <v>1238</v>
      </c>
      <c r="F4931" s="760">
        <v>460</v>
      </c>
      <c r="G4931" s="761">
        <v>8</v>
      </c>
      <c r="H4931" s="762">
        <v>460</v>
      </c>
    </row>
    <row r="4932" spans="1:8" s="2" customFormat="1" ht="15.75" thickBot="1" x14ac:dyDescent="0.3">
      <c r="A4932" s="525" t="str">
        <f t="shared" si="134"/>
        <v>888-021-2-036 Elkem Métal Canada inc.</v>
      </c>
      <c r="B4932" s="345" t="str">
        <f t="shared" si="135"/>
        <v>021-2-036 Elkem Métal Canada inc.</v>
      </c>
      <c r="C4932" s="406">
        <v>888</v>
      </c>
      <c r="D4932" s="406" t="s">
        <v>1308</v>
      </c>
      <c r="E4932" s="406" t="s">
        <v>1309</v>
      </c>
      <c r="F4932" s="760">
        <v>460</v>
      </c>
      <c r="G4932" s="761">
        <v>8</v>
      </c>
      <c r="H4932" s="762">
        <v>460</v>
      </c>
    </row>
    <row r="4933" spans="1:8" s="2" customFormat="1" ht="15.75" thickBot="1" x14ac:dyDescent="0.3">
      <c r="A4933" s="525" t="str">
        <f t="shared" si="134"/>
        <v>888-027-4-003 Énergie Milot</v>
      </c>
      <c r="B4933" s="345" t="str">
        <f t="shared" si="135"/>
        <v>027-4-003 Énergie Milot</v>
      </c>
      <c r="C4933" s="406">
        <v>888</v>
      </c>
      <c r="D4933" s="406" t="s">
        <v>1314</v>
      </c>
      <c r="E4933" s="406" t="s">
        <v>1315</v>
      </c>
      <c r="F4933" s="760">
        <v>460</v>
      </c>
      <c r="G4933" s="761">
        <v>8</v>
      </c>
      <c r="H4933" s="762">
        <v>460</v>
      </c>
    </row>
    <row r="4934" spans="1:8" s="2" customFormat="1" ht="15.75" thickBot="1" x14ac:dyDescent="0.3">
      <c r="A4934" s="525" t="str">
        <f t="shared" si="134"/>
        <v>888-012-0-003 Entreprises Sappi Canada inc. (Matane)</v>
      </c>
      <c r="B4934" s="345" t="str">
        <f t="shared" si="135"/>
        <v>012-0-003 Entreprises Sappi Canada inc. (Matane)</v>
      </c>
      <c r="C4934" s="406">
        <v>888</v>
      </c>
      <c r="D4934" s="406" t="s">
        <v>1009</v>
      </c>
      <c r="E4934" s="406" t="s">
        <v>1239</v>
      </c>
      <c r="F4934" s="760">
        <v>460</v>
      </c>
      <c r="G4934" s="761">
        <v>8</v>
      </c>
      <c r="H4934" s="762">
        <v>460</v>
      </c>
    </row>
    <row r="4935" spans="1:8" s="2" customFormat="1" ht="15.75" thickBot="1" x14ac:dyDescent="0.3">
      <c r="A4935" s="525" t="str">
        <f t="shared" si="134"/>
        <v>888-025-0-001 Fibrek S.E.N.C. (Pâtes et papiers)</v>
      </c>
      <c r="B4935" s="345" t="str">
        <f t="shared" si="135"/>
        <v>025-0-001 Fibrek S.E.N.C. (Pâtes et papiers)</v>
      </c>
      <c r="C4935" s="406">
        <v>888</v>
      </c>
      <c r="D4935" s="406" t="s">
        <v>1310</v>
      </c>
      <c r="E4935" s="406" t="s">
        <v>1311</v>
      </c>
      <c r="F4935" s="760">
        <v>460</v>
      </c>
      <c r="G4935" s="761">
        <v>8</v>
      </c>
      <c r="H4935" s="762">
        <v>460</v>
      </c>
    </row>
    <row r="4936" spans="1:8" s="2" customFormat="1" ht="15.75" thickBot="1" x14ac:dyDescent="0.3">
      <c r="A4936" s="525" t="str">
        <f t="shared" si="134"/>
        <v>888-081-0-001 Rayonier A.M. Canada S.E.N.C. (Témiscaming - Pâtes et papiers)</v>
      </c>
      <c r="B4936" s="345" t="str">
        <f t="shared" si="135"/>
        <v>081-0-001 Rayonier A.M. Canada S.E.N.C. (Témiscaming - Pâtes et papiers)</v>
      </c>
      <c r="C4936" s="406">
        <v>888</v>
      </c>
      <c r="D4936" s="406" t="s">
        <v>1017</v>
      </c>
      <c r="E4936" s="406" t="s">
        <v>1244</v>
      </c>
      <c r="F4936" s="760">
        <v>460</v>
      </c>
      <c r="G4936" s="761">
        <v>8</v>
      </c>
      <c r="H4936" s="762">
        <v>460</v>
      </c>
    </row>
    <row r="4937" spans="1:8" s="2" customFormat="1" ht="15.75" thickBot="1" x14ac:dyDescent="0.3">
      <c r="A4937" s="525" t="str">
        <f t="shared" si="134"/>
        <v>888-025-4-005 Société de cogénération de St-Félicien, S.E.C.</v>
      </c>
      <c r="B4937" s="345" t="str">
        <f t="shared" si="135"/>
        <v>025-4-005 Société de cogénération de St-Félicien, S.E.C.</v>
      </c>
      <c r="C4937" s="406">
        <v>888</v>
      </c>
      <c r="D4937" s="406" t="s">
        <v>1312</v>
      </c>
      <c r="E4937" s="406" t="s">
        <v>1313</v>
      </c>
      <c r="F4937" s="760">
        <v>460</v>
      </c>
      <c r="G4937" s="761">
        <v>8</v>
      </c>
      <c r="H4937" s="762">
        <v>460</v>
      </c>
    </row>
    <row r="4938" spans="1:8" s="2" customFormat="1" ht="15.75" thickBot="1" x14ac:dyDescent="0.3">
      <c r="A4938" s="525" t="str">
        <f t="shared" si="134"/>
        <v>888-042-2-013 Transfobec Mauricie</v>
      </c>
      <c r="B4938" s="345" t="str">
        <f t="shared" si="135"/>
        <v>042-2-013 Transfobec Mauricie</v>
      </c>
      <c r="C4938" s="406">
        <v>888</v>
      </c>
      <c r="D4938" s="406" t="s">
        <v>1316</v>
      </c>
      <c r="E4938" s="406" t="s">
        <v>1317</v>
      </c>
      <c r="F4938" s="760">
        <v>460</v>
      </c>
      <c r="G4938" s="761">
        <v>8</v>
      </c>
      <c r="H4938" s="762">
        <v>460</v>
      </c>
    </row>
    <row r="4939" spans="1:8" s="2" customFormat="1" ht="15.75" thickBot="1" x14ac:dyDescent="0.3">
      <c r="A4939" s="525" t="str">
        <f t="shared" si="134"/>
        <v>889-142-4-004 Biomasse du lac Taureau</v>
      </c>
      <c r="B4939" s="345" t="str">
        <f t="shared" si="135"/>
        <v>142-4-004 Biomasse du lac Taureau</v>
      </c>
      <c r="C4939" s="406">
        <v>889</v>
      </c>
      <c r="D4939" s="406" t="s">
        <v>1147</v>
      </c>
      <c r="E4939" s="406" t="s">
        <v>1318</v>
      </c>
      <c r="F4939" s="760">
        <v>460</v>
      </c>
      <c r="G4939" s="761">
        <v>8</v>
      </c>
      <c r="H4939" s="762">
        <v>460</v>
      </c>
    </row>
    <row r="4940" spans="1:8" s="2" customFormat="1" ht="15.75" thickBot="1" x14ac:dyDescent="0.3">
      <c r="A4940" s="525" t="str">
        <f t="shared" si="134"/>
        <v>889-011-0-003 Cascades Canada ULC (Cabano)</v>
      </c>
      <c r="B4940" s="345" t="str">
        <f t="shared" si="135"/>
        <v>011-0-003 Cascades Canada ULC (Cabano)</v>
      </c>
      <c r="C4940" s="406">
        <v>889</v>
      </c>
      <c r="D4940" s="406" t="s">
        <v>1007</v>
      </c>
      <c r="E4940" s="406" t="s">
        <v>1211</v>
      </c>
      <c r="F4940" s="760">
        <v>460</v>
      </c>
      <c r="G4940" s="761">
        <v>8</v>
      </c>
      <c r="H4940" s="762">
        <v>460</v>
      </c>
    </row>
    <row r="4941" spans="1:8" s="2" customFormat="1" ht="15.75" thickBot="1" x14ac:dyDescent="0.3">
      <c r="A4941" s="525" t="str">
        <f t="shared" si="134"/>
        <v>889-051-0-003 Domtar inc. (Windsor - Pâtes et papiers)</v>
      </c>
      <c r="B4941" s="345" t="str">
        <f t="shared" si="135"/>
        <v>051-0-003 Domtar inc. (Windsor - Pâtes et papiers)</v>
      </c>
      <c r="C4941" s="406">
        <v>889</v>
      </c>
      <c r="D4941" s="406" t="s">
        <v>1012</v>
      </c>
      <c r="E4941" s="406" t="s">
        <v>1238</v>
      </c>
      <c r="F4941" s="760">
        <v>460</v>
      </c>
      <c r="G4941" s="761">
        <v>8</v>
      </c>
      <c r="H4941" s="762">
        <v>460</v>
      </c>
    </row>
    <row r="4942" spans="1:8" s="2" customFormat="1" ht="15.75" thickBot="1" x14ac:dyDescent="0.3">
      <c r="A4942" s="525" t="str">
        <f t="shared" si="134"/>
        <v>889-021-2-036 Elkem Métal Canada inc.</v>
      </c>
      <c r="B4942" s="345" t="str">
        <f t="shared" si="135"/>
        <v>021-2-036 Elkem Métal Canada inc.</v>
      </c>
      <c r="C4942" s="406">
        <v>889</v>
      </c>
      <c r="D4942" s="406" t="s">
        <v>1308</v>
      </c>
      <c r="E4942" s="406" t="s">
        <v>1309</v>
      </c>
      <c r="F4942" s="760">
        <v>460</v>
      </c>
      <c r="G4942" s="761">
        <v>8</v>
      </c>
      <c r="H4942" s="762">
        <v>460</v>
      </c>
    </row>
    <row r="4943" spans="1:8" s="2" customFormat="1" ht="15.75" thickBot="1" x14ac:dyDescent="0.3">
      <c r="A4943" s="525" t="str">
        <f t="shared" si="134"/>
        <v>889-027-4-003 Énergie Milot</v>
      </c>
      <c r="B4943" s="345" t="str">
        <f t="shared" si="135"/>
        <v>027-4-003 Énergie Milot</v>
      </c>
      <c r="C4943" s="406">
        <v>889</v>
      </c>
      <c r="D4943" s="406" t="s">
        <v>1314</v>
      </c>
      <c r="E4943" s="406" t="s">
        <v>1315</v>
      </c>
      <c r="F4943" s="760">
        <v>460</v>
      </c>
      <c r="G4943" s="761">
        <v>8</v>
      </c>
      <c r="H4943" s="762">
        <v>460</v>
      </c>
    </row>
    <row r="4944" spans="1:8" s="2" customFormat="1" ht="15.75" thickBot="1" x14ac:dyDescent="0.3">
      <c r="A4944" s="525" t="str">
        <f t="shared" si="134"/>
        <v>889-012-0-003 Entreprises Sappi Canada inc. (Matane)</v>
      </c>
      <c r="B4944" s="345" t="str">
        <f t="shared" si="135"/>
        <v>012-0-003 Entreprises Sappi Canada inc. (Matane)</v>
      </c>
      <c r="C4944" s="406">
        <v>889</v>
      </c>
      <c r="D4944" s="406" t="s">
        <v>1009</v>
      </c>
      <c r="E4944" s="406" t="s">
        <v>1239</v>
      </c>
      <c r="F4944" s="760">
        <v>460</v>
      </c>
      <c r="G4944" s="761">
        <v>8</v>
      </c>
      <c r="H4944" s="762">
        <v>460</v>
      </c>
    </row>
    <row r="4945" spans="1:8" s="2" customFormat="1" ht="15.75" thickBot="1" x14ac:dyDescent="0.3">
      <c r="A4945" s="525" t="str">
        <f t="shared" si="134"/>
        <v>889-025-0-001 Fibrek S.E.N.C. (Pâtes et papiers)</v>
      </c>
      <c r="B4945" s="345" t="str">
        <f t="shared" si="135"/>
        <v>025-0-001 Fibrek S.E.N.C. (Pâtes et papiers)</v>
      </c>
      <c r="C4945" s="406">
        <v>889</v>
      </c>
      <c r="D4945" s="406" t="s">
        <v>1310</v>
      </c>
      <c r="E4945" s="406" t="s">
        <v>1311</v>
      </c>
      <c r="F4945" s="760">
        <v>460</v>
      </c>
      <c r="G4945" s="761">
        <v>8</v>
      </c>
      <c r="H4945" s="762">
        <v>460</v>
      </c>
    </row>
    <row r="4946" spans="1:8" s="2" customFormat="1" ht="15.75" thickBot="1" x14ac:dyDescent="0.3">
      <c r="A4946" s="525" t="str">
        <f t="shared" si="134"/>
        <v>889-081-0-001 Rayonier A.M. Canada S.E.N.C. (Témiscaming - Pâtes et papiers)</v>
      </c>
      <c r="B4946" s="345" t="str">
        <f t="shared" si="135"/>
        <v>081-0-001 Rayonier A.M. Canada S.E.N.C. (Témiscaming - Pâtes et papiers)</v>
      </c>
      <c r="C4946" s="406">
        <v>889</v>
      </c>
      <c r="D4946" s="406" t="s">
        <v>1017</v>
      </c>
      <c r="E4946" s="406" t="s">
        <v>1244</v>
      </c>
      <c r="F4946" s="760">
        <v>400</v>
      </c>
      <c r="G4946" s="761">
        <v>7</v>
      </c>
      <c r="H4946" s="762">
        <v>420</v>
      </c>
    </row>
    <row r="4947" spans="1:8" s="2" customFormat="1" ht="15.75" thickBot="1" x14ac:dyDescent="0.3">
      <c r="A4947" s="525" t="str">
        <f t="shared" si="134"/>
        <v>889-025-4-005 Société de cogénération de St-Félicien, S.E.C.</v>
      </c>
      <c r="B4947" s="345" t="str">
        <f t="shared" si="135"/>
        <v>025-4-005 Société de cogénération de St-Félicien, S.E.C.</v>
      </c>
      <c r="C4947" s="406">
        <v>889</v>
      </c>
      <c r="D4947" s="406" t="s">
        <v>1312</v>
      </c>
      <c r="E4947" s="406" t="s">
        <v>1313</v>
      </c>
      <c r="F4947" s="760">
        <v>460</v>
      </c>
      <c r="G4947" s="761">
        <v>8</v>
      </c>
      <c r="H4947" s="762">
        <v>460</v>
      </c>
    </row>
    <row r="4948" spans="1:8" s="2" customFormat="1" ht="15.75" thickBot="1" x14ac:dyDescent="0.3">
      <c r="A4948" s="525" t="str">
        <f t="shared" si="134"/>
        <v>889-042-2-013 Transfobec Mauricie</v>
      </c>
      <c r="B4948" s="345" t="str">
        <f t="shared" si="135"/>
        <v>042-2-013 Transfobec Mauricie</v>
      </c>
      <c r="C4948" s="406">
        <v>889</v>
      </c>
      <c r="D4948" s="406" t="s">
        <v>1316</v>
      </c>
      <c r="E4948" s="406" t="s">
        <v>1317</v>
      </c>
      <c r="F4948" s="760">
        <v>460</v>
      </c>
      <c r="G4948" s="761">
        <v>8</v>
      </c>
      <c r="H4948" s="762">
        <v>460</v>
      </c>
    </row>
    <row r="4949" spans="1:8" s="2" customFormat="1" ht="15.75" thickBot="1" x14ac:dyDescent="0.3">
      <c r="A4949" s="525" t="str">
        <f t="shared" si="134"/>
        <v>890-142-4-004 Biomasse du lac Taureau</v>
      </c>
      <c r="B4949" s="345" t="str">
        <f t="shared" si="135"/>
        <v>142-4-004 Biomasse du lac Taureau</v>
      </c>
      <c r="C4949" s="406">
        <v>890</v>
      </c>
      <c r="D4949" s="406" t="s">
        <v>1147</v>
      </c>
      <c r="E4949" s="406" t="s">
        <v>1318</v>
      </c>
      <c r="F4949" s="760">
        <v>460</v>
      </c>
      <c r="G4949" s="761">
        <v>8</v>
      </c>
      <c r="H4949" s="762">
        <v>460</v>
      </c>
    </row>
    <row r="4950" spans="1:8" s="2" customFormat="1" ht="15.75" thickBot="1" x14ac:dyDescent="0.3">
      <c r="A4950" s="525" t="str">
        <f t="shared" si="134"/>
        <v>890-011-0-003 Cascades Canada ULC (Cabano)</v>
      </c>
      <c r="B4950" s="345" t="str">
        <f t="shared" si="135"/>
        <v>011-0-003 Cascades Canada ULC (Cabano)</v>
      </c>
      <c r="C4950" s="406">
        <v>890</v>
      </c>
      <c r="D4950" s="406" t="s">
        <v>1007</v>
      </c>
      <c r="E4950" s="406" t="s">
        <v>1211</v>
      </c>
      <c r="F4950" s="760">
        <v>460</v>
      </c>
      <c r="G4950" s="761">
        <v>8</v>
      </c>
      <c r="H4950" s="762">
        <v>460</v>
      </c>
    </row>
    <row r="4951" spans="1:8" s="2" customFormat="1" ht="15.75" thickBot="1" x14ac:dyDescent="0.3">
      <c r="A4951" s="525" t="str">
        <f t="shared" si="134"/>
        <v>890-051-0-003 Domtar inc. (Windsor - Pâtes et papiers)</v>
      </c>
      <c r="B4951" s="345" t="str">
        <f t="shared" si="135"/>
        <v>051-0-003 Domtar inc. (Windsor - Pâtes et papiers)</v>
      </c>
      <c r="C4951" s="406">
        <v>890</v>
      </c>
      <c r="D4951" s="406" t="s">
        <v>1012</v>
      </c>
      <c r="E4951" s="406" t="s">
        <v>1238</v>
      </c>
      <c r="F4951" s="760">
        <v>460</v>
      </c>
      <c r="G4951" s="761">
        <v>8</v>
      </c>
      <c r="H4951" s="762">
        <v>460</v>
      </c>
    </row>
    <row r="4952" spans="1:8" s="2" customFormat="1" ht="15.75" thickBot="1" x14ac:dyDescent="0.3">
      <c r="A4952" s="525" t="str">
        <f t="shared" si="134"/>
        <v>890-021-2-036 Elkem Métal Canada inc.</v>
      </c>
      <c r="B4952" s="345" t="str">
        <f t="shared" si="135"/>
        <v>021-2-036 Elkem Métal Canada inc.</v>
      </c>
      <c r="C4952" s="406">
        <v>890</v>
      </c>
      <c r="D4952" s="406" t="s">
        <v>1308</v>
      </c>
      <c r="E4952" s="406" t="s">
        <v>1309</v>
      </c>
      <c r="F4952" s="760">
        <v>460</v>
      </c>
      <c r="G4952" s="761">
        <v>8</v>
      </c>
      <c r="H4952" s="762">
        <v>460</v>
      </c>
    </row>
    <row r="4953" spans="1:8" s="2" customFormat="1" ht="15.75" thickBot="1" x14ac:dyDescent="0.3">
      <c r="A4953" s="525" t="str">
        <f t="shared" si="134"/>
        <v>890-027-4-003 Énergie Milot</v>
      </c>
      <c r="B4953" s="345" t="str">
        <f t="shared" si="135"/>
        <v>027-4-003 Énergie Milot</v>
      </c>
      <c r="C4953" s="406">
        <v>890</v>
      </c>
      <c r="D4953" s="406" t="s">
        <v>1314</v>
      </c>
      <c r="E4953" s="406" t="s">
        <v>1315</v>
      </c>
      <c r="F4953" s="760">
        <v>460</v>
      </c>
      <c r="G4953" s="761">
        <v>8</v>
      </c>
      <c r="H4953" s="762">
        <v>460</v>
      </c>
    </row>
    <row r="4954" spans="1:8" s="2" customFormat="1" ht="15.75" thickBot="1" x14ac:dyDescent="0.3">
      <c r="A4954" s="525" t="str">
        <f t="shared" si="134"/>
        <v>890-012-0-003 Entreprises Sappi Canada inc. (Matane)</v>
      </c>
      <c r="B4954" s="345" t="str">
        <f t="shared" si="135"/>
        <v>012-0-003 Entreprises Sappi Canada inc. (Matane)</v>
      </c>
      <c r="C4954" s="406">
        <v>890</v>
      </c>
      <c r="D4954" s="406" t="s">
        <v>1009</v>
      </c>
      <c r="E4954" s="406" t="s">
        <v>1239</v>
      </c>
      <c r="F4954" s="760">
        <v>460</v>
      </c>
      <c r="G4954" s="761">
        <v>8</v>
      </c>
      <c r="H4954" s="762">
        <v>460</v>
      </c>
    </row>
    <row r="4955" spans="1:8" s="2" customFormat="1" ht="15.75" thickBot="1" x14ac:dyDescent="0.3">
      <c r="A4955" s="525" t="str">
        <f t="shared" si="134"/>
        <v>890-025-0-001 Fibrek S.E.N.C. (Pâtes et papiers)</v>
      </c>
      <c r="B4955" s="345" t="str">
        <f t="shared" si="135"/>
        <v>025-0-001 Fibrek S.E.N.C. (Pâtes et papiers)</v>
      </c>
      <c r="C4955" s="406">
        <v>890</v>
      </c>
      <c r="D4955" s="406" t="s">
        <v>1310</v>
      </c>
      <c r="E4955" s="406" t="s">
        <v>1311</v>
      </c>
      <c r="F4955" s="760">
        <v>460</v>
      </c>
      <c r="G4955" s="761">
        <v>8</v>
      </c>
      <c r="H4955" s="762">
        <v>460</v>
      </c>
    </row>
    <row r="4956" spans="1:8" s="2" customFormat="1" ht="15.75" thickBot="1" x14ac:dyDescent="0.3">
      <c r="A4956" s="525" t="str">
        <f t="shared" si="134"/>
        <v>890-081-0-001 Rayonier A.M. Canada S.E.N.C. (Témiscaming - Pâtes et papiers)</v>
      </c>
      <c r="B4956" s="345" t="str">
        <f t="shared" si="135"/>
        <v>081-0-001 Rayonier A.M. Canada S.E.N.C. (Témiscaming - Pâtes et papiers)</v>
      </c>
      <c r="C4956" s="406">
        <v>890</v>
      </c>
      <c r="D4956" s="406" t="s">
        <v>1017</v>
      </c>
      <c r="E4956" s="406" t="s">
        <v>1244</v>
      </c>
      <c r="F4956" s="760">
        <v>440</v>
      </c>
      <c r="G4956" s="761">
        <v>8</v>
      </c>
      <c r="H4956" s="762">
        <v>460</v>
      </c>
    </row>
    <row r="4957" spans="1:8" s="2" customFormat="1" ht="15.75" thickBot="1" x14ac:dyDescent="0.3">
      <c r="A4957" s="525" t="str">
        <f t="shared" si="134"/>
        <v>890-025-4-005 Société de cogénération de St-Félicien, S.E.C.</v>
      </c>
      <c r="B4957" s="345" t="str">
        <f t="shared" si="135"/>
        <v>025-4-005 Société de cogénération de St-Félicien, S.E.C.</v>
      </c>
      <c r="C4957" s="406">
        <v>890</v>
      </c>
      <c r="D4957" s="406" t="s">
        <v>1312</v>
      </c>
      <c r="E4957" s="406" t="s">
        <v>1313</v>
      </c>
      <c r="F4957" s="760">
        <v>460</v>
      </c>
      <c r="G4957" s="761">
        <v>8</v>
      </c>
      <c r="H4957" s="762">
        <v>460</v>
      </c>
    </row>
    <row r="4958" spans="1:8" s="2" customFormat="1" ht="15.75" thickBot="1" x14ac:dyDescent="0.3">
      <c r="A4958" s="525" t="str">
        <f t="shared" si="134"/>
        <v>890-042-2-013 Transfobec Mauricie</v>
      </c>
      <c r="B4958" s="345" t="str">
        <f t="shared" si="135"/>
        <v>042-2-013 Transfobec Mauricie</v>
      </c>
      <c r="C4958" s="406">
        <v>890</v>
      </c>
      <c r="D4958" s="406" t="s">
        <v>1316</v>
      </c>
      <c r="E4958" s="406" t="s">
        <v>1317</v>
      </c>
      <c r="F4958" s="760">
        <v>460</v>
      </c>
      <c r="G4958" s="761">
        <v>8</v>
      </c>
      <c r="H4958" s="762">
        <v>460</v>
      </c>
    </row>
    <row r="4959" spans="1:8" s="2" customFormat="1" ht="15.75" thickBot="1" x14ac:dyDescent="0.3">
      <c r="A4959" s="525" t="str">
        <f t="shared" si="134"/>
        <v>891-142-4-004 Biomasse du lac Taureau</v>
      </c>
      <c r="B4959" s="345" t="str">
        <f t="shared" si="135"/>
        <v>142-4-004 Biomasse du lac Taureau</v>
      </c>
      <c r="C4959" s="406">
        <v>891</v>
      </c>
      <c r="D4959" s="406" t="s">
        <v>1147</v>
      </c>
      <c r="E4959" s="406" t="s">
        <v>1318</v>
      </c>
      <c r="F4959" s="760">
        <v>460</v>
      </c>
      <c r="G4959" s="761">
        <v>8</v>
      </c>
      <c r="H4959" s="762">
        <v>460</v>
      </c>
    </row>
    <row r="4960" spans="1:8" s="2" customFormat="1" ht="15.75" thickBot="1" x14ac:dyDescent="0.3">
      <c r="A4960" s="525" t="str">
        <f t="shared" ref="A4960:A5023" si="136">CONCATENATE(C4960,"-",B4960)</f>
        <v>891-011-0-003 Cascades Canada ULC (Cabano)</v>
      </c>
      <c r="B4960" s="345" t="str">
        <f t="shared" ref="B4960:B5023" si="137">CONCATENATE(D4960," ",E4960)</f>
        <v>011-0-003 Cascades Canada ULC (Cabano)</v>
      </c>
      <c r="C4960" s="406">
        <v>891</v>
      </c>
      <c r="D4960" s="406" t="s">
        <v>1007</v>
      </c>
      <c r="E4960" s="406" t="s">
        <v>1211</v>
      </c>
      <c r="F4960" s="760">
        <v>460</v>
      </c>
      <c r="G4960" s="761">
        <v>8</v>
      </c>
      <c r="H4960" s="762">
        <v>460</v>
      </c>
    </row>
    <row r="4961" spans="1:8" s="2" customFormat="1" ht="15.75" thickBot="1" x14ac:dyDescent="0.3">
      <c r="A4961" s="525" t="str">
        <f t="shared" si="136"/>
        <v>891-051-0-003 Domtar inc. (Windsor - Pâtes et papiers)</v>
      </c>
      <c r="B4961" s="345" t="str">
        <f t="shared" si="137"/>
        <v>051-0-003 Domtar inc. (Windsor - Pâtes et papiers)</v>
      </c>
      <c r="C4961" s="406">
        <v>891</v>
      </c>
      <c r="D4961" s="406" t="s">
        <v>1012</v>
      </c>
      <c r="E4961" s="406" t="s">
        <v>1238</v>
      </c>
      <c r="F4961" s="760">
        <v>460</v>
      </c>
      <c r="G4961" s="761">
        <v>8</v>
      </c>
      <c r="H4961" s="762">
        <v>460</v>
      </c>
    </row>
    <row r="4962" spans="1:8" s="2" customFormat="1" ht="15.75" thickBot="1" x14ac:dyDescent="0.3">
      <c r="A4962" s="525" t="str">
        <f t="shared" si="136"/>
        <v>891-021-2-036 Elkem Métal Canada inc.</v>
      </c>
      <c r="B4962" s="345" t="str">
        <f t="shared" si="137"/>
        <v>021-2-036 Elkem Métal Canada inc.</v>
      </c>
      <c r="C4962" s="406">
        <v>891</v>
      </c>
      <c r="D4962" s="406" t="s">
        <v>1308</v>
      </c>
      <c r="E4962" s="406" t="s">
        <v>1309</v>
      </c>
      <c r="F4962" s="760">
        <v>460</v>
      </c>
      <c r="G4962" s="761">
        <v>8</v>
      </c>
      <c r="H4962" s="762">
        <v>460</v>
      </c>
    </row>
    <row r="4963" spans="1:8" s="2" customFormat="1" ht="15.75" thickBot="1" x14ac:dyDescent="0.3">
      <c r="A4963" s="525" t="str">
        <f t="shared" si="136"/>
        <v>891-027-4-003 Énergie Milot</v>
      </c>
      <c r="B4963" s="345" t="str">
        <f t="shared" si="137"/>
        <v>027-4-003 Énergie Milot</v>
      </c>
      <c r="C4963" s="406">
        <v>891</v>
      </c>
      <c r="D4963" s="406" t="s">
        <v>1314</v>
      </c>
      <c r="E4963" s="406" t="s">
        <v>1315</v>
      </c>
      <c r="F4963" s="760">
        <v>460</v>
      </c>
      <c r="G4963" s="761">
        <v>8</v>
      </c>
      <c r="H4963" s="762">
        <v>460</v>
      </c>
    </row>
    <row r="4964" spans="1:8" s="2" customFormat="1" ht="15.75" thickBot="1" x14ac:dyDescent="0.3">
      <c r="A4964" s="525" t="str">
        <f t="shared" si="136"/>
        <v>891-012-0-003 Entreprises Sappi Canada inc. (Matane)</v>
      </c>
      <c r="B4964" s="345" t="str">
        <f t="shared" si="137"/>
        <v>012-0-003 Entreprises Sappi Canada inc. (Matane)</v>
      </c>
      <c r="C4964" s="406">
        <v>891</v>
      </c>
      <c r="D4964" s="406" t="s">
        <v>1009</v>
      </c>
      <c r="E4964" s="406" t="s">
        <v>1239</v>
      </c>
      <c r="F4964" s="760">
        <v>460</v>
      </c>
      <c r="G4964" s="761">
        <v>8</v>
      </c>
      <c r="H4964" s="762">
        <v>460</v>
      </c>
    </row>
    <row r="4965" spans="1:8" s="2" customFormat="1" ht="15.75" thickBot="1" x14ac:dyDescent="0.3">
      <c r="A4965" s="525" t="str">
        <f t="shared" si="136"/>
        <v>891-025-0-001 Fibrek S.E.N.C. (Pâtes et papiers)</v>
      </c>
      <c r="B4965" s="345" t="str">
        <f t="shared" si="137"/>
        <v>025-0-001 Fibrek S.E.N.C. (Pâtes et papiers)</v>
      </c>
      <c r="C4965" s="406">
        <v>891</v>
      </c>
      <c r="D4965" s="406" t="s">
        <v>1310</v>
      </c>
      <c r="E4965" s="406" t="s">
        <v>1311</v>
      </c>
      <c r="F4965" s="760">
        <v>460</v>
      </c>
      <c r="G4965" s="761">
        <v>8</v>
      </c>
      <c r="H4965" s="762">
        <v>460</v>
      </c>
    </row>
    <row r="4966" spans="1:8" s="2" customFormat="1" ht="15.75" thickBot="1" x14ac:dyDescent="0.3">
      <c r="A4966" s="525" t="str">
        <f t="shared" si="136"/>
        <v>891-081-0-001 Rayonier A.M. Canada S.E.N.C. (Témiscaming - Pâtes et papiers)</v>
      </c>
      <c r="B4966" s="345" t="str">
        <f t="shared" si="137"/>
        <v>081-0-001 Rayonier A.M. Canada S.E.N.C. (Témiscaming - Pâtes et papiers)</v>
      </c>
      <c r="C4966" s="406">
        <v>891</v>
      </c>
      <c r="D4966" s="406" t="s">
        <v>1017</v>
      </c>
      <c r="E4966" s="406" t="s">
        <v>1244</v>
      </c>
      <c r="F4966" s="760">
        <v>460</v>
      </c>
      <c r="G4966" s="761">
        <v>8</v>
      </c>
      <c r="H4966" s="762">
        <v>460</v>
      </c>
    </row>
    <row r="4967" spans="1:8" s="2" customFormat="1" ht="15.75" thickBot="1" x14ac:dyDescent="0.3">
      <c r="A4967" s="525" t="str">
        <f t="shared" si="136"/>
        <v>891-025-4-005 Société de cogénération de St-Félicien, S.E.C.</v>
      </c>
      <c r="B4967" s="345" t="str">
        <f t="shared" si="137"/>
        <v>025-4-005 Société de cogénération de St-Félicien, S.E.C.</v>
      </c>
      <c r="C4967" s="406">
        <v>891</v>
      </c>
      <c r="D4967" s="406" t="s">
        <v>1312</v>
      </c>
      <c r="E4967" s="406" t="s">
        <v>1313</v>
      </c>
      <c r="F4967" s="760">
        <v>460</v>
      </c>
      <c r="G4967" s="761">
        <v>8</v>
      </c>
      <c r="H4967" s="762">
        <v>460</v>
      </c>
    </row>
    <row r="4968" spans="1:8" s="2" customFormat="1" ht="15.75" thickBot="1" x14ac:dyDescent="0.3">
      <c r="A4968" s="525" t="str">
        <f t="shared" si="136"/>
        <v>891-042-2-013 Transfobec Mauricie</v>
      </c>
      <c r="B4968" s="345" t="str">
        <f t="shared" si="137"/>
        <v>042-2-013 Transfobec Mauricie</v>
      </c>
      <c r="C4968" s="406">
        <v>891</v>
      </c>
      <c r="D4968" s="406" t="s">
        <v>1316</v>
      </c>
      <c r="E4968" s="406" t="s">
        <v>1317</v>
      </c>
      <c r="F4968" s="760">
        <v>460</v>
      </c>
      <c r="G4968" s="761">
        <v>8</v>
      </c>
      <c r="H4968" s="762">
        <v>460</v>
      </c>
    </row>
    <row r="4969" spans="1:8" s="2" customFormat="1" ht="15.75" thickBot="1" x14ac:dyDescent="0.3">
      <c r="A4969" s="525" t="str">
        <f t="shared" si="136"/>
        <v>892-142-4-004 Biomasse du lac Taureau</v>
      </c>
      <c r="B4969" s="345" t="str">
        <f t="shared" si="137"/>
        <v>142-4-004 Biomasse du lac Taureau</v>
      </c>
      <c r="C4969" s="406">
        <v>892</v>
      </c>
      <c r="D4969" s="406" t="s">
        <v>1147</v>
      </c>
      <c r="E4969" s="406" t="s">
        <v>1318</v>
      </c>
      <c r="F4969" s="760">
        <v>460</v>
      </c>
      <c r="G4969" s="761">
        <v>8</v>
      </c>
      <c r="H4969" s="762">
        <v>460</v>
      </c>
    </row>
    <row r="4970" spans="1:8" s="2" customFormat="1" ht="15.75" thickBot="1" x14ac:dyDescent="0.3">
      <c r="A4970" s="525" t="str">
        <f t="shared" si="136"/>
        <v>892-011-0-003 Cascades Canada ULC (Cabano)</v>
      </c>
      <c r="B4970" s="345" t="str">
        <f t="shared" si="137"/>
        <v>011-0-003 Cascades Canada ULC (Cabano)</v>
      </c>
      <c r="C4970" s="406">
        <v>892</v>
      </c>
      <c r="D4970" s="406" t="s">
        <v>1007</v>
      </c>
      <c r="E4970" s="406" t="s">
        <v>1211</v>
      </c>
      <c r="F4970" s="760">
        <v>460</v>
      </c>
      <c r="G4970" s="761">
        <v>8</v>
      </c>
      <c r="H4970" s="762">
        <v>460</v>
      </c>
    </row>
    <row r="4971" spans="1:8" s="2" customFormat="1" ht="15.75" thickBot="1" x14ac:dyDescent="0.3">
      <c r="A4971" s="525" t="str">
        <f t="shared" si="136"/>
        <v>892-051-0-003 Domtar inc. (Windsor - Pâtes et papiers)</v>
      </c>
      <c r="B4971" s="345" t="str">
        <f t="shared" si="137"/>
        <v>051-0-003 Domtar inc. (Windsor - Pâtes et papiers)</v>
      </c>
      <c r="C4971" s="406">
        <v>892</v>
      </c>
      <c r="D4971" s="406" t="s">
        <v>1012</v>
      </c>
      <c r="E4971" s="406" t="s">
        <v>1238</v>
      </c>
      <c r="F4971" s="760">
        <v>460</v>
      </c>
      <c r="G4971" s="761">
        <v>8</v>
      </c>
      <c r="H4971" s="762">
        <v>460</v>
      </c>
    </row>
    <row r="4972" spans="1:8" s="2" customFormat="1" ht="15.75" thickBot="1" x14ac:dyDescent="0.3">
      <c r="A4972" s="525" t="str">
        <f t="shared" si="136"/>
        <v>892-021-2-036 Elkem Métal Canada inc.</v>
      </c>
      <c r="B4972" s="345" t="str">
        <f t="shared" si="137"/>
        <v>021-2-036 Elkem Métal Canada inc.</v>
      </c>
      <c r="C4972" s="406">
        <v>892</v>
      </c>
      <c r="D4972" s="406" t="s">
        <v>1308</v>
      </c>
      <c r="E4972" s="406" t="s">
        <v>1309</v>
      </c>
      <c r="F4972" s="760">
        <v>460</v>
      </c>
      <c r="G4972" s="761">
        <v>8</v>
      </c>
      <c r="H4972" s="762">
        <v>460</v>
      </c>
    </row>
    <row r="4973" spans="1:8" s="2" customFormat="1" ht="15.75" thickBot="1" x14ac:dyDescent="0.3">
      <c r="A4973" s="525" t="str">
        <f t="shared" si="136"/>
        <v>892-027-4-003 Énergie Milot</v>
      </c>
      <c r="B4973" s="345" t="str">
        <f t="shared" si="137"/>
        <v>027-4-003 Énergie Milot</v>
      </c>
      <c r="C4973" s="406">
        <v>892</v>
      </c>
      <c r="D4973" s="406" t="s">
        <v>1314</v>
      </c>
      <c r="E4973" s="406" t="s">
        <v>1315</v>
      </c>
      <c r="F4973" s="760">
        <v>460</v>
      </c>
      <c r="G4973" s="761">
        <v>8</v>
      </c>
      <c r="H4973" s="762">
        <v>460</v>
      </c>
    </row>
    <row r="4974" spans="1:8" s="2" customFormat="1" ht="15.75" thickBot="1" x14ac:dyDescent="0.3">
      <c r="A4974" s="525" t="str">
        <f t="shared" si="136"/>
        <v>892-012-0-003 Entreprises Sappi Canada inc. (Matane)</v>
      </c>
      <c r="B4974" s="345" t="str">
        <f t="shared" si="137"/>
        <v>012-0-003 Entreprises Sappi Canada inc. (Matane)</v>
      </c>
      <c r="C4974" s="406">
        <v>892</v>
      </c>
      <c r="D4974" s="406" t="s">
        <v>1009</v>
      </c>
      <c r="E4974" s="406" t="s">
        <v>1239</v>
      </c>
      <c r="F4974" s="760">
        <v>460</v>
      </c>
      <c r="G4974" s="761">
        <v>8</v>
      </c>
      <c r="H4974" s="762">
        <v>460</v>
      </c>
    </row>
    <row r="4975" spans="1:8" s="2" customFormat="1" ht="15.75" thickBot="1" x14ac:dyDescent="0.3">
      <c r="A4975" s="525" t="str">
        <f t="shared" si="136"/>
        <v>892-025-0-001 Fibrek S.E.N.C. (Pâtes et papiers)</v>
      </c>
      <c r="B4975" s="345" t="str">
        <f t="shared" si="137"/>
        <v>025-0-001 Fibrek S.E.N.C. (Pâtes et papiers)</v>
      </c>
      <c r="C4975" s="406">
        <v>892</v>
      </c>
      <c r="D4975" s="406" t="s">
        <v>1310</v>
      </c>
      <c r="E4975" s="406" t="s">
        <v>1311</v>
      </c>
      <c r="F4975" s="760">
        <v>460</v>
      </c>
      <c r="G4975" s="761">
        <v>8</v>
      </c>
      <c r="H4975" s="762">
        <v>460</v>
      </c>
    </row>
    <row r="4976" spans="1:8" s="2" customFormat="1" ht="15.75" thickBot="1" x14ac:dyDescent="0.3">
      <c r="A4976" s="525" t="str">
        <f t="shared" si="136"/>
        <v>892-081-0-001 Rayonier A.M. Canada S.E.N.C. (Témiscaming - Pâtes et papiers)</v>
      </c>
      <c r="B4976" s="345" t="str">
        <f t="shared" si="137"/>
        <v>081-0-001 Rayonier A.M. Canada S.E.N.C. (Témiscaming - Pâtes et papiers)</v>
      </c>
      <c r="C4976" s="406">
        <v>892</v>
      </c>
      <c r="D4976" s="406" t="s">
        <v>1017</v>
      </c>
      <c r="E4976" s="406" t="s">
        <v>1244</v>
      </c>
      <c r="F4976" s="760">
        <v>460</v>
      </c>
      <c r="G4976" s="761">
        <v>8</v>
      </c>
      <c r="H4976" s="762">
        <v>460</v>
      </c>
    </row>
    <row r="4977" spans="1:8" s="2" customFormat="1" ht="15.75" thickBot="1" x14ac:dyDescent="0.3">
      <c r="A4977" s="525" t="str">
        <f t="shared" si="136"/>
        <v>892-025-4-005 Société de cogénération de St-Félicien, S.E.C.</v>
      </c>
      <c r="B4977" s="345" t="str">
        <f t="shared" si="137"/>
        <v>025-4-005 Société de cogénération de St-Félicien, S.E.C.</v>
      </c>
      <c r="C4977" s="406">
        <v>892</v>
      </c>
      <c r="D4977" s="406" t="s">
        <v>1312</v>
      </c>
      <c r="E4977" s="406" t="s">
        <v>1313</v>
      </c>
      <c r="F4977" s="760">
        <v>460</v>
      </c>
      <c r="G4977" s="761">
        <v>8</v>
      </c>
      <c r="H4977" s="762">
        <v>460</v>
      </c>
    </row>
    <row r="4978" spans="1:8" s="2" customFormat="1" ht="15.75" thickBot="1" x14ac:dyDescent="0.3">
      <c r="A4978" s="525" t="str">
        <f t="shared" si="136"/>
        <v>892-042-2-013 Transfobec Mauricie</v>
      </c>
      <c r="B4978" s="345" t="str">
        <f t="shared" si="137"/>
        <v>042-2-013 Transfobec Mauricie</v>
      </c>
      <c r="C4978" s="406">
        <v>892</v>
      </c>
      <c r="D4978" s="406" t="s">
        <v>1316</v>
      </c>
      <c r="E4978" s="406" t="s">
        <v>1317</v>
      </c>
      <c r="F4978" s="760">
        <v>460</v>
      </c>
      <c r="G4978" s="761">
        <v>8</v>
      </c>
      <c r="H4978" s="762">
        <v>460</v>
      </c>
    </row>
    <row r="4979" spans="1:8" s="2" customFormat="1" ht="15.75" thickBot="1" x14ac:dyDescent="0.3">
      <c r="A4979" s="525" t="str">
        <f t="shared" si="136"/>
        <v>931-142-4-004 Biomasse du lac Taureau</v>
      </c>
      <c r="B4979" s="345" t="str">
        <f t="shared" si="137"/>
        <v>142-4-004 Biomasse du lac Taureau</v>
      </c>
      <c r="C4979" s="406">
        <v>931</v>
      </c>
      <c r="D4979" s="406" t="s">
        <v>1147</v>
      </c>
      <c r="E4979" s="406" t="s">
        <v>1318</v>
      </c>
      <c r="F4979" s="760">
        <v>460</v>
      </c>
      <c r="G4979" s="761">
        <v>8</v>
      </c>
      <c r="H4979" s="762">
        <v>460</v>
      </c>
    </row>
    <row r="4980" spans="1:8" s="2" customFormat="1" ht="15.75" thickBot="1" x14ac:dyDescent="0.3">
      <c r="A4980" s="525" t="str">
        <f t="shared" si="136"/>
        <v>931-011-0-003 Cascades Canada ULC (Cabano)</v>
      </c>
      <c r="B4980" s="345" t="str">
        <f t="shared" si="137"/>
        <v>011-0-003 Cascades Canada ULC (Cabano)</v>
      </c>
      <c r="C4980" s="406">
        <v>931</v>
      </c>
      <c r="D4980" s="406" t="s">
        <v>1007</v>
      </c>
      <c r="E4980" s="406" t="s">
        <v>1211</v>
      </c>
      <c r="F4980" s="760">
        <v>460</v>
      </c>
      <c r="G4980" s="761">
        <v>8</v>
      </c>
      <c r="H4980" s="762">
        <v>460</v>
      </c>
    </row>
    <row r="4981" spans="1:8" s="2" customFormat="1" ht="15.75" thickBot="1" x14ac:dyDescent="0.3">
      <c r="A4981" s="525" t="str">
        <f t="shared" si="136"/>
        <v>931-051-0-003 Domtar inc. (Windsor - Pâtes et papiers)</v>
      </c>
      <c r="B4981" s="345" t="str">
        <f t="shared" si="137"/>
        <v>051-0-003 Domtar inc. (Windsor - Pâtes et papiers)</v>
      </c>
      <c r="C4981" s="406">
        <v>931</v>
      </c>
      <c r="D4981" s="406" t="s">
        <v>1012</v>
      </c>
      <c r="E4981" s="406" t="s">
        <v>1238</v>
      </c>
      <c r="F4981" s="760">
        <v>460</v>
      </c>
      <c r="G4981" s="761">
        <v>8</v>
      </c>
      <c r="H4981" s="762">
        <v>460</v>
      </c>
    </row>
    <row r="4982" spans="1:8" s="2" customFormat="1" ht="15.75" thickBot="1" x14ac:dyDescent="0.3">
      <c r="A4982" s="525" t="str">
        <f t="shared" si="136"/>
        <v>931-021-2-036 Elkem Métal Canada inc.</v>
      </c>
      <c r="B4982" s="345" t="str">
        <f t="shared" si="137"/>
        <v>021-2-036 Elkem Métal Canada inc.</v>
      </c>
      <c r="C4982" s="406">
        <v>931</v>
      </c>
      <c r="D4982" s="406" t="s">
        <v>1308</v>
      </c>
      <c r="E4982" s="406" t="s">
        <v>1309</v>
      </c>
      <c r="F4982" s="760">
        <v>460</v>
      </c>
      <c r="G4982" s="761">
        <v>8</v>
      </c>
      <c r="H4982" s="762">
        <v>460</v>
      </c>
    </row>
    <row r="4983" spans="1:8" s="2" customFormat="1" ht="15.75" thickBot="1" x14ac:dyDescent="0.3">
      <c r="A4983" s="525" t="str">
        <f t="shared" si="136"/>
        <v>931-027-4-003 Énergie Milot</v>
      </c>
      <c r="B4983" s="345" t="str">
        <f t="shared" si="137"/>
        <v>027-4-003 Énergie Milot</v>
      </c>
      <c r="C4983" s="406">
        <v>931</v>
      </c>
      <c r="D4983" s="406" t="s">
        <v>1314</v>
      </c>
      <c r="E4983" s="406" t="s">
        <v>1315</v>
      </c>
      <c r="F4983" s="760">
        <v>460</v>
      </c>
      <c r="G4983" s="761">
        <v>8</v>
      </c>
      <c r="H4983" s="762">
        <v>460</v>
      </c>
    </row>
    <row r="4984" spans="1:8" s="2" customFormat="1" ht="15.75" thickBot="1" x14ac:dyDescent="0.3">
      <c r="A4984" s="525" t="str">
        <f t="shared" si="136"/>
        <v>931-012-0-003 Entreprises Sappi Canada inc. (Matane)</v>
      </c>
      <c r="B4984" s="345" t="str">
        <f t="shared" si="137"/>
        <v>012-0-003 Entreprises Sappi Canada inc. (Matane)</v>
      </c>
      <c r="C4984" s="406">
        <v>931</v>
      </c>
      <c r="D4984" s="406" t="s">
        <v>1009</v>
      </c>
      <c r="E4984" s="406" t="s">
        <v>1239</v>
      </c>
      <c r="F4984" s="760">
        <v>460</v>
      </c>
      <c r="G4984" s="761">
        <v>8</v>
      </c>
      <c r="H4984" s="762">
        <v>460</v>
      </c>
    </row>
    <row r="4985" spans="1:8" s="2" customFormat="1" ht="15.75" thickBot="1" x14ac:dyDescent="0.3">
      <c r="A4985" s="525" t="str">
        <f t="shared" si="136"/>
        <v>931-025-0-001 Fibrek S.E.N.C. (Pâtes et papiers)</v>
      </c>
      <c r="B4985" s="345" t="str">
        <f t="shared" si="137"/>
        <v>025-0-001 Fibrek S.E.N.C. (Pâtes et papiers)</v>
      </c>
      <c r="C4985" s="406">
        <v>931</v>
      </c>
      <c r="D4985" s="406" t="s">
        <v>1310</v>
      </c>
      <c r="E4985" s="406" t="s">
        <v>1311</v>
      </c>
      <c r="F4985" s="760">
        <v>460</v>
      </c>
      <c r="G4985" s="761">
        <v>8</v>
      </c>
      <c r="H4985" s="762">
        <v>460</v>
      </c>
    </row>
    <row r="4986" spans="1:8" s="2" customFormat="1" ht="15.75" thickBot="1" x14ac:dyDescent="0.3">
      <c r="A4986" s="525" t="str">
        <f t="shared" si="136"/>
        <v>931-081-0-001 Rayonier A.M. Canada S.E.N.C. (Témiscaming - Pâtes et papiers)</v>
      </c>
      <c r="B4986" s="345" t="str">
        <f t="shared" si="137"/>
        <v>081-0-001 Rayonier A.M. Canada S.E.N.C. (Témiscaming - Pâtes et papiers)</v>
      </c>
      <c r="C4986" s="406">
        <v>931</v>
      </c>
      <c r="D4986" s="406" t="s">
        <v>1017</v>
      </c>
      <c r="E4986" s="406" t="s">
        <v>1244</v>
      </c>
      <c r="F4986" s="760">
        <v>460</v>
      </c>
      <c r="G4986" s="761">
        <v>8</v>
      </c>
      <c r="H4986" s="762">
        <v>460</v>
      </c>
    </row>
    <row r="4987" spans="1:8" s="2" customFormat="1" ht="15.75" thickBot="1" x14ac:dyDescent="0.3">
      <c r="A4987" s="525" t="str">
        <f t="shared" si="136"/>
        <v>931-025-4-005 Société de cogénération de St-Félicien, S.E.C.</v>
      </c>
      <c r="B4987" s="345" t="str">
        <f t="shared" si="137"/>
        <v>025-4-005 Société de cogénération de St-Félicien, S.E.C.</v>
      </c>
      <c r="C4987" s="406">
        <v>931</v>
      </c>
      <c r="D4987" s="406" t="s">
        <v>1312</v>
      </c>
      <c r="E4987" s="406" t="s">
        <v>1313</v>
      </c>
      <c r="F4987" s="760">
        <v>460</v>
      </c>
      <c r="G4987" s="761">
        <v>8</v>
      </c>
      <c r="H4987" s="762">
        <v>460</v>
      </c>
    </row>
    <row r="4988" spans="1:8" s="2" customFormat="1" ht="15.75" thickBot="1" x14ac:dyDescent="0.3">
      <c r="A4988" s="525" t="str">
        <f t="shared" si="136"/>
        <v>931-042-2-013 Transfobec Mauricie</v>
      </c>
      <c r="B4988" s="345" t="str">
        <f t="shared" si="137"/>
        <v>042-2-013 Transfobec Mauricie</v>
      </c>
      <c r="C4988" s="406">
        <v>931</v>
      </c>
      <c r="D4988" s="406" t="s">
        <v>1316</v>
      </c>
      <c r="E4988" s="406" t="s">
        <v>1317</v>
      </c>
      <c r="F4988" s="760">
        <v>460</v>
      </c>
      <c r="G4988" s="761">
        <v>8</v>
      </c>
      <c r="H4988" s="762">
        <v>460</v>
      </c>
    </row>
    <row r="4989" spans="1:8" s="2" customFormat="1" ht="15.75" thickBot="1" x14ac:dyDescent="0.3">
      <c r="A4989" s="525" t="str">
        <f t="shared" si="136"/>
        <v>932-142-4-004 Biomasse du lac Taureau</v>
      </c>
      <c r="B4989" s="345" t="str">
        <f t="shared" si="137"/>
        <v>142-4-004 Biomasse du lac Taureau</v>
      </c>
      <c r="C4989" s="406">
        <v>932</v>
      </c>
      <c r="D4989" s="406" t="s">
        <v>1147</v>
      </c>
      <c r="E4989" s="406" t="s">
        <v>1318</v>
      </c>
      <c r="F4989" s="760">
        <v>460</v>
      </c>
      <c r="G4989" s="761">
        <v>8</v>
      </c>
      <c r="H4989" s="762">
        <v>460</v>
      </c>
    </row>
    <row r="4990" spans="1:8" s="2" customFormat="1" ht="15.75" thickBot="1" x14ac:dyDescent="0.3">
      <c r="A4990" s="525" t="str">
        <f t="shared" si="136"/>
        <v>932-011-0-003 Cascades Canada ULC (Cabano)</v>
      </c>
      <c r="B4990" s="345" t="str">
        <f t="shared" si="137"/>
        <v>011-0-003 Cascades Canada ULC (Cabano)</v>
      </c>
      <c r="C4990" s="406">
        <v>932</v>
      </c>
      <c r="D4990" s="406" t="s">
        <v>1007</v>
      </c>
      <c r="E4990" s="406" t="s">
        <v>1211</v>
      </c>
      <c r="F4990" s="760">
        <v>460</v>
      </c>
      <c r="G4990" s="761">
        <v>8</v>
      </c>
      <c r="H4990" s="762">
        <v>460</v>
      </c>
    </row>
    <row r="4991" spans="1:8" s="2" customFormat="1" ht="15.75" thickBot="1" x14ac:dyDescent="0.3">
      <c r="A4991" s="525" t="str">
        <f t="shared" si="136"/>
        <v>932-051-0-003 Domtar inc. (Windsor - Pâtes et papiers)</v>
      </c>
      <c r="B4991" s="345" t="str">
        <f t="shared" si="137"/>
        <v>051-0-003 Domtar inc. (Windsor - Pâtes et papiers)</v>
      </c>
      <c r="C4991" s="406">
        <v>932</v>
      </c>
      <c r="D4991" s="406" t="s">
        <v>1012</v>
      </c>
      <c r="E4991" s="406" t="s">
        <v>1238</v>
      </c>
      <c r="F4991" s="760">
        <v>460</v>
      </c>
      <c r="G4991" s="761">
        <v>8</v>
      </c>
      <c r="H4991" s="762">
        <v>460</v>
      </c>
    </row>
    <row r="4992" spans="1:8" s="2" customFormat="1" ht="15.75" thickBot="1" x14ac:dyDescent="0.3">
      <c r="A4992" s="525" t="str">
        <f t="shared" si="136"/>
        <v>932-021-2-036 Elkem Métal Canada inc.</v>
      </c>
      <c r="B4992" s="345" t="str">
        <f t="shared" si="137"/>
        <v>021-2-036 Elkem Métal Canada inc.</v>
      </c>
      <c r="C4992" s="406">
        <v>932</v>
      </c>
      <c r="D4992" s="406" t="s">
        <v>1308</v>
      </c>
      <c r="E4992" s="406" t="s">
        <v>1309</v>
      </c>
      <c r="F4992" s="760">
        <v>460</v>
      </c>
      <c r="G4992" s="761">
        <v>8</v>
      </c>
      <c r="H4992" s="762">
        <v>460</v>
      </c>
    </row>
    <row r="4993" spans="1:8" s="2" customFormat="1" ht="15.75" thickBot="1" x14ac:dyDescent="0.3">
      <c r="A4993" s="525" t="str">
        <f t="shared" si="136"/>
        <v>932-027-4-003 Énergie Milot</v>
      </c>
      <c r="B4993" s="345" t="str">
        <f t="shared" si="137"/>
        <v>027-4-003 Énergie Milot</v>
      </c>
      <c r="C4993" s="406">
        <v>932</v>
      </c>
      <c r="D4993" s="406" t="s">
        <v>1314</v>
      </c>
      <c r="E4993" s="406" t="s">
        <v>1315</v>
      </c>
      <c r="F4993" s="760">
        <v>460</v>
      </c>
      <c r="G4993" s="761">
        <v>8</v>
      </c>
      <c r="H4993" s="762">
        <v>460</v>
      </c>
    </row>
    <row r="4994" spans="1:8" s="2" customFormat="1" ht="15.75" thickBot="1" x14ac:dyDescent="0.3">
      <c r="A4994" s="525" t="str">
        <f t="shared" si="136"/>
        <v>932-012-0-003 Entreprises Sappi Canada inc. (Matane)</v>
      </c>
      <c r="B4994" s="345" t="str">
        <f t="shared" si="137"/>
        <v>012-0-003 Entreprises Sappi Canada inc. (Matane)</v>
      </c>
      <c r="C4994" s="406">
        <v>932</v>
      </c>
      <c r="D4994" s="406" t="s">
        <v>1009</v>
      </c>
      <c r="E4994" s="406" t="s">
        <v>1239</v>
      </c>
      <c r="F4994" s="760">
        <v>460</v>
      </c>
      <c r="G4994" s="761">
        <v>8</v>
      </c>
      <c r="H4994" s="762">
        <v>460</v>
      </c>
    </row>
    <row r="4995" spans="1:8" s="2" customFormat="1" ht="15.75" thickBot="1" x14ac:dyDescent="0.3">
      <c r="A4995" s="525" t="str">
        <f t="shared" si="136"/>
        <v>932-025-0-001 Fibrek S.E.N.C. (Pâtes et papiers)</v>
      </c>
      <c r="B4995" s="345" t="str">
        <f t="shared" si="137"/>
        <v>025-0-001 Fibrek S.E.N.C. (Pâtes et papiers)</v>
      </c>
      <c r="C4995" s="406">
        <v>932</v>
      </c>
      <c r="D4995" s="406" t="s">
        <v>1310</v>
      </c>
      <c r="E4995" s="406" t="s">
        <v>1311</v>
      </c>
      <c r="F4995" s="760">
        <v>460</v>
      </c>
      <c r="G4995" s="761">
        <v>8</v>
      </c>
      <c r="H4995" s="762">
        <v>460</v>
      </c>
    </row>
    <row r="4996" spans="1:8" s="2" customFormat="1" ht="15.75" thickBot="1" x14ac:dyDescent="0.3">
      <c r="A4996" s="525" t="str">
        <f t="shared" si="136"/>
        <v>932-081-0-001 Rayonier A.M. Canada S.E.N.C. (Témiscaming - Pâtes et papiers)</v>
      </c>
      <c r="B4996" s="345" t="str">
        <f t="shared" si="137"/>
        <v>081-0-001 Rayonier A.M. Canada S.E.N.C. (Témiscaming - Pâtes et papiers)</v>
      </c>
      <c r="C4996" s="406">
        <v>932</v>
      </c>
      <c r="D4996" s="406" t="s">
        <v>1017</v>
      </c>
      <c r="E4996" s="406" t="s">
        <v>1244</v>
      </c>
      <c r="F4996" s="760">
        <v>460</v>
      </c>
      <c r="G4996" s="761">
        <v>8</v>
      </c>
      <c r="H4996" s="762">
        <v>460</v>
      </c>
    </row>
    <row r="4997" spans="1:8" s="2" customFormat="1" ht="15.75" thickBot="1" x14ac:dyDescent="0.3">
      <c r="A4997" s="525" t="str">
        <f t="shared" si="136"/>
        <v>932-025-4-005 Société de cogénération de St-Félicien, S.E.C.</v>
      </c>
      <c r="B4997" s="345" t="str">
        <f t="shared" si="137"/>
        <v>025-4-005 Société de cogénération de St-Félicien, S.E.C.</v>
      </c>
      <c r="C4997" s="406">
        <v>932</v>
      </c>
      <c r="D4997" s="406" t="s">
        <v>1312</v>
      </c>
      <c r="E4997" s="406" t="s">
        <v>1313</v>
      </c>
      <c r="F4997" s="760">
        <v>460</v>
      </c>
      <c r="G4997" s="761">
        <v>8</v>
      </c>
      <c r="H4997" s="762">
        <v>460</v>
      </c>
    </row>
    <row r="4998" spans="1:8" s="2" customFormat="1" ht="15.75" thickBot="1" x14ac:dyDescent="0.3">
      <c r="A4998" s="525" t="str">
        <f t="shared" si="136"/>
        <v>932-042-2-013 Transfobec Mauricie</v>
      </c>
      <c r="B4998" s="345" t="str">
        <f t="shared" si="137"/>
        <v>042-2-013 Transfobec Mauricie</v>
      </c>
      <c r="C4998" s="406">
        <v>932</v>
      </c>
      <c r="D4998" s="406" t="s">
        <v>1316</v>
      </c>
      <c r="E4998" s="406" t="s">
        <v>1317</v>
      </c>
      <c r="F4998" s="760">
        <v>460</v>
      </c>
      <c r="G4998" s="761">
        <v>8</v>
      </c>
      <c r="H4998" s="762">
        <v>460</v>
      </c>
    </row>
    <row r="4999" spans="1:8" s="2" customFormat="1" ht="15.75" thickBot="1" x14ac:dyDescent="0.3">
      <c r="A4999" s="525" t="str">
        <f t="shared" si="136"/>
        <v>933-142-4-004 Biomasse du lac Taureau</v>
      </c>
      <c r="B4999" s="345" t="str">
        <f t="shared" si="137"/>
        <v>142-4-004 Biomasse du lac Taureau</v>
      </c>
      <c r="C4999" s="406">
        <v>933</v>
      </c>
      <c r="D4999" s="406" t="s">
        <v>1147</v>
      </c>
      <c r="E4999" s="406" t="s">
        <v>1318</v>
      </c>
      <c r="F4999" s="760">
        <v>460</v>
      </c>
      <c r="G4999" s="761">
        <v>8</v>
      </c>
      <c r="H4999" s="762">
        <v>460</v>
      </c>
    </row>
    <row r="5000" spans="1:8" s="2" customFormat="1" ht="15.75" thickBot="1" x14ac:dyDescent="0.3">
      <c r="A5000" s="525" t="str">
        <f t="shared" si="136"/>
        <v>933-011-0-003 Cascades Canada ULC (Cabano)</v>
      </c>
      <c r="B5000" s="345" t="str">
        <f t="shared" si="137"/>
        <v>011-0-003 Cascades Canada ULC (Cabano)</v>
      </c>
      <c r="C5000" s="406">
        <v>933</v>
      </c>
      <c r="D5000" s="406" t="s">
        <v>1007</v>
      </c>
      <c r="E5000" s="406" t="s">
        <v>1211</v>
      </c>
      <c r="F5000" s="760">
        <v>460</v>
      </c>
      <c r="G5000" s="761">
        <v>8</v>
      </c>
      <c r="H5000" s="762">
        <v>460</v>
      </c>
    </row>
    <row r="5001" spans="1:8" s="2" customFormat="1" ht="15.75" thickBot="1" x14ac:dyDescent="0.3">
      <c r="A5001" s="525" t="str">
        <f t="shared" si="136"/>
        <v>933-051-0-003 Domtar inc. (Windsor - Pâtes et papiers)</v>
      </c>
      <c r="B5001" s="345" t="str">
        <f t="shared" si="137"/>
        <v>051-0-003 Domtar inc. (Windsor - Pâtes et papiers)</v>
      </c>
      <c r="C5001" s="406">
        <v>933</v>
      </c>
      <c r="D5001" s="406" t="s">
        <v>1012</v>
      </c>
      <c r="E5001" s="406" t="s">
        <v>1238</v>
      </c>
      <c r="F5001" s="760">
        <v>460</v>
      </c>
      <c r="G5001" s="761">
        <v>8</v>
      </c>
      <c r="H5001" s="762">
        <v>460</v>
      </c>
    </row>
    <row r="5002" spans="1:8" s="2" customFormat="1" ht="15.75" thickBot="1" x14ac:dyDescent="0.3">
      <c r="A5002" s="525" t="str">
        <f t="shared" si="136"/>
        <v>933-021-2-036 Elkem Métal Canada inc.</v>
      </c>
      <c r="B5002" s="345" t="str">
        <f t="shared" si="137"/>
        <v>021-2-036 Elkem Métal Canada inc.</v>
      </c>
      <c r="C5002" s="406">
        <v>933</v>
      </c>
      <c r="D5002" s="406" t="s">
        <v>1308</v>
      </c>
      <c r="E5002" s="406" t="s">
        <v>1309</v>
      </c>
      <c r="F5002" s="760">
        <v>460</v>
      </c>
      <c r="G5002" s="761">
        <v>8</v>
      </c>
      <c r="H5002" s="762">
        <v>460</v>
      </c>
    </row>
    <row r="5003" spans="1:8" s="2" customFormat="1" ht="15.75" thickBot="1" x14ac:dyDescent="0.3">
      <c r="A5003" s="525" t="str">
        <f t="shared" si="136"/>
        <v>933-027-4-003 Énergie Milot</v>
      </c>
      <c r="B5003" s="345" t="str">
        <f t="shared" si="137"/>
        <v>027-4-003 Énergie Milot</v>
      </c>
      <c r="C5003" s="406">
        <v>933</v>
      </c>
      <c r="D5003" s="406" t="s">
        <v>1314</v>
      </c>
      <c r="E5003" s="406" t="s">
        <v>1315</v>
      </c>
      <c r="F5003" s="760">
        <v>460</v>
      </c>
      <c r="G5003" s="761">
        <v>8</v>
      </c>
      <c r="H5003" s="762">
        <v>460</v>
      </c>
    </row>
    <row r="5004" spans="1:8" s="2" customFormat="1" ht="15.75" thickBot="1" x14ac:dyDescent="0.3">
      <c r="A5004" s="525" t="str">
        <f t="shared" si="136"/>
        <v>933-012-0-003 Entreprises Sappi Canada inc. (Matane)</v>
      </c>
      <c r="B5004" s="345" t="str">
        <f t="shared" si="137"/>
        <v>012-0-003 Entreprises Sappi Canada inc. (Matane)</v>
      </c>
      <c r="C5004" s="406">
        <v>933</v>
      </c>
      <c r="D5004" s="406" t="s">
        <v>1009</v>
      </c>
      <c r="E5004" s="406" t="s">
        <v>1239</v>
      </c>
      <c r="F5004" s="760">
        <v>460</v>
      </c>
      <c r="G5004" s="761">
        <v>8</v>
      </c>
      <c r="H5004" s="762">
        <v>460</v>
      </c>
    </row>
    <row r="5005" spans="1:8" s="2" customFormat="1" ht="15.75" thickBot="1" x14ac:dyDescent="0.3">
      <c r="A5005" s="525" t="str">
        <f t="shared" si="136"/>
        <v>933-025-0-001 Fibrek S.E.N.C. (Pâtes et papiers)</v>
      </c>
      <c r="B5005" s="345" t="str">
        <f t="shared" si="137"/>
        <v>025-0-001 Fibrek S.E.N.C. (Pâtes et papiers)</v>
      </c>
      <c r="C5005" s="406">
        <v>933</v>
      </c>
      <c r="D5005" s="406" t="s">
        <v>1310</v>
      </c>
      <c r="E5005" s="406" t="s">
        <v>1311</v>
      </c>
      <c r="F5005" s="760">
        <v>460</v>
      </c>
      <c r="G5005" s="761">
        <v>8</v>
      </c>
      <c r="H5005" s="762">
        <v>460</v>
      </c>
    </row>
    <row r="5006" spans="1:8" s="2" customFormat="1" ht="15.75" thickBot="1" x14ac:dyDescent="0.3">
      <c r="A5006" s="525" t="str">
        <f t="shared" si="136"/>
        <v>933-081-0-001 Rayonier A.M. Canada S.E.N.C. (Témiscaming - Pâtes et papiers)</v>
      </c>
      <c r="B5006" s="345" t="str">
        <f t="shared" si="137"/>
        <v>081-0-001 Rayonier A.M. Canada S.E.N.C. (Témiscaming - Pâtes et papiers)</v>
      </c>
      <c r="C5006" s="406">
        <v>933</v>
      </c>
      <c r="D5006" s="406" t="s">
        <v>1017</v>
      </c>
      <c r="E5006" s="406" t="s">
        <v>1244</v>
      </c>
      <c r="F5006" s="760">
        <v>460</v>
      </c>
      <c r="G5006" s="761">
        <v>8</v>
      </c>
      <c r="H5006" s="762">
        <v>460</v>
      </c>
    </row>
    <row r="5007" spans="1:8" s="2" customFormat="1" ht="15.75" thickBot="1" x14ac:dyDescent="0.3">
      <c r="A5007" s="525" t="str">
        <f t="shared" si="136"/>
        <v>933-025-4-005 Société de cogénération de St-Félicien, S.E.C.</v>
      </c>
      <c r="B5007" s="345" t="str">
        <f t="shared" si="137"/>
        <v>025-4-005 Société de cogénération de St-Félicien, S.E.C.</v>
      </c>
      <c r="C5007" s="406">
        <v>933</v>
      </c>
      <c r="D5007" s="406" t="s">
        <v>1312</v>
      </c>
      <c r="E5007" s="406" t="s">
        <v>1313</v>
      </c>
      <c r="F5007" s="760">
        <v>460</v>
      </c>
      <c r="G5007" s="761">
        <v>8</v>
      </c>
      <c r="H5007" s="762">
        <v>460</v>
      </c>
    </row>
    <row r="5008" spans="1:8" s="2" customFormat="1" ht="15.75" thickBot="1" x14ac:dyDescent="0.3">
      <c r="A5008" s="525" t="str">
        <f t="shared" si="136"/>
        <v>933-042-2-013 Transfobec Mauricie</v>
      </c>
      <c r="B5008" s="345" t="str">
        <f t="shared" si="137"/>
        <v>042-2-013 Transfobec Mauricie</v>
      </c>
      <c r="C5008" s="406">
        <v>933</v>
      </c>
      <c r="D5008" s="406" t="s">
        <v>1316</v>
      </c>
      <c r="E5008" s="406" t="s">
        <v>1317</v>
      </c>
      <c r="F5008" s="760">
        <v>460</v>
      </c>
      <c r="G5008" s="761">
        <v>8</v>
      </c>
      <c r="H5008" s="762">
        <v>460</v>
      </c>
    </row>
    <row r="5009" spans="1:8" s="2" customFormat="1" ht="15.75" thickBot="1" x14ac:dyDescent="0.3">
      <c r="A5009" s="525" t="str">
        <f t="shared" si="136"/>
        <v>934-142-4-004 Biomasse du lac Taureau</v>
      </c>
      <c r="B5009" s="345" t="str">
        <f t="shared" si="137"/>
        <v>142-4-004 Biomasse du lac Taureau</v>
      </c>
      <c r="C5009" s="406">
        <v>934</v>
      </c>
      <c r="D5009" s="406" t="s">
        <v>1147</v>
      </c>
      <c r="E5009" s="406" t="s">
        <v>1318</v>
      </c>
      <c r="F5009" s="760">
        <v>460</v>
      </c>
      <c r="G5009" s="761">
        <v>8</v>
      </c>
      <c r="H5009" s="762">
        <v>460</v>
      </c>
    </row>
    <row r="5010" spans="1:8" s="2" customFormat="1" ht="15.75" thickBot="1" x14ac:dyDescent="0.3">
      <c r="A5010" s="525" t="str">
        <f t="shared" si="136"/>
        <v>934-011-0-003 Cascades Canada ULC (Cabano)</v>
      </c>
      <c r="B5010" s="345" t="str">
        <f t="shared" si="137"/>
        <v>011-0-003 Cascades Canada ULC (Cabano)</v>
      </c>
      <c r="C5010" s="406">
        <v>934</v>
      </c>
      <c r="D5010" s="406" t="s">
        <v>1007</v>
      </c>
      <c r="E5010" s="406" t="s">
        <v>1211</v>
      </c>
      <c r="F5010" s="760">
        <v>460</v>
      </c>
      <c r="G5010" s="761">
        <v>8</v>
      </c>
      <c r="H5010" s="762">
        <v>460</v>
      </c>
    </row>
    <row r="5011" spans="1:8" s="2" customFormat="1" ht="15.75" thickBot="1" x14ac:dyDescent="0.3">
      <c r="A5011" s="525" t="str">
        <f t="shared" si="136"/>
        <v>934-051-0-003 Domtar inc. (Windsor - Pâtes et papiers)</v>
      </c>
      <c r="B5011" s="345" t="str">
        <f t="shared" si="137"/>
        <v>051-0-003 Domtar inc. (Windsor - Pâtes et papiers)</v>
      </c>
      <c r="C5011" s="406">
        <v>934</v>
      </c>
      <c r="D5011" s="406" t="s">
        <v>1012</v>
      </c>
      <c r="E5011" s="406" t="s">
        <v>1238</v>
      </c>
      <c r="F5011" s="760">
        <v>460</v>
      </c>
      <c r="G5011" s="761">
        <v>8</v>
      </c>
      <c r="H5011" s="762">
        <v>460</v>
      </c>
    </row>
    <row r="5012" spans="1:8" s="2" customFormat="1" ht="15.75" thickBot="1" x14ac:dyDescent="0.3">
      <c r="A5012" s="525" t="str">
        <f t="shared" si="136"/>
        <v>934-021-2-036 Elkem Métal Canada inc.</v>
      </c>
      <c r="B5012" s="345" t="str">
        <f t="shared" si="137"/>
        <v>021-2-036 Elkem Métal Canada inc.</v>
      </c>
      <c r="C5012" s="406">
        <v>934</v>
      </c>
      <c r="D5012" s="406" t="s">
        <v>1308</v>
      </c>
      <c r="E5012" s="406" t="s">
        <v>1309</v>
      </c>
      <c r="F5012" s="760">
        <v>180</v>
      </c>
      <c r="G5012" s="761">
        <v>3</v>
      </c>
      <c r="H5012" s="762">
        <v>180</v>
      </c>
    </row>
    <row r="5013" spans="1:8" s="2" customFormat="1" ht="15.75" thickBot="1" x14ac:dyDescent="0.3">
      <c r="A5013" s="525" t="str">
        <f t="shared" si="136"/>
        <v>934-027-4-003 Énergie Milot</v>
      </c>
      <c r="B5013" s="345" t="str">
        <f t="shared" si="137"/>
        <v>027-4-003 Énergie Milot</v>
      </c>
      <c r="C5013" s="406">
        <v>934</v>
      </c>
      <c r="D5013" s="406" t="s">
        <v>1314</v>
      </c>
      <c r="E5013" s="406" t="s">
        <v>1315</v>
      </c>
      <c r="F5013" s="760">
        <v>340</v>
      </c>
      <c r="G5013" s="761">
        <v>6</v>
      </c>
      <c r="H5013" s="762">
        <v>360</v>
      </c>
    </row>
    <row r="5014" spans="1:8" s="2" customFormat="1" ht="15.75" thickBot="1" x14ac:dyDescent="0.3">
      <c r="A5014" s="525" t="str">
        <f t="shared" si="136"/>
        <v>934-012-0-003 Entreprises Sappi Canada inc. (Matane)</v>
      </c>
      <c r="B5014" s="345" t="str">
        <f t="shared" si="137"/>
        <v>012-0-003 Entreprises Sappi Canada inc. (Matane)</v>
      </c>
      <c r="C5014" s="406">
        <v>934</v>
      </c>
      <c r="D5014" s="406" t="s">
        <v>1009</v>
      </c>
      <c r="E5014" s="406" t="s">
        <v>1239</v>
      </c>
      <c r="F5014" s="760">
        <v>460</v>
      </c>
      <c r="G5014" s="761">
        <v>8</v>
      </c>
      <c r="H5014" s="762">
        <v>460</v>
      </c>
    </row>
    <row r="5015" spans="1:8" s="2" customFormat="1" ht="15.75" thickBot="1" x14ac:dyDescent="0.3">
      <c r="A5015" s="525" t="str">
        <f t="shared" si="136"/>
        <v>934-025-0-001 Fibrek S.E.N.C. (Pâtes et papiers)</v>
      </c>
      <c r="B5015" s="345" t="str">
        <f t="shared" si="137"/>
        <v>025-0-001 Fibrek S.E.N.C. (Pâtes et papiers)</v>
      </c>
      <c r="C5015" s="406">
        <v>934</v>
      </c>
      <c r="D5015" s="406" t="s">
        <v>1310</v>
      </c>
      <c r="E5015" s="406" t="s">
        <v>1311</v>
      </c>
      <c r="F5015" s="760">
        <v>460</v>
      </c>
      <c r="G5015" s="761">
        <v>8</v>
      </c>
      <c r="H5015" s="762">
        <v>460</v>
      </c>
    </row>
    <row r="5016" spans="1:8" s="2" customFormat="1" ht="15.75" thickBot="1" x14ac:dyDescent="0.3">
      <c r="A5016" s="525" t="str">
        <f t="shared" si="136"/>
        <v>934-081-0-001 Rayonier A.M. Canada S.E.N.C. (Témiscaming - Pâtes et papiers)</v>
      </c>
      <c r="B5016" s="345" t="str">
        <f t="shared" si="137"/>
        <v>081-0-001 Rayonier A.M. Canada S.E.N.C. (Témiscaming - Pâtes et papiers)</v>
      </c>
      <c r="C5016" s="406">
        <v>934</v>
      </c>
      <c r="D5016" s="406" t="s">
        <v>1017</v>
      </c>
      <c r="E5016" s="406" t="s">
        <v>1244</v>
      </c>
      <c r="F5016" s="760">
        <v>460</v>
      </c>
      <c r="G5016" s="761">
        <v>8</v>
      </c>
      <c r="H5016" s="762">
        <v>460</v>
      </c>
    </row>
    <row r="5017" spans="1:8" s="2" customFormat="1" ht="15.75" thickBot="1" x14ac:dyDescent="0.3">
      <c r="A5017" s="525" t="str">
        <f t="shared" si="136"/>
        <v>934-025-4-005 Société de cogénération de St-Félicien, S.E.C.</v>
      </c>
      <c r="B5017" s="345" t="str">
        <f t="shared" si="137"/>
        <v>025-4-005 Société de cogénération de St-Félicien, S.E.C.</v>
      </c>
      <c r="C5017" s="406">
        <v>934</v>
      </c>
      <c r="D5017" s="406" t="s">
        <v>1312</v>
      </c>
      <c r="E5017" s="406" t="s">
        <v>1313</v>
      </c>
      <c r="F5017" s="760">
        <v>400</v>
      </c>
      <c r="G5017" s="761">
        <v>7</v>
      </c>
      <c r="H5017" s="762">
        <v>420</v>
      </c>
    </row>
    <row r="5018" spans="1:8" s="2" customFormat="1" ht="15.75" thickBot="1" x14ac:dyDescent="0.3">
      <c r="A5018" s="525" t="str">
        <f t="shared" si="136"/>
        <v>934-042-2-013 Transfobec Mauricie</v>
      </c>
      <c r="B5018" s="345" t="str">
        <f t="shared" si="137"/>
        <v>042-2-013 Transfobec Mauricie</v>
      </c>
      <c r="C5018" s="406">
        <v>934</v>
      </c>
      <c r="D5018" s="406" t="s">
        <v>1316</v>
      </c>
      <c r="E5018" s="406" t="s">
        <v>1317</v>
      </c>
      <c r="F5018" s="760">
        <v>460</v>
      </c>
      <c r="G5018" s="761">
        <v>8</v>
      </c>
      <c r="H5018" s="762">
        <v>460</v>
      </c>
    </row>
    <row r="5019" spans="1:8" s="2" customFormat="1" ht="15.75" thickBot="1" x14ac:dyDescent="0.3">
      <c r="A5019" s="525" t="str">
        <f t="shared" si="136"/>
        <v>935-142-4-004 Biomasse du lac Taureau</v>
      </c>
      <c r="B5019" s="345" t="str">
        <f t="shared" si="137"/>
        <v>142-4-004 Biomasse du lac Taureau</v>
      </c>
      <c r="C5019" s="406">
        <v>935</v>
      </c>
      <c r="D5019" s="406" t="s">
        <v>1147</v>
      </c>
      <c r="E5019" s="406" t="s">
        <v>1318</v>
      </c>
      <c r="F5019" s="760">
        <v>460</v>
      </c>
      <c r="G5019" s="761">
        <v>8</v>
      </c>
      <c r="H5019" s="762">
        <v>460</v>
      </c>
    </row>
    <row r="5020" spans="1:8" s="2" customFormat="1" ht="15.75" thickBot="1" x14ac:dyDescent="0.3">
      <c r="A5020" s="525" t="str">
        <f t="shared" si="136"/>
        <v>935-011-0-003 Cascades Canada ULC (Cabano)</v>
      </c>
      <c r="B5020" s="345" t="str">
        <f t="shared" si="137"/>
        <v>011-0-003 Cascades Canada ULC (Cabano)</v>
      </c>
      <c r="C5020" s="406">
        <v>935</v>
      </c>
      <c r="D5020" s="406" t="s">
        <v>1007</v>
      </c>
      <c r="E5020" s="406" t="s">
        <v>1211</v>
      </c>
      <c r="F5020" s="760">
        <v>460</v>
      </c>
      <c r="G5020" s="761">
        <v>8</v>
      </c>
      <c r="H5020" s="762">
        <v>460</v>
      </c>
    </row>
    <row r="5021" spans="1:8" s="2" customFormat="1" ht="15.75" thickBot="1" x14ac:dyDescent="0.3">
      <c r="A5021" s="525" t="str">
        <f t="shared" si="136"/>
        <v>935-051-0-003 Domtar inc. (Windsor - Pâtes et papiers)</v>
      </c>
      <c r="B5021" s="345" t="str">
        <f t="shared" si="137"/>
        <v>051-0-003 Domtar inc. (Windsor - Pâtes et papiers)</v>
      </c>
      <c r="C5021" s="406">
        <v>935</v>
      </c>
      <c r="D5021" s="406" t="s">
        <v>1012</v>
      </c>
      <c r="E5021" s="406" t="s">
        <v>1238</v>
      </c>
      <c r="F5021" s="760">
        <v>460</v>
      </c>
      <c r="G5021" s="761">
        <v>8</v>
      </c>
      <c r="H5021" s="762">
        <v>460</v>
      </c>
    </row>
    <row r="5022" spans="1:8" s="2" customFormat="1" ht="15.75" thickBot="1" x14ac:dyDescent="0.3">
      <c r="A5022" s="525" t="str">
        <f t="shared" si="136"/>
        <v>935-021-2-036 Elkem Métal Canada inc.</v>
      </c>
      <c r="B5022" s="345" t="str">
        <f t="shared" si="137"/>
        <v>021-2-036 Elkem Métal Canada inc.</v>
      </c>
      <c r="C5022" s="406">
        <v>935</v>
      </c>
      <c r="D5022" s="406" t="s">
        <v>1308</v>
      </c>
      <c r="E5022" s="406" t="s">
        <v>1309</v>
      </c>
      <c r="F5022" s="760">
        <v>0</v>
      </c>
      <c r="G5022" s="761">
        <v>0</v>
      </c>
      <c r="H5022" s="762">
        <v>0</v>
      </c>
    </row>
    <row r="5023" spans="1:8" s="2" customFormat="1" ht="15.75" thickBot="1" x14ac:dyDescent="0.3">
      <c r="A5023" s="525" t="str">
        <f t="shared" si="136"/>
        <v>935-027-4-003 Énergie Milot</v>
      </c>
      <c r="B5023" s="345" t="str">
        <f t="shared" si="137"/>
        <v>027-4-003 Énergie Milot</v>
      </c>
      <c r="C5023" s="406">
        <v>935</v>
      </c>
      <c r="D5023" s="406" t="s">
        <v>1314</v>
      </c>
      <c r="E5023" s="406" t="s">
        <v>1315</v>
      </c>
      <c r="F5023" s="760">
        <v>120</v>
      </c>
      <c r="G5023" s="761">
        <v>2</v>
      </c>
      <c r="H5023" s="762">
        <v>120</v>
      </c>
    </row>
    <row r="5024" spans="1:8" s="2" customFormat="1" ht="15.75" thickBot="1" x14ac:dyDescent="0.3">
      <c r="A5024" s="525" t="str">
        <f t="shared" ref="A5024:A5087" si="138">CONCATENATE(C5024,"-",B5024)</f>
        <v>935-012-0-003 Entreprises Sappi Canada inc. (Matane)</v>
      </c>
      <c r="B5024" s="345" t="str">
        <f t="shared" ref="B5024:B5087" si="139">CONCATENATE(D5024," ",E5024)</f>
        <v>012-0-003 Entreprises Sappi Canada inc. (Matane)</v>
      </c>
      <c r="C5024" s="406">
        <v>935</v>
      </c>
      <c r="D5024" s="406" t="s">
        <v>1009</v>
      </c>
      <c r="E5024" s="406" t="s">
        <v>1239</v>
      </c>
      <c r="F5024" s="760">
        <v>460</v>
      </c>
      <c r="G5024" s="761">
        <v>8</v>
      </c>
      <c r="H5024" s="762">
        <v>460</v>
      </c>
    </row>
    <row r="5025" spans="1:8" s="2" customFormat="1" ht="15.75" thickBot="1" x14ac:dyDescent="0.3">
      <c r="A5025" s="525" t="str">
        <f t="shared" si="138"/>
        <v>935-025-0-001 Fibrek S.E.N.C. (Pâtes et papiers)</v>
      </c>
      <c r="B5025" s="345" t="str">
        <f t="shared" si="139"/>
        <v>025-0-001 Fibrek S.E.N.C. (Pâtes et papiers)</v>
      </c>
      <c r="C5025" s="406">
        <v>935</v>
      </c>
      <c r="D5025" s="406" t="s">
        <v>1310</v>
      </c>
      <c r="E5025" s="406" t="s">
        <v>1311</v>
      </c>
      <c r="F5025" s="760">
        <v>260</v>
      </c>
      <c r="G5025" s="761">
        <v>5</v>
      </c>
      <c r="H5025" s="762">
        <v>300</v>
      </c>
    </row>
    <row r="5026" spans="1:8" s="2" customFormat="1" ht="15.75" thickBot="1" x14ac:dyDescent="0.3">
      <c r="A5026" s="525" t="str">
        <f t="shared" si="138"/>
        <v>935-081-0-001 Rayonier A.M. Canada S.E.N.C. (Témiscaming - Pâtes et papiers)</v>
      </c>
      <c r="B5026" s="345" t="str">
        <f t="shared" si="139"/>
        <v>081-0-001 Rayonier A.M. Canada S.E.N.C. (Témiscaming - Pâtes et papiers)</v>
      </c>
      <c r="C5026" s="406">
        <v>935</v>
      </c>
      <c r="D5026" s="406" t="s">
        <v>1017</v>
      </c>
      <c r="E5026" s="406" t="s">
        <v>1244</v>
      </c>
      <c r="F5026" s="760">
        <v>460</v>
      </c>
      <c r="G5026" s="761">
        <v>8</v>
      </c>
      <c r="H5026" s="762">
        <v>460</v>
      </c>
    </row>
    <row r="5027" spans="1:8" s="2" customFormat="1" ht="15.75" thickBot="1" x14ac:dyDescent="0.3">
      <c r="A5027" s="525" t="str">
        <f t="shared" si="138"/>
        <v>935-025-4-005 Société de cogénération de St-Félicien, S.E.C.</v>
      </c>
      <c r="B5027" s="345" t="str">
        <f t="shared" si="139"/>
        <v>025-4-005 Société de cogénération de St-Félicien, S.E.C.</v>
      </c>
      <c r="C5027" s="406">
        <v>935</v>
      </c>
      <c r="D5027" s="406" t="s">
        <v>1312</v>
      </c>
      <c r="E5027" s="406" t="s">
        <v>1313</v>
      </c>
      <c r="F5027" s="760">
        <v>180</v>
      </c>
      <c r="G5027" s="761">
        <v>3</v>
      </c>
      <c r="H5027" s="762">
        <v>180</v>
      </c>
    </row>
    <row r="5028" spans="1:8" s="2" customFormat="1" ht="15.75" thickBot="1" x14ac:dyDescent="0.3">
      <c r="A5028" s="525" t="str">
        <f t="shared" si="138"/>
        <v>935-042-2-013 Transfobec Mauricie</v>
      </c>
      <c r="B5028" s="345" t="str">
        <f t="shared" si="139"/>
        <v>042-2-013 Transfobec Mauricie</v>
      </c>
      <c r="C5028" s="406">
        <v>935</v>
      </c>
      <c r="D5028" s="406" t="s">
        <v>1316</v>
      </c>
      <c r="E5028" s="406" t="s">
        <v>1317</v>
      </c>
      <c r="F5028" s="760">
        <v>400</v>
      </c>
      <c r="G5028" s="761">
        <v>7</v>
      </c>
      <c r="H5028" s="762">
        <v>420</v>
      </c>
    </row>
    <row r="5029" spans="1:8" s="2" customFormat="1" ht="15.75" thickBot="1" x14ac:dyDescent="0.3">
      <c r="A5029" s="525" t="str">
        <f t="shared" si="138"/>
        <v>951-142-4-004 Biomasse du lac Taureau</v>
      </c>
      <c r="B5029" s="345" t="str">
        <f t="shared" si="139"/>
        <v>142-4-004 Biomasse du lac Taureau</v>
      </c>
      <c r="C5029" s="406">
        <v>951</v>
      </c>
      <c r="D5029" s="406" t="s">
        <v>1147</v>
      </c>
      <c r="E5029" s="406" t="s">
        <v>1318</v>
      </c>
      <c r="F5029" s="760">
        <v>460</v>
      </c>
      <c r="G5029" s="761">
        <v>8</v>
      </c>
      <c r="H5029" s="762">
        <v>460</v>
      </c>
    </row>
    <row r="5030" spans="1:8" s="2" customFormat="1" ht="15.75" thickBot="1" x14ac:dyDescent="0.3">
      <c r="A5030" s="525" t="str">
        <f t="shared" si="138"/>
        <v>951-011-0-003 Cascades Canada ULC (Cabano)</v>
      </c>
      <c r="B5030" s="345" t="str">
        <f t="shared" si="139"/>
        <v>011-0-003 Cascades Canada ULC (Cabano)</v>
      </c>
      <c r="C5030" s="406">
        <v>951</v>
      </c>
      <c r="D5030" s="406" t="s">
        <v>1007</v>
      </c>
      <c r="E5030" s="406" t="s">
        <v>1211</v>
      </c>
      <c r="F5030" s="760">
        <v>460</v>
      </c>
      <c r="G5030" s="761">
        <v>8</v>
      </c>
      <c r="H5030" s="762">
        <v>460</v>
      </c>
    </row>
    <row r="5031" spans="1:8" s="2" customFormat="1" ht="15.75" thickBot="1" x14ac:dyDescent="0.3">
      <c r="A5031" s="525" t="str">
        <f t="shared" si="138"/>
        <v>951-051-0-003 Domtar inc. (Windsor - Pâtes et papiers)</v>
      </c>
      <c r="B5031" s="345" t="str">
        <f t="shared" si="139"/>
        <v>051-0-003 Domtar inc. (Windsor - Pâtes et papiers)</v>
      </c>
      <c r="C5031" s="406">
        <v>951</v>
      </c>
      <c r="D5031" s="406" t="s">
        <v>1012</v>
      </c>
      <c r="E5031" s="406" t="s">
        <v>1238</v>
      </c>
      <c r="F5031" s="760">
        <v>460</v>
      </c>
      <c r="G5031" s="761">
        <v>8</v>
      </c>
      <c r="H5031" s="762">
        <v>460</v>
      </c>
    </row>
    <row r="5032" spans="1:8" s="2" customFormat="1" ht="15.75" thickBot="1" x14ac:dyDescent="0.3">
      <c r="A5032" s="525" t="str">
        <f t="shared" si="138"/>
        <v>951-021-2-036 Elkem Métal Canada inc.</v>
      </c>
      <c r="B5032" s="345" t="str">
        <f t="shared" si="139"/>
        <v>021-2-036 Elkem Métal Canada inc.</v>
      </c>
      <c r="C5032" s="406">
        <v>951</v>
      </c>
      <c r="D5032" s="406" t="s">
        <v>1308</v>
      </c>
      <c r="E5032" s="406" t="s">
        <v>1309</v>
      </c>
      <c r="F5032" s="760">
        <v>60</v>
      </c>
      <c r="G5032" s="761">
        <v>1</v>
      </c>
      <c r="H5032" s="762">
        <v>60</v>
      </c>
    </row>
    <row r="5033" spans="1:8" s="2" customFormat="1" ht="15.75" thickBot="1" x14ac:dyDescent="0.3">
      <c r="A5033" s="525" t="str">
        <f t="shared" si="138"/>
        <v>951-027-4-003 Énergie Milot</v>
      </c>
      <c r="B5033" s="345" t="str">
        <f t="shared" si="139"/>
        <v>027-4-003 Énergie Milot</v>
      </c>
      <c r="C5033" s="406">
        <v>951</v>
      </c>
      <c r="D5033" s="406" t="s">
        <v>1314</v>
      </c>
      <c r="E5033" s="406" t="s">
        <v>1315</v>
      </c>
      <c r="F5033" s="760">
        <v>220</v>
      </c>
      <c r="G5033" s="761">
        <v>4</v>
      </c>
      <c r="H5033" s="762">
        <v>240</v>
      </c>
    </row>
    <row r="5034" spans="1:8" s="2" customFormat="1" ht="15.75" thickBot="1" x14ac:dyDescent="0.3">
      <c r="A5034" s="525" t="str">
        <f t="shared" si="138"/>
        <v>951-012-0-003 Entreprises Sappi Canada inc. (Matane)</v>
      </c>
      <c r="B5034" s="345" t="str">
        <f t="shared" si="139"/>
        <v>012-0-003 Entreprises Sappi Canada inc. (Matane)</v>
      </c>
      <c r="C5034" s="406">
        <v>951</v>
      </c>
      <c r="D5034" s="406" t="s">
        <v>1009</v>
      </c>
      <c r="E5034" s="406" t="s">
        <v>1239</v>
      </c>
      <c r="F5034" s="760">
        <v>460</v>
      </c>
      <c r="G5034" s="761">
        <v>8</v>
      </c>
      <c r="H5034" s="762">
        <v>460</v>
      </c>
    </row>
    <row r="5035" spans="1:8" s="2" customFormat="1" ht="15.75" thickBot="1" x14ac:dyDescent="0.3">
      <c r="A5035" s="525" t="str">
        <f t="shared" si="138"/>
        <v>951-025-0-001 Fibrek S.E.N.C. (Pâtes et papiers)</v>
      </c>
      <c r="B5035" s="345" t="str">
        <f t="shared" si="139"/>
        <v>025-0-001 Fibrek S.E.N.C. (Pâtes et papiers)</v>
      </c>
      <c r="C5035" s="406">
        <v>951</v>
      </c>
      <c r="D5035" s="406" t="s">
        <v>1310</v>
      </c>
      <c r="E5035" s="406" t="s">
        <v>1311</v>
      </c>
      <c r="F5035" s="760">
        <v>360</v>
      </c>
      <c r="G5035" s="761">
        <v>6</v>
      </c>
      <c r="H5035" s="762">
        <v>360</v>
      </c>
    </row>
    <row r="5036" spans="1:8" s="2" customFormat="1" ht="15.75" thickBot="1" x14ac:dyDescent="0.3">
      <c r="A5036" s="525" t="str">
        <f t="shared" si="138"/>
        <v>951-081-0-001 Rayonier A.M. Canada S.E.N.C. (Témiscaming - Pâtes et papiers)</v>
      </c>
      <c r="B5036" s="345" t="str">
        <f t="shared" si="139"/>
        <v>081-0-001 Rayonier A.M. Canada S.E.N.C. (Témiscaming - Pâtes et papiers)</v>
      </c>
      <c r="C5036" s="406">
        <v>951</v>
      </c>
      <c r="D5036" s="406" t="s">
        <v>1017</v>
      </c>
      <c r="E5036" s="406" t="s">
        <v>1244</v>
      </c>
      <c r="F5036" s="760">
        <v>460</v>
      </c>
      <c r="G5036" s="761">
        <v>8</v>
      </c>
      <c r="H5036" s="762">
        <v>460</v>
      </c>
    </row>
    <row r="5037" spans="1:8" s="2" customFormat="1" ht="15.75" thickBot="1" x14ac:dyDescent="0.3">
      <c r="A5037" s="525" t="str">
        <f t="shared" si="138"/>
        <v>951-025-4-005 Société de cogénération de St-Félicien, S.E.C.</v>
      </c>
      <c r="B5037" s="345" t="str">
        <f t="shared" si="139"/>
        <v>025-4-005 Société de cogénération de St-Félicien, S.E.C.</v>
      </c>
      <c r="C5037" s="406">
        <v>951</v>
      </c>
      <c r="D5037" s="406" t="s">
        <v>1312</v>
      </c>
      <c r="E5037" s="406" t="s">
        <v>1313</v>
      </c>
      <c r="F5037" s="760">
        <v>280</v>
      </c>
      <c r="G5037" s="761">
        <v>5</v>
      </c>
      <c r="H5037" s="762">
        <v>300</v>
      </c>
    </row>
    <row r="5038" spans="1:8" s="2" customFormat="1" ht="15.75" thickBot="1" x14ac:dyDescent="0.3">
      <c r="A5038" s="525" t="str">
        <f t="shared" si="138"/>
        <v>951-042-2-013 Transfobec Mauricie</v>
      </c>
      <c r="B5038" s="345" t="str">
        <f t="shared" si="139"/>
        <v>042-2-013 Transfobec Mauricie</v>
      </c>
      <c r="C5038" s="406">
        <v>951</v>
      </c>
      <c r="D5038" s="406" t="s">
        <v>1316</v>
      </c>
      <c r="E5038" s="406" t="s">
        <v>1317</v>
      </c>
      <c r="F5038" s="760">
        <v>460</v>
      </c>
      <c r="G5038" s="761">
        <v>8</v>
      </c>
      <c r="H5038" s="762">
        <v>460</v>
      </c>
    </row>
    <row r="5039" spans="1:8" s="2" customFormat="1" ht="15.75" thickBot="1" x14ac:dyDescent="0.3">
      <c r="A5039" s="525" t="str">
        <f t="shared" si="138"/>
        <v>952-142-4-004 Biomasse du lac Taureau</v>
      </c>
      <c r="B5039" s="345" t="str">
        <f t="shared" si="139"/>
        <v>142-4-004 Biomasse du lac Taureau</v>
      </c>
      <c r="C5039" s="406">
        <v>952</v>
      </c>
      <c r="D5039" s="406" t="s">
        <v>1147</v>
      </c>
      <c r="E5039" s="406" t="s">
        <v>1318</v>
      </c>
      <c r="F5039" s="760">
        <v>460</v>
      </c>
      <c r="G5039" s="761">
        <v>8</v>
      </c>
      <c r="H5039" s="762">
        <v>460</v>
      </c>
    </row>
    <row r="5040" spans="1:8" s="2" customFormat="1" ht="15.75" thickBot="1" x14ac:dyDescent="0.3">
      <c r="A5040" s="525" t="str">
        <f t="shared" si="138"/>
        <v>952-011-0-003 Cascades Canada ULC (Cabano)</v>
      </c>
      <c r="B5040" s="345" t="str">
        <f t="shared" si="139"/>
        <v>011-0-003 Cascades Canada ULC (Cabano)</v>
      </c>
      <c r="C5040" s="406">
        <v>952</v>
      </c>
      <c r="D5040" s="406" t="s">
        <v>1007</v>
      </c>
      <c r="E5040" s="406" t="s">
        <v>1211</v>
      </c>
      <c r="F5040" s="760">
        <v>460</v>
      </c>
      <c r="G5040" s="761">
        <v>8</v>
      </c>
      <c r="H5040" s="762">
        <v>460</v>
      </c>
    </row>
    <row r="5041" spans="1:8" s="2" customFormat="1" ht="15.75" thickBot="1" x14ac:dyDescent="0.3">
      <c r="A5041" s="525" t="str">
        <f t="shared" si="138"/>
        <v>952-051-0-003 Domtar inc. (Windsor - Pâtes et papiers)</v>
      </c>
      <c r="B5041" s="345" t="str">
        <f t="shared" si="139"/>
        <v>051-0-003 Domtar inc. (Windsor - Pâtes et papiers)</v>
      </c>
      <c r="C5041" s="406">
        <v>952</v>
      </c>
      <c r="D5041" s="406" t="s">
        <v>1012</v>
      </c>
      <c r="E5041" s="406" t="s">
        <v>1238</v>
      </c>
      <c r="F5041" s="760">
        <v>460</v>
      </c>
      <c r="G5041" s="761">
        <v>8</v>
      </c>
      <c r="H5041" s="762">
        <v>460</v>
      </c>
    </row>
    <row r="5042" spans="1:8" s="2" customFormat="1" ht="15.75" thickBot="1" x14ac:dyDescent="0.3">
      <c r="A5042" s="525" t="str">
        <f t="shared" si="138"/>
        <v>952-021-2-036 Elkem Métal Canada inc.</v>
      </c>
      <c r="B5042" s="345" t="str">
        <f t="shared" si="139"/>
        <v>021-2-036 Elkem Métal Canada inc.</v>
      </c>
      <c r="C5042" s="406">
        <v>952</v>
      </c>
      <c r="D5042" s="406" t="s">
        <v>1308</v>
      </c>
      <c r="E5042" s="406" t="s">
        <v>1309</v>
      </c>
      <c r="F5042" s="760">
        <v>240</v>
      </c>
      <c r="G5042" s="761">
        <v>4</v>
      </c>
      <c r="H5042" s="762">
        <v>240</v>
      </c>
    </row>
    <row r="5043" spans="1:8" s="2" customFormat="1" ht="15.75" thickBot="1" x14ac:dyDescent="0.3">
      <c r="A5043" s="525" t="str">
        <f t="shared" si="138"/>
        <v>952-027-4-003 Énergie Milot</v>
      </c>
      <c r="B5043" s="345" t="str">
        <f t="shared" si="139"/>
        <v>027-4-003 Énergie Milot</v>
      </c>
      <c r="C5043" s="406">
        <v>952</v>
      </c>
      <c r="D5043" s="406" t="s">
        <v>1314</v>
      </c>
      <c r="E5043" s="406" t="s">
        <v>1315</v>
      </c>
      <c r="F5043" s="760">
        <v>400</v>
      </c>
      <c r="G5043" s="761">
        <v>7</v>
      </c>
      <c r="H5043" s="762">
        <v>420</v>
      </c>
    </row>
    <row r="5044" spans="1:8" s="2" customFormat="1" ht="15.75" thickBot="1" x14ac:dyDescent="0.3">
      <c r="A5044" s="525" t="str">
        <f t="shared" si="138"/>
        <v>952-012-0-003 Entreprises Sappi Canada inc. (Matane)</v>
      </c>
      <c r="B5044" s="345" t="str">
        <f t="shared" si="139"/>
        <v>012-0-003 Entreprises Sappi Canada inc. (Matane)</v>
      </c>
      <c r="C5044" s="406">
        <v>952</v>
      </c>
      <c r="D5044" s="406" t="s">
        <v>1009</v>
      </c>
      <c r="E5044" s="406" t="s">
        <v>1239</v>
      </c>
      <c r="F5044" s="760">
        <v>460</v>
      </c>
      <c r="G5044" s="761">
        <v>8</v>
      </c>
      <c r="H5044" s="762">
        <v>460</v>
      </c>
    </row>
    <row r="5045" spans="1:8" s="2" customFormat="1" ht="15.75" thickBot="1" x14ac:dyDescent="0.3">
      <c r="A5045" s="525" t="str">
        <f t="shared" si="138"/>
        <v>952-025-0-001 Fibrek S.E.N.C. (Pâtes et papiers)</v>
      </c>
      <c r="B5045" s="345" t="str">
        <f t="shared" si="139"/>
        <v>025-0-001 Fibrek S.E.N.C. (Pâtes et papiers)</v>
      </c>
      <c r="C5045" s="406">
        <v>952</v>
      </c>
      <c r="D5045" s="406" t="s">
        <v>1310</v>
      </c>
      <c r="E5045" s="406" t="s">
        <v>1311</v>
      </c>
      <c r="F5045" s="760">
        <v>460</v>
      </c>
      <c r="G5045" s="761">
        <v>8</v>
      </c>
      <c r="H5045" s="762">
        <v>460</v>
      </c>
    </row>
    <row r="5046" spans="1:8" s="2" customFormat="1" ht="15.75" thickBot="1" x14ac:dyDescent="0.3">
      <c r="A5046" s="525" t="str">
        <f t="shared" si="138"/>
        <v>952-081-0-001 Rayonier A.M. Canada S.E.N.C. (Témiscaming - Pâtes et papiers)</v>
      </c>
      <c r="B5046" s="345" t="str">
        <f t="shared" si="139"/>
        <v>081-0-001 Rayonier A.M. Canada S.E.N.C. (Témiscaming - Pâtes et papiers)</v>
      </c>
      <c r="C5046" s="406">
        <v>952</v>
      </c>
      <c r="D5046" s="406" t="s">
        <v>1017</v>
      </c>
      <c r="E5046" s="406" t="s">
        <v>1244</v>
      </c>
      <c r="F5046" s="760">
        <v>460</v>
      </c>
      <c r="G5046" s="761">
        <v>8</v>
      </c>
      <c r="H5046" s="762">
        <v>460</v>
      </c>
    </row>
    <row r="5047" spans="1:8" s="2" customFormat="1" ht="15.75" thickBot="1" x14ac:dyDescent="0.3">
      <c r="A5047" s="525" t="str">
        <f t="shared" si="138"/>
        <v>952-025-4-005 Société de cogénération de St-Félicien, S.E.C.</v>
      </c>
      <c r="B5047" s="345" t="str">
        <f t="shared" si="139"/>
        <v>025-4-005 Société de cogénération de St-Félicien, S.E.C.</v>
      </c>
      <c r="C5047" s="406">
        <v>952</v>
      </c>
      <c r="D5047" s="406" t="s">
        <v>1312</v>
      </c>
      <c r="E5047" s="406" t="s">
        <v>1313</v>
      </c>
      <c r="F5047" s="760">
        <v>440</v>
      </c>
      <c r="G5047" s="761">
        <v>8</v>
      </c>
      <c r="H5047" s="762">
        <v>460</v>
      </c>
    </row>
    <row r="5048" spans="1:8" s="2" customFormat="1" ht="15.75" thickBot="1" x14ac:dyDescent="0.3">
      <c r="A5048" s="525" t="str">
        <f t="shared" si="138"/>
        <v>952-042-2-013 Transfobec Mauricie</v>
      </c>
      <c r="B5048" s="345" t="str">
        <f t="shared" si="139"/>
        <v>042-2-013 Transfobec Mauricie</v>
      </c>
      <c r="C5048" s="406">
        <v>952</v>
      </c>
      <c r="D5048" s="406" t="s">
        <v>1316</v>
      </c>
      <c r="E5048" s="406" t="s">
        <v>1317</v>
      </c>
      <c r="F5048" s="760">
        <v>460</v>
      </c>
      <c r="G5048" s="761">
        <v>8</v>
      </c>
      <c r="H5048" s="762">
        <v>460</v>
      </c>
    </row>
    <row r="5049" spans="1:8" s="2" customFormat="1" ht="15.75" thickBot="1" x14ac:dyDescent="0.3">
      <c r="A5049" s="525" t="str">
        <f t="shared" si="138"/>
        <v>953-142-4-004 Biomasse du lac Taureau</v>
      </c>
      <c r="B5049" s="345" t="str">
        <f t="shared" si="139"/>
        <v>142-4-004 Biomasse du lac Taureau</v>
      </c>
      <c r="C5049" s="406">
        <v>953</v>
      </c>
      <c r="D5049" s="406" t="s">
        <v>1147</v>
      </c>
      <c r="E5049" s="406" t="s">
        <v>1318</v>
      </c>
      <c r="F5049" s="760">
        <v>460</v>
      </c>
      <c r="G5049" s="761">
        <v>8</v>
      </c>
      <c r="H5049" s="762">
        <v>460</v>
      </c>
    </row>
    <row r="5050" spans="1:8" s="2" customFormat="1" ht="15.75" thickBot="1" x14ac:dyDescent="0.3">
      <c r="A5050" s="525" t="str">
        <f t="shared" si="138"/>
        <v>953-011-0-003 Cascades Canada ULC (Cabano)</v>
      </c>
      <c r="B5050" s="345" t="str">
        <f t="shared" si="139"/>
        <v>011-0-003 Cascades Canada ULC (Cabano)</v>
      </c>
      <c r="C5050" s="406">
        <v>953</v>
      </c>
      <c r="D5050" s="406" t="s">
        <v>1007</v>
      </c>
      <c r="E5050" s="406" t="s">
        <v>1211</v>
      </c>
      <c r="F5050" s="760">
        <v>460</v>
      </c>
      <c r="G5050" s="761">
        <v>8</v>
      </c>
      <c r="H5050" s="762">
        <v>460</v>
      </c>
    </row>
    <row r="5051" spans="1:8" s="2" customFormat="1" ht="15.75" thickBot="1" x14ac:dyDescent="0.3">
      <c r="A5051" s="525" t="str">
        <f t="shared" si="138"/>
        <v>953-051-0-003 Domtar inc. (Windsor - Pâtes et papiers)</v>
      </c>
      <c r="B5051" s="345" t="str">
        <f t="shared" si="139"/>
        <v>051-0-003 Domtar inc. (Windsor - Pâtes et papiers)</v>
      </c>
      <c r="C5051" s="406">
        <v>953</v>
      </c>
      <c r="D5051" s="406" t="s">
        <v>1012</v>
      </c>
      <c r="E5051" s="406" t="s">
        <v>1238</v>
      </c>
      <c r="F5051" s="760">
        <v>460</v>
      </c>
      <c r="G5051" s="761">
        <v>8</v>
      </c>
      <c r="H5051" s="762">
        <v>460</v>
      </c>
    </row>
    <row r="5052" spans="1:8" s="2" customFormat="1" ht="15.75" thickBot="1" x14ac:dyDescent="0.3">
      <c r="A5052" s="525" t="str">
        <f t="shared" si="138"/>
        <v>953-021-2-036 Elkem Métal Canada inc.</v>
      </c>
      <c r="B5052" s="345" t="str">
        <f t="shared" si="139"/>
        <v>021-2-036 Elkem Métal Canada inc.</v>
      </c>
      <c r="C5052" s="406">
        <v>953</v>
      </c>
      <c r="D5052" s="406" t="s">
        <v>1308</v>
      </c>
      <c r="E5052" s="406" t="s">
        <v>1309</v>
      </c>
      <c r="F5052" s="760">
        <v>320</v>
      </c>
      <c r="G5052" s="761">
        <v>6</v>
      </c>
      <c r="H5052" s="762">
        <v>360</v>
      </c>
    </row>
    <row r="5053" spans="1:8" s="2" customFormat="1" ht="15.75" thickBot="1" x14ac:dyDescent="0.3">
      <c r="A5053" s="525" t="str">
        <f t="shared" si="138"/>
        <v>953-027-4-003 Énergie Milot</v>
      </c>
      <c r="B5053" s="345" t="str">
        <f t="shared" si="139"/>
        <v>027-4-003 Énergie Milot</v>
      </c>
      <c r="C5053" s="406">
        <v>953</v>
      </c>
      <c r="D5053" s="406" t="s">
        <v>1314</v>
      </c>
      <c r="E5053" s="406" t="s">
        <v>1315</v>
      </c>
      <c r="F5053" s="760">
        <v>460</v>
      </c>
      <c r="G5053" s="761">
        <v>8</v>
      </c>
      <c r="H5053" s="762">
        <v>460</v>
      </c>
    </row>
    <row r="5054" spans="1:8" s="2" customFormat="1" ht="15.75" thickBot="1" x14ac:dyDescent="0.3">
      <c r="A5054" s="525" t="str">
        <f t="shared" si="138"/>
        <v>953-012-0-003 Entreprises Sappi Canada inc. (Matane)</v>
      </c>
      <c r="B5054" s="345" t="str">
        <f t="shared" si="139"/>
        <v>012-0-003 Entreprises Sappi Canada inc. (Matane)</v>
      </c>
      <c r="C5054" s="406">
        <v>953</v>
      </c>
      <c r="D5054" s="406" t="s">
        <v>1009</v>
      </c>
      <c r="E5054" s="406" t="s">
        <v>1239</v>
      </c>
      <c r="F5054" s="760">
        <v>460</v>
      </c>
      <c r="G5054" s="761">
        <v>8</v>
      </c>
      <c r="H5054" s="762">
        <v>460</v>
      </c>
    </row>
    <row r="5055" spans="1:8" s="2" customFormat="1" ht="15.75" thickBot="1" x14ac:dyDescent="0.3">
      <c r="A5055" s="525" t="str">
        <f t="shared" si="138"/>
        <v>953-025-0-001 Fibrek S.E.N.C. (Pâtes et papiers)</v>
      </c>
      <c r="B5055" s="345" t="str">
        <f t="shared" si="139"/>
        <v>025-0-001 Fibrek S.E.N.C. (Pâtes et papiers)</v>
      </c>
      <c r="C5055" s="406">
        <v>953</v>
      </c>
      <c r="D5055" s="406" t="s">
        <v>1310</v>
      </c>
      <c r="E5055" s="406" t="s">
        <v>1311</v>
      </c>
      <c r="F5055" s="760">
        <v>460</v>
      </c>
      <c r="G5055" s="761">
        <v>8</v>
      </c>
      <c r="H5055" s="762">
        <v>460</v>
      </c>
    </row>
    <row r="5056" spans="1:8" s="2" customFormat="1" ht="15.75" thickBot="1" x14ac:dyDescent="0.3">
      <c r="A5056" s="525" t="str">
        <f t="shared" si="138"/>
        <v>953-081-0-001 Rayonier A.M. Canada S.E.N.C. (Témiscaming - Pâtes et papiers)</v>
      </c>
      <c r="B5056" s="345" t="str">
        <f t="shared" si="139"/>
        <v>081-0-001 Rayonier A.M. Canada S.E.N.C. (Témiscaming - Pâtes et papiers)</v>
      </c>
      <c r="C5056" s="406">
        <v>953</v>
      </c>
      <c r="D5056" s="406" t="s">
        <v>1017</v>
      </c>
      <c r="E5056" s="406" t="s">
        <v>1244</v>
      </c>
      <c r="F5056" s="760">
        <v>460</v>
      </c>
      <c r="G5056" s="761">
        <v>8</v>
      </c>
      <c r="H5056" s="762">
        <v>460</v>
      </c>
    </row>
    <row r="5057" spans="1:8" s="2" customFormat="1" ht="15.75" thickBot="1" x14ac:dyDescent="0.3">
      <c r="A5057" s="525" t="str">
        <f t="shared" si="138"/>
        <v>953-025-4-005 Société de cogénération de St-Félicien, S.E.C.</v>
      </c>
      <c r="B5057" s="345" t="str">
        <f t="shared" si="139"/>
        <v>025-4-005 Société de cogénération de St-Félicien, S.E.C.</v>
      </c>
      <c r="C5057" s="406">
        <v>953</v>
      </c>
      <c r="D5057" s="406" t="s">
        <v>1312</v>
      </c>
      <c r="E5057" s="406" t="s">
        <v>1313</v>
      </c>
      <c r="F5057" s="760">
        <v>460</v>
      </c>
      <c r="G5057" s="761">
        <v>8</v>
      </c>
      <c r="H5057" s="762">
        <v>460</v>
      </c>
    </row>
    <row r="5058" spans="1:8" s="2" customFormat="1" ht="15.75" thickBot="1" x14ac:dyDescent="0.3">
      <c r="A5058" s="525" t="str">
        <f t="shared" si="138"/>
        <v>953-042-2-013 Transfobec Mauricie</v>
      </c>
      <c r="B5058" s="345" t="str">
        <f t="shared" si="139"/>
        <v>042-2-013 Transfobec Mauricie</v>
      </c>
      <c r="C5058" s="406">
        <v>953</v>
      </c>
      <c r="D5058" s="406" t="s">
        <v>1316</v>
      </c>
      <c r="E5058" s="406" t="s">
        <v>1317</v>
      </c>
      <c r="F5058" s="760">
        <v>460</v>
      </c>
      <c r="G5058" s="761">
        <v>8</v>
      </c>
      <c r="H5058" s="762">
        <v>460</v>
      </c>
    </row>
    <row r="5059" spans="1:8" s="2" customFormat="1" ht="15.75" thickBot="1" x14ac:dyDescent="0.3">
      <c r="A5059" s="525" t="str">
        <f t="shared" si="138"/>
        <v>954-142-4-004 Biomasse du lac Taureau</v>
      </c>
      <c r="B5059" s="345" t="str">
        <f t="shared" si="139"/>
        <v>142-4-004 Biomasse du lac Taureau</v>
      </c>
      <c r="C5059" s="406">
        <v>954</v>
      </c>
      <c r="D5059" s="406" t="s">
        <v>1147</v>
      </c>
      <c r="E5059" s="406" t="s">
        <v>1318</v>
      </c>
      <c r="F5059" s="760">
        <v>460</v>
      </c>
      <c r="G5059" s="761">
        <v>8</v>
      </c>
      <c r="H5059" s="762">
        <v>460</v>
      </c>
    </row>
    <row r="5060" spans="1:8" s="2" customFormat="1" ht="15.75" thickBot="1" x14ac:dyDescent="0.3">
      <c r="A5060" s="525" t="str">
        <f t="shared" si="138"/>
        <v>954-011-0-003 Cascades Canada ULC (Cabano)</v>
      </c>
      <c r="B5060" s="345" t="str">
        <f t="shared" si="139"/>
        <v>011-0-003 Cascades Canada ULC (Cabano)</v>
      </c>
      <c r="C5060" s="406">
        <v>954</v>
      </c>
      <c r="D5060" s="406" t="s">
        <v>1007</v>
      </c>
      <c r="E5060" s="406" t="s">
        <v>1211</v>
      </c>
      <c r="F5060" s="760">
        <v>460</v>
      </c>
      <c r="G5060" s="761">
        <v>8</v>
      </c>
      <c r="H5060" s="762">
        <v>460</v>
      </c>
    </row>
    <row r="5061" spans="1:8" s="2" customFormat="1" ht="15.75" thickBot="1" x14ac:dyDescent="0.3">
      <c r="A5061" s="525" t="str">
        <f t="shared" si="138"/>
        <v>954-051-0-003 Domtar inc. (Windsor - Pâtes et papiers)</v>
      </c>
      <c r="B5061" s="345" t="str">
        <f t="shared" si="139"/>
        <v>051-0-003 Domtar inc. (Windsor - Pâtes et papiers)</v>
      </c>
      <c r="C5061" s="406">
        <v>954</v>
      </c>
      <c r="D5061" s="406" t="s">
        <v>1012</v>
      </c>
      <c r="E5061" s="406" t="s">
        <v>1238</v>
      </c>
      <c r="F5061" s="760">
        <v>460</v>
      </c>
      <c r="G5061" s="761">
        <v>8</v>
      </c>
      <c r="H5061" s="762">
        <v>460</v>
      </c>
    </row>
    <row r="5062" spans="1:8" s="2" customFormat="1" ht="15.75" thickBot="1" x14ac:dyDescent="0.3">
      <c r="A5062" s="525" t="str">
        <f t="shared" si="138"/>
        <v>954-021-2-036 Elkem Métal Canada inc.</v>
      </c>
      <c r="B5062" s="345" t="str">
        <f t="shared" si="139"/>
        <v>021-2-036 Elkem Métal Canada inc.</v>
      </c>
      <c r="C5062" s="406">
        <v>954</v>
      </c>
      <c r="D5062" s="406" t="s">
        <v>1308</v>
      </c>
      <c r="E5062" s="406" t="s">
        <v>1309</v>
      </c>
      <c r="F5062" s="760">
        <v>280</v>
      </c>
      <c r="G5062" s="761">
        <v>5</v>
      </c>
      <c r="H5062" s="762">
        <v>300</v>
      </c>
    </row>
    <row r="5063" spans="1:8" s="2" customFormat="1" ht="15.75" thickBot="1" x14ac:dyDescent="0.3">
      <c r="A5063" s="525" t="str">
        <f t="shared" si="138"/>
        <v>954-027-4-003 Énergie Milot</v>
      </c>
      <c r="B5063" s="345" t="str">
        <f t="shared" si="139"/>
        <v>027-4-003 Énergie Milot</v>
      </c>
      <c r="C5063" s="406">
        <v>954</v>
      </c>
      <c r="D5063" s="406" t="s">
        <v>1314</v>
      </c>
      <c r="E5063" s="406" t="s">
        <v>1315</v>
      </c>
      <c r="F5063" s="760">
        <v>420</v>
      </c>
      <c r="G5063" s="761">
        <v>7</v>
      </c>
      <c r="H5063" s="762">
        <v>420</v>
      </c>
    </row>
    <row r="5064" spans="1:8" s="2" customFormat="1" ht="15.75" thickBot="1" x14ac:dyDescent="0.3">
      <c r="A5064" s="525" t="str">
        <f t="shared" si="138"/>
        <v>954-012-0-003 Entreprises Sappi Canada inc. (Matane)</v>
      </c>
      <c r="B5064" s="345" t="str">
        <f t="shared" si="139"/>
        <v>012-0-003 Entreprises Sappi Canada inc. (Matane)</v>
      </c>
      <c r="C5064" s="406">
        <v>954</v>
      </c>
      <c r="D5064" s="406" t="s">
        <v>1009</v>
      </c>
      <c r="E5064" s="406" t="s">
        <v>1239</v>
      </c>
      <c r="F5064" s="760">
        <v>460</v>
      </c>
      <c r="G5064" s="761">
        <v>8</v>
      </c>
      <c r="H5064" s="762">
        <v>460</v>
      </c>
    </row>
    <row r="5065" spans="1:8" s="2" customFormat="1" ht="15.75" thickBot="1" x14ac:dyDescent="0.3">
      <c r="A5065" s="525" t="str">
        <f t="shared" si="138"/>
        <v>954-025-0-001 Fibrek S.E.N.C. (Pâtes et papiers)</v>
      </c>
      <c r="B5065" s="345" t="str">
        <f t="shared" si="139"/>
        <v>025-0-001 Fibrek S.E.N.C. (Pâtes et papiers)</v>
      </c>
      <c r="C5065" s="406">
        <v>954</v>
      </c>
      <c r="D5065" s="406" t="s">
        <v>1310</v>
      </c>
      <c r="E5065" s="406" t="s">
        <v>1311</v>
      </c>
      <c r="F5065" s="760">
        <v>460</v>
      </c>
      <c r="G5065" s="761">
        <v>8</v>
      </c>
      <c r="H5065" s="762">
        <v>460</v>
      </c>
    </row>
    <row r="5066" spans="1:8" s="2" customFormat="1" ht="15.75" thickBot="1" x14ac:dyDescent="0.3">
      <c r="A5066" s="525" t="str">
        <f t="shared" si="138"/>
        <v>954-081-0-001 Rayonier A.M. Canada S.E.N.C. (Témiscaming - Pâtes et papiers)</v>
      </c>
      <c r="B5066" s="345" t="str">
        <f t="shared" si="139"/>
        <v>081-0-001 Rayonier A.M. Canada S.E.N.C. (Témiscaming - Pâtes et papiers)</v>
      </c>
      <c r="C5066" s="406">
        <v>954</v>
      </c>
      <c r="D5066" s="406" t="s">
        <v>1017</v>
      </c>
      <c r="E5066" s="406" t="s">
        <v>1244</v>
      </c>
      <c r="F5066" s="760">
        <v>460</v>
      </c>
      <c r="G5066" s="761">
        <v>8</v>
      </c>
      <c r="H5066" s="762">
        <v>460</v>
      </c>
    </row>
    <row r="5067" spans="1:8" s="2" customFormat="1" ht="15.75" thickBot="1" x14ac:dyDescent="0.3">
      <c r="A5067" s="525" t="str">
        <f t="shared" si="138"/>
        <v>954-025-4-005 Société de cogénération de St-Félicien, S.E.C.</v>
      </c>
      <c r="B5067" s="345" t="str">
        <f t="shared" si="139"/>
        <v>025-4-005 Société de cogénération de St-Félicien, S.E.C.</v>
      </c>
      <c r="C5067" s="406">
        <v>954</v>
      </c>
      <c r="D5067" s="406" t="s">
        <v>1312</v>
      </c>
      <c r="E5067" s="406" t="s">
        <v>1313</v>
      </c>
      <c r="F5067" s="760">
        <v>460</v>
      </c>
      <c r="G5067" s="761">
        <v>8</v>
      </c>
      <c r="H5067" s="762">
        <v>460</v>
      </c>
    </row>
    <row r="5068" spans="1:8" s="2" customFormat="1" ht="15.75" thickBot="1" x14ac:dyDescent="0.3">
      <c r="A5068" s="525" t="str">
        <f t="shared" si="138"/>
        <v>954-042-2-013 Transfobec Mauricie</v>
      </c>
      <c r="B5068" s="345" t="str">
        <f t="shared" si="139"/>
        <v>042-2-013 Transfobec Mauricie</v>
      </c>
      <c r="C5068" s="406">
        <v>954</v>
      </c>
      <c r="D5068" s="406" t="s">
        <v>1316</v>
      </c>
      <c r="E5068" s="406" t="s">
        <v>1317</v>
      </c>
      <c r="F5068" s="760">
        <v>460</v>
      </c>
      <c r="G5068" s="761">
        <v>8</v>
      </c>
      <c r="H5068" s="762">
        <v>460</v>
      </c>
    </row>
    <row r="5069" spans="1:8" s="2" customFormat="1" ht="15.75" thickBot="1" x14ac:dyDescent="0.3">
      <c r="A5069" s="525" t="str">
        <f t="shared" si="138"/>
        <v>955-142-4-004 Biomasse du lac Taureau</v>
      </c>
      <c r="B5069" s="345" t="str">
        <f t="shared" si="139"/>
        <v>142-4-004 Biomasse du lac Taureau</v>
      </c>
      <c r="C5069" s="406">
        <v>955</v>
      </c>
      <c r="D5069" s="406" t="s">
        <v>1147</v>
      </c>
      <c r="E5069" s="406" t="s">
        <v>1318</v>
      </c>
      <c r="F5069" s="760">
        <v>460</v>
      </c>
      <c r="G5069" s="761">
        <v>8</v>
      </c>
      <c r="H5069" s="762">
        <v>460</v>
      </c>
    </row>
    <row r="5070" spans="1:8" s="2" customFormat="1" ht="15.75" thickBot="1" x14ac:dyDescent="0.3">
      <c r="A5070" s="525" t="str">
        <f t="shared" si="138"/>
        <v>955-011-0-003 Cascades Canada ULC (Cabano)</v>
      </c>
      <c r="B5070" s="345" t="str">
        <f t="shared" si="139"/>
        <v>011-0-003 Cascades Canada ULC (Cabano)</v>
      </c>
      <c r="C5070" s="406">
        <v>955</v>
      </c>
      <c r="D5070" s="406" t="s">
        <v>1007</v>
      </c>
      <c r="E5070" s="406" t="s">
        <v>1211</v>
      </c>
      <c r="F5070" s="760">
        <v>460</v>
      </c>
      <c r="G5070" s="761">
        <v>8</v>
      </c>
      <c r="H5070" s="762">
        <v>460</v>
      </c>
    </row>
    <row r="5071" spans="1:8" s="2" customFormat="1" ht="15.75" thickBot="1" x14ac:dyDescent="0.3">
      <c r="A5071" s="525" t="str">
        <f t="shared" si="138"/>
        <v>955-051-0-003 Domtar inc. (Windsor - Pâtes et papiers)</v>
      </c>
      <c r="B5071" s="345" t="str">
        <f t="shared" si="139"/>
        <v>051-0-003 Domtar inc. (Windsor - Pâtes et papiers)</v>
      </c>
      <c r="C5071" s="406">
        <v>955</v>
      </c>
      <c r="D5071" s="406" t="s">
        <v>1012</v>
      </c>
      <c r="E5071" s="406" t="s">
        <v>1238</v>
      </c>
      <c r="F5071" s="760">
        <v>460</v>
      </c>
      <c r="G5071" s="761">
        <v>8</v>
      </c>
      <c r="H5071" s="762">
        <v>460</v>
      </c>
    </row>
    <row r="5072" spans="1:8" s="2" customFormat="1" ht="15.75" thickBot="1" x14ac:dyDescent="0.3">
      <c r="A5072" s="525" t="str">
        <f t="shared" si="138"/>
        <v>955-021-2-036 Elkem Métal Canada inc.</v>
      </c>
      <c r="B5072" s="345" t="str">
        <f t="shared" si="139"/>
        <v>021-2-036 Elkem Métal Canada inc.</v>
      </c>
      <c r="C5072" s="406">
        <v>955</v>
      </c>
      <c r="D5072" s="406" t="s">
        <v>1308</v>
      </c>
      <c r="E5072" s="406" t="s">
        <v>1309</v>
      </c>
      <c r="F5072" s="760">
        <v>460</v>
      </c>
      <c r="G5072" s="761">
        <v>8</v>
      </c>
      <c r="H5072" s="762">
        <v>460</v>
      </c>
    </row>
    <row r="5073" spans="1:8" s="2" customFormat="1" ht="15.75" thickBot="1" x14ac:dyDescent="0.3">
      <c r="A5073" s="525" t="str">
        <f t="shared" si="138"/>
        <v>955-027-4-003 Énergie Milot</v>
      </c>
      <c r="B5073" s="345" t="str">
        <f t="shared" si="139"/>
        <v>027-4-003 Énergie Milot</v>
      </c>
      <c r="C5073" s="406">
        <v>955</v>
      </c>
      <c r="D5073" s="406" t="s">
        <v>1314</v>
      </c>
      <c r="E5073" s="406" t="s">
        <v>1315</v>
      </c>
      <c r="F5073" s="760">
        <v>460</v>
      </c>
      <c r="G5073" s="761">
        <v>8</v>
      </c>
      <c r="H5073" s="762">
        <v>460</v>
      </c>
    </row>
    <row r="5074" spans="1:8" s="2" customFormat="1" ht="15.75" thickBot="1" x14ac:dyDescent="0.3">
      <c r="A5074" s="525" t="str">
        <f t="shared" si="138"/>
        <v>955-012-0-003 Entreprises Sappi Canada inc. (Matane)</v>
      </c>
      <c r="B5074" s="345" t="str">
        <f t="shared" si="139"/>
        <v>012-0-003 Entreprises Sappi Canada inc. (Matane)</v>
      </c>
      <c r="C5074" s="406">
        <v>955</v>
      </c>
      <c r="D5074" s="406" t="s">
        <v>1009</v>
      </c>
      <c r="E5074" s="406" t="s">
        <v>1239</v>
      </c>
      <c r="F5074" s="760">
        <v>460</v>
      </c>
      <c r="G5074" s="761">
        <v>8</v>
      </c>
      <c r="H5074" s="762">
        <v>460</v>
      </c>
    </row>
    <row r="5075" spans="1:8" s="2" customFormat="1" ht="15.75" thickBot="1" x14ac:dyDescent="0.3">
      <c r="A5075" s="525" t="str">
        <f t="shared" si="138"/>
        <v>955-025-0-001 Fibrek S.E.N.C. (Pâtes et papiers)</v>
      </c>
      <c r="B5075" s="345" t="str">
        <f t="shared" si="139"/>
        <v>025-0-001 Fibrek S.E.N.C. (Pâtes et papiers)</v>
      </c>
      <c r="C5075" s="406">
        <v>955</v>
      </c>
      <c r="D5075" s="406" t="s">
        <v>1310</v>
      </c>
      <c r="E5075" s="406" t="s">
        <v>1311</v>
      </c>
      <c r="F5075" s="760">
        <v>460</v>
      </c>
      <c r="G5075" s="761">
        <v>8</v>
      </c>
      <c r="H5075" s="762">
        <v>460</v>
      </c>
    </row>
    <row r="5076" spans="1:8" s="2" customFormat="1" ht="15.75" thickBot="1" x14ac:dyDescent="0.3">
      <c r="A5076" s="525" t="str">
        <f t="shared" si="138"/>
        <v>955-081-0-001 Rayonier A.M. Canada S.E.N.C. (Témiscaming - Pâtes et papiers)</v>
      </c>
      <c r="B5076" s="345" t="str">
        <f t="shared" si="139"/>
        <v>081-0-001 Rayonier A.M. Canada S.E.N.C. (Témiscaming - Pâtes et papiers)</v>
      </c>
      <c r="C5076" s="406">
        <v>955</v>
      </c>
      <c r="D5076" s="406" t="s">
        <v>1017</v>
      </c>
      <c r="E5076" s="406" t="s">
        <v>1244</v>
      </c>
      <c r="F5076" s="760">
        <v>460</v>
      </c>
      <c r="G5076" s="761">
        <v>8</v>
      </c>
      <c r="H5076" s="762">
        <v>460</v>
      </c>
    </row>
    <row r="5077" spans="1:8" s="2" customFormat="1" ht="15.75" thickBot="1" x14ac:dyDescent="0.3">
      <c r="A5077" s="525" t="str">
        <f t="shared" si="138"/>
        <v>955-025-4-005 Société de cogénération de St-Félicien, S.E.C.</v>
      </c>
      <c r="B5077" s="345" t="str">
        <f t="shared" si="139"/>
        <v>025-4-005 Société de cogénération de St-Félicien, S.E.C.</v>
      </c>
      <c r="C5077" s="406">
        <v>955</v>
      </c>
      <c r="D5077" s="406" t="s">
        <v>1312</v>
      </c>
      <c r="E5077" s="406" t="s">
        <v>1313</v>
      </c>
      <c r="F5077" s="760">
        <v>460</v>
      </c>
      <c r="G5077" s="761">
        <v>8</v>
      </c>
      <c r="H5077" s="762">
        <v>460</v>
      </c>
    </row>
    <row r="5078" spans="1:8" s="2" customFormat="1" ht="15.75" thickBot="1" x14ac:dyDescent="0.3">
      <c r="A5078" s="525" t="str">
        <f t="shared" si="138"/>
        <v>955-042-2-013 Transfobec Mauricie</v>
      </c>
      <c r="B5078" s="345" t="str">
        <f t="shared" si="139"/>
        <v>042-2-013 Transfobec Mauricie</v>
      </c>
      <c r="C5078" s="406">
        <v>955</v>
      </c>
      <c r="D5078" s="406" t="s">
        <v>1316</v>
      </c>
      <c r="E5078" s="406" t="s">
        <v>1317</v>
      </c>
      <c r="F5078" s="760">
        <v>460</v>
      </c>
      <c r="G5078" s="761">
        <v>8</v>
      </c>
      <c r="H5078" s="762">
        <v>460</v>
      </c>
    </row>
    <row r="5079" spans="1:8" s="2" customFormat="1" ht="15.75" thickBot="1" x14ac:dyDescent="0.3">
      <c r="A5079" s="525" t="str">
        <f t="shared" si="138"/>
        <v>956-142-4-004 Biomasse du lac Taureau</v>
      </c>
      <c r="B5079" s="345" t="str">
        <f t="shared" si="139"/>
        <v>142-4-004 Biomasse du lac Taureau</v>
      </c>
      <c r="C5079" s="406">
        <v>956</v>
      </c>
      <c r="D5079" s="406" t="s">
        <v>1147</v>
      </c>
      <c r="E5079" s="406" t="s">
        <v>1318</v>
      </c>
      <c r="F5079" s="760">
        <v>460</v>
      </c>
      <c r="G5079" s="761">
        <v>8</v>
      </c>
      <c r="H5079" s="762">
        <v>460</v>
      </c>
    </row>
    <row r="5080" spans="1:8" s="2" customFormat="1" ht="15.75" thickBot="1" x14ac:dyDescent="0.3">
      <c r="A5080" s="525" t="str">
        <f t="shared" si="138"/>
        <v>956-011-0-003 Cascades Canada ULC (Cabano)</v>
      </c>
      <c r="B5080" s="345" t="str">
        <f t="shared" si="139"/>
        <v>011-0-003 Cascades Canada ULC (Cabano)</v>
      </c>
      <c r="C5080" s="406">
        <v>956</v>
      </c>
      <c r="D5080" s="406" t="s">
        <v>1007</v>
      </c>
      <c r="E5080" s="406" t="s">
        <v>1211</v>
      </c>
      <c r="F5080" s="760">
        <v>460</v>
      </c>
      <c r="G5080" s="761">
        <v>8</v>
      </c>
      <c r="H5080" s="762">
        <v>460</v>
      </c>
    </row>
    <row r="5081" spans="1:8" s="2" customFormat="1" ht="15.75" thickBot="1" x14ac:dyDescent="0.3">
      <c r="A5081" s="525" t="str">
        <f t="shared" si="138"/>
        <v>956-051-0-003 Domtar inc. (Windsor - Pâtes et papiers)</v>
      </c>
      <c r="B5081" s="345" t="str">
        <f t="shared" si="139"/>
        <v>051-0-003 Domtar inc. (Windsor - Pâtes et papiers)</v>
      </c>
      <c r="C5081" s="406">
        <v>956</v>
      </c>
      <c r="D5081" s="406" t="s">
        <v>1012</v>
      </c>
      <c r="E5081" s="406" t="s">
        <v>1238</v>
      </c>
      <c r="F5081" s="760">
        <v>460</v>
      </c>
      <c r="G5081" s="761">
        <v>8</v>
      </c>
      <c r="H5081" s="762">
        <v>460</v>
      </c>
    </row>
    <row r="5082" spans="1:8" s="2" customFormat="1" ht="15.75" thickBot="1" x14ac:dyDescent="0.3">
      <c r="A5082" s="525" t="str">
        <f t="shared" si="138"/>
        <v>956-021-2-036 Elkem Métal Canada inc.</v>
      </c>
      <c r="B5082" s="345" t="str">
        <f t="shared" si="139"/>
        <v>021-2-036 Elkem Métal Canada inc.</v>
      </c>
      <c r="C5082" s="406">
        <v>956</v>
      </c>
      <c r="D5082" s="406" t="s">
        <v>1308</v>
      </c>
      <c r="E5082" s="406" t="s">
        <v>1309</v>
      </c>
      <c r="F5082" s="760">
        <v>460</v>
      </c>
      <c r="G5082" s="761">
        <v>8</v>
      </c>
      <c r="H5082" s="762">
        <v>460</v>
      </c>
    </row>
    <row r="5083" spans="1:8" s="2" customFormat="1" ht="15.75" thickBot="1" x14ac:dyDescent="0.3">
      <c r="A5083" s="525" t="str">
        <f t="shared" si="138"/>
        <v>956-027-4-003 Énergie Milot</v>
      </c>
      <c r="B5083" s="345" t="str">
        <f t="shared" si="139"/>
        <v>027-4-003 Énergie Milot</v>
      </c>
      <c r="C5083" s="406">
        <v>956</v>
      </c>
      <c r="D5083" s="406" t="s">
        <v>1314</v>
      </c>
      <c r="E5083" s="406" t="s">
        <v>1315</v>
      </c>
      <c r="F5083" s="760">
        <v>460</v>
      </c>
      <c r="G5083" s="761">
        <v>8</v>
      </c>
      <c r="H5083" s="762">
        <v>460</v>
      </c>
    </row>
    <row r="5084" spans="1:8" s="2" customFormat="1" ht="15.75" thickBot="1" x14ac:dyDescent="0.3">
      <c r="A5084" s="525" t="str">
        <f t="shared" si="138"/>
        <v>956-012-0-003 Entreprises Sappi Canada inc. (Matane)</v>
      </c>
      <c r="B5084" s="345" t="str">
        <f t="shared" si="139"/>
        <v>012-0-003 Entreprises Sappi Canada inc. (Matane)</v>
      </c>
      <c r="C5084" s="406">
        <v>956</v>
      </c>
      <c r="D5084" s="406" t="s">
        <v>1009</v>
      </c>
      <c r="E5084" s="406" t="s">
        <v>1239</v>
      </c>
      <c r="F5084" s="760">
        <v>460</v>
      </c>
      <c r="G5084" s="761">
        <v>8</v>
      </c>
      <c r="H5084" s="762">
        <v>460</v>
      </c>
    </row>
    <row r="5085" spans="1:8" s="2" customFormat="1" ht="15.75" thickBot="1" x14ac:dyDescent="0.3">
      <c r="A5085" s="525" t="str">
        <f t="shared" si="138"/>
        <v>956-025-0-001 Fibrek S.E.N.C. (Pâtes et papiers)</v>
      </c>
      <c r="B5085" s="345" t="str">
        <f t="shared" si="139"/>
        <v>025-0-001 Fibrek S.E.N.C. (Pâtes et papiers)</v>
      </c>
      <c r="C5085" s="406">
        <v>956</v>
      </c>
      <c r="D5085" s="406" t="s">
        <v>1310</v>
      </c>
      <c r="E5085" s="406" t="s">
        <v>1311</v>
      </c>
      <c r="F5085" s="760">
        <v>460</v>
      </c>
      <c r="G5085" s="761">
        <v>8</v>
      </c>
      <c r="H5085" s="762">
        <v>460</v>
      </c>
    </row>
    <row r="5086" spans="1:8" s="2" customFormat="1" ht="15.75" thickBot="1" x14ac:dyDescent="0.3">
      <c r="A5086" s="525" t="str">
        <f t="shared" si="138"/>
        <v>956-081-0-001 Rayonier A.M. Canada S.E.N.C. (Témiscaming - Pâtes et papiers)</v>
      </c>
      <c r="B5086" s="345" t="str">
        <f t="shared" si="139"/>
        <v>081-0-001 Rayonier A.M. Canada S.E.N.C. (Témiscaming - Pâtes et papiers)</v>
      </c>
      <c r="C5086" s="406">
        <v>956</v>
      </c>
      <c r="D5086" s="406" t="s">
        <v>1017</v>
      </c>
      <c r="E5086" s="406" t="s">
        <v>1244</v>
      </c>
      <c r="F5086" s="760">
        <v>460</v>
      </c>
      <c r="G5086" s="761">
        <v>8</v>
      </c>
      <c r="H5086" s="762">
        <v>460</v>
      </c>
    </row>
    <row r="5087" spans="1:8" s="2" customFormat="1" ht="15.75" thickBot="1" x14ac:dyDescent="0.3">
      <c r="A5087" s="525" t="str">
        <f t="shared" si="138"/>
        <v>956-025-4-005 Société de cogénération de St-Félicien, S.E.C.</v>
      </c>
      <c r="B5087" s="345" t="str">
        <f t="shared" si="139"/>
        <v>025-4-005 Société de cogénération de St-Félicien, S.E.C.</v>
      </c>
      <c r="C5087" s="406">
        <v>956</v>
      </c>
      <c r="D5087" s="406" t="s">
        <v>1312</v>
      </c>
      <c r="E5087" s="406" t="s">
        <v>1313</v>
      </c>
      <c r="F5087" s="760">
        <v>460</v>
      </c>
      <c r="G5087" s="761">
        <v>8</v>
      </c>
      <c r="H5087" s="762">
        <v>460</v>
      </c>
    </row>
    <row r="5088" spans="1:8" s="2" customFormat="1" ht="15.75" thickBot="1" x14ac:dyDescent="0.3">
      <c r="A5088" s="525" t="str">
        <f t="shared" ref="A5088:A5151" si="140">CONCATENATE(C5088,"-",B5088)</f>
        <v>956-042-2-013 Transfobec Mauricie</v>
      </c>
      <c r="B5088" s="345" t="str">
        <f t="shared" ref="B5088:B5151" si="141">CONCATENATE(D5088," ",E5088)</f>
        <v>042-2-013 Transfobec Mauricie</v>
      </c>
      <c r="C5088" s="406">
        <v>956</v>
      </c>
      <c r="D5088" s="406" t="s">
        <v>1316</v>
      </c>
      <c r="E5088" s="406" t="s">
        <v>1317</v>
      </c>
      <c r="F5088" s="760">
        <v>460</v>
      </c>
      <c r="G5088" s="761">
        <v>8</v>
      </c>
      <c r="H5088" s="762">
        <v>460</v>
      </c>
    </row>
    <row r="5089" spans="1:8" s="2" customFormat="1" ht="15.75" thickBot="1" x14ac:dyDescent="0.3">
      <c r="A5089" s="525" t="str">
        <f t="shared" si="140"/>
        <v>957-142-4-004 Biomasse du lac Taureau</v>
      </c>
      <c r="B5089" s="345" t="str">
        <f t="shared" si="141"/>
        <v>142-4-004 Biomasse du lac Taureau</v>
      </c>
      <c r="C5089" s="406">
        <v>957</v>
      </c>
      <c r="D5089" s="406" t="s">
        <v>1147</v>
      </c>
      <c r="E5089" s="406" t="s">
        <v>1318</v>
      </c>
      <c r="F5089" s="760">
        <v>460</v>
      </c>
      <c r="G5089" s="761">
        <v>8</v>
      </c>
      <c r="H5089" s="762">
        <v>460</v>
      </c>
    </row>
    <row r="5090" spans="1:8" s="2" customFormat="1" ht="15.75" thickBot="1" x14ac:dyDescent="0.3">
      <c r="A5090" s="525" t="str">
        <f t="shared" si="140"/>
        <v>957-011-0-003 Cascades Canada ULC (Cabano)</v>
      </c>
      <c r="B5090" s="345" t="str">
        <f t="shared" si="141"/>
        <v>011-0-003 Cascades Canada ULC (Cabano)</v>
      </c>
      <c r="C5090" s="406">
        <v>957</v>
      </c>
      <c r="D5090" s="406" t="s">
        <v>1007</v>
      </c>
      <c r="E5090" s="406" t="s">
        <v>1211</v>
      </c>
      <c r="F5090" s="760">
        <v>460</v>
      </c>
      <c r="G5090" s="761">
        <v>8</v>
      </c>
      <c r="H5090" s="762">
        <v>460</v>
      </c>
    </row>
    <row r="5091" spans="1:8" s="2" customFormat="1" ht="15.75" thickBot="1" x14ac:dyDescent="0.3">
      <c r="A5091" s="525" t="str">
        <f t="shared" si="140"/>
        <v>957-051-0-003 Domtar inc. (Windsor - Pâtes et papiers)</v>
      </c>
      <c r="B5091" s="345" t="str">
        <f t="shared" si="141"/>
        <v>051-0-003 Domtar inc. (Windsor - Pâtes et papiers)</v>
      </c>
      <c r="C5091" s="406">
        <v>957</v>
      </c>
      <c r="D5091" s="406" t="s">
        <v>1012</v>
      </c>
      <c r="E5091" s="406" t="s">
        <v>1238</v>
      </c>
      <c r="F5091" s="760">
        <v>460</v>
      </c>
      <c r="G5091" s="761">
        <v>8</v>
      </c>
      <c r="H5091" s="762">
        <v>460</v>
      </c>
    </row>
    <row r="5092" spans="1:8" s="2" customFormat="1" ht="15.75" thickBot="1" x14ac:dyDescent="0.3">
      <c r="A5092" s="525" t="str">
        <f t="shared" si="140"/>
        <v>957-021-2-036 Elkem Métal Canada inc.</v>
      </c>
      <c r="B5092" s="345" t="str">
        <f t="shared" si="141"/>
        <v>021-2-036 Elkem Métal Canada inc.</v>
      </c>
      <c r="C5092" s="406">
        <v>957</v>
      </c>
      <c r="D5092" s="406" t="s">
        <v>1308</v>
      </c>
      <c r="E5092" s="406" t="s">
        <v>1309</v>
      </c>
      <c r="F5092" s="760">
        <v>460</v>
      </c>
      <c r="G5092" s="761">
        <v>8</v>
      </c>
      <c r="H5092" s="762">
        <v>460</v>
      </c>
    </row>
    <row r="5093" spans="1:8" s="2" customFormat="1" ht="15.75" thickBot="1" x14ac:dyDescent="0.3">
      <c r="A5093" s="525" t="str">
        <f t="shared" si="140"/>
        <v>957-027-4-003 Énergie Milot</v>
      </c>
      <c r="B5093" s="345" t="str">
        <f t="shared" si="141"/>
        <v>027-4-003 Énergie Milot</v>
      </c>
      <c r="C5093" s="406">
        <v>957</v>
      </c>
      <c r="D5093" s="406" t="s">
        <v>1314</v>
      </c>
      <c r="E5093" s="406" t="s">
        <v>1315</v>
      </c>
      <c r="F5093" s="760">
        <v>260</v>
      </c>
      <c r="G5093" s="761">
        <v>5</v>
      </c>
      <c r="H5093" s="762">
        <v>300</v>
      </c>
    </row>
    <row r="5094" spans="1:8" s="2" customFormat="1" ht="15.75" thickBot="1" x14ac:dyDescent="0.3">
      <c r="A5094" s="525" t="str">
        <f t="shared" si="140"/>
        <v>957-012-0-003 Entreprises Sappi Canada inc. (Matane)</v>
      </c>
      <c r="B5094" s="345" t="str">
        <f t="shared" si="141"/>
        <v>012-0-003 Entreprises Sappi Canada inc. (Matane)</v>
      </c>
      <c r="C5094" s="406">
        <v>957</v>
      </c>
      <c r="D5094" s="406" t="s">
        <v>1009</v>
      </c>
      <c r="E5094" s="406" t="s">
        <v>1239</v>
      </c>
      <c r="F5094" s="760">
        <v>460</v>
      </c>
      <c r="G5094" s="761">
        <v>8</v>
      </c>
      <c r="H5094" s="762">
        <v>460</v>
      </c>
    </row>
    <row r="5095" spans="1:8" s="2" customFormat="1" ht="15.75" thickBot="1" x14ac:dyDescent="0.3">
      <c r="A5095" s="525" t="str">
        <f t="shared" si="140"/>
        <v>957-025-0-001 Fibrek S.E.N.C. (Pâtes et papiers)</v>
      </c>
      <c r="B5095" s="345" t="str">
        <f t="shared" si="141"/>
        <v>025-0-001 Fibrek S.E.N.C. (Pâtes et papiers)</v>
      </c>
      <c r="C5095" s="406">
        <v>957</v>
      </c>
      <c r="D5095" s="406" t="s">
        <v>1310</v>
      </c>
      <c r="E5095" s="406" t="s">
        <v>1311</v>
      </c>
      <c r="F5095" s="760">
        <v>460</v>
      </c>
      <c r="G5095" s="761">
        <v>8</v>
      </c>
      <c r="H5095" s="762">
        <v>460</v>
      </c>
    </row>
    <row r="5096" spans="1:8" s="2" customFormat="1" ht="15.75" thickBot="1" x14ac:dyDescent="0.3">
      <c r="A5096" s="525" t="str">
        <f t="shared" si="140"/>
        <v>957-081-0-001 Rayonier A.M. Canada S.E.N.C. (Témiscaming - Pâtes et papiers)</v>
      </c>
      <c r="B5096" s="345" t="str">
        <f t="shared" si="141"/>
        <v>081-0-001 Rayonier A.M. Canada S.E.N.C. (Témiscaming - Pâtes et papiers)</v>
      </c>
      <c r="C5096" s="406">
        <v>957</v>
      </c>
      <c r="D5096" s="406" t="s">
        <v>1017</v>
      </c>
      <c r="E5096" s="406" t="s">
        <v>1244</v>
      </c>
      <c r="F5096" s="760">
        <v>460</v>
      </c>
      <c r="G5096" s="761">
        <v>8</v>
      </c>
      <c r="H5096" s="762">
        <v>460</v>
      </c>
    </row>
    <row r="5097" spans="1:8" s="2" customFormat="1" ht="15.75" thickBot="1" x14ac:dyDescent="0.3">
      <c r="A5097" s="525" t="str">
        <f t="shared" si="140"/>
        <v>957-025-4-005 Société de cogénération de St-Félicien, S.E.C.</v>
      </c>
      <c r="B5097" s="345" t="str">
        <f t="shared" si="141"/>
        <v>025-4-005 Société de cogénération de St-Félicien, S.E.C.</v>
      </c>
      <c r="C5097" s="406">
        <v>957</v>
      </c>
      <c r="D5097" s="406" t="s">
        <v>1312</v>
      </c>
      <c r="E5097" s="406" t="s">
        <v>1313</v>
      </c>
      <c r="F5097" s="760">
        <v>460</v>
      </c>
      <c r="G5097" s="761">
        <v>8</v>
      </c>
      <c r="H5097" s="762">
        <v>460</v>
      </c>
    </row>
    <row r="5098" spans="1:8" s="2" customFormat="1" ht="15.75" thickBot="1" x14ac:dyDescent="0.3">
      <c r="A5098" s="525" t="str">
        <f t="shared" si="140"/>
        <v>957-042-2-013 Transfobec Mauricie</v>
      </c>
      <c r="B5098" s="345" t="str">
        <f t="shared" si="141"/>
        <v>042-2-013 Transfobec Mauricie</v>
      </c>
      <c r="C5098" s="406">
        <v>957</v>
      </c>
      <c r="D5098" s="406" t="s">
        <v>1316</v>
      </c>
      <c r="E5098" s="406" t="s">
        <v>1317</v>
      </c>
      <c r="F5098" s="760">
        <v>460</v>
      </c>
      <c r="G5098" s="761">
        <v>8</v>
      </c>
      <c r="H5098" s="762">
        <v>460</v>
      </c>
    </row>
    <row r="5099" spans="1:8" s="2" customFormat="1" ht="15.75" thickBot="1" x14ac:dyDescent="0.3">
      <c r="A5099" s="525" t="str">
        <f t="shared" si="140"/>
        <v>960-142-4-004 Biomasse du lac Taureau</v>
      </c>
      <c r="B5099" s="345" t="str">
        <f t="shared" si="141"/>
        <v>142-4-004 Biomasse du lac Taureau</v>
      </c>
      <c r="C5099" s="406">
        <v>960</v>
      </c>
      <c r="D5099" s="406" t="s">
        <v>1147</v>
      </c>
      <c r="E5099" s="406" t="s">
        <v>1318</v>
      </c>
      <c r="F5099" s="760">
        <v>460</v>
      </c>
      <c r="G5099" s="761">
        <v>8</v>
      </c>
      <c r="H5099" s="762">
        <v>460</v>
      </c>
    </row>
    <row r="5100" spans="1:8" s="2" customFormat="1" ht="15.75" thickBot="1" x14ac:dyDescent="0.3">
      <c r="A5100" s="525" t="str">
        <f t="shared" si="140"/>
        <v>960-011-0-003 Cascades Canada ULC (Cabano)</v>
      </c>
      <c r="B5100" s="345" t="str">
        <f t="shared" si="141"/>
        <v>011-0-003 Cascades Canada ULC (Cabano)</v>
      </c>
      <c r="C5100" s="406">
        <v>960</v>
      </c>
      <c r="D5100" s="406" t="s">
        <v>1007</v>
      </c>
      <c r="E5100" s="406" t="s">
        <v>1211</v>
      </c>
      <c r="F5100" s="760">
        <v>460</v>
      </c>
      <c r="G5100" s="761">
        <v>8</v>
      </c>
      <c r="H5100" s="762">
        <v>460</v>
      </c>
    </row>
    <row r="5101" spans="1:8" s="2" customFormat="1" ht="15.75" thickBot="1" x14ac:dyDescent="0.3">
      <c r="A5101" s="525" t="str">
        <f t="shared" si="140"/>
        <v>960-051-0-003 Domtar inc. (Windsor - Pâtes et papiers)</v>
      </c>
      <c r="B5101" s="345" t="str">
        <f t="shared" si="141"/>
        <v>051-0-003 Domtar inc. (Windsor - Pâtes et papiers)</v>
      </c>
      <c r="C5101" s="406">
        <v>960</v>
      </c>
      <c r="D5101" s="406" t="s">
        <v>1012</v>
      </c>
      <c r="E5101" s="406" t="s">
        <v>1238</v>
      </c>
      <c r="F5101" s="760">
        <v>460</v>
      </c>
      <c r="G5101" s="761">
        <v>8</v>
      </c>
      <c r="H5101" s="762">
        <v>460</v>
      </c>
    </row>
    <row r="5102" spans="1:8" s="2" customFormat="1" ht="15.75" thickBot="1" x14ac:dyDescent="0.3">
      <c r="A5102" s="525" t="str">
        <f t="shared" si="140"/>
        <v>960-021-2-036 Elkem Métal Canada inc.</v>
      </c>
      <c r="B5102" s="345" t="str">
        <f t="shared" si="141"/>
        <v>021-2-036 Elkem Métal Canada inc.</v>
      </c>
      <c r="C5102" s="406">
        <v>960</v>
      </c>
      <c r="D5102" s="406" t="s">
        <v>1308</v>
      </c>
      <c r="E5102" s="406" t="s">
        <v>1309</v>
      </c>
      <c r="F5102" s="760">
        <v>420</v>
      </c>
      <c r="G5102" s="761">
        <v>7</v>
      </c>
      <c r="H5102" s="762">
        <v>420</v>
      </c>
    </row>
    <row r="5103" spans="1:8" s="2" customFormat="1" ht="15.75" thickBot="1" x14ac:dyDescent="0.3">
      <c r="A5103" s="525" t="str">
        <f t="shared" si="140"/>
        <v>960-027-4-003 Énergie Milot</v>
      </c>
      <c r="B5103" s="345" t="str">
        <f t="shared" si="141"/>
        <v>027-4-003 Énergie Milot</v>
      </c>
      <c r="C5103" s="406">
        <v>960</v>
      </c>
      <c r="D5103" s="406" t="s">
        <v>1314</v>
      </c>
      <c r="E5103" s="406" t="s">
        <v>1315</v>
      </c>
      <c r="F5103" s="760">
        <v>460</v>
      </c>
      <c r="G5103" s="761">
        <v>8</v>
      </c>
      <c r="H5103" s="762">
        <v>460</v>
      </c>
    </row>
    <row r="5104" spans="1:8" s="2" customFormat="1" ht="15.75" thickBot="1" x14ac:dyDescent="0.3">
      <c r="A5104" s="525" t="str">
        <f t="shared" si="140"/>
        <v>960-012-0-003 Entreprises Sappi Canada inc. (Matane)</v>
      </c>
      <c r="B5104" s="345" t="str">
        <f t="shared" si="141"/>
        <v>012-0-003 Entreprises Sappi Canada inc. (Matane)</v>
      </c>
      <c r="C5104" s="406">
        <v>960</v>
      </c>
      <c r="D5104" s="406" t="s">
        <v>1009</v>
      </c>
      <c r="E5104" s="406" t="s">
        <v>1239</v>
      </c>
      <c r="F5104" s="760">
        <v>460</v>
      </c>
      <c r="G5104" s="761">
        <v>8</v>
      </c>
      <c r="H5104" s="762">
        <v>460</v>
      </c>
    </row>
    <row r="5105" spans="1:8" s="2" customFormat="1" ht="15.75" thickBot="1" x14ac:dyDescent="0.3">
      <c r="A5105" s="525" t="str">
        <f t="shared" si="140"/>
        <v>960-025-0-001 Fibrek S.E.N.C. (Pâtes et papiers)</v>
      </c>
      <c r="B5105" s="345" t="str">
        <f t="shared" si="141"/>
        <v>025-0-001 Fibrek S.E.N.C. (Pâtes et papiers)</v>
      </c>
      <c r="C5105" s="406">
        <v>960</v>
      </c>
      <c r="D5105" s="406" t="s">
        <v>1310</v>
      </c>
      <c r="E5105" s="406" t="s">
        <v>1311</v>
      </c>
      <c r="F5105" s="760">
        <v>460</v>
      </c>
      <c r="G5105" s="761">
        <v>8</v>
      </c>
      <c r="H5105" s="762">
        <v>460</v>
      </c>
    </row>
    <row r="5106" spans="1:8" s="2" customFormat="1" ht="15.75" thickBot="1" x14ac:dyDescent="0.3">
      <c r="A5106" s="525" t="str">
        <f t="shared" si="140"/>
        <v>960-081-0-001 Rayonier A.M. Canada S.E.N.C. (Témiscaming - Pâtes et papiers)</v>
      </c>
      <c r="B5106" s="345" t="str">
        <f t="shared" si="141"/>
        <v>081-0-001 Rayonier A.M. Canada S.E.N.C. (Témiscaming - Pâtes et papiers)</v>
      </c>
      <c r="C5106" s="406">
        <v>960</v>
      </c>
      <c r="D5106" s="406" t="s">
        <v>1017</v>
      </c>
      <c r="E5106" s="406" t="s">
        <v>1244</v>
      </c>
      <c r="F5106" s="760">
        <v>460</v>
      </c>
      <c r="G5106" s="761">
        <v>8</v>
      </c>
      <c r="H5106" s="762">
        <v>460</v>
      </c>
    </row>
    <row r="5107" spans="1:8" s="2" customFormat="1" ht="15.75" thickBot="1" x14ac:dyDescent="0.3">
      <c r="A5107" s="525" t="str">
        <f t="shared" si="140"/>
        <v>960-025-4-005 Société de cogénération de St-Félicien, S.E.C.</v>
      </c>
      <c r="B5107" s="345" t="str">
        <f t="shared" si="141"/>
        <v>025-4-005 Société de cogénération de St-Félicien, S.E.C.</v>
      </c>
      <c r="C5107" s="406">
        <v>960</v>
      </c>
      <c r="D5107" s="406" t="s">
        <v>1312</v>
      </c>
      <c r="E5107" s="406" t="s">
        <v>1313</v>
      </c>
      <c r="F5107" s="760">
        <v>460</v>
      </c>
      <c r="G5107" s="761">
        <v>8</v>
      </c>
      <c r="H5107" s="762">
        <v>460</v>
      </c>
    </row>
    <row r="5108" spans="1:8" s="2" customFormat="1" ht="15.75" thickBot="1" x14ac:dyDescent="0.3">
      <c r="A5108" s="525" t="str">
        <f t="shared" si="140"/>
        <v>960-042-2-013 Transfobec Mauricie</v>
      </c>
      <c r="B5108" s="345" t="str">
        <f t="shared" si="141"/>
        <v>042-2-013 Transfobec Mauricie</v>
      </c>
      <c r="C5108" s="406">
        <v>960</v>
      </c>
      <c r="D5108" s="406" t="s">
        <v>1316</v>
      </c>
      <c r="E5108" s="406" t="s">
        <v>1317</v>
      </c>
      <c r="F5108" s="760">
        <v>460</v>
      </c>
      <c r="G5108" s="761">
        <v>8</v>
      </c>
      <c r="H5108" s="762">
        <v>460</v>
      </c>
    </row>
    <row r="5109" spans="1:8" s="2" customFormat="1" ht="15.75" thickBot="1" x14ac:dyDescent="0.3">
      <c r="A5109" s="525" t="str">
        <f t="shared" si="140"/>
        <v>961-142-4-004 Biomasse du lac Taureau</v>
      </c>
      <c r="B5109" s="345" t="str">
        <f t="shared" si="141"/>
        <v>142-4-004 Biomasse du lac Taureau</v>
      </c>
      <c r="C5109" s="406">
        <v>961</v>
      </c>
      <c r="D5109" s="406" t="s">
        <v>1147</v>
      </c>
      <c r="E5109" s="406" t="s">
        <v>1318</v>
      </c>
      <c r="F5109" s="760">
        <v>460</v>
      </c>
      <c r="G5109" s="761">
        <v>8</v>
      </c>
      <c r="H5109" s="762">
        <v>460</v>
      </c>
    </row>
    <row r="5110" spans="1:8" s="2" customFormat="1" ht="15.75" thickBot="1" x14ac:dyDescent="0.3">
      <c r="A5110" s="525" t="str">
        <f t="shared" si="140"/>
        <v>961-011-0-003 Cascades Canada ULC (Cabano)</v>
      </c>
      <c r="B5110" s="345" t="str">
        <f t="shared" si="141"/>
        <v>011-0-003 Cascades Canada ULC (Cabano)</v>
      </c>
      <c r="C5110" s="406">
        <v>961</v>
      </c>
      <c r="D5110" s="406" t="s">
        <v>1007</v>
      </c>
      <c r="E5110" s="406" t="s">
        <v>1211</v>
      </c>
      <c r="F5110" s="760">
        <v>460</v>
      </c>
      <c r="G5110" s="761">
        <v>8</v>
      </c>
      <c r="H5110" s="762">
        <v>460</v>
      </c>
    </row>
    <row r="5111" spans="1:8" s="2" customFormat="1" ht="15.75" thickBot="1" x14ac:dyDescent="0.3">
      <c r="A5111" s="525" t="str">
        <f t="shared" si="140"/>
        <v>961-051-0-003 Domtar inc. (Windsor - Pâtes et papiers)</v>
      </c>
      <c r="B5111" s="345" t="str">
        <f t="shared" si="141"/>
        <v>051-0-003 Domtar inc. (Windsor - Pâtes et papiers)</v>
      </c>
      <c r="C5111" s="406">
        <v>961</v>
      </c>
      <c r="D5111" s="406" t="s">
        <v>1012</v>
      </c>
      <c r="E5111" s="406" t="s">
        <v>1238</v>
      </c>
      <c r="F5111" s="760">
        <v>460</v>
      </c>
      <c r="G5111" s="761">
        <v>8</v>
      </c>
      <c r="H5111" s="762">
        <v>460</v>
      </c>
    </row>
    <row r="5112" spans="1:8" s="2" customFormat="1" ht="15.75" thickBot="1" x14ac:dyDescent="0.3">
      <c r="A5112" s="525" t="str">
        <f t="shared" si="140"/>
        <v>961-021-2-036 Elkem Métal Canada inc.</v>
      </c>
      <c r="B5112" s="345" t="str">
        <f t="shared" si="141"/>
        <v>021-2-036 Elkem Métal Canada inc.</v>
      </c>
      <c r="C5112" s="406">
        <v>961</v>
      </c>
      <c r="D5112" s="406" t="s">
        <v>1308</v>
      </c>
      <c r="E5112" s="406" t="s">
        <v>1309</v>
      </c>
      <c r="F5112" s="760">
        <v>460</v>
      </c>
      <c r="G5112" s="761">
        <v>8</v>
      </c>
      <c r="H5112" s="762">
        <v>460</v>
      </c>
    </row>
    <row r="5113" spans="1:8" s="2" customFormat="1" ht="15.75" thickBot="1" x14ac:dyDescent="0.3">
      <c r="A5113" s="525" t="str">
        <f t="shared" si="140"/>
        <v>961-027-4-003 Énergie Milot</v>
      </c>
      <c r="B5113" s="345" t="str">
        <f t="shared" si="141"/>
        <v>027-4-003 Énergie Milot</v>
      </c>
      <c r="C5113" s="406">
        <v>961</v>
      </c>
      <c r="D5113" s="406" t="s">
        <v>1314</v>
      </c>
      <c r="E5113" s="406" t="s">
        <v>1315</v>
      </c>
      <c r="F5113" s="760">
        <v>460</v>
      </c>
      <c r="G5113" s="761">
        <v>8</v>
      </c>
      <c r="H5113" s="762">
        <v>460</v>
      </c>
    </row>
    <row r="5114" spans="1:8" s="2" customFormat="1" ht="15.75" thickBot="1" x14ac:dyDescent="0.3">
      <c r="A5114" s="525" t="str">
        <f t="shared" si="140"/>
        <v>961-012-0-003 Entreprises Sappi Canada inc. (Matane)</v>
      </c>
      <c r="B5114" s="345" t="str">
        <f t="shared" si="141"/>
        <v>012-0-003 Entreprises Sappi Canada inc. (Matane)</v>
      </c>
      <c r="C5114" s="406">
        <v>961</v>
      </c>
      <c r="D5114" s="406" t="s">
        <v>1009</v>
      </c>
      <c r="E5114" s="406" t="s">
        <v>1239</v>
      </c>
      <c r="F5114" s="760">
        <v>460</v>
      </c>
      <c r="G5114" s="761">
        <v>8</v>
      </c>
      <c r="H5114" s="762">
        <v>460</v>
      </c>
    </row>
    <row r="5115" spans="1:8" s="2" customFormat="1" ht="15.75" thickBot="1" x14ac:dyDescent="0.3">
      <c r="A5115" s="525" t="str">
        <f t="shared" si="140"/>
        <v>961-025-0-001 Fibrek S.E.N.C. (Pâtes et papiers)</v>
      </c>
      <c r="B5115" s="345" t="str">
        <f t="shared" si="141"/>
        <v>025-0-001 Fibrek S.E.N.C. (Pâtes et papiers)</v>
      </c>
      <c r="C5115" s="406">
        <v>961</v>
      </c>
      <c r="D5115" s="406" t="s">
        <v>1310</v>
      </c>
      <c r="E5115" s="406" t="s">
        <v>1311</v>
      </c>
      <c r="F5115" s="760">
        <v>460</v>
      </c>
      <c r="G5115" s="761">
        <v>8</v>
      </c>
      <c r="H5115" s="762">
        <v>460</v>
      </c>
    </row>
    <row r="5116" spans="1:8" s="2" customFormat="1" ht="15.75" thickBot="1" x14ac:dyDescent="0.3">
      <c r="A5116" s="525" t="str">
        <f t="shared" si="140"/>
        <v>961-081-0-001 Rayonier A.M. Canada S.E.N.C. (Témiscaming - Pâtes et papiers)</v>
      </c>
      <c r="B5116" s="345" t="str">
        <f t="shared" si="141"/>
        <v>081-0-001 Rayonier A.M. Canada S.E.N.C. (Témiscaming - Pâtes et papiers)</v>
      </c>
      <c r="C5116" s="406">
        <v>961</v>
      </c>
      <c r="D5116" s="406" t="s">
        <v>1017</v>
      </c>
      <c r="E5116" s="406" t="s">
        <v>1244</v>
      </c>
      <c r="F5116" s="760">
        <v>460</v>
      </c>
      <c r="G5116" s="761">
        <v>8</v>
      </c>
      <c r="H5116" s="762">
        <v>460</v>
      </c>
    </row>
    <row r="5117" spans="1:8" s="2" customFormat="1" ht="15.75" thickBot="1" x14ac:dyDescent="0.3">
      <c r="A5117" s="525" t="str">
        <f t="shared" si="140"/>
        <v>961-025-4-005 Société de cogénération de St-Félicien, S.E.C.</v>
      </c>
      <c r="B5117" s="345" t="str">
        <f t="shared" si="141"/>
        <v>025-4-005 Société de cogénération de St-Félicien, S.E.C.</v>
      </c>
      <c r="C5117" s="406">
        <v>961</v>
      </c>
      <c r="D5117" s="406" t="s">
        <v>1312</v>
      </c>
      <c r="E5117" s="406" t="s">
        <v>1313</v>
      </c>
      <c r="F5117" s="760">
        <v>460</v>
      </c>
      <c r="G5117" s="761">
        <v>8</v>
      </c>
      <c r="H5117" s="762">
        <v>460</v>
      </c>
    </row>
    <row r="5118" spans="1:8" s="2" customFormat="1" ht="15.75" thickBot="1" x14ac:dyDescent="0.3">
      <c r="A5118" s="525" t="str">
        <f t="shared" si="140"/>
        <v>961-042-2-013 Transfobec Mauricie</v>
      </c>
      <c r="B5118" s="345" t="str">
        <f t="shared" si="141"/>
        <v>042-2-013 Transfobec Mauricie</v>
      </c>
      <c r="C5118" s="406">
        <v>961</v>
      </c>
      <c r="D5118" s="406" t="s">
        <v>1316</v>
      </c>
      <c r="E5118" s="406" t="s">
        <v>1317</v>
      </c>
      <c r="F5118" s="760">
        <v>460</v>
      </c>
      <c r="G5118" s="761">
        <v>8</v>
      </c>
      <c r="H5118" s="762">
        <v>460</v>
      </c>
    </row>
    <row r="5119" spans="1:8" s="2" customFormat="1" ht="15.75" thickBot="1" x14ac:dyDescent="0.3">
      <c r="A5119" s="525" t="str">
        <f t="shared" si="140"/>
        <v>962-142-4-004 Biomasse du lac Taureau</v>
      </c>
      <c r="B5119" s="345" t="str">
        <f t="shared" si="141"/>
        <v>142-4-004 Biomasse du lac Taureau</v>
      </c>
      <c r="C5119" s="406">
        <v>962</v>
      </c>
      <c r="D5119" s="406" t="s">
        <v>1147</v>
      </c>
      <c r="E5119" s="406" t="s">
        <v>1318</v>
      </c>
      <c r="F5119" s="760">
        <v>460</v>
      </c>
      <c r="G5119" s="761">
        <v>8</v>
      </c>
      <c r="H5119" s="762">
        <v>460</v>
      </c>
    </row>
    <row r="5120" spans="1:8" s="2" customFormat="1" ht="15.75" thickBot="1" x14ac:dyDescent="0.3">
      <c r="A5120" s="525" t="str">
        <f t="shared" si="140"/>
        <v>962-011-0-003 Cascades Canada ULC (Cabano)</v>
      </c>
      <c r="B5120" s="345" t="str">
        <f t="shared" si="141"/>
        <v>011-0-003 Cascades Canada ULC (Cabano)</v>
      </c>
      <c r="C5120" s="406">
        <v>962</v>
      </c>
      <c r="D5120" s="406" t="s">
        <v>1007</v>
      </c>
      <c r="E5120" s="406" t="s">
        <v>1211</v>
      </c>
      <c r="F5120" s="760">
        <v>460</v>
      </c>
      <c r="G5120" s="761">
        <v>8</v>
      </c>
      <c r="H5120" s="762">
        <v>460</v>
      </c>
    </row>
    <row r="5121" spans="1:8" s="2" customFormat="1" ht="15.75" thickBot="1" x14ac:dyDescent="0.3">
      <c r="A5121" s="525" t="str">
        <f t="shared" si="140"/>
        <v>962-051-0-003 Domtar inc. (Windsor - Pâtes et papiers)</v>
      </c>
      <c r="B5121" s="345" t="str">
        <f t="shared" si="141"/>
        <v>051-0-003 Domtar inc. (Windsor - Pâtes et papiers)</v>
      </c>
      <c r="C5121" s="406">
        <v>962</v>
      </c>
      <c r="D5121" s="406" t="s">
        <v>1012</v>
      </c>
      <c r="E5121" s="406" t="s">
        <v>1238</v>
      </c>
      <c r="F5121" s="760">
        <v>460</v>
      </c>
      <c r="G5121" s="761">
        <v>8</v>
      </c>
      <c r="H5121" s="762">
        <v>460</v>
      </c>
    </row>
    <row r="5122" spans="1:8" s="2" customFormat="1" ht="15.75" thickBot="1" x14ac:dyDescent="0.3">
      <c r="A5122" s="525" t="str">
        <f t="shared" si="140"/>
        <v>962-021-2-036 Elkem Métal Canada inc.</v>
      </c>
      <c r="B5122" s="345" t="str">
        <f t="shared" si="141"/>
        <v>021-2-036 Elkem Métal Canada inc.</v>
      </c>
      <c r="C5122" s="406">
        <v>962</v>
      </c>
      <c r="D5122" s="406" t="s">
        <v>1308</v>
      </c>
      <c r="E5122" s="406" t="s">
        <v>1309</v>
      </c>
      <c r="F5122" s="760">
        <v>460</v>
      </c>
      <c r="G5122" s="761">
        <v>8</v>
      </c>
      <c r="H5122" s="762">
        <v>460</v>
      </c>
    </row>
    <row r="5123" spans="1:8" s="2" customFormat="1" ht="15.75" thickBot="1" x14ac:dyDescent="0.3">
      <c r="A5123" s="525" t="str">
        <f t="shared" si="140"/>
        <v>962-027-4-003 Énergie Milot</v>
      </c>
      <c r="B5123" s="345" t="str">
        <f t="shared" si="141"/>
        <v>027-4-003 Énergie Milot</v>
      </c>
      <c r="C5123" s="406">
        <v>962</v>
      </c>
      <c r="D5123" s="406" t="s">
        <v>1314</v>
      </c>
      <c r="E5123" s="406" t="s">
        <v>1315</v>
      </c>
      <c r="F5123" s="760">
        <v>460</v>
      </c>
      <c r="G5123" s="761">
        <v>8</v>
      </c>
      <c r="H5123" s="762">
        <v>460</v>
      </c>
    </row>
    <row r="5124" spans="1:8" s="2" customFormat="1" ht="15.75" thickBot="1" x14ac:dyDescent="0.3">
      <c r="A5124" s="525" t="str">
        <f t="shared" si="140"/>
        <v>962-012-0-003 Entreprises Sappi Canada inc. (Matane)</v>
      </c>
      <c r="B5124" s="345" t="str">
        <f t="shared" si="141"/>
        <v>012-0-003 Entreprises Sappi Canada inc. (Matane)</v>
      </c>
      <c r="C5124" s="406">
        <v>962</v>
      </c>
      <c r="D5124" s="406" t="s">
        <v>1009</v>
      </c>
      <c r="E5124" s="406" t="s">
        <v>1239</v>
      </c>
      <c r="F5124" s="760">
        <v>460</v>
      </c>
      <c r="G5124" s="761">
        <v>8</v>
      </c>
      <c r="H5124" s="762">
        <v>460</v>
      </c>
    </row>
    <row r="5125" spans="1:8" s="2" customFormat="1" ht="15.75" thickBot="1" x14ac:dyDescent="0.3">
      <c r="A5125" s="525" t="str">
        <f t="shared" si="140"/>
        <v>962-025-0-001 Fibrek S.E.N.C. (Pâtes et papiers)</v>
      </c>
      <c r="B5125" s="345" t="str">
        <f t="shared" si="141"/>
        <v>025-0-001 Fibrek S.E.N.C. (Pâtes et papiers)</v>
      </c>
      <c r="C5125" s="406">
        <v>962</v>
      </c>
      <c r="D5125" s="406" t="s">
        <v>1310</v>
      </c>
      <c r="E5125" s="406" t="s">
        <v>1311</v>
      </c>
      <c r="F5125" s="760">
        <v>460</v>
      </c>
      <c r="G5125" s="761">
        <v>8</v>
      </c>
      <c r="H5125" s="762">
        <v>460</v>
      </c>
    </row>
    <row r="5126" spans="1:8" s="2" customFormat="1" ht="15.75" thickBot="1" x14ac:dyDescent="0.3">
      <c r="A5126" s="525" t="str">
        <f t="shared" si="140"/>
        <v>962-081-0-001 Rayonier A.M. Canada S.E.N.C. (Témiscaming - Pâtes et papiers)</v>
      </c>
      <c r="B5126" s="345" t="str">
        <f t="shared" si="141"/>
        <v>081-0-001 Rayonier A.M. Canada S.E.N.C. (Témiscaming - Pâtes et papiers)</v>
      </c>
      <c r="C5126" s="406">
        <v>962</v>
      </c>
      <c r="D5126" s="406" t="s">
        <v>1017</v>
      </c>
      <c r="E5126" s="406" t="s">
        <v>1244</v>
      </c>
      <c r="F5126" s="760">
        <v>460</v>
      </c>
      <c r="G5126" s="761">
        <v>8</v>
      </c>
      <c r="H5126" s="762">
        <v>460</v>
      </c>
    </row>
    <row r="5127" spans="1:8" s="2" customFormat="1" ht="15.75" thickBot="1" x14ac:dyDescent="0.3">
      <c r="A5127" s="525" t="str">
        <f t="shared" si="140"/>
        <v>962-025-4-005 Société de cogénération de St-Félicien, S.E.C.</v>
      </c>
      <c r="B5127" s="345" t="str">
        <f t="shared" si="141"/>
        <v>025-4-005 Société de cogénération de St-Félicien, S.E.C.</v>
      </c>
      <c r="C5127" s="406">
        <v>962</v>
      </c>
      <c r="D5127" s="406" t="s">
        <v>1312</v>
      </c>
      <c r="E5127" s="406" t="s">
        <v>1313</v>
      </c>
      <c r="F5127" s="760">
        <v>460</v>
      </c>
      <c r="G5127" s="761">
        <v>8</v>
      </c>
      <c r="H5127" s="762">
        <v>460</v>
      </c>
    </row>
    <row r="5128" spans="1:8" s="2" customFormat="1" ht="15.75" thickBot="1" x14ac:dyDescent="0.3">
      <c r="A5128" s="525" t="str">
        <f t="shared" si="140"/>
        <v>962-042-2-013 Transfobec Mauricie</v>
      </c>
      <c r="B5128" s="345" t="str">
        <f t="shared" si="141"/>
        <v>042-2-013 Transfobec Mauricie</v>
      </c>
      <c r="C5128" s="406">
        <v>962</v>
      </c>
      <c r="D5128" s="406" t="s">
        <v>1316</v>
      </c>
      <c r="E5128" s="406" t="s">
        <v>1317</v>
      </c>
      <c r="F5128" s="760">
        <v>460</v>
      </c>
      <c r="G5128" s="761">
        <v>8</v>
      </c>
      <c r="H5128" s="762">
        <v>460</v>
      </c>
    </row>
    <row r="5129" spans="1:8" s="2" customFormat="1" ht="15.75" thickBot="1" x14ac:dyDescent="0.3">
      <c r="A5129" s="525" t="str">
        <f t="shared" si="140"/>
        <v>963-142-4-004 Biomasse du lac Taureau</v>
      </c>
      <c r="B5129" s="345" t="str">
        <f t="shared" si="141"/>
        <v>142-4-004 Biomasse du lac Taureau</v>
      </c>
      <c r="C5129" s="406">
        <v>963</v>
      </c>
      <c r="D5129" s="406" t="s">
        <v>1147</v>
      </c>
      <c r="E5129" s="406" t="s">
        <v>1318</v>
      </c>
      <c r="F5129" s="760">
        <v>460</v>
      </c>
      <c r="G5129" s="761">
        <v>8</v>
      </c>
      <c r="H5129" s="762">
        <v>460</v>
      </c>
    </row>
    <row r="5130" spans="1:8" s="2" customFormat="1" ht="15.75" thickBot="1" x14ac:dyDescent="0.3">
      <c r="A5130" s="525" t="str">
        <f t="shared" si="140"/>
        <v>963-011-0-003 Cascades Canada ULC (Cabano)</v>
      </c>
      <c r="B5130" s="345" t="str">
        <f t="shared" si="141"/>
        <v>011-0-003 Cascades Canada ULC (Cabano)</v>
      </c>
      <c r="C5130" s="406">
        <v>963</v>
      </c>
      <c r="D5130" s="406" t="s">
        <v>1007</v>
      </c>
      <c r="E5130" s="406" t="s">
        <v>1211</v>
      </c>
      <c r="F5130" s="760">
        <v>460</v>
      </c>
      <c r="G5130" s="761">
        <v>8</v>
      </c>
      <c r="H5130" s="762">
        <v>460</v>
      </c>
    </row>
    <row r="5131" spans="1:8" s="2" customFormat="1" ht="15.75" thickBot="1" x14ac:dyDescent="0.3">
      <c r="A5131" s="525" t="str">
        <f t="shared" si="140"/>
        <v>963-051-0-003 Domtar inc. (Windsor - Pâtes et papiers)</v>
      </c>
      <c r="B5131" s="345" t="str">
        <f t="shared" si="141"/>
        <v>051-0-003 Domtar inc. (Windsor - Pâtes et papiers)</v>
      </c>
      <c r="C5131" s="406">
        <v>963</v>
      </c>
      <c r="D5131" s="406" t="s">
        <v>1012</v>
      </c>
      <c r="E5131" s="406" t="s">
        <v>1238</v>
      </c>
      <c r="F5131" s="760">
        <v>460</v>
      </c>
      <c r="G5131" s="761">
        <v>8</v>
      </c>
      <c r="H5131" s="762">
        <v>460</v>
      </c>
    </row>
    <row r="5132" spans="1:8" s="2" customFormat="1" ht="15.75" thickBot="1" x14ac:dyDescent="0.3">
      <c r="A5132" s="525" t="str">
        <f t="shared" si="140"/>
        <v>963-021-2-036 Elkem Métal Canada inc.</v>
      </c>
      <c r="B5132" s="345" t="str">
        <f t="shared" si="141"/>
        <v>021-2-036 Elkem Métal Canada inc.</v>
      </c>
      <c r="C5132" s="406">
        <v>963</v>
      </c>
      <c r="D5132" s="406" t="s">
        <v>1308</v>
      </c>
      <c r="E5132" s="406" t="s">
        <v>1309</v>
      </c>
      <c r="F5132" s="760">
        <v>460</v>
      </c>
      <c r="G5132" s="761">
        <v>8</v>
      </c>
      <c r="H5132" s="762">
        <v>460</v>
      </c>
    </row>
    <row r="5133" spans="1:8" s="2" customFormat="1" ht="15.75" thickBot="1" x14ac:dyDescent="0.3">
      <c r="A5133" s="525" t="str">
        <f t="shared" si="140"/>
        <v>963-027-4-003 Énergie Milot</v>
      </c>
      <c r="B5133" s="345" t="str">
        <f t="shared" si="141"/>
        <v>027-4-003 Énergie Milot</v>
      </c>
      <c r="C5133" s="406">
        <v>963</v>
      </c>
      <c r="D5133" s="406" t="s">
        <v>1314</v>
      </c>
      <c r="E5133" s="406" t="s">
        <v>1315</v>
      </c>
      <c r="F5133" s="760">
        <v>460</v>
      </c>
      <c r="G5133" s="761">
        <v>8</v>
      </c>
      <c r="H5133" s="762">
        <v>460</v>
      </c>
    </row>
    <row r="5134" spans="1:8" s="2" customFormat="1" ht="15.75" thickBot="1" x14ac:dyDescent="0.3">
      <c r="A5134" s="525" t="str">
        <f t="shared" si="140"/>
        <v>963-012-0-003 Entreprises Sappi Canada inc. (Matane)</v>
      </c>
      <c r="B5134" s="345" t="str">
        <f t="shared" si="141"/>
        <v>012-0-003 Entreprises Sappi Canada inc. (Matane)</v>
      </c>
      <c r="C5134" s="406">
        <v>963</v>
      </c>
      <c r="D5134" s="406" t="s">
        <v>1009</v>
      </c>
      <c r="E5134" s="406" t="s">
        <v>1239</v>
      </c>
      <c r="F5134" s="760">
        <v>460</v>
      </c>
      <c r="G5134" s="761">
        <v>8</v>
      </c>
      <c r="H5134" s="762">
        <v>460</v>
      </c>
    </row>
    <row r="5135" spans="1:8" s="2" customFormat="1" ht="15.75" thickBot="1" x14ac:dyDescent="0.3">
      <c r="A5135" s="525" t="str">
        <f t="shared" si="140"/>
        <v>963-025-0-001 Fibrek S.E.N.C. (Pâtes et papiers)</v>
      </c>
      <c r="B5135" s="345" t="str">
        <f t="shared" si="141"/>
        <v>025-0-001 Fibrek S.E.N.C. (Pâtes et papiers)</v>
      </c>
      <c r="C5135" s="406">
        <v>963</v>
      </c>
      <c r="D5135" s="406" t="s">
        <v>1310</v>
      </c>
      <c r="E5135" s="406" t="s">
        <v>1311</v>
      </c>
      <c r="F5135" s="760">
        <v>460</v>
      </c>
      <c r="G5135" s="761">
        <v>8</v>
      </c>
      <c r="H5135" s="762">
        <v>460</v>
      </c>
    </row>
    <row r="5136" spans="1:8" s="2" customFormat="1" ht="15.75" thickBot="1" x14ac:dyDescent="0.3">
      <c r="A5136" s="525" t="str">
        <f t="shared" si="140"/>
        <v>963-081-0-001 Rayonier A.M. Canada S.E.N.C. (Témiscaming - Pâtes et papiers)</v>
      </c>
      <c r="B5136" s="345" t="str">
        <f t="shared" si="141"/>
        <v>081-0-001 Rayonier A.M. Canada S.E.N.C. (Témiscaming - Pâtes et papiers)</v>
      </c>
      <c r="C5136" s="406">
        <v>963</v>
      </c>
      <c r="D5136" s="406" t="s">
        <v>1017</v>
      </c>
      <c r="E5136" s="406" t="s">
        <v>1244</v>
      </c>
      <c r="F5136" s="760">
        <v>460</v>
      </c>
      <c r="G5136" s="761">
        <v>8</v>
      </c>
      <c r="H5136" s="762">
        <v>460</v>
      </c>
    </row>
    <row r="5137" spans="1:8" s="2" customFormat="1" ht="15.75" thickBot="1" x14ac:dyDescent="0.3">
      <c r="A5137" s="525" t="str">
        <f t="shared" si="140"/>
        <v>963-025-4-005 Société de cogénération de St-Félicien, S.E.C.</v>
      </c>
      <c r="B5137" s="345" t="str">
        <f t="shared" si="141"/>
        <v>025-4-005 Société de cogénération de St-Félicien, S.E.C.</v>
      </c>
      <c r="C5137" s="406">
        <v>963</v>
      </c>
      <c r="D5137" s="406" t="s">
        <v>1312</v>
      </c>
      <c r="E5137" s="406" t="s">
        <v>1313</v>
      </c>
      <c r="F5137" s="760">
        <v>460</v>
      </c>
      <c r="G5137" s="761">
        <v>8</v>
      </c>
      <c r="H5137" s="762">
        <v>460</v>
      </c>
    </row>
    <row r="5138" spans="1:8" s="2" customFormat="1" ht="15.75" thickBot="1" x14ac:dyDescent="0.3">
      <c r="A5138" s="525" t="str">
        <f t="shared" si="140"/>
        <v>963-042-2-013 Transfobec Mauricie</v>
      </c>
      <c r="B5138" s="345" t="str">
        <f t="shared" si="141"/>
        <v>042-2-013 Transfobec Mauricie</v>
      </c>
      <c r="C5138" s="406">
        <v>963</v>
      </c>
      <c r="D5138" s="406" t="s">
        <v>1316</v>
      </c>
      <c r="E5138" s="406" t="s">
        <v>1317</v>
      </c>
      <c r="F5138" s="760">
        <v>460</v>
      </c>
      <c r="G5138" s="761">
        <v>8</v>
      </c>
      <c r="H5138" s="762">
        <v>460</v>
      </c>
    </row>
    <row r="5139" spans="1:8" s="2" customFormat="1" ht="15.75" thickBot="1" x14ac:dyDescent="0.3">
      <c r="A5139" s="525" t="str">
        <f t="shared" si="140"/>
        <v>964-142-4-004 Biomasse du lac Taureau</v>
      </c>
      <c r="B5139" s="345" t="str">
        <f t="shared" si="141"/>
        <v>142-4-004 Biomasse du lac Taureau</v>
      </c>
      <c r="C5139" s="406">
        <v>964</v>
      </c>
      <c r="D5139" s="406" t="s">
        <v>1147</v>
      </c>
      <c r="E5139" s="406" t="s">
        <v>1318</v>
      </c>
      <c r="F5139" s="760">
        <v>460</v>
      </c>
      <c r="G5139" s="761">
        <v>8</v>
      </c>
      <c r="H5139" s="762">
        <v>460</v>
      </c>
    </row>
    <row r="5140" spans="1:8" s="2" customFormat="1" ht="15.75" thickBot="1" x14ac:dyDescent="0.3">
      <c r="A5140" s="525" t="str">
        <f t="shared" si="140"/>
        <v>964-011-0-003 Cascades Canada ULC (Cabano)</v>
      </c>
      <c r="B5140" s="345" t="str">
        <f t="shared" si="141"/>
        <v>011-0-003 Cascades Canada ULC (Cabano)</v>
      </c>
      <c r="C5140" s="406">
        <v>964</v>
      </c>
      <c r="D5140" s="406" t="s">
        <v>1007</v>
      </c>
      <c r="E5140" s="406" t="s">
        <v>1211</v>
      </c>
      <c r="F5140" s="760">
        <v>460</v>
      </c>
      <c r="G5140" s="761">
        <v>8</v>
      </c>
      <c r="H5140" s="762">
        <v>460</v>
      </c>
    </row>
    <row r="5141" spans="1:8" s="2" customFormat="1" ht="15.75" thickBot="1" x14ac:dyDescent="0.3">
      <c r="A5141" s="525" t="str">
        <f t="shared" si="140"/>
        <v>964-051-0-003 Domtar inc. (Windsor - Pâtes et papiers)</v>
      </c>
      <c r="B5141" s="345" t="str">
        <f t="shared" si="141"/>
        <v>051-0-003 Domtar inc. (Windsor - Pâtes et papiers)</v>
      </c>
      <c r="C5141" s="406">
        <v>964</v>
      </c>
      <c r="D5141" s="406" t="s">
        <v>1012</v>
      </c>
      <c r="E5141" s="406" t="s">
        <v>1238</v>
      </c>
      <c r="F5141" s="760">
        <v>460</v>
      </c>
      <c r="G5141" s="761">
        <v>8</v>
      </c>
      <c r="H5141" s="762">
        <v>460</v>
      </c>
    </row>
    <row r="5142" spans="1:8" s="2" customFormat="1" ht="15.75" thickBot="1" x14ac:dyDescent="0.3">
      <c r="A5142" s="525" t="str">
        <f t="shared" si="140"/>
        <v>964-021-2-036 Elkem Métal Canada inc.</v>
      </c>
      <c r="B5142" s="345" t="str">
        <f t="shared" si="141"/>
        <v>021-2-036 Elkem Métal Canada inc.</v>
      </c>
      <c r="C5142" s="406">
        <v>964</v>
      </c>
      <c r="D5142" s="406" t="s">
        <v>1308</v>
      </c>
      <c r="E5142" s="406" t="s">
        <v>1309</v>
      </c>
      <c r="F5142" s="760">
        <v>460</v>
      </c>
      <c r="G5142" s="761">
        <v>8</v>
      </c>
      <c r="H5142" s="762">
        <v>460</v>
      </c>
    </row>
    <row r="5143" spans="1:8" s="2" customFormat="1" ht="15.75" thickBot="1" x14ac:dyDescent="0.3">
      <c r="A5143" s="525" t="str">
        <f t="shared" si="140"/>
        <v>964-027-4-003 Énergie Milot</v>
      </c>
      <c r="B5143" s="345" t="str">
        <f t="shared" si="141"/>
        <v>027-4-003 Énergie Milot</v>
      </c>
      <c r="C5143" s="406">
        <v>964</v>
      </c>
      <c r="D5143" s="406" t="s">
        <v>1314</v>
      </c>
      <c r="E5143" s="406" t="s">
        <v>1315</v>
      </c>
      <c r="F5143" s="760">
        <v>460</v>
      </c>
      <c r="G5143" s="761">
        <v>8</v>
      </c>
      <c r="H5143" s="762">
        <v>460</v>
      </c>
    </row>
    <row r="5144" spans="1:8" s="2" customFormat="1" ht="15.75" thickBot="1" x14ac:dyDescent="0.3">
      <c r="A5144" s="525" t="str">
        <f t="shared" si="140"/>
        <v>964-012-0-003 Entreprises Sappi Canada inc. (Matane)</v>
      </c>
      <c r="B5144" s="345" t="str">
        <f t="shared" si="141"/>
        <v>012-0-003 Entreprises Sappi Canada inc. (Matane)</v>
      </c>
      <c r="C5144" s="406">
        <v>964</v>
      </c>
      <c r="D5144" s="406" t="s">
        <v>1009</v>
      </c>
      <c r="E5144" s="406" t="s">
        <v>1239</v>
      </c>
      <c r="F5144" s="760">
        <v>460</v>
      </c>
      <c r="G5144" s="761">
        <v>8</v>
      </c>
      <c r="H5144" s="762">
        <v>460</v>
      </c>
    </row>
    <row r="5145" spans="1:8" s="2" customFormat="1" ht="15.75" thickBot="1" x14ac:dyDescent="0.3">
      <c r="A5145" s="525" t="str">
        <f t="shared" si="140"/>
        <v>964-025-0-001 Fibrek S.E.N.C. (Pâtes et papiers)</v>
      </c>
      <c r="B5145" s="345" t="str">
        <f t="shared" si="141"/>
        <v>025-0-001 Fibrek S.E.N.C. (Pâtes et papiers)</v>
      </c>
      <c r="C5145" s="406">
        <v>964</v>
      </c>
      <c r="D5145" s="406" t="s">
        <v>1310</v>
      </c>
      <c r="E5145" s="406" t="s">
        <v>1311</v>
      </c>
      <c r="F5145" s="760">
        <v>460</v>
      </c>
      <c r="G5145" s="761">
        <v>8</v>
      </c>
      <c r="H5145" s="762">
        <v>460</v>
      </c>
    </row>
    <row r="5146" spans="1:8" s="2" customFormat="1" ht="15.75" thickBot="1" x14ac:dyDescent="0.3">
      <c r="A5146" s="525" t="str">
        <f t="shared" si="140"/>
        <v>964-081-0-001 Rayonier A.M. Canada S.E.N.C. (Témiscaming - Pâtes et papiers)</v>
      </c>
      <c r="B5146" s="345" t="str">
        <f t="shared" si="141"/>
        <v>081-0-001 Rayonier A.M. Canada S.E.N.C. (Témiscaming - Pâtes et papiers)</v>
      </c>
      <c r="C5146" s="406">
        <v>964</v>
      </c>
      <c r="D5146" s="406" t="s">
        <v>1017</v>
      </c>
      <c r="E5146" s="406" t="s">
        <v>1244</v>
      </c>
      <c r="F5146" s="760">
        <v>460</v>
      </c>
      <c r="G5146" s="761">
        <v>8</v>
      </c>
      <c r="H5146" s="762">
        <v>460</v>
      </c>
    </row>
    <row r="5147" spans="1:8" s="2" customFormat="1" ht="15.75" thickBot="1" x14ac:dyDescent="0.3">
      <c r="A5147" s="525" t="str">
        <f t="shared" si="140"/>
        <v>964-025-4-005 Société de cogénération de St-Félicien, S.E.C.</v>
      </c>
      <c r="B5147" s="345" t="str">
        <f t="shared" si="141"/>
        <v>025-4-005 Société de cogénération de St-Félicien, S.E.C.</v>
      </c>
      <c r="C5147" s="406">
        <v>964</v>
      </c>
      <c r="D5147" s="406" t="s">
        <v>1312</v>
      </c>
      <c r="E5147" s="406" t="s">
        <v>1313</v>
      </c>
      <c r="F5147" s="760">
        <v>460</v>
      </c>
      <c r="G5147" s="761">
        <v>8</v>
      </c>
      <c r="H5147" s="762">
        <v>460</v>
      </c>
    </row>
    <row r="5148" spans="1:8" s="2" customFormat="1" ht="15.75" thickBot="1" x14ac:dyDescent="0.3">
      <c r="A5148" s="525" t="str">
        <f t="shared" si="140"/>
        <v>964-042-2-013 Transfobec Mauricie</v>
      </c>
      <c r="B5148" s="345" t="str">
        <f t="shared" si="141"/>
        <v>042-2-013 Transfobec Mauricie</v>
      </c>
      <c r="C5148" s="406">
        <v>964</v>
      </c>
      <c r="D5148" s="406" t="s">
        <v>1316</v>
      </c>
      <c r="E5148" s="406" t="s">
        <v>1317</v>
      </c>
      <c r="F5148" s="760">
        <v>460</v>
      </c>
      <c r="G5148" s="761">
        <v>8</v>
      </c>
      <c r="H5148" s="762">
        <v>460</v>
      </c>
    </row>
    <row r="5149" spans="1:8" s="2" customFormat="1" ht="15.75" thickBot="1" x14ac:dyDescent="0.3">
      <c r="A5149" s="525" t="str">
        <f t="shared" si="140"/>
        <v>965-142-4-004 Biomasse du lac Taureau</v>
      </c>
      <c r="B5149" s="345" t="str">
        <f t="shared" si="141"/>
        <v>142-4-004 Biomasse du lac Taureau</v>
      </c>
      <c r="C5149" s="406">
        <v>965</v>
      </c>
      <c r="D5149" s="406" t="s">
        <v>1147</v>
      </c>
      <c r="E5149" s="406" t="s">
        <v>1318</v>
      </c>
      <c r="F5149" s="760">
        <v>460</v>
      </c>
      <c r="G5149" s="761">
        <v>8</v>
      </c>
      <c r="H5149" s="762">
        <v>460</v>
      </c>
    </row>
    <row r="5150" spans="1:8" s="2" customFormat="1" ht="15.75" thickBot="1" x14ac:dyDescent="0.3">
      <c r="A5150" s="525" t="str">
        <f t="shared" si="140"/>
        <v>965-011-0-003 Cascades Canada ULC (Cabano)</v>
      </c>
      <c r="B5150" s="345" t="str">
        <f t="shared" si="141"/>
        <v>011-0-003 Cascades Canada ULC (Cabano)</v>
      </c>
      <c r="C5150" s="406">
        <v>965</v>
      </c>
      <c r="D5150" s="406" t="s">
        <v>1007</v>
      </c>
      <c r="E5150" s="406" t="s">
        <v>1211</v>
      </c>
      <c r="F5150" s="760">
        <v>460</v>
      </c>
      <c r="G5150" s="761">
        <v>8</v>
      </c>
      <c r="H5150" s="762">
        <v>460</v>
      </c>
    </row>
    <row r="5151" spans="1:8" s="2" customFormat="1" ht="15.75" thickBot="1" x14ac:dyDescent="0.3">
      <c r="A5151" s="525" t="str">
        <f t="shared" si="140"/>
        <v>965-051-0-003 Domtar inc. (Windsor - Pâtes et papiers)</v>
      </c>
      <c r="B5151" s="345" t="str">
        <f t="shared" si="141"/>
        <v>051-0-003 Domtar inc. (Windsor - Pâtes et papiers)</v>
      </c>
      <c r="C5151" s="406">
        <v>965</v>
      </c>
      <c r="D5151" s="406" t="s">
        <v>1012</v>
      </c>
      <c r="E5151" s="406" t="s">
        <v>1238</v>
      </c>
      <c r="F5151" s="760">
        <v>460</v>
      </c>
      <c r="G5151" s="761">
        <v>8</v>
      </c>
      <c r="H5151" s="762">
        <v>460</v>
      </c>
    </row>
    <row r="5152" spans="1:8" s="2" customFormat="1" ht="15.75" thickBot="1" x14ac:dyDescent="0.3">
      <c r="A5152" s="525" t="str">
        <f t="shared" ref="A5152:A5215" si="142">CONCATENATE(C5152,"-",B5152)</f>
        <v>965-021-2-036 Elkem Métal Canada inc.</v>
      </c>
      <c r="B5152" s="345" t="str">
        <f t="shared" ref="B5152:B5215" si="143">CONCATENATE(D5152," ",E5152)</f>
        <v>021-2-036 Elkem Métal Canada inc.</v>
      </c>
      <c r="C5152" s="406">
        <v>965</v>
      </c>
      <c r="D5152" s="406" t="s">
        <v>1308</v>
      </c>
      <c r="E5152" s="406" t="s">
        <v>1309</v>
      </c>
      <c r="F5152" s="760">
        <v>460</v>
      </c>
      <c r="G5152" s="761">
        <v>8</v>
      </c>
      <c r="H5152" s="762">
        <v>460</v>
      </c>
    </row>
    <row r="5153" spans="1:8" s="2" customFormat="1" ht="15.75" thickBot="1" x14ac:dyDescent="0.3">
      <c r="A5153" s="525" t="str">
        <f t="shared" si="142"/>
        <v>965-027-4-003 Énergie Milot</v>
      </c>
      <c r="B5153" s="345" t="str">
        <f t="shared" si="143"/>
        <v>027-4-003 Énergie Milot</v>
      </c>
      <c r="C5153" s="406">
        <v>965</v>
      </c>
      <c r="D5153" s="406" t="s">
        <v>1314</v>
      </c>
      <c r="E5153" s="406" t="s">
        <v>1315</v>
      </c>
      <c r="F5153" s="760">
        <v>460</v>
      </c>
      <c r="G5153" s="761">
        <v>8</v>
      </c>
      <c r="H5153" s="762">
        <v>460</v>
      </c>
    </row>
    <row r="5154" spans="1:8" s="2" customFormat="1" ht="15.75" thickBot="1" x14ac:dyDescent="0.3">
      <c r="A5154" s="525" t="str">
        <f t="shared" si="142"/>
        <v>965-012-0-003 Entreprises Sappi Canada inc. (Matane)</v>
      </c>
      <c r="B5154" s="345" t="str">
        <f t="shared" si="143"/>
        <v>012-0-003 Entreprises Sappi Canada inc. (Matane)</v>
      </c>
      <c r="C5154" s="406">
        <v>965</v>
      </c>
      <c r="D5154" s="406" t="s">
        <v>1009</v>
      </c>
      <c r="E5154" s="406" t="s">
        <v>1239</v>
      </c>
      <c r="F5154" s="760">
        <v>460</v>
      </c>
      <c r="G5154" s="761">
        <v>8</v>
      </c>
      <c r="H5154" s="762">
        <v>460</v>
      </c>
    </row>
    <row r="5155" spans="1:8" s="2" customFormat="1" ht="15.75" thickBot="1" x14ac:dyDescent="0.3">
      <c r="A5155" s="525" t="str">
        <f t="shared" si="142"/>
        <v>965-025-0-001 Fibrek S.E.N.C. (Pâtes et papiers)</v>
      </c>
      <c r="B5155" s="345" t="str">
        <f t="shared" si="143"/>
        <v>025-0-001 Fibrek S.E.N.C. (Pâtes et papiers)</v>
      </c>
      <c r="C5155" s="406">
        <v>965</v>
      </c>
      <c r="D5155" s="406" t="s">
        <v>1310</v>
      </c>
      <c r="E5155" s="406" t="s">
        <v>1311</v>
      </c>
      <c r="F5155" s="760">
        <v>460</v>
      </c>
      <c r="G5155" s="761">
        <v>8</v>
      </c>
      <c r="H5155" s="762">
        <v>460</v>
      </c>
    </row>
    <row r="5156" spans="1:8" s="2" customFormat="1" ht="15.75" thickBot="1" x14ac:dyDescent="0.3">
      <c r="A5156" s="525" t="str">
        <f t="shared" si="142"/>
        <v>965-081-0-001 Rayonier A.M. Canada S.E.N.C. (Témiscaming - Pâtes et papiers)</v>
      </c>
      <c r="B5156" s="345" t="str">
        <f t="shared" si="143"/>
        <v>081-0-001 Rayonier A.M. Canada S.E.N.C. (Témiscaming - Pâtes et papiers)</v>
      </c>
      <c r="C5156" s="406">
        <v>965</v>
      </c>
      <c r="D5156" s="406" t="s">
        <v>1017</v>
      </c>
      <c r="E5156" s="406" t="s">
        <v>1244</v>
      </c>
      <c r="F5156" s="760">
        <v>460</v>
      </c>
      <c r="G5156" s="761">
        <v>8</v>
      </c>
      <c r="H5156" s="762">
        <v>460</v>
      </c>
    </row>
    <row r="5157" spans="1:8" s="2" customFormat="1" ht="15.75" thickBot="1" x14ac:dyDescent="0.3">
      <c r="A5157" s="525" t="str">
        <f t="shared" si="142"/>
        <v>965-025-4-005 Société de cogénération de St-Félicien, S.E.C.</v>
      </c>
      <c r="B5157" s="345" t="str">
        <f t="shared" si="143"/>
        <v>025-4-005 Société de cogénération de St-Félicien, S.E.C.</v>
      </c>
      <c r="C5157" s="406">
        <v>965</v>
      </c>
      <c r="D5157" s="406" t="s">
        <v>1312</v>
      </c>
      <c r="E5157" s="406" t="s">
        <v>1313</v>
      </c>
      <c r="F5157" s="760">
        <v>460</v>
      </c>
      <c r="G5157" s="761">
        <v>8</v>
      </c>
      <c r="H5157" s="762">
        <v>460</v>
      </c>
    </row>
    <row r="5158" spans="1:8" s="2" customFormat="1" ht="15.75" thickBot="1" x14ac:dyDescent="0.3">
      <c r="A5158" s="525" t="str">
        <f t="shared" si="142"/>
        <v>965-042-2-013 Transfobec Mauricie</v>
      </c>
      <c r="B5158" s="345" t="str">
        <f t="shared" si="143"/>
        <v>042-2-013 Transfobec Mauricie</v>
      </c>
      <c r="C5158" s="406">
        <v>965</v>
      </c>
      <c r="D5158" s="406" t="s">
        <v>1316</v>
      </c>
      <c r="E5158" s="406" t="s">
        <v>1317</v>
      </c>
      <c r="F5158" s="760">
        <v>460</v>
      </c>
      <c r="G5158" s="761">
        <v>8</v>
      </c>
      <c r="H5158" s="762">
        <v>460</v>
      </c>
    </row>
    <row r="5159" spans="1:8" s="2" customFormat="1" ht="15.75" thickBot="1" x14ac:dyDescent="0.3">
      <c r="A5159" s="525" t="str">
        <f t="shared" si="142"/>
        <v>966-142-4-004 Biomasse du lac Taureau</v>
      </c>
      <c r="B5159" s="345" t="str">
        <f t="shared" si="143"/>
        <v>142-4-004 Biomasse du lac Taureau</v>
      </c>
      <c r="C5159" s="406">
        <v>966</v>
      </c>
      <c r="D5159" s="406" t="s">
        <v>1147</v>
      </c>
      <c r="E5159" s="406" t="s">
        <v>1318</v>
      </c>
      <c r="F5159" s="760">
        <v>460</v>
      </c>
      <c r="G5159" s="761">
        <v>8</v>
      </c>
      <c r="H5159" s="762">
        <v>460</v>
      </c>
    </row>
    <row r="5160" spans="1:8" s="2" customFormat="1" ht="15.75" thickBot="1" x14ac:dyDescent="0.3">
      <c r="A5160" s="525" t="str">
        <f t="shared" si="142"/>
        <v>966-011-0-003 Cascades Canada ULC (Cabano)</v>
      </c>
      <c r="B5160" s="345" t="str">
        <f t="shared" si="143"/>
        <v>011-0-003 Cascades Canada ULC (Cabano)</v>
      </c>
      <c r="C5160" s="406">
        <v>966</v>
      </c>
      <c r="D5160" s="406" t="s">
        <v>1007</v>
      </c>
      <c r="E5160" s="406" t="s">
        <v>1211</v>
      </c>
      <c r="F5160" s="760">
        <v>460</v>
      </c>
      <c r="G5160" s="761">
        <v>8</v>
      </c>
      <c r="H5160" s="762">
        <v>460</v>
      </c>
    </row>
    <row r="5161" spans="1:8" s="2" customFormat="1" ht="15.75" thickBot="1" x14ac:dyDescent="0.3">
      <c r="A5161" s="525" t="str">
        <f t="shared" si="142"/>
        <v>966-051-0-003 Domtar inc. (Windsor - Pâtes et papiers)</v>
      </c>
      <c r="B5161" s="345" t="str">
        <f t="shared" si="143"/>
        <v>051-0-003 Domtar inc. (Windsor - Pâtes et papiers)</v>
      </c>
      <c r="C5161" s="406">
        <v>966</v>
      </c>
      <c r="D5161" s="406" t="s">
        <v>1012</v>
      </c>
      <c r="E5161" s="406" t="s">
        <v>1238</v>
      </c>
      <c r="F5161" s="760">
        <v>460</v>
      </c>
      <c r="G5161" s="761">
        <v>8</v>
      </c>
      <c r="H5161" s="762">
        <v>460</v>
      </c>
    </row>
    <row r="5162" spans="1:8" s="2" customFormat="1" ht="15.75" thickBot="1" x14ac:dyDescent="0.3">
      <c r="A5162" s="525" t="str">
        <f t="shared" si="142"/>
        <v>966-021-2-036 Elkem Métal Canada inc.</v>
      </c>
      <c r="B5162" s="345" t="str">
        <f t="shared" si="143"/>
        <v>021-2-036 Elkem Métal Canada inc.</v>
      </c>
      <c r="C5162" s="406">
        <v>966</v>
      </c>
      <c r="D5162" s="406" t="s">
        <v>1308</v>
      </c>
      <c r="E5162" s="406" t="s">
        <v>1309</v>
      </c>
      <c r="F5162" s="760">
        <v>460</v>
      </c>
      <c r="G5162" s="761">
        <v>8</v>
      </c>
      <c r="H5162" s="762">
        <v>460</v>
      </c>
    </row>
    <row r="5163" spans="1:8" s="2" customFormat="1" ht="15.75" thickBot="1" x14ac:dyDescent="0.3">
      <c r="A5163" s="525" t="str">
        <f t="shared" si="142"/>
        <v>966-027-4-003 Énergie Milot</v>
      </c>
      <c r="B5163" s="345" t="str">
        <f t="shared" si="143"/>
        <v>027-4-003 Énergie Milot</v>
      </c>
      <c r="C5163" s="406">
        <v>966</v>
      </c>
      <c r="D5163" s="406" t="s">
        <v>1314</v>
      </c>
      <c r="E5163" s="406" t="s">
        <v>1315</v>
      </c>
      <c r="F5163" s="760">
        <v>460</v>
      </c>
      <c r="G5163" s="761">
        <v>8</v>
      </c>
      <c r="H5163" s="762">
        <v>460</v>
      </c>
    </row>
    <row r="5164" spans="1:8" s="2" customFormat="1" ht="15.75" thickBot="1" x14ac:dyDescent="0.3">
      <c r="A5164" s="525" t="str">
        <f t="shared" si="142"/>
        <v>966-012-0-003 Entreprises Sappi Canada inc. (Matane)</v>
      </c>
      <c r="B5164" s="345" t="str">
        <f t="shared" si="143"/>
        <v>012-0-003 Entreprises Sappi Canada inc. (Matane)</v>
      </c>
      <c r="C5164" s="406">
        <v>966</v>
      </c>
      <c r="D5164" s="406" t="s">
        <v>1009</v>
      </c>
      <c r="E5164" s="406" t="s">
        <v>1239</v>
      </c>
      <c r="F5164" s="760">
        <v>460</v>
      </c>
      <c r="G5164" s="761">
        <v>8</v>
      </c>
      <c r="H5164" s="762">
        <v>460</v>
      </c>
    </row>
    <row r="5165" spans="1:8" s="2" customFormat="1" ht="15.75" thickBot="1" x14ac:dyDescent="0.3">
      <c r="A5165" s="525" t="str">
        <f t="shared" si="142"/>
        <v>966-025-0-001 Fibrek S.E.N.C. (Pâtes et papiers)</v>
      </c>
      <c r="B5165" s="345" t="str">
        <f t="shared" si="143"/>
        <v>025-0-001 Fibrek S.E.N.C. (Pâtes et papiers)</v>
      </c>
      <c r="C5165" s="406">
        <v>966</v>
      </c>
      <c r="D5165" s="406" t="s">
        <v>1310</v>
      </c>
      <c r="E5165" s="406" t="s">
        <v>1311</v>
      </c>
      <c r="F5165" s="760">
        <v>460</v>
      </c>
      <c r="G5165" s="761">
        <v>8</v>
      </c>
      <c r="H5165" s="762">
        <v>460</v>
      </c>
    </row>
    <row r="5166" spans="1:8" s="2" customFormat="1" ht="15.75" thickBot="1" x14ac:dyDescent="0.3">
      <c r="A5166" s="525" t="str">
        <f t="shared" si="142"/>
        <v>966-081-0-001 Rayonier A.M. Canada S.E.N.C. (Témiscaming - Pâtes et papiers)</v>
      </c>
      <c r="B5166" s="345" t="str">
        <f t="shared" si="143"/>
        <v>081-0-001 Rayonier A.M. Canada S.E.N.C. (Témiscaming - Pâtes et papiers)</v>
      </c>
      <c r="C5166" s="406">
        <v>966</v>
      </c>
      <c r="D5166" s="406" t="s">
        <v>1017</v>
      </c>
      <c r="E5166" s="406" t="s">
        <v>1244</v>
      </c>
      <c r="F5166" s="760">
        <v>460</v>
      </c>
      <c r="G5166" s="761">
        <v>8</v>
      </c>
      <c r="H5166" s="762">
        <v>460</v>
      </c>
    </row>
    <row r="5167" spans="1:8" s="2" customFormat="1" ht="15.75" thickBot="1" x14ac:dyDescent="0.3">
      <c r="A5167" s="525" t="str">
        <f t="shared" si="142"/>
        <v>966-025-4-005 Société de cogénération de St-Félicien, S.E.C.</v>
      </c>
      <c r="B5167" s="345" t="str">
        <f t="shared" si="143"/>
        <v>025-4-005 Société de cogénération de St-Félicien, S.E.C.</v>
      </c>
      <c r="C5167" s="406">
        <v>966</v>
      </c>
      <c r="D5167" s="406" t="s">
        <v>1312</v>
      </c>
      <c r="E5167" s="406" t="s">
        <v>1313</v>
      </c>
      <c r="F5167" s="760">
        <v>460</v>
      </c>
      <c r="G5167" s="761">
        <v>8</v>
      </c>
      <c r="H5167" s="762">
        <v>460</v>
      </c>
    </row>
    <row r="5168" spans="1:8" s="2" customFormat="1" ht="15.75" thickBot="1" x14ac:dyDescent="0.3">
      <c r="A5168" s="525" t="str">
        <f t="shared" si="142"/>
        <v>966-042-2-013 Transfobec Mauricie</v>
      </c>
      <c r="B5168" s="345" t="str">
        <f t="shared" si="143"/>
        <v>042-2-013 Transfobec Mauricie</v>
      </c>
      <c r="C5168" s="406">
        <v>966</v>
      </c>
      <c r="D5168" s="406" t="s">
        <v>1316</v>
      </c>
      <c r="E5168" s="406" t="s">
        <v>1317</v>
      </c>
      <c r="F5168" s="760">
        <v>460</v>
      </c>
      <c r="G5168" s="761">
        <v>8</v>
      </c>
      <c r="H5168" s="762">
        <v>460</v>
      </c>
    </row>
    <row r="5169" spans="1:8" s="2" customFormat="1" ht="15.75" thickBot="1" x14ac:dyDescent="0.3">
      <c r="A5169" s="525" t="str">
        <f t="shared" si="142"/>
        <v>967-142-4-004 Biomasse du lac Taureau</v>
      </c>
      <c r="B5169" s="345" t="str">
        <f t="shared" si="143"/>
        <v>142-4-004 Biomasse du lac Taureau</v>
      </c>
      <c r="C5169" s="406">
        <v>967</v>
      </c>
      <c r="D5169" s="406" t="s">
        <v>1147</v>
      </c>
      <c r="E5169" s="406" t="s">
        <v>1318</v>
      </c>
      <c r="F5169" s="760">
        <v>460</v>
      </c>
      <c r="G5169" s="761">
        <v>8</v>
      </c>
      <c r="H5169" s="762">
        <v>460</v>
      </c>
    </row>
    <row r="5170" spans="1:8" s="2" customFormat="1" ht="15.75" thickBot="1" x14ac:dyDescent="0.3">
      <c r="A5170" s="525" t="str">
        <f t="shared" si="142"/>
        <v>967-011-0-003 Cascades Canada ULC (Cabano)</v>
      </c>
      <c r="B5170" s="345" t="str">
        <f t="shared" si="143"/>
        <v>011-0-003 Cascades Canada ULC (Cabano)</v>
      </c>
      <c r="C5170" s="406">
        <v>967</v>
      </c>
      <c r="D5170" s="406" t="s">
        <v>1007</v>
      </c>
      <c r="E5170" s="406" t="s">
        <v>1211</v>
      </c>
      <c r="F5170" s="760">
        <v>460</v>
      </c>
      <c r="G5170" s="761">
        <v>8</v>
      </c>
      <c r="H5170" s="762">
        <v>460</v>
      </c>
    </row>
    <row r="5171" spans="1:8" s="2" customFormat="1" ht="15.75" thickBot="1" x14ac:dyDescent="0.3">
      <c r="A5171" s="525" t="str">
        <f t="shared" si="142"/>
        <v>967-051-0-003 Domtar inc. (Windsor - Pâtes et papiers)</v>
      </c>
      <c r="B5171" s="345" t="str">
        <f t="shared" si="143"/>
        <v>051-0-003 Domtar inc. (Windsor - Pâtes et papiers)</v>
      </c>
      <c r="C5171" s="406">
        <v>967</v>
      </c>
      <c r="D5171" s="406" t="s">
        <v>1012</v>
      </c>
      <c r="E5171" s="406" t="s">
        <v>1238</v>
      </c>
      <c r="F5171" s="760">
        <v>460</v>
      </c>
      <c r="G5171" s="761">
        <v>8</v>
      </c>
      <c r="H5171" s="762">
        <v>460</v>
      </c>
    </row>
    <row r="5172" spans="1:8" s="2" customFormat="1" ht="15.75" thickBot="1" x14ac:dyDescent="0.3">
      <c r="A5172" s="525" t="str">
        <f t="shared" si="142"/>
        <v>967-021-2-036 Elkem Métal Canada inc.</v>
      </c>
      <c r="B5172" s="345" t="str">
        <f t="shared" si="143"/>
        <v>021-2-036 Elkem Métal Canada inc.</v>
      </c>
      <c r="C5172" s="406">
        <v>967</v>
      </c>
      <c r="D5172" s="406" t="s">
        <v>1308</v>
      </c>
      <c r="E5172" s="406" t="s">
        <v>1309</v>
      </c>
      <c r="F5172" s="760">
        <v>460</v>
      </c>
      <c r="G5172" s="761">
        <v>8</v>
      </c>
      <c r="H5172" s="762">
        <v>460</v>
      </c>
    </row>
    <row r="5173" spans="1:8" s="2" customFormat="1" ht="15.75" thickBot="1" x14ac:dyDescent="0.3">
      <c r="A5173" s="525" t="str">
        <f t="shared" si="142"/>
        <v>967-027-4-003 Énergie Milot</v>
      </c>
      <c r="B5173" s="345" t="str">
        <f t="shared" si="143"/>
        <v>027-4-003 Énergie Milot</v>
      </c>
      <c r="C5173" s="406">
        <v>967</v>
      </c>
      <c r="D5173" s="406" t="s">
        <v>1314</v>
      </c>
      <c r="E5173" s="406" t="s">
        <v>1315</v>
      </c>
      <c r="F5173" s="760">
        <v>460</v>
      </c>
      <c r="G5173" s="761">
        <v>8</v>
      </c>
      <c r="H5173" s="762">
        <v>460</v>
      </c>
    </row>
    <row r="5174" spans="1:8" s="2" customFormat="1" ht="15.75" thickBot="1" x14ac:dyDescent="0.3">
      <c r="A5174" s="525" t="str">
        <f t="shared" si="142"/>
        <v>967-012-0-003 Entreprises Sappi Canada inc. (Matane)</v>
      </c>
      <c r="B5174" s="345" t="str">
        <f t="shared" si="143"/>
        <v>012-0-003 Entreprises Sappi Canada inc. (Matane)</v>
      </c>
      <c r="C5174" s="406">
        <v>967</v>
      </c>
      <c r="D5174" s="406" t="s">
        <v>1009</v>
      </c>
      <c r="E5174" s="406" t="s">
        <v>1239</v>
      </c>
      <c r="F5174" s="760">
        <v>460</v>
      </c>
      <c r="G5174" s="761">
        <v>8</v>
      </c>
      <c r="H5174" s="762">
        <v>460</v>
      </c>
    </row>
    <row r="5175" spans="1:8" s="2" customFormat="1" ht="15.75" thickBot="1" x14ac:dyDescent="0.3">
      <c r="A5175" s="525" t="str">
        <f t="shared" si="142"/>
        <v>967-025-0-001 Fibrek S.E.N.C. (Pâtes et papiers)</v>
      </c>
      <c r="B5175" s="345" t="str">
        <f t="shared" si="143"/>
        <v>025-0-001 Fibrek S.E.N.C. (Pâtes et papiers)</v>
      </c>
      <c r="C5175" s="406">
        <v>967</v>
      </c>
      <c r="D5175" s="406" t="s">
        <v>1310</v>
      </c>
      <c r="E5175" s="406" t="s">
        <v>1311</v>
      </c>
      <c r="F5175" s="760">
        <v>460</v>
      </c>
      <c r="G5175" s="761">
        <v>8</v>
      </c>
      <c r="H5175" s="762">
        <v>460</v>
      </c>
    </row>
    <row r="5176" spans="1:8" s="2" customFormat="1" ht="15.75" thickBot="1" x14ac:dyDescent="0.3">
      <c r="A5176" s="525" t="str">
        <f t="shared" si="142"/>
        <v>967-081-0-001 Rayonier A.M. Canada S.E.N.C. (Témiscaming - Pâtes et papiers)</v>
      </c>
      <c r="B5176" s="345" t="str">
        <f t="shared" si="143"/>
        <v>081-0-001 Rayonier A.M. Canada S.E.N.C. (Témiscaming - Pâtes et papiers)</v>
      </c>
      <c r="C5176" s="406">
        <v>967</v>
      </c>
      <c r="D5176" s="406" t="s">
        <v>1017</v>
      </c>
      <c r="E5176" s="406" t="s">
        <v>1244</v>
      </c>
      <c r="F5176" s="760">
        <v>460</v>
      </c>
      <c r="G5176" s="761">
        <v>8</v>
      </c>
      <c r="H5176" s="762">
        <v>460</v>
      </c>
    </row>
    <row r="5177" spans="1:8" s="2" customFormat="1" ht="15.75" thickBot="1" x14ac:dyDescent="0.3">
      <c r="A5177" s="525" t="str">
        <f t="shared" si="142"/>
        <v>967-025-4-005 Société de cogénération de St-Félicien, S.E.C.</v>
      </c>
      <c r="B5177" s="345" t="str">
        <f t="shared" si="143"/>
        <v>025-4-005 Société de cogénération de St-Félicien, S.E.C.</v>
      </c>
      <c r="C5177" s="406">
        <v>967</v>
      </c>
      <c r="D5177" s="406" t="s">
        <v>1312</v>
      </c>
      <c r="E5177" s="406" t="s">
        <v>1313</v>
      </c>
      <c r="F5177" s="760">
        <v>460</v>
      </c>
      <c r="G5177" s="761">
        <v>8</v>
      </c>
      <c r="H5177" s="762">
        <v>460</v>
      </c>
    </row>
    <row r="5178" spans="1:8" s="2" customFormat="1" ht="15.75" thickBot="1" x14ac:dyDescent="0.3">
      <c r="A5178" s="525" t="str">
        <f t="shared" si="142"/>
        <v>967-042-2-013 Transfobec Mauricie</v>
      </c>
      <c r="B5178" s="345" t="str">
        <f t="shared" si="143"/>
        <v>042-2-013 Transfobec Mauricie</v>
      </c>
      <c r="C5178" s="406">
        <v>967</v>
      </c>
      <c r="D5178" s="406" t="s">
        <v>1316</v>
      </c>
      <c r="E5178" s="406" t="s">
        <v>1317</v>
      </c>
      <c r="F5178" s="760">
        <v>460</v>
      </c>
      <c r="G5178" s="761">
        <v>8</v>
      </c>
      <c r="H5178" s="762">
        <v>460</v>
      </c>
    </row>
    <row r="5179" spans="1:8" s="2" customFormat="1" ht="15.75" thickBot="1" x14ac:dyDescent="0.3">
      <c r="A5179" s="525" t="str">
        <f t="shared" si="142"/>
        <v>970-142-4-004 Biomasse du lac Taureau</v>
      </c>
      <c r="B5179" s="345" t="str">
        <f t="shared" si="143"/>
        <v>142-4-004 Biomasse du lac Taureau</v>
      </c>
      <c r="C5179" s="406">
        <v>970</v>
      </c>
      <c r="D5179" s="406" t="s">
        <v>1147</v>
      </c>
      <c r="E5179" s="406" t="s">
        <v>1318</v>
      </c>
      <c r="F5179" s="760">
        <v>460</v>
      </c>
      <c r="G5179" s="761">
        <v>8</v>
      </c>
      <c r="H5179" s="762">
        <v>460</v>
      </c>
    </row>
    <row r="5180" spans="1:8" s="2" customFormat="1" ht="15.75" thickBot="1" x14ac:dyDescent="0.3">
      <c r="A5180" s="525" t="str">
        <f t="shared" si="142"/>
        <v>970-011-0-003 Cascades Canada ULC (Cabano)</v>
      </c>
      <c r="B5180" s="345" t="str">
        <f t="shared" si="143"/>
        <v>011-0-003 Cascades Canada ULC (Cabano)</v>
      </c>
      <c r="C5180" s="406">
        <v>970</v>
      </c>
      <c r="D5180" s="406" t="s">
        <v>1007</v>
      </c>
      <c r="E5180" s="406" t="s">
        <v>1211</v>
      </c>
      <c r="F5180" s="760">
        <v>460</v>
      </c>
      <c r="G5180" s="761">
        <v>8</v>
      </c>
      <c r="H5180" s="762">
        <v>460</v>
      </c>
    </row>
    <row r="5181" spans="1:8" s="2" customFormat="1" ht="15.75" thickBot="1" x14ac:dyDescent="0.3">
      <c r="A5181" s="525" t="str">
        <f t="shared" si="142"/>
        <v>970-051-0-003 Domtar inc. (Windsor - Pâtes et papiers)</v>
      </c>
      <c r="B5181" s="345" t="str">
        <f t="shared" si="143"/>
        <v>051-0-003 Domtar inc. (Windsor - Pâtes et papiers)</v>
      </c>
      <c r="C5181" s="406">
        <v>970</v>
      </c>
      <c r="D5181" s="406" t="s">
        <v>1012</v>
      </c>
      <c r="E5181" s="406" t="s">
        <v>1238</v>
      </c>
      <c r="F5181" s="760">
        <v>460</v>
      </c>
      <c r="G5181" s="761">
        <v>8</v>
      </c>
      <c r="H5181" s="762">
        <v>460</v>
      </c>
    </row>
    <row r="5182" spans="1:8" s="2" customFormat="1" ht="15.75" thickBot="1" x14ac:dyDescent="0.3">
      <c r="A5182" s="525" t="str">
        <f t="shared" si="142"/>
        <v>970-021-2-036 Elkem Métal Canada inc.</v>
      </c>
      <c r="B5182" s="345" t="str">
        <f t="shared" si="143"/>
        <v>021-2-036 Elkem Métal Canada inc.</v>
      </c>
      <c r="C5182" s="406">
        <v>970</v>
      </c>
      <c r="D5182" s="406" t="s">
        <v>1308</v>
      </c>
      <c r="E5182" s="406" t="s">
        <v>1309</v>
      </c>
      <c r="F5182" s="760">
        <v>460</v>
      </c>
      <c r="G5182" s="761">
        <v>8</v>
      </c>
      <c r="H5182" s="762">
        <v>460</v>
      </c>
    </row>
    <row r="5183" spans="1:8" s="2" customFormat="1" ht="15.75" thickBot="1" x14ac:dyDescent="0.3">
      <c r="A5183" s="525" t="str">
        <f t="shared" si="142"/>
        <v>970-027-4-003 Énergie Milot</v>
      </c>
      <c r="B5183" s="345" t="str">
        <f t="shared" si="143"/>
        <v>027-4-003 Énergie Milot</v>
      </c>
      <c r="C5183" s="406">
        <v>970</v>
      </c>
      <c r="D5183" s="406" t="s">
        <v>1314</v>
      </c>
      <c r="E5183" s="406" t="s">
        <v>1315</v>
      </c>
      <c r="F5183" s="760">
        <v>460</v>
      </c>
      <c r="G5183" s="761">
        <v>8</v>
      </c>
      <c r="H5183" s="762">
        <v>460</v>
      </c>
    </row>
    <row r="5184" spans="1:8" s="2" customFormat="1" ht="15.75" thickBot="1" x14ac:dyDescent="0.3">
      <c r="A5184" s="525" t="str">
        <f t="shared" si="142"/>
        <v>970-012-0-003 Entreprises Sappi Canada inc. (Matane)</v>
      </c>
      <c r="B5184" s="345" t="str">
        <f t="shared" si="143"/>
        <v>012-0-003 Entreprises Sappi Canada inc. (Matane)</v>
      </c>
      <c r="C5184" s="406">
        <v>970</v>
      </c>
      <c r="D5184" s="406" t="s">
        <v>1009</v>
      </c>
      <c r="E5184" s="406" t="s">
        <v>1239</v>
      </c>
      <c r="F5184" s="760">
        <v>460</v>
      </c>
      <c r="G5184" s="761">
        <v>8</v>
      </c>
      <c r="H5184" s="762">
        <v>460</v>
      </c>
    </row>
    <row r="5185" spans="1:8" s="2" customFormat="1" ht="15.75" thickBot="1" x14ac:dyDescent="0.3">
      <c r="A5185" s="525" t="str">
        <f t="shared" si="142"/>
        <v>970-025-0-001 Fibrek S.E.N.C. (Pâtes et papiers)</v>
      </c>
      <c r="B5185" s="345" t="str">
        <f t="shared" si="143"/>
        <v>025-0-001 Fibrek S.E.N.C. (Pâtes et papiers)</v>
      </c>
      <c r="C5185" s="406">
        <v>970</v>
      </c>
      <c r="D5185" s="406" t="s">
        <v>1310</v>
      </c>
      <c r="E5185" s="406" t="s">
        <v>1311</v>
      </c>
      <c r="F5185" s="760">
        <v>460</v>
      </c>
      <c r="G5185" s="761">
        <v>8</v>
      </c>
      <c r="H5185" s="762">
        <v>460</v>
      </c>
    </row>
    <row r="5186" spans="1:8" s="2" customFormat="1" ht="15.75" thickBot="1" x14ac:dyDescent="0.3">
      <c r="A5186" s="525" t="str">
        <f t="shared" si="142"/>
        <v>970-081-0-001 Rayonier A.M. Canada S.E.N.C. (Témiscaming - Pâtes et papiers)</v>
      </c>
      <c r="B5186" s="345" t="str">
        <f t="shared" si="143"/>
        <v>081-0-001 Rayonier A.M. Canada S.E.N.C. (Témiscaming - Pâtes et papiers)</v>
      </c>
      <c r="C5186" s="406">
        <v>970</v>
      </c>
      <c r="D5186" s="406" t="s">
        <v>1017</v>
      </c>
      <c r="E5186" s="406" t="s">
        <v>1244</v>
      </c>
      <c r="F5186" s="760">
        <v>460</v>
      </c>
      <c r="G5186" s="761">
        <v>8</v>
      </c>
      <c r="H5186" s="762">
        <v>460</v>
      </c>
    </row>
    <row r="5187" spans="1:8" s="2" customFormat="1" ht="15.75" thickBot="1" x14ac:dyDescent="0.3">
      <c r="A5187" s="525" t="str">
        <f t="shared" si="142"/>
        <v>970-025-4-005 Société de cogénération de St-Félicien, S.E.C.</v>
      </c>
      <c r="B5187" s="345" t="str">
        <f t="shared" si="143"/>
        <v>025-4-005 Société de cogénération de St-Félicien, S.E.C.</v>
      </c>
      <c r="C5187" s="406">
        <v>970</v>
      </c>
      <c r="D5187" s="406" t="s">
        <v>1312</v>
      </c>
      <c r="E5187" s="406" t="s">
        <v>1313</v>
      </c>
      <c r="F5187" s="760">
        <v>460</v>
      </c>
      <c r="G5187" s="761">
        <v>8</v>
      </c>
      <c r="H5187" s="762">
        <v>460</v>
      </c>
    </row>
    <row r="5188" spans="1:8" s="2" customFormat="1" ht="15.75" thickBot="1" x14ac:dyDescent="0.3">
      <c r="A5188" s="525" t="str">
        <f t="shared" si="142"/>
        <v>970-042-2-013 Transfobec Mauricie</v>
      </c>
      <c r="B5188" s="345" t="str">
        <f t="shared" si="143"/>
        <v>042-2-013 Transfobec Mauricie</v>
      </c>
      <c r="C5188" s="406">
        <v>970</v>
      </c>
      <c r="D5188" s="406" t="s">
        <v>1316</v>
      </c>
      <c r="E5188" s="406" t="s">
        <v>1317</v>
      </c>
      <c r="F5188" s="760">
        <v>460</v>
      </c>
      <c r="G5188" s="761">
        <v>8</v>
      </c>
      <c r="H5188" s="762">
        <v>460</v>
      </c>
    </row>
    <row r="5189" spans="1:8" s="2" customFormat="1" ht="15.75" thickBot="1" x14ac:dyDescent="0.3">
      <c r="A5189" s="525" t="str">
        <f t="shared" si="142"/>
        <v>980-142-4-004 Biomasse du lac Taureau</v>
      </c>
      <c r="B5189" s="345" t="str">
        <f t="shared" si="143"/>
        <v>142-4-004 Biomasse du lac Taureau</v>
      </c>
      <c r="C5189" s="406">
        <v>980</v>
      </c>
      <c r="D5189" s="406" t="s">
        <v>1147</v>
      </c>
      <c r="E5189" s="406" t="s">
        <v>1318</v>
      </c>
      <c r="F5189" s="760">
        <v>460</v>
      </c>
      <c r="G5189" s="761">
        <v>8</v>
      </c>
      <c r="H5189" s="762">
        <v>460</v>
      </c>
    </row>
    <row r="5190" spans="1:8" s="2" customFormat="1" ht="15.75" thickBot="1" x14ac:dyDescent="0.3">
      <c r="A5190" s="525" t="str">
        <f t="shared" si="142"/>
        <v>980-011-0-003 Cascades Canada ULC (Cabano)</v>
      </c>
      <c r="B5190" s="345" t="str">
        <f t="shared" si="143"/>
        <v>011-0-003 Cascades Canada ULC (Cabano)</v>
      </c>
      <c r="C5190" s="406">
        <v>980</v>
      </c>
      <c r="D5190" s="406" t="s">
        <v>1007</v>
      </c>
      <c r="E5190" s="406" t="s">
        <v>1211</v>
      </c>
      <c r="F5190" s="760">
        <v>460</v>
      </c>
      <c r="G5190" s="761">
        <v>8</v>
      </c>
      <c r="H5190" s="762">
        <v>460</v>
      </c>
    </row>
    <row r="5191" spans="1:8" s="2" customFormat="1" ht="15.75" thickBot="1" x14ac:dyDescent="0.3">
      <c r="A5191" s="525" t="str">
        <f t="shared" si="142"/>
        <v>980-051-0-003 Domtar inc. (Windsor - Pâtes et papiers)</v>
      </c>
      <c r="B5191" s="345" t="str">
        <f t="shared" si="143"/>
        <v>051-0-003 Domtar inc. (Windsor - Pâtes et papiers)</v>
      </c>
      <c r="C5191" s="406">
        <v>980</v>
      </c>
      <c r="D5191" s="406" t="s">
        <v>1012</v>
      </c>
      <c r="E5191" s="406" t="s">
        <v>1238</v>
      </c>
      <c r="F5191" s="760">
        <v>460</v>
      </c>
      <c r="G5191" s="761">
        <v>8</v>
      </c>
      <c r="H5191" s="762">
        <v>460</v>
      </c>
    </row>
    <row r="5192" spans="1:8" s="2" customFormat="1" ht="15.75" thickBot="1" x14ac:dyDescent="0.3">
      <c r="A5192" s="525" t="str">
        <f t="shared" si="142"/>
        <v>980-021-2-036 Elkem Métal Canada inc.</v>
      </c>
      <c r="B5192" s="345" t="str">
        <f t="shared" si="143"/>
        <v>021-2-036 Elkem Métal Canada inc.</v>
      </c>
      <c r="C5192" s="406">
        <v>980</v>
      </c>
      <c r="D5192" s="406" t="s">
        <v>1308</v>
      </c>
      <c r="E5192" s="406" t="s">
        <v>1309</v>
      </c>
      <c r="F5192" s="760">
        <v>460</v>
      </c>
      <c r="G5192" s="761">
        <v>8</v>
      </c>
      <c r="H5192" s="762">
        <v>460</v>
      </c>
    </row>
    <row r="5193" spans="1:8" s="2" customFormat="1" ht="15.75" thickBot="1" x14ac:dyDescent="0.3">
      <c r="A5193" s="525" t="str">
        <f t="shared" si="142"/>
        <v>980-027-4-003 Énergie Milot</v>
      </c>
      <c r="B5193" s="345" t="str">
        <f t="shared" si="143"/>
        <v>027-4-003 Énergie Milot</v>
      </c>
      <c r="C5193" s="406">
        <v>980</v>
      </c>
      <c r="D5193" s="406" t="s">
        <v>1314</v>
      </c>
      <c r="E5193" s="406" t="s">
        <v>1315</v>
      </c>
      <c r="F5193" s="760">
        <v>460</v>
      </c>
      <c r="G5193" s="761">
        <v>8</v>
      </c>
      <c r="H5193" s="762">
        <v>460</v>
      </c>
    </row>
    <row r="5194" spans="1:8" s="2" customFormat="1" ht="15.75" thickBot="1" x14ac:dyDescent="0.3">
      <c r="A5194" s="525" t="str">
        <f t="shared" si="142"/>
        <v>980-012-0-003 Entreprises Sappi Canada inc. (Matane)</v>
      </c>
      <c r="B5194" s="345" t="str">
        <f t="shared" si="143"/>
        <v>012-0-003 Entreprises Sappi Canada inc. (Matane)</v>
      </c>
      <c r="C5194" s="406">
        <v>980</v>
      </c>
      <c r="D5194" s="406" t="s">
        <v>1009</v>
      </c>
      <c r="E5194" s="406" t="s">
        <v>1239</v>
      </c>
      <c r="F5194" s="760">
        <v>460</v>
      </c>
      <c r="G5194" s="761">
        <v>8</v>
      </c>
      <c r="H5194" s="762">
        <v>460</v>
      </c>
    </row>
    <row r="5195" spans="1:8" s="2" customFormat="1" ht="15.75" thickBot="1" x14ac:dyDescent="0.3">
      <c r="A5195" s="525" t="str">
        <f t="shared" si="142"/>
        <v>980-025-0-001 Fibrek S.E.N.C. (Pâtes et papiers)</v>
      </c>
      <c r="B5195" s="345" t="str">
        <f t="shared" si="143"/>
        <v>025-0-001 Fibrek S.E.N.C. (Pâtes et papiers)</v>
      </c>
      <c r="C5195" s="406">
        <v>980</v>
      </c>
      <c r="D5195" s="406" t="s">
        <v>1310</v>
      </c>
      <c r="E5195" s="406" t="s">
        <v>1311</v>
      </c>
      <c r="F5195" s="760">
        <v>460</v>
      </c>
      <c r="G5195" s="761">
        <v>8</v>
      </c>
      <c r="H5195" s="762">
        <v>460</v>
      </c>
    </row>
    <row r="5196" spans="1:8" s="2" customFormat="1" ht="15.75" thickBot="1" x14ac:dyDescent="0.3">
      <c r="A5196" s="525" t="str">
        <f t="shared" si="142"/>
        <v>980-081-0-001 Rayonier A.M. Canada S.E.N.C. (Témiscaming - Pâtes et papiers)</v>
      </c>
      <c r="B5196" s="345" t="str">
        <f t="shared" si="143"/>
        <v>081-0-001 Rayonier A.M. Canada S.E.N.C. (Témiscaming - Pâtes et papiers)</v>
      </c>
      <c r="C5196" s="406">
        <v>980</v>
      </c>
      <c r="D5196" s="406" t="s">
        <v>1017</v>
      </c>
      <c r="E5196" s="406" t="s">
        <v>1244</v>
      </c>
      <c r="F5196" s="760">
        <v>460</v>
      </c>
      <c r="G5196" s="761">
        <v>8</v>
      </c>
      <c r="H5196" s="762">
        <v>460</v>
      </c>
    </row>
    <row r="5197" spans="1:8" s="2" customFormat="1" ht="15.75" thickBot="1" x14ac:dyDescent="0.3">
      <c r="A5197" s="525" t="str">
        <f t="shared" si="142"/>
        <v>980-025-4-005 Société de cogénération de St-Félicien, S.E.C.</v>
      </c>
      <c r="B5197" s="345" t="str">
        <f t="shared" si="143"/>
        <v>025-4-005 Société de cogénération de St-Félicien, S.E.C.</v>
      </c>
      <c r="C5197" s="406">
        <v>980</v>
      </c>
      <c r="D5197" s="406" t="s">
        <v>1312</v>
      </c>
      <c r="E5197" s="406" t="s">
        <v>1313</v>
      </c>
      <c r="F5197" s="760">
        <v>460</v>
      </c>
      <c r="G5197" s="761">
        <v>8</v>
      </c>
      <c r="H5197" s="762">
        <v>460</v>
      </c>
    </row>
    <row r="5198" spans="1:8" s="2" customFormat="1" ht="15.75" thickBot="1" x14ac:dyDescent="0.3">
      <c r="A5198" s="525" t="str">
        <f t="shared" si="142"/>
        <v>980-042-2-013 Transfobec Mauricie</v>
      </c>
      <c r="B5198" s="345" t="str">
        <f t="shared" si="143"/>
        <v>042-2-013 Transfobec Mauricie</v>
      </c>
      <c r="C5198" s="406">
        <v>980</v>
      </c>
      <c r="D5198" s="406" t="s">
        <v>1316</v>
      </c>
      <c r="E5198" s="406" t="s">
        <v>1317</v>
      </c>
      <c r="F5198" s="760">
        <v>460</v>
      </c>
      <c r="G5198" s="761">
        <v>8</v>
      </c>
      <c r="H5198" s="762">
        <v>460</v>
      </c>
    </row>
    <row r="5199" spans="1:8" s="2" customFormat="1" ht="15.75" thickBot="1" x14ac:dyDescent="0.3">
      <c r="A5199" s="525" t="str">
        <f t="shared" si="142"/>
        <v>984-142-4-004 Biomasse du lac Taureau</v>
      </c>
      <c r="B5199" s="345" t="str">
        <f t="shared" si="143"/>
        <v>142-4-004 Biomasse du lac Taureau</v>
      </c>
      <c r="C5199" s="406">
        <v>984</v>
      </c>
      <c r="D5199" s="406" t="s">
        <v>1147</v>
      </c>
      <c r="E5199" s="406" t="s">
        <v>1318</v>
      </c>
      <c r="F5199" s="760">
        <v>460</v>
      </c>
      <c r="G5199" s="761">
        <v>8</v>
      </c>
      <c r="H5199" s="762">
        <v>460</v>
      </c>
    </row>
    <row r="5200" spans="1:8" s="2" customFormat="1" ht="15.75" thickBot="1" x14ac:dyDescent="0.3">
      <c r="A5200" s="525" t="str">
        <f t="shared" si="142"/>
        <v>984-011-0-003 Cascades Canada ULC (Cabano)</v>
      </c>
      <c r="B5200" s="345" t="str">
        <f t="shared" si="143"/>
        <v>011-0-003 Cascades Canada ULC (Cabano)</v>
      </c>
      <c r="C5200" s="406">
        <v>984</v>
      </c>
      <c r="D5200" s="406" t="s">
        <v>1007</v>
      </c>
      <c r="E5200" s="406" t="s">
        <v>1211</v>
      </c>
      <c r="F5200" s="760">
        <v>460</v>
      </c>
      <c r="G5200" s="761">
        <v>8</v>
      </c>
      <c r="H5200" s="762">
        <v>460</v>
      </c>
    </row>
    <row r="5201" spans="1:8" s="2" customFormat="1" ht="15.75" thickBot="1" x14ac:dyDescent="0.3">
      <c r="A5201" s="525" t="str">
        <f t="shared" si="142"/>
        <v>984-051-0-003 Domtar inc. (Windsor - Pâtes et papiers)</v>
      </c>
      <c r="B5201" s="345" t="str">
        <f t="shared" si="143"/>
        <v>051-0-003 Domtar inc. (Windsor - Pâtes et papiers)</v>
      </c>
      <c r="C5201" s="406">
        <v>984</v>
      </c>
      <c r="D5201" s="406" t="s">
        <v>1012</v>
      </c>
      <c r="E5201" s="406" t="s">
        <v>1238</v>
      </c>
      <c r="F5201" s="760">
        <v>460</v>
      </c>
      <c r="G5201" s="761">
        <v>8</v>
      </c>
      <c r="H5201" s="762">
        <v>460</v>
      </c>
    </row>
    <row r="5202" spans="1:8" s="2" customFormat="1" ht="15.75" thickBot="1" x14ac:dyDescent="0.3">
      <c r="A5202" s="525" t="str">
        <f t="shared" si="142"/>
        <v>984-021-2-036 Elkem Métal Canada inc.</v>
      </c>
      <c r="B5202" s="345" t="str">
        <f t="shared" si="143"/>
        <v>021-2-036 Elkem Métal Canada inc.</v>
      </c>
      <c r="C5202" s="406">
        <v>984</v>
      </c>
      <c r="D5202" s="406" t="s">
        <v>1308</v>
      </c>
      <c r="E5202" s="406" t="s">
        <v>1309</v>
      </c>
      <c r="F5202" s="760">
        <v>460</v>
      </c>
      <c r="G5202" s="761">
        <v>8</v>
      </c>
      <c r="H5202" s="762">
        <v>460</v>
      </c>
    </row>
    <row r="5203" spans="1:8" s="2" customFormat="1" ht="15.75" thickBot="1" x14ac:dyDescent="0.3">
      <c r="A5203" s="525" t="str">
        <f t="shared" si="142"/>
        <v>984-027-4-003 Énergie Milot</v>
      </c>
      <c r="B5203" s="345" t="str">
        <f t="shared" si="143"/>
        <v>027-4-003 Énergie Milot</v>
      </c>
      <c r="C5203" s="406">
        <v>984</v>
      </c>
      <c r="D5203" s="406" t="s">
        <v>1314</v>
      </c>
      <c r="E5203" s="406" t="s">
        <v>1315</v>
      </c>
      <c r="F5203" s="760">
        <v>460</v>
      </c>
      <c r="G5203" s="761">
        <v>8</v>
      </c>
      <c r="H5203" s="762">
        <v>460</v>
      </c>
    </row>
    <row r="5204" spans="1:8" s="2" customFormat="1" ht="15.75" thickBot="1" x14ac:dyDescent="0.3">
      <c r="A5204" s="525" t="str">
        <f t="shared" si="142"/>
        <v>984-012-0-003 Entreprises Sappi Canada inc. (Matane)</v>
      </c>
      <c r="B5204" s="345" t="str">
        <f t="shared" si="143"/>
        <v>012-0-003 Entreprises Sappi Canada inc. (Matane)</v>
      </c>
      <c r="C5204" s="406">
        <v>984</v>
      </c>
      <c r="D5204" s="406" t="s">
        <v>1009</v>
      </c>
      <c r="E5204" s="406" t="s">
        <v>1239</v>
      </c>
      <c r="F5204" s="760">
        <v>460</v>
      </c>
      <c r="G5204" s="761">
        <v>8</v>
      </c>
      <c r="H5204" s="762">
        <v>460</v>
      </c>
    </row>
    <row r="5205" spans="1:8" s="2" customFormat="1" ht="15.75" thickBot="1" x14ac:dyDescent="0.3">
      <c r="A5205" s="525" t="str">
        <f t="shared" si="142"/>
        <v>984-025-0-001 Fibrek S.E.N.C. (Pâtes et papiers)</v>
      </c>
      <c r="B5205" s="345" t="str">
        <f t="shared" si="143"/>
        <v>025-0-001 Fibrek S.E.N.C. (Pâtes et papiers)</v>
      </c>
      <c r="C5205" s="406">
        <v>984</v>
      </c>
      <c r="D5205" s="406" t="s">
        <v>1310</v>
      </c>
      <c r="E5205" s="406" t="s">
        <v>1311</v>
      </c>
      <c r="F5205" s="760">
        <v>460</v>
      </c>
      <c r="G5205" s="761">
        <v>8</v>
      </c>
      <c r="H5205" s="762">
        <v>460</v>
      </c>
    </row>
    <row r="5206" spans="1:8" s="2" customFormat="1" ht="15.75" thickBot="1" x14ac:dyDescent="0.3">
      <c r="A5206" s="525" t="str">
        <f t="shared" si="142"/>
        <v>984-081-0-001 Rayonier A.M. Canada S.E.N.C. (Témiscaming - Pâtes et papiers)</v>
      </c>
      <c r="B5206" s="345" t="str">
        <f t="shared" si="143"/>
        <v>081-0-001 Rayonier A.M. Canada S.E.N.C. (Témiscaming - Pâtes et papiers)</v>
      </c>
      <c r="C5206" s="406">
        <v>984</v>
      </c>
      <c r="D5206" s="406" t="s">
        <v>1017</v>
      </c>
      <c r="E5206" s="406" t="s">
        <v>1244</v>
      </c>
      <c r="F5206" s="760">
        <v>460</v>
      </c>
      <c r="G5206" s="761">
        <v>8</v>
      </c>
      <c r="H5206" s="762">
        <v>460</v>
      </c>
    </row>
    <row r="5207" spans="1:8" s="2" customFormat="1" ht="15.75" thickBot="1" x14ac:dyDescent="0.3">
      <c r="A5207" s="525" t="str">
        <f t="shared" si="142"/>
        <v>984-025-4-005 Société de cogénération de St-Félicien, S.E.C.</v>
      </c>
      <c r="B5207" s="345" t="str">
        <f t="shared" si="143"/>
        <v>025-4-005 Société de cogénération de St-Félicien, S.E.C.</v>
      </c>
      <c r="C5207" s="406">
        <v>984</v>
      </c>
      <c r="D5207" s="406" t="s">
        <v>1312</v>
      </c>
      <c r="E5207" s="406" t="s">
        <v>1313</v>
      </c>
      <c r="F5207" s="760">
        <v>460</v>
      </c>
      <c r="G5207" s="761">
        <v>8</v>
      </c>
      <c r="H5207" s="762">
        <v>460</v>
      </c>
    </row>
    <row r="5208" spans="1:8" s="2" customFormat="1" ht="15.75" thickBot="1" x14ac:dyDescent="0.3">
      <c r="A5208" s="525" t="str">
        <f t="shared" si="142"/>
        <v>984-042-2-013 Transfobec Mauricie</v>
      </c>
      <c r="B5208" s="345" t="str">
        <f t="shared" si="143"/>
        <v>042-2-013 Transfobec Mauricie</v>
      </c>
      <c r="C5208" s="406">
        <v>984</v>
      </c>
      <c r="D5208" s="406" t="s">
        <v>1316</v>
      </c>
      <c r="E5208" s="406" t="s">
        <v>1317</v>
      </c>
      <c r="F5208" s="760">
        <v>460</v>
      </c>
      <c r="G5208" s="761">
        <v>8</v>
      </c>
      <c r="H5208" s="762">
        <v>460</v>
      </c>
    </row>
    <row r="5209" spans="1:8" s="2" customFormat="1" ht="15.75" thickBot="1" x14ac:dyDescent="0.3">
      <c r="A5209" s="525" t="str">
        <f t="shared" si="142"/>
        <v>985-142-4-004 Biomasse du lac Taureau</v>
      </c>
      <c r="B5209" s="345" t="str">
        <f t="shared" si="143"/>
        <v>142-4-004 Biomasse du lac Taureau</v>
      </c>
      <c r="C5209" s="406">
        <v>985</v>
      </c>
      <c r="D5209" s="406" t="s">
        <v>1147</v>
      </c>
      <c r="E5209" s="406" t="s">
        <v>1318</v>
      </c>
      <c r="F5209" s="760">
        <v>460</v>
      </c>
      <c r="G5209" s="761">
        <v>8</v>
      </c>
      <c r="H5209" s="762">
        <v>460</v>
      </c>
    </row>
    <row r="5210" spans="1:8" s="2" customFormat="1" ht="15.75" thickBot="1" x14ac:dyDescent="0.3">
      <c r="A5210" s="525" t="str">
        <f t="shared" si="142"/>
        <v>985-011-0-003 Cascades Canada ULC (Cabano)</v>
      </c>
      <c r="B5210" s="345" t="str">
        <f t="shared" si="143"/>
        <v>011-0-003 Cascades Canada ULC (Cabano)</v>
      </c>
      <c r="C5210" s="406">
        <v>985</v>
      </c>
      <c r="D5210" s="406" t="s">
        <v>1007</v>
      </c>
      <c r="E5210" s="406" t="s">
        <v>1211</v>
      </c>
      <c r="F5210" s="760">
        <v>460</v>
      </c>
      <c r="G5210" s="761">
        <v>8</v>
      </c>
      <c r="H5210" s="762">
        <v>460</v>
      </c>
    </row>
    <row r="5211" spans="1:8" s="2" customFormat="1" ht="15.75" thickBot="1" x14ac:dyDescent="0.3">
      <c r="A5211" s="525" t="str">
        <f t="shared" si="142"/>
        <v>985-051-0-003 Domtar inc. (Windsor - Pâtes et papiers)</v>
      </c>
      <c r="B5211" s="345" t="str">
        <f t="shared" si="143"/>
        <v>051-0-003 Domtar inc. (Windsor - Pâtes et papiers)</v>
      </c>
      <c r="C5211" s="406">
        <v>985</v>
      </c>
      <c r="D5211" s="406" t="s">
        <v>1012</v>
      </c>
      <c r="E5211" s="406" t="s">
        <v>1238</v>
      </c>
      <c r="F5211" s="760">
        <v>460</v>
      </c>
      <c r="G5211" s="761">
        <v>8</v>
      </c>
      <c r="H5211" s="762">
        <v>460</v>
      </c>
    </row>
    <row r="5212" spans="1:8" s="2" customFormat="1" ht="15.75" thickBot="1" x14ac:dyDescent="0.3">
      <c r="A5212" s="525" t="str">
        <f t="shared" si="142"/>
        <v>985-021-2-036 Elkem Métal Canada inc.</v>
      </c>
      <c r="B5212" s="345" t="str">
        <f t="shared" si="143"/>
        <v>021-2-036 Elkem Métal Canada inc.</v>
      </c>
      <c r="C5212" s="406">
        <v>985</v>
      </c>
      <c r="D5212" s="406" t="s">
        <v>1308</v>
      </c>
      <c r="E5212" s="406" t="s">
        <v>1309</v>
      </c>
      <c r="F5212" s="760">
        <v>460</v>
      </c>
      <c r="G5212" s="761">
        <v>8</v>
      </c>
      <c r="H5212" s="762">
        <v>460</v>
      </c>
    </row>
    <row r="5213" spans="1:8" s="2" customFormat="1" ht="15.75" thickBot="1" x14ac:dyDescent="0.3">
      <c r="A5213" s="525" t="str">
        <f t="shared" si="142"/>
        <v>985-027-4-003 Énergie Milot</v>
      </c>
      <c r="B5213" s="345" t="str">
        <f t="shared" si="143"/>
        <v>027-4-003 Énergie Milot</v>
      </c>
      <c r="C5213" s="406">
        <v>985</v>
      </c>
      <c r="D5213" s="406" t="s">
        <v>1314</v>
      </c>
      <c r="E5213" s="406" t="s">
        <v>1315</v>
      </c>
      <c r="F5213" s="760">
        <v>460</v>
      </c>
      <c r="G5213" s="761">
        <v>8</v>
      </c>
      <c r="H5213" s="762">
        <v>460</v>
      </c>
    </row>
    <row r="5214" spans="1:8" s="2" customFormat="1" ht="15.75" thickBot="1" x14ac:dyDescent="0.3">
      <c r="A5214" s="525" t="str">
        <f t="shared" si="142"/>
        <v>985-012-0-003 Entreprises Sappi Canada inc. (Matane)</v>
      </c>
      <c r="B5214" s="345" t="str">
        <f t="shared" si="143"/>
        <v>012-0-003 Entreprises Sappi Canada inc. (Matane)</v>
      </c>
      <c r="C5214" s="406">
        <v>985</v>
      </c>
      <c r="D5214" s="406" t="s">
        <v>1009</v>
      </c>
      <c r="E5214" s="406" t="s">
        <v>1239</v>
      </c>
      <c r="F5214" s="760">
        <v>460</v>
      </c>
      <c r="G5214" s="761">
        <v>8</v>
      </c>
      <c r="H5214" s="762">
        <v>460</v>
      </c>
    </row>
    <row r="5215" spans="1:8" s="2" customFormat="1" ht="15.75" thickBot="1" x14ac:dyDescent="0.3">
      <c r="A5215" s="525" t="str">
        <f t="shared" si="142"/>
        <v>985-025-0-001 Fibrek S.E.N.C. (Pâtes et papiers)</v>
      </c>
      <c r="B5215" s="345" t="str">
        <f t="shared" si="143"/>
        <v>025-0-001 Fibrek S.E.N.C. (Pâtes et papiers)</v>
      </c>
      <c r="C5215" s="406">
        <v>985</v>
      </c>
      <c r="D5215" s="406" t="s">
        <v>1310</v>
      </c>
      <c r="E5215" s="406" t="s">
        <v>1311</v>
      </c>
      <c r="F5215" s="760">
        <v>460</v>
      </c>
      <c r="G5215" s="761">
        <v>8</v>
      </c>
      <c r="H5215" s="762">
        <v>460</v>
      </c>
    </row>
    <row r="5216" spans="1:8" s="2" customFormat="1" ht="15.75" thickBot="1" x14ac:dyDescent="0.3">
      <c r="A5216" s="525" t="str">
        <f t="shared" ref="A5216:A5248" si="144">CONCATENATE(C5216,"-",B5216)</f>
        <v>985-081-0-001 Rayonier A.M. Canada S.E.N.C. (Témiscaming - Pâtes et papiers)</v>
      </c>
      <c r="B5216" s="345" t="str">
        <f t="shared" ref="B5216:B5248" si="145">CONCATENATE(D5216," ",E5216)</f>
        <v>081-0-001 Rayonier A.M. Canada S.E.N.C. (Témiscaming - Pâtes et papiers)</v>
      </c>
      <c r="C5216" s="406">
        <v>985</v>
      </c>
      <c r="D5216" s="406" t="s">
        <v>1017</v>
      </c>
      <c r="E5216" s="406" t="s">
        <v>1244</v>
      </c>
      <c r="F5216" s="760">
        <v>460</v>
      </c>
      <c r="G5216" s="761">
        <v>8</v>
      </c>
      <c r="H5216" s="762">
        <v>460</v>
      </c>
    </row>
    <row r="5217" spans="1:8" s="2" customFormat="1" ht="15.75" thickBot="1" x14ac:dyDescent="0.3">
      <c r="A5217" s="525" t="str">
        <f t="shared" si="144"/>
        <v>985-025-4-005 Société de cogénération de St-Félicien, S.E.C.</v>
      </c>
      <c r="B5217" s="345" t="str">
        <f t="shared" si="145"/>
        <v>025-4-005 Société de cogénération de St-Félicien, S.E.C.</v>
      </c>
      <c r="C5217" s="406">
        <v>985</v>
      </c>
      <c r="D5217" s="406" t="s">
        <v>1312</v>
      </c>
      <c r="E5217" s="406" t="s">
        <v>1313</v>
      </c>
      <c r="F5217" s="760">
        <v>460</v>
      </c>
      <c r="G5217" s="761">
        <v>8</v>
      </c>
      <c r="H5217" s="762">
        <v>460</v>
      </c>
    </row>
    <row r="5218" spans="1:8" s="2" customFormat="1" ht="15.75" thickBot="1" x14ac:dyDescent="0.3">
      <c r="A5218" s="525" t="str">
        <f t="shared" si="144"/>
        <v>985-042-2-013 Transfobec Mauricie</v>
      </c>
      <c r="B5218" s="345" t="str">
        <f t="shared" si="145"/>
        <v>042-2-013 Transfobec Mauricie</v>
      </c>
      <c r="C5218" s="406">
        <v>985</v>
      </c>
      <c r="D5218" s="406" t="s">
        <v>1316</v>
      </c>
      <c r="E5218" s="406" t="s">
        <v>1317</v>
      </c>
      <c r="F5218" s="760">
        <v>460</v>
      </c>
      <c r="G5218" s="761">
        <v>8</v>
      </c>
      <c r="H5218" s="762">
        <v>460</v>
      </c>
    </row>
    <row r="5219" spans="1:8" s="2" customFormat="1" ht="15.75" thickBot="1" x14ac:dyDescent="0.3">
      <c r="A5219" s="525" t="str">
        <f t="shared" si="144"/>
        <v>986-142-4-004 Biomasse du lac Taureau</v>
      </c>
      <c r="B5219" s="345" t="str">
        <f t="shared" si="145"/>
        <v>142-4-004 Biomasse du lac Taureau</v>
      </c>
      <c r="C5219" s="406">
        <v>986</v>
      </c>
      <c r="D5219" s="406" t="s">
        <v>1147</v>
      </c>
      <c r="E5219" s="406" t="s">
        <v>1318</v>
      </c>
      <c r="F5219" s="760">
        <v>460</v>
      </c>
      <c r="G5219" s="761">
        <v>8</v>
      </c>
      <c r="H5219" s="762">
        <v>460</v>
      </c>
    </row>
    <row r="5220" spans="1:8" s="2" customFormat="1" ht="15.75" thickBot="1" x14ac:dyDescent="0.3">
      <c r="A5220" s="525" t="str">
        <f t="shared" si="144"/>
        <v>986-011-0-003 Cascades Canada ULC (Cabano)</v>
      </c>
      <c r="B5220" s="345" t="str">
        <f t="shared" si="145"/>
        <v>011-0-003 Cascades Canada ULC (Cabano)</v>
      </c>
      <c r="C5220" s="406">
        <v>986</v>
      </c>
      <c r="D5220" s="406" t="s">
        <v>1007</v>
      </c>
      <c r="E5220" s="406" t="s">
        <v>1211</v>
      </c>
      <c r="F5220" s="760">
        <v>460</v>
      </c>
      <c r="G5220" s="761">
        <v>8</v>
      </c>
      <c r="H5220" s="762">
        <v>460</v>
      </c>
    </row>
    <row r="5221" spans="1:8" s="2" customFormat="1" ht="15.75" thickBot="1" x14ac:dyDescent="0.3">
      <c r="A5221" s="525" t="str">
        <f t="shared" si="144"/>
        <v>986-051-0-003 Domtar inc. (Windsor - Pâtes et papiers)</v>
      </c>
      <c r="B5221" s="345" t="str">
        <f t="shared" si="145"/>
        <v>051-0-003 Domtar inc. (Windsor - Pâtes et papiers)</v>
      </c>
      <c r="C5221" s="406">
        <v>986</v>
      </c>
      <c r="D5221" s="406" t="s">
        <v>1012</v>
      </c>
      <c r="E5221" s="406" t="s">
        <v>1238</v>
      </c>
      <c r="F5221" s="760">
        <v>460</v>
      </c>
      <c r="G5221" s="761">
        <v>8</v>
      </c>
      <c r="H5221" s="762">
        <v>460</v>
      </c>
    </row>
    <row r="5222" spans="1:8" s="2" customFormat="1" ht="15.75" thickBot="1" x14ac:dyDescent="0.3">
      <c r="A5222" s="525" t="str">
        <f t="shared" si="144"/>
        <v>986-021-2-036 Elkem Métal Canada inc.</v>
      </c>
      <c r="B5222" s="345" t="str">
        <f t="shared" si="145"/>
        <v>021-2-036 Elkem Métal Canada inc.</v>
      </c>
      <c r="C5222" s="406">
        <v>986</v>
      </c>
      <c r="D5222" s="406" t="s">
        <v>1308</v>
      </c>
      <c r="E5222" s="406" t="s">
        <v>1309</v>
      </c>
      <c r="F5222" s="760">
        <v>460</v>
      </c>
      <c r="G5222" s="761">
        <v>8</v>
      </c>
      <c r="H5222" s="762">
        <v>460</v>
      </c>
    </row>
    <row r="5223" spans="1:8" s="2" customFormat="1" ht="15.75" thickBot="1" x14ac:dyDescent="0.3">
      <c r="A5223" s="525" t="str">
        <f t="shared" si="144"/>
        <v>986-027-4-003 Énergie Milot</v>
      </c>
      <c r="B5223" s="345" t="str">
        <f t="shared" si="145"/>
        <v>027-4-003 Énergie Milot</v>
      </c>
      <c r="C5223" s="406">
        <v>986</v>
      </c>
      <c r="D5223" s="406" t="s">
        <v>1314</v>
      </c>
      <c r="E5223" s="406" t="s">
        <v>1315</v>
      </c>
      <c r="F5223" s="760">
        <v>460</v>
      </c>
      <c r="G5223" s="761">
        <v>8</v>
      </c>
      <c r="H5223" s="762">
        <v>460</v>
      </c>
    </row>
    <row r="5224" spans="1:8" s="2" customFormat="1" ht="15.75" thickBot="1" x14ac:dyDescent="0.3">
      <c r="A5224" s="525" t="str">
        <f t="shared" si="144"/>
        <v>986-012-0-003 Entreprises Sappi Canada inc. (Matane)</v>
      </c>
      <c r="B5224" s="345" t="str">
        <f t="shared" si="145"/>
        <v>012-0-003 Entreprises Sappi Canada inc. (Matane)</v>
      </c>
      <c r="C5224" s="406">
        <v>986</v>
      </c>
      <c r="D5224" s="406" t="s">
        <v>1009</v>
      </c>
      <c r="E5224" s="406" t="s">
        <v>1239</v>
      </c>
      <c r="F5224" s="760">
        <v>460</v>
      </c>
      <c r="G5224" s="761">
        <v>8</v>
      </c>
      <c r="H5224" s="762">
        <v>460</v>
      </c>
    </row>
    <row r="5225" spans="1:8" s="2" customFormat="1" ht="15.75" thickBot="1" x14ac:dyDescent="0.3">
      <c r="A5225" s="525" t="str">
        <f t="shared" si="144"/>
        <v>986-025-0-001 Fibrek S.E.N.C. (Pâtes et papiers)</v>
      </c>
      <c r="B5225" s="345" t="str">
        <f t="shared" si="145"/>
        <v>025-0-001 Fibrek S.E.N.C. (Pâtes et papiers)</v>
      </c>
      <c r="C5225" s="406">
        <v>986</v>
      </c>
      <c r="D5225" s="406" t="s">
        <v>1310</v>
      </c>
      <c r="E5225" s="406" t="s">
        <v>1311</v>
      </c>
      <c r="F5225" s="760">
        <v>460</v>
      </c>
      <c r="G5225" s="761">
        <v>8</v>
      </c>
      <c r="H5225" s="762">
        <v>460</v>
      </c>
    </row>
    <row r="5226" spans="1:8" s="2" customFormat="1" ht="15.75" thickBot="1" x14ac:dyDescent="0.3">
      <c r="A5226" s="525" t="str">
        <f t="shared" si="144"/>
        <v>986-081-0-001 Rayonier A.M. Canada S.E.N.C. (Témiscaming - Pâtes et papiers)</v>
      </c>
      <c r="B5226" s="345" t="str">
        <f t="shared" si="145"/>
        <v>081-0-001 Rayonier A.M. Canada S.E.N.C. (Témiscaming - Pâtes et papiers)</v>
      </c>
      <c r="C5226" s="406">
        <v>986</v>
      </c>
      <c r="D5226" s="406" t="s">
        <v>1017</v>
      </c>
      <c r="E5226" s="406" t="s">
        <v>1244</v>
      </c>
      <c r="F5226" s="760">
        <v>460</v>
      </c>
      <c r="G5226" s="761">
        <v>8</v>
      </c>
      <c r="H5226" s="762">
        <v>460</v>
      </c>
    </row>
    <row r="5227" spans="1:8" s="2" customFormat="1" ht="15.75" thickBot="1" x14ac:dyDescent="0.3">
      <c r="A5227" s="525" t="str">
        <f t="shared" si="144"/>
        <v>986-025-4-005 Société de cogénération de St-Félicien, S.E.C.</v>
      </c>
      <c r="B5227" s="345" t="str">
        <f t="shared" si="145"/>
        <v>025-4-005 Société de cogénération de St-Félicien, S.E.C.</v>
      </c>
      <c r="C5227" s="406">
        <v>986</v>
      </c>
      <c r="D5227" s="406" t="s">
        <v>1312</v>
      </c>
      <c r="E5227" s="406" t="s">
        <v>1313</v>
      </c>
      <c r="F5227" s="760">
        <v>460</v>
      </c>
      <c r="G5227" s="761">
        <v>8</v>
      </c>
      <c r="H5227" s="762">
        <v>460</v>
      </c>
    </row>
    <row r="5228" spans="1:8" s="2" customFormat="1" ht="15.75" thickBot="1" x14ac:dyDescent="0.3">
      <c r="A5228" s="525" t="str">
        <f t="shared" si="144"/>
        <v>986-042-2-013 Transfobec Mauricie</v>
      </c>
      <c r="B5228" s="345" t="str">
        <f t="shared" si="145"/>
        <v>042-2-013 Transfobec Mauricie</v>
      </c>
      <c r="C5228" s="406">
        <v>986</v>
      </c>
      <c r="D5228" s="406" t="s">
        <v>1316</v>
      </c>
      <c r="E5228" s="406" t="s">
        <v>1317</v>
      </c>
      <c r="F5228" s="760">
        <v>460</v>
      </c>
      <c r="G5228" s="761">
        <v>8</v>
      </c>
      <c r="H5228" s="762">
        <v>460</v>
      </c>
    </row>
    <row r="5229" spans="1:8" s="2" customFormat="1" ht="15.75" thickBot="1" x14ac:dyDescent="0.3">
      <c r="A5229" s="525" t="str">
        <f t="shared" si="144"/>
        <v>987-142-4-004 Biomasse du lac Taureau</v>
      </c>
      <c r="B5229" s="345" t="str">
        <f t="shared" si="145"/>
        <v>142-4-004 Biomasse du lac Taureau</v>
      </c>
      <c r="C5229" s="406">
        <v>987</v>
      </c>
      <c r="D5229" s="406" t="s">
        <v>1147</v>
      </c>
      <c r="E5229" s="406" t="s">
        <v>1318</v>
      </c>
      <c r="F5229" s="760">
        <v>460</v>
      </c>
      <c r="G5229" s="761">
        <v>8</v>
      </c>
      <c r="H5229" s="762">
        <v>460</v>
      </c>
    </row>
    <row r="5230" spans="1:8" s="2" customFormat="1" ht="15.75" thickBot="1" x14ac:dyDescent="0.3">
      <c r="A5230" s="525" t="str">
        <f t="shared" si="144"/>
        <v>987-011-0-003 Cascades Canada ULC (Cabano)</v>
      </c>
      <c r="B5230" s="345" t="str">
        <f t="shared" si="145"/>
        <v>011-0-003 Cascades Canada ULC (Cabano)</v>
      </c>
      <c r="C5230" s="406">
        <v>987</v>
      </c>
      <c r="D5230" s="406" t="s">
        <v>1007</v>
      </c>
      <c r="E5230" s="406" t="s">
        <v>1211</v>
      </c>
      <c r="F5230" s="760">
        <v>460</v>
      </c>
      <c r="G5230" s="761">
        <v>8</v>
      </c>
      <c r="H5230" s="762">
        <v>460</v>
      </c>
    </row>
    <row r="5231" spans="1:8" s="2" customFormat="1" ht="15.75" thickBot="1" x14ac:dyDescent="0.3">
      <c r="A5231" s="525" t="str">
        <f t="shared" si="144"/>
        <v>987-051-0-003 Domtar inc. (Windsor - Pâtes et papiers)</v>
      </c>
      <c r="B5231" s="345" t="str">
        <f t="shared" si="145"/>
        <v>051-0-003 Domtar inc. (Windsor - Pâtes et papiers)</v>
      </c>
      <c r="C5231" s="406">
        <v>987</v>
      </c>
      <c r="D5231" s="406" t="s">
        <v>1012</v>
      </c>
      <c r="E5231" s="406" t="s">
        <v>1238</v>
      </c>
      <c r="F5231" s="760">
        <v>460</v>
      </c>
      <c r="G5231" s="761">
        <v>8</v>
      </c>
      <c r="H5231" s="762">
        <v>460</v>
      </c>
    </row>
    <row r="5232" spans="1:8" s="2" customFormat="1" ht="15.75" thickBot="1" x14ac:dyDescent="0.3">
      <c r="A5232" s="525" t="str">
        <f t="shared" si="144"/>
        <v>987-021-2-036 Elkem Métal Canada inc.</v>
      </c>
      <c r="B5232" s="345" t="str">
        <f t="shared" si="145"/>
        <v>021-2-036 Elkem Métal Canada inc.</v>
      </c>
      <c r="C5232" s="406">
        <v>987</v>
      </c>
      <c r="D5232" s="406" t="s">
        <v>1308</v>
      </c>
      <c r="E5232" s="406" t="s">
        <v>1309</v>
      </c>
      <c r="F5232" s="760">
        <v>460</v>
      </c>
      <c r="G5232" s="761">
        <v>8</v>
      </c>
      <c r="H5232" s="762">
        <v>460</v>
      </c>
    </row>
    <row r="5233" spans="1:8" s="2" customFormat="1" ht="15.75" thickBot="1" x14ac:dyDescent="0.3">
      <c r="A5233" s="525" t="str">
        <f t="shared" si="144"/>
        <v>987-027-4-003 Énergie Milot</v>
      </c>
      <c r="B5233" s="345" t="str">
        <f t="shared" si="145"/>
        <v>027-4-003 Énergie Milot</v>
      </c>
      <c r="C5233" s="406">
        <v>987</v>
      </c>
      <c r="D5233" s="406" t="s">
        <v>1314</v>
      </c>
      <c r="E5233" s="406" t="s">
        <v>1315</v>
      </c>
      <c r="F5233" s="760">
        <v>460</v>
      </c>
      <c r="G5233" s="761">
        <v>8</v>
      </c>
      <c r="H5233" s="762">
        <v>460</v>
      </c>
    </row>
    <row r="5234" spans="1:8" s="2" customFormat="1" ht="15.75" thickBot="1" x14ac:dyDescent="0.3">
      <c r="A5234" s="525" t="str">
        <f t="shared" si="144"/>
        <v>987-012-0-003 Entreprises Sappi Canada inc. (Matane)</v>
      </c>
      <c r="B5234" s="345" t="str">
        <f t="shared" si="145"/>
        <v>012-0-003 Entreprises Sappi Canada inc. (Matane)</v>
      </c>
      <c r="C5234" s="406">
        <v>987</v>
      </c>
      <c r="D5234" s="406" t="s">
        <v>1009</v>
      </c>
      <c r="E5234" s="406" t="s">
        <v>1239</v>
      </c>
      <c r="F5234" s="760">
        <v>460</v>
      </c>
      <c r="G5234" s="761">
        <v>8</v>
      </c>
      <c r="H5234" s="762">
        <v>460</v>
      </c>
    </row>
    <row r="5235" spans="1:8" s="2" customFormat="1" ht="15.75" thickBot="1" x14ac:dyDescent="0.3">
      <c r="A5235" s="525" t="str">
        <f t="shared" si="144"/>
        <v>987-025-0-001 Fibrek S.E.N.C. (Pâtes et papiers)</v>
      </c>
      <c r="B5235" s="345" t="str">
        <f t="shared" si="145"/>
        <v>025-0-001 Fibrek S.E.N.C. (Pâtes et papiers)</v>
      </c>
      <c r="C5235" s="406">
        <v>987</v>
      </c>
      <c r="D5235" s="406" t="s">
        <v>1310</v>
      </c>
      <c r="E5235" s="406" t="s">
        <v>1311</v>
      </c>
      <c r="F5235" s="760">
        <v>460</v>
      </c>
      <c r="G5235" s="761">
        <v>8</v>
      </c>
      <c r="H5235" s="762">
        <v>460</v>
      </c>
    </row>
    <row r="5236" spans="1:8" s="2" customFormat="1" ht="15.75" thickBot="1" x14ac:dyDescent="0.3">
      <c r="A5236" s="525" t="str">
        <f t="shared" si="144"/>
        <v>987-081-0-001 Rayonier A.M. Canada S.E.N.C. (Témiscaming - Pâtes et papiers)</v>
      </c>
      <c r="B5236" s="345" t="str">
        <f t="shared" si="145"/>
        <v>081-0-001 Rayonier A.M. Canada S.E.N.C. (Témiscaming - Pâtes et papiers)</v>
      </c>
      <c r="C5236" s="406">
        <v>987</v>
      </c>
      <c r="D5236" s="406" t="s">
        <v>1017</v>
      </c>
      <c r="E5236" s="406" t="s">
        <v>1244</v>
      </c>
      <c r="F5236" s="760">
        <v>460</v>
      </c>
      <c r="G5236" s="761">
        <v>8</v>
      </c>
      <c r="H5236" s="762">
        <v>460</v>
      </c>
    </row>
    <row r="5237" spans="1:8" s="2" customFormat="1" ht="15.75" thickBot="1" x14ac:dyDescent="0.3">
      <c r="A5237" s="525" t="str">
        <f t="shared" si="144"/>
        <v>987-025-4-005 Société de cogénération de St-Félicien, S.E.C.</v>
      </c>
      <c r="B5237" s="345" t="str">
        <f t="shared" si="145"/>
        <v>025-4-005 Société de cogénération de St-Félicien, S.E.C.</v>
      </c>
      <c r="C5237" s="406">
        <v>987</v>
      </c>
      <c r="D5237" s="406" t="s">
        <v>1312</v>
      </c>
      <c r="E5237" s="406" t="s">
        <v>1313</v>
      </c>
      <c r="F5237" s="760">
        <v>460</v>
      </c>
      <c r="G5237" s="761">
        <v>8</v>
      </c>
      <c r="H5237" s="762">
        <v>460</v>
      </c>
    </row>
    <row r="5238" spans="1:8" s="2" customFormat="1" ht="15.75" thickBot="1" x14ac:dyDescent="0.3">
      <c r="A5238" s="525" t="str">
        <f t="shared" si="144"/>
        <v>987-042-2-013 Transfobec Mauricie</v>
      </c>
      <c r="B5238" s="345" t="str">
        <f t="shared" si="145"/>
        <v>042-2-013 Transfobec Mauricie</v>
      </c>
      <c r="C5238" s="406">
        <v>987</v>
      </c>
      <c r="D5238" s="406" t="s">
        <v>1316</v>
      </c>
      <c r="E5238" s="406" t="s">
        <v>1317</v>
      </c>
      <c r="F5238" s="760">
        <v>460</v>
      </c>
      <c r="G5238" s="761">
        <v>8</v>
      </c>
      <c r="H5238" s="762">
        <v>460</v>
      </c>
    </row>
    <row r="5239" spans="1:8" s="2" customFormat="1" ht="15.75" thickBot="1" x14ac:dyDescent="0.3">
      <c r="A5239" s="525" t="str">
        <f t="shared" si="144"/>
        <v>990-142-4-004 Biomasse du lac Taureau</v>
      </c>
      <c r="B5239" s="345" t="str">
        <f t="shared" si="145"/>
        <v>142-4-004 Biomasse du lac Taureau</v>
      </c>
      <c r="C5239" s="406">
        <v>990</v>
      </c>
      <c r="D5239" s="406" t="s">
        <v>1147</v>
      </c>
      <c r="E5239" s="406" t="s">
        <v>1318</v>
      </c>
      <c r="F5239" s="760">
        <v>460</v>
      </c>
      <c r="G5239" s="761">
        <v>8</v>
      </c>
      <c r="H5239" s="762">
        <v>460</v>
      </c>
    </row>
    <row r="5240" spans="1:8" s="2" customFormat="1" ht="15.75" thickBot="1" x14ac:dyDescent="0.3">
      <c r="A5240" s="525" t="str">
        <f t="shared" si="144"/>
        <v>990-011-0-003 Cascades Canada ULC (Cabano)</v>
      </c>
      <c r="B5240" s="345" t="str">
        <f t="shared" si="145"/>
        <v>011-0-003 Cascades Canada ULC (Cabano)</v>
      </c>
      <c r="C5240" s="406">
        <v>990</v>
      </c>
      <c r="D5240" s="406" t="s">
        <v>1007</v>
      </c>
      <c r="E5240" s="406" t="s">
        <v>1211</v>
      </c>
      <c r="F5240" s="760">
        <v>460</v>
      </c>
      <c r="G5240" s="761">
        <v>8</v>
      </c>
      <c r="H5240" s="762">
        <v>460</v>
      </c>
    </row>
    <row r="5241" spans="1:8" s="2" customFormat="1" ht="15.75" thickBot="1" x14ac:dyDescent="0.3">
      <c r="A5241" s="525" t="str">
        <f t="shared" si="144"/>
        <v>990-051-0-003 Domtar inc. (Windsor - Pâtes et papiers)</v>
      </c>
      <c r="B5241" s="345" t="str">
        <f t="shared" si="145"/>
        <v>051-0-003 Domtar inc. (Windsor - Pâtes et papiers)</v>
      </c>
      <c r="C5241" s="406">
        <v>990</v>
      </c>
      <c r="D5241" s="406" t="s">
        <v>1012</v>
      </c>
      <c r="E5241" s="406" t="s">
        <v>1238</v>
      </c>
      <c r="F5241" s="760">
        <v>460</v>
      </c>
      <c r="G5241" s="761">
        <v>8</v>
      </c>
      <c r="H5241" s="762">
        <v>460</v>
      </c>
    </row>
    <row r="5242" spans="1:8" s="2" customFormat="1" ht="15.75" thickBot="1" x14ac:dyDescent="0.3">
      <c r="A5242" s="525" t="str">
        <f t="shared" si="144"/>
        <v>990-021-2-036 Elkem Métal Canada inc.</v>
      </c>
      <c r="B5242" s="345" t="str">
        <f t="shared" si="145"/>
        <v>021-2-036 Elkem Métal Canada inc.</v>
      </c>
      <c r="C5242" s="406">
        <v>990</v>
      </c>
      <c r="D5242" s="406" t="s">
        <v>1308</v>
      </c>
      <c r="E5242" s="406" t="s">
        <v>1309</v>
      </c>
      <c r="F5242" s="760">
        <v>460</v>
      </c>
      <c r="G5242" s="761">
        <v>8</v>
      </c>
      <c r="H5242" s="762">
        <v>460</v>
      </c>
    </row>
    <row r="5243" spans="1:8" s="2" customFormat="1" ht="15.75" thickBot="1" x14ac:dyDescent="0.3">
      <c r="A5243" s="525" t="str">
        <f t="shared" si="144"/>
        <v>990-027-4-003 Énergie Milot</v>
      </c>
      <c r="B5243" s="345" t="str">
        <f t="shared" si="145"/>
        <v>027-4-003 Énergie Milot</v>
      </c>
      <c r="C5243" s="406">
        <v>990</v>
      </c>
      <c r="D5243" s="406" t="s">
        <v>1314</v>
      </c>
      <c r="E5243" s="406" t="s">
        <v>1315</v>
      </c>
      <c r="F5243" s="760">
        <v>460</v>
      </c>
      <c r="G5243" s="761">
        <v>8</v>
      </c>
      <c r="H5243" s="762">
        <v>460</v>
      </c>
    </row>
    <row r="5244" spans="1:8" s="2" customFormat="1" ht="15.75" thickBot="1" x14ac:dyDescent="0.3">
      <c r="A5244" s="525" t="str">
        <f t="shared" si="144"/>
        <v>990-012-0-003 Entreprises Sappi Canada inc. (Matane)</v>
      </c>
      <c r="B5244" s="345" t="str">
        <f t="shared" si="145"/>
        <v>012-0-003 Entreprises Sappi Canada inc. (Matane)</v>
      </c>
      <c r="C5244" s="406">
        <v>990</v>
      </c>
      <c r="D5244" s="406" t="s">
        <v>1009</v>
      </c>
      <c r="E5244" s="406" t="s">
        <v>1239</v>
      </c>
      <c r="F5244" s="760">
        <v>460</v>
      </c>
      <c r="G5244" s="761">
        <v>8</v>
      </c>
      <c r="H5244" s="762">
        <v>460</v>
      </c>
    </row>
    <row r="5245" spans="1:8" s="2" customFormat="1" ht="15.75" thickBot="1" x14ac:dyDescent="0.3">
      <c r="A5245" s="525" t="str">
        <f t="shared" si="144"/>
        <v>990-025-0-001 Fibrek S.E.N.C. (Pâtes et papiers)</v>
      </c>
      <c r="B5245" s="345" t="str">
        <f t="shared" si="145"/>
        <v>025-0-001 Fibrek S.E.N.C. (Pâtes et papiers)</v>
      </c>
      <c r="C5245" s="406">
        <v>990</v>
      </c>
      <c r="D5245" s="406" t="s">
        <v>1310</v>
      </c>
      <c r="E5245" s="406" t="s">
        <v>1311</v>
      </c>
      <c r="F5245" s="760">
        <v>460</v>
      </c>
      <c r="G5245" s="761">
        <v>8</v>
      </c>
      <c r="H5245" s="762">
        <v>460</v>
      </c>
    </row>
    <row r="5246" spans="1:8" s="2" customFormat="1" ht="15.75" thickBot="1" x14ac:dyDescent="0.3">
      <c r="A5246" s="525" t="str">
        <f t="shared" si="144"/>
        <v>990-081-0-001 Rayonier A.M. Canada S.E.N.C. (Témiscaming - Pâtes et papiers)</v>
      </c>
      <c r="B5246" s="345" t="str">
        <f t="shared" si="145"/>
        <v>081-0-001 Rayonier A.M. Canada S.E.N.C. (Témiscaming - Pâtes et papiers)</v>
      </c>
      <c r="C5246" s="406">
        <v>990</v>
      </c>
      <c r="D5246" s="406" t="s">
        <v>1017</v>
      </c>
      <c r="E5246" s="406" t="s">
        <v>1244</v>
      </c>
      <c r="F5246" s="760">
        <v>460</v>
      </c>
      <c r="G5246" s="761">
        <v>8</v>
      </c>
      <c r="H5246" s="762">
        <v>460</v>
      </c>
    </row>
    <row r="5247" spans="1:8" s="2" customFormat="1" ht="15.75" thickBot="1" x14ac:dyDescent="0.3">
      <c r="A5247" s="525" t="str">
        <f t="shared" si="144"/>
        <v>990-025-4-005 Société de cogénération de St-Félicien, S.E.C.</v>
      </c>
      <c r="B5247" s="345" t="str">
        <f t="shared" si="145"/>
        <v>025-4-005 Société de cogénération de St-Félicien, S.E.C.</v>
      </c>
      <c r="C5247" s="406">
        <v>990</v>
      </c>
      <c r="D5247" s="406" t="s">
        <v>1312</v>
      </c>
      <c r="E5247" s="406" t="s">
        <v>1313</v>
      </c>
      <c r="F5247" s="760">
        <v>460</v>
      </c>
      <c r="G5247" s="761">
        <v>8</v>
      </c>
      <c r="H5247" s="762">
        <v>460</v>
      </c>
    </row>
    <row r="5248" spans="1:8" s="2" customFormat="1" ht="15.75" thickBot="1" x14ac:dyDescent="0.3">
      <c r="A5248" s="525" t="str">
        <f t="shared" si="144"/>
        <v>990-042-2-013 Transfobec Mauricie</v>
      </c>
      <c r="B5248" s="345" t="str">
        <f t="shared" si="145"/>
        <v>042-2-013 Transfobec Mauricie</v>
      </c>
      <c r="C5248" s="406">
        <v>990</v>
      </c>
      <c r="D5248" s="406" t="s">
        <v>1316</v>
      </c>
      <c r="E5248" s="406" t="s">
        <v>1317</v>
      </c>
      <c r="F5248" s="760">
        <v>460</v>
      </c>
      <c r="G5248" s="761">
        <v>8</v>
      </c>
      <c r="H5248" s="762">
        <v>460</v>
      </c>
    </row>
    <row r="5249" spans="1:20" s="2" customFormat="1" x14ac:dyDescent="0.25">
      <c r="A5249" s="5"/>
      <c r="B5249" s="5"/>
      <c r="C5249" s="423"/>
      <c r="D5249" s="5"/>
      <c r="E5249" s="5"/>
      <c r="F5249" s="5"/>
      <c r="G5249" s="5"/>
      <c r="H5249" s="5"/>
    </row>
    <row r="5250" spans="1:20" s="2" customFormat="1" ht="15.75" thickBot="1" x14ac:dyDescent="0.3">
      <c r="A5250" s="446" t="s">
        <v>292</v>
      </c>
      <c r="B5250" s="5"/>
      <c r="C5250" s="423"/>
      <c r="D5250" s="5"/>
      <c r="E5250" s="5"/>
      <c r="F5250" s="5"/>
      <c r="G5250" s="5"/>
      <c r="H5250" s="5"/>
    </row>
    <row r="5251" spans="1:20" s="2" customFormat="1" ht="15.75" thickBot="1" x14ac:dyDescent="0.3">
      <c r="A5251" s="441" t="s">
        <v>292</v>
      </c>
      <c r="B5251" s="5"/>
      <c r="C5251" s="423"/>
      <c r="D5251" s="5"/>
      <c r="E5251" s="5"/>
      <c r="F5251" s="5"/>
      <c r="G5251" s="5"/>
      <c r="H5251" s="5"/>
    </row>
    <row r="5252" spans="1:20" s="2" customFormat="1" ht="15.75" thickBot="1" x14ac:dyDescent="0.3">
      <c r="C5252" s="406"/>
      <c r="N5252" s="407"/>
      <c r="O5252" s="407"/>
      <c r="P5252" s="407"/>
      <c r="R5252" s="409"/>
      <c r="S5252" s="408"/>
      <c r="T5252" s="408"/>
    </row>
    <row r="5253" spans="1:20" ht="19.5" thickBot="1" x14ac:dyDescent="0.35">
      <c r="A5253" s="1369" t="s">
        <v>457</v>
      </c>
      <c r="B5253" s="1370"/>
      <c r="C5253" s="1371"/>
    </row>
    <row r="5254" spans="1:20" x14ac:dyDescent="0.25">
      <c r="A5254" s="5"/>
      <c r="B5254" s="2"/>
      <c r="C5254" s="2"/>
    </row>
    <row r="5255" spans="1:20" ht="15.75" thickBot="1" x14ac:dyDescent="0.3">
      <c r="A5255" s="698" t="s">
        <v>458</v>
      </c>
      <c r="B5255" s="698" t="s">
        <v>329</v>
      </c>
      <c r="C5255" s="698" t="s">
        <v>459</v>
      </c>
    </row>
    <row r="5256" spans="1:20" x14ac:dyDescent="0.25">
      <c r="A5256" s="340" t="s">
        <v>153</v>
      </c>
      <c r="B5256" s="704" t="s">
        <v>460</v>
      </c>
      <c r="C5256" s="341" t="s">
        <v>461</v>
      </c>
    </row>
    <row r="5257" spans="1:20" x14ac:dyDescent="0.25">
      <c r="A5257" s="342" t="s">
        <v>462</v>
      </c>
      <c r="B5257" s="703">
        <v>263</v>
      </c>
      <c r="C5257" s="343" t="s">
        <v>461</v>
      </c>
    </row>
    <row r="5258" spans="1:20" x14ac:dyDescent="0.25">
      <c r="A5258" s="60" t="s">
        <v>463</v>
      </c>
      <c r="B5258" s="703">
        <v>137</v>
      </c>
      <c r="C5258" s="343" t="s">
        <v>461</v>
      </c>
    </row>
    <row r="5259" spans="1:20" ht="15.75" thickBot="1" x14ac:dyDescent="0.3">
      <c r="A5259" s="344" t="s">
        <v>291</v>
      </c>
      <c r="B5259" s="705" t="s">
        <v>408</v>
      </c>
      <c r="C5259" s="346" t="s">
        <v>408</v>
      </c>
    </row>
    <row r="5260" spans="1:20" x14ac:dyDescent="0.25">
      <c r="A5260" s="61"/>
      <c r="B5260" s="60"/>
      <c r="C5260" s="60"/>
    </row>
    <row r="5261" spans="1:20" s="489" customFormat="1" ht="15.75" thickBot="1" x14ac:dyDescent="0.3">
      <c r="A5261" s="486" t="s">
        <v>1126</v>
      </c>
      <c r="B5261" s="487"/>
      <c r="C5261" s="487"/>
      <c r="D5261" s="488"/>
      <c r="E5261" s="488"/>
      <c r="F5261" s="488"/>
      <c r="G5261" s="488"/>
    </row>
    <row r="5262" spans="1:20" s="489" customFormat="1" ht="15.75" thickBot="1" x14ac:dyDescent="0.3">
      <c r="A5262" s="490">
        <v>4</v>
      </c>
      <c r="B5262" s="487"/>
      <c r="C5262" s="487"/>
      <c r="D5262" s="488"/>
      <c r="E5262" s="488"/>
      <c r="F5262" s="488"/>
      <c r="G5262" s="488"/>
    </row>
    <row r="5263" spans="1:20" s="489" customFormat="1" x14ac:dyDescent="0.25">
      <c r="A5263" s="491"/>
      <c r="B5263" s="487"/>
      <c r="C5263" s="487"/>
      <c r="D5263" s="488"/>
      <c r="E5263" s="488"/>
      <c r="F5263" s="488"/>
      <c r="G5263" s="488"/>
    </row>
    <row r="5264" spans="1:20" ht="15.75" thickBot="1" x14ac:dyDescent="0.3">
      <c r="A5264" s="88" t="s">
        <v>427</v>
      </c>
      <c r="B5264" s="140" t="s">
        <v>465</v>
      </c>
      <c r="C5264" s="60"/>
    </row>
    <row r="5265" spans="1:3" x14ac:dyDescent="0.25">
      <c r="A5265" s="583" t="s">
        <v>466</v>
      </c>
      <c r="B5265" s="706">
        <v>0.64200000000000002</v>
      </c>
      <c r="C5265" s="60"/>
    </row>
    <row r="5266" spans="1:3" x14ac:dyDescent="0.25">
      <c r="A5266" s="584" t="s">
        <v>467</v>
      </c>
      <c r="B5266" s="707">
        <v>1</v>
      </c>
      <c r="C5266" s="60"/>
    </row>
    <row r="5267" spans="1:3" x14ac:dyDescent="0.25">
      <c r="A5267" s="584" t="s">
        <v>468</v>
      </c>
      <c r="B5267" s="707">
        <v>1</v>
      </c>
      <c r="C5267" s="60"/>
    </row>
    <row r="5268" spans="1:3" x14ac:dyDescent="0.25">
      <c r="A5268" s="584" t="s">
        <v>469</v>
      </c>
      <c r="B5268" s="707">
        <v>1</v>
      </c>
      <c r="C5268" s="60"/>
    </row>
    <row r="5269" spans="1:3" ht="15.75" thickBot="1" x14ac:dyDescent="0.3">
      <c r="A5269" s="585" t="s">
        <v>470</v>
      </c>
      <c r="B5269" s="708">
        <v>1</v>
      </c>
      <c r="C5269" s="60"/>
    </row>
    <row r="5270" spans="1:3" x14ac:dyDescent="0.25">
      <c r="A5270" s="61"/>
      <c r="B5270" s="60"/>
      <c r="C5270" s="2"/>
    </row>
    <row r="5271" spans="1:3" ht="15.75" thickBot="1" x14ac:dyDescent="0.3">
      <c r="A5271" s="88" t="s">
        <v>958</v>
      </c>
      <c r="B5271" s="61"/>
      <c r="C5271" s="60"/>
    </row>
    <row r="5272" spans="1:3" x14ac:dyDescent="0.25">
      <c r="A5272" s="583" t="s">
        <v>455</v>
      </c>
      <c r="B5272" s="709">
        <v>0</v>
      </c>
      <c r="C5272" s="60"/>
    </row>
    <row r="5273" spans="1:3" x14ac:dyDescent="0.25">
      <c r="A5273" s="584" t="s">
        <v>456</v>
      </c>
      <c r="B5273" s="710">
        <v>0.19900000000000001</v>
      </c>
      <c r="C5273" s="60"/>
    </row>
    <row r="5274" spans="1:3" ht="15.75" thickBot="1" x14ac:dyDescent="0.3">
      <c r="A5274" s="585" t="s">
        <v>406</v>
      </c>
      <c r="B5274" s="711">
        <v>0</v>
      </c>
      <c r="C5274" s="60"/>
    </row>
    <row r="5275" spans="1:3" x14ac:dyDescent="0.25">
      <c r="A5275" s="61"/>
      <c r="B5275" s="61"/>
      <c r="C5275" s="60"/>
    </row>
    <row r="5276" spans="1:3" ht="15.75" thickBot="1" x14ac:dyDescent="0.3">
      <c r="A5276" s="88" t="s">
        <v>959</v>
      </c>
      <c r="B5276" s="61"/>
      <c r="C5276" s="60"/>
    </row>
    <row r="5277" spans="1:3" x14ac:dyDescent="0.25">
      <c r="A5277" s="583" t="s">
        <v>962</v>
      </c>
      <c r="B5277" s="712">
        <v>0</v>
      </c>
      <c r="C5277" s="60"/>
    </row>
    <row r="5278" spans="1:3" x14ac:dyDescent="0.25">
      <c r="A5278" s="584" t="s">
        <v>966</v>
      </c>
      <c r="B5278" s="713">
        <v>0.06</v>
      </c>
      <c r="C5278" s="60"/>
    </row>
    <row r="5279" spans="1:3" ht="15.75" thickBot="1" x14ac:dyDescent="0.3">
      <c r="A5279" s="585" t="s">
        <v>963</v>
      </c>
      <c r="B5279" s="714">
        <v>0.18</v>
      </c>
      <c r="C5279" s="60"/>
    </row>
    <row r="5280" spans="1:3" x14ac:dyDescent="0.25">
      <c r="A5280" s="61"/>
      <c r="B5280" s="60"/>
      <c r="C5280" s="60"/>
    </row>
    <row r="5281" spans="1:3" ht="15.75" thickBot="1" x14ac:dyDescent="0.3">
      <c r="A5281" s="88" t="s">
        <v>471</v>
      </c>
      <c r="B5281" s="60"/>
      <c r="C5281" s="60"/>
    </row>
    <row r="5282" spans="1:3" x14ac:dyDescent="0.25">
      <c r="A5282" s="715">
        <v>0</v>
      </c>
      <c r="B5282" s="60"/>
      <c r="C5282" s="60"/>
    </row>
    <row r="5283" spans="1:3" ht="15.75" thickBot="1" x14ac:dyDescent="0.3">
      <c r="A5283" s="716">
        <v>150</v>
      </c>
      <c r="B5283" s="60"/>
      <c r="C5283" s="60"/>
    </row>
    <row r="5284" spans="1:3" x14ac:dyDescent="0.25">
      <c r="A5284" s="61"/>
      <c r="B5284" s="60"/>
      <c r="C5284" s="60"/>
    </row>
    <row r="5285" spans="1:3" ht="15.75" thickBot="1" x14ac:dyDescent="0.3">
      <c r="A5285" s="141" t="s">
        <v>436</v>
      </c>
      <c r="B5285" s="60"/>
      <c r="C5285" s="60"/>
    </row>
    <row r="5286" spans="1:3" x14ac:dyDescent="0.25">
      <c r="A5286" s="717">
        <v>0</v>
      </c>
      <c r="B5286" s="60"/>
      <c r="C5286" s="60"/>
    </row>
    <row r="5287" spans="1:3" ht="15.75" thickBot="1" x14ac:dyDescent="0.3">
      <c r="A5287" s="718">
        <v>33</v>
      </c>
      <c r="B5287" s="60"/>
      <c r="C5287" s="60"/>
    </row>
    <row r="5288" spans="1:3" x14ac:dyDescent="0.25">
      <c r="A5288" s="61"/>
      <c r="B5288" s="60"/>
      <c r="C5288" s="60"/>
    </row>
    <row r="5289" spans="1:3" ht="15.75" thickBot="1" x14ac:dyDescent="0.3">
      <c r="A5289" s="185" t="s">
        <v>677</v>
      </c>
    </row>
    <row r="5290" spans="1:3" x14ac:dyDescent="0.25">
      <c r="A5290" s="352" t="s">
        <v>678</v>
      </c>
    </row>
    <row r="5291" spans="1:3" x14ac:dyDescent="0.25">
      <c r="A5291" s="353" t="s">
        <v>679</v>
      </c>
    </row>
    <row r="5292" spans="1:3" ht="15.75" thickBot="1" x14ac:dyDescent="0.3">
      <c r="A5292" s="354" t="s">
        <v>291</v>
      </c>
    </row>
    <row r="5294" spans="1:3" ht="15.75" thickBot="1" x14ac:dyDescent="0.3">
      <c r="A5294" s="673" t="s">
        <v>1257</v>
      </c>
      <c r="B5294" s="674"/>
    </row>
    <row r="5295" spans="1:3" x14ac:dyDescent="0.25">
      <c r="A5295" s="675" t="s">
        <v>1248</v>
      </c>
      <c r="B5295" s="719">
        <v>1.6999999999999999E-3</v>
      </c>
    </row>
    <row r="5296" spans="1:3" x14ac:dyDescent="0.25">
      <c r="A5296" s="676" t="s">
        <v>1258</v>
      </c>
      <c r="B5296" s="720">
        <v>3.0999999999999999E-3</v>
      </c>
    </row>
    <row r="5297" spans="1:2" ht="15.75" thickBot="1" x14ac:dyDescent="0.3">
      <c r="A5297" s="677" t="s">
        <v>1259</v>
      </c>
      <c r="B5297" s="721">
        <v>0</v>
      </c>
    </row>
  </sheetData>
  <sheetProtection algorithmName="SHA-512" hashValue="GGVCqbxCq3Iuw4Y+Ry/UcWRd3s4ZPiu8GDbC5q+1aluHTse0LLWT4+bVwHZOGu+nyzxp4jdkbfXbn+q2y+B4xw==" saltValue="QyQtnz6OZO/GcKWxetu+xQ==" spinCount="100000" sheet="1" objects="1" scenarios="1" formatRows="0" selectLockedCells="1" autoFilter="0"/>
  <autoFilter ref="A710:H3357" xr:uid="{00000000-0009-0000-0000-00000F000000}"/>
  <sortState xmlns:xlrd2="http://schemas.microsoft.com/office/spreadsheetml/2017/richdata2" ref="A107:A224">
    <sortCondition ref="A107:A224"/>
  </sortState>
  <mergeCells count="1">
    <mergeCell ref="A5253:C5253"/>
  </mergeCells>
  <pageMargins left="0.7" right="0.7" top="0.75" bottom="0.75" header="0.3" footer="0.3"/>
  <pageSetup orientation="portrait" r:id="rId1"/>
  <headerFooter>
    <oddHeader>&amp;CVersion 3 : 2025-09-09</oddHeader>
  </headerFooter>
  <ignoredErrors>
    <ignoredError sqref="A470:A65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6"/>
  <dimension ref="A1:J64"/>
  <sheetViews>
    <sheetView topLeftCell="A25" zoomScale="87" zoomScaleNormal="87" workbookViewId="0">
      <selection activeCell="C50" sqref="C50"/>
    </sheetView>
  </sheetViews>
  <sheetFormatPr baseColWidth="10" defaultColWidth="11.5703125" defaultRowHeight="15" x14ac:dyDescent="0.25"/>
  <cols>
    <col min="1" max="1" width="96" style="2" bestFit="1" customWidth="1"/>
    <col min="2" max="2" width="107.28515625" style="2" bestFit="1" customWidth="1"/>
    <col min="3" max="3" width="57.7109375" style="2" bestFit="1" customWidth="1"/>
    <col min="4" max="6" width="11.5703125" style="2"/>
    <col min="7" max="7" width="11.5703125" style="2" customWidth="1"/>
    <col min="8" max="8" width="30.5703125" style="2" bestFit="1" customWidth="1"/>
    <col min="9" max="9" width="52.5703125" style="2" bestFit="1" customWidth="1"/>
    <col min="10" max="16384" width="11.5703125" style="2"/>
  </cols>
  <sheetData>
    <row r="1" spans="1:9" ht="15.75" thickBot="1" x14ac:dyDescent="0.3">
      <c r="A1" s="184" t="s">
        <v>297</v>
      </c>
      <c r="B1" s="184" t="s">
        <v>312</v>
      </c>
      <c r="C1" s="184" t="s">
        <v>313</v>
      </c>
      <c r="D1" s="184" t="s">
        <v>314</v>
      </c>
      <c r="E1" s="184" t="s">
        <v>315</v>
      </c>
      <c r="F1" s="184" t="s">
        <v>316</v>
      </c>
      <c r="G1" s="184" t="s">
        <v>1157</v>
      </c>
      <c r="H1" s="184"/>
      <c r="I1" s="184" t="s">
        <v>167</v>
      </c>
    </row>
    <row r="2" spans="1:9" ht="15.75" thickBot="1" x14ac:dyDescent="0.3">
      <c r="A2" s="589" t="s">
        <v>952</v>
      </c>
      <c r="B2" s="589" t="s">
        <v>988</v>
      </c>
      <c r="C2" s="590" t="s">
        <v>1188</v>
      </c>
      <c r="D2" s="591"/>
      <c r="E2" s="592" t="s">
        <v>998</v>
      </c>
      <c r="F2" s="591"/>
      <c r="G2" s="589"/>
      <c r="H2" s="589"/>
      <c r="I2" s="589" t="str">
        <f>B2&amp;" - "&amp;C2&amp;" - "&amp;E2&amp;""</f>
        <v>HCP - PE - RUB</v>
      </c>
    </row>
    <row r="3" spans="1:9" ht="15.75" thickBot="1" x14ac:dyDescent="0.3">
      <c r="A3" s="593" t="s">
        <v>953</v>
      </c>
      <c r="B3" s="589" t="s">
        <v>988</v>
      </c>
      <c r="C3" s="590" t="s">
        <v>1188</v>
      </c>
      <c r="D3" s="591"/>
      <c r="E3" s="592" t="s">
        <v>998</v>
      </c>
      <c r="F3" s="591"/>
      <c r="G3" s="589"/>
      <c r="H3" s="589"/>
      <c r="I3" s="589" t="str">
        <f>B3&amp;" - "&amp;C3&amp;" - "&amp;E3&amp;""</f>
        <v>HCP - PE - RUB</v>
      </c>
    </row>
    <row r="4" spans="1:9" ht="15.75" thickBot="1" x14ac:dyDescent="0.3">
      <c r="A4" s="593" t="s">
        <v>168</v>
      </c>
      <c r="B4" s="589" t="s">
        <v>988</v>
      </c>
      <c r="C4" s="590" t="s">
        <v>1188</v>
      </c>
      <c r="D4" s="591"/>
      <c r="E4" s="592" t="s">
        <v>998</v>
      </c>
      <c r="F4" s="591"/>
      <c r="G4" s="589"/>
      <c r="H4" s="589"/>
      <c r="I4" s="589" t="str">
        <f>B4&amp;" - "&amp;C4&amp;" - "&amp;E4&amp;""</f>
        <v>HCP - PE - RUB</v>
      </c>
    </row>
    <row r="5" spans="1:9" ht="15.75" thickBot="1" x14ac:dyDescent="0.3">
      <c r="A5" s="589" t="s">
        <v>169</v>
      </c>
      <c r="B5" s="589" t="s">
        <v>989</v>
      </c>
      <c r="C5" s="590" t="s">
        <v>988</v>
      </c>
      <c r="D5" s="593" t="s">
        <v>1188</v>
      </c>
      <c r="E5" s="591"/>
      <c r="F5" s="593" t="s">
        <v>987</v>
      </c>
      <c r="G5" s="589" t="s">
        <v>998</v>
      </c>
      <c r="H5" s="589"/>
      <c r="I5" s="589" t="str">
        <f>B5&amp;" - "&amp;C5&amp;" - "&amp;D5&amp;" - "&amp;F5&amp;" - "&amp;G5&amp;""</f>
        <v>BNT - HCP - PE - RTR - RUB</v>
      </c>
    </row>
    <row r="6" spans="1:9" x14ac:dyDescent="0.25">
      <c r="A6" s="593" t="s">
        <v>170</v>
      </c>
      <c r="B6" s="589" t="s">
        <v>989</v>
      </c>
      <c r="C6" s="590" t="s">
        <v>988</v>
      </c>
      <c r="D6" s="593" t="s">
        <v>1188</v>
      </c>
      <c r="E6" s="591"/>
      <c r="F6" s="593" t="s">
        <v>987</v>
      </c>
      <c r="G6" s="589" t="s">
        <v>998</v>
      </c>
      <c r="H6" s="589"/>
      <c r="I6" s="589" t="str">
        <f>B6&amp;" - "&amp;C6&amp;" - "&amp;D6&amp;" - "&amp;F6&amp;" - "&amp;G6&amp;""</f>
        <v>BNT - HCP - PE - RTR - RUB</v>
      </c>
    </row>
    <row r="7" spans="1:9" x14ac:dyDescent="0.25">
      <c r="A7" s="586" t="s">
        <v>171</v>
      </c>
      <c r="B7" s="587" t="str">
        <f t="shared" ref="B7" si="0">Réduction_Programme_remboursement_chemins</f>
        <v>PRCCM</v>
      </c>
      <c r="C7" s="588" t="s">
        <v>987</v>
      </c>
      <c r="D7" s="586" t="s">
        <v>989</v>
      </c>
      <c r="E7" s="587" t="s">
        <v>1188</v>
      </c>
      <c r="F7" s="586" t="s">
        <v>998</v>
      </c>
      <c r="G7" s="586" t="s">
        <v>1215</v>
      </c>
      <c r="H7" s="586" t="s">
        <v>1166</v>
      </c>
      <c r="I7" s="586" t="str">
        <f>B7&amp;" - "&amp;C7&amp;" - "&amp;D7&amp;" - "&amp;E7&amp;" - "&amp;F7&amp;" - "&amp;G7&amp;" ou "&amp;H7</f>
        <v>PRCCM - RTR - BNT - PE - RUB - HCP-COVID ou DCP-COVID</v>
      </c>
    </row>
    <row r="8" spans="1:9" ht="15.75" thickBot="1" x14ac:dyDescent="0.3">
      <c r="A8" s="594" t="s">
        <v>291</v>
      </c>
      <c r="B8" s="595"/>
      <c r="C8" s="596"/>
      <c r="D8" s="594"/>
      <c r="E8" s="596"/>
      <c r="F8" s="594"/>
      <c r="G8" s="594"/>
      <c r="H8" s="594"/>
      <c r="I8" s="594" t="s">
        <v>414</v>
      </c>
    </row>
    <row r="10" spans="1:9" ht="15.75" thickBot="1" x14ac:dyDescent="0.3">
      <c r="A10" s="1" t="s">
        <v>1188</v>
      </c>
    </row>
    <row r="11" spans="1:9" x14ac:dyDescent="0.25">
      <c r="A11" s="347" t="s">
        <v>163</v>
      </c>
      <c r="B11" s="348">
        <f>(0+1)</f>
        <v>1</v>
      </c>
    </row>
    <row r="12" spans="1:9" x14ac:dyDescent="0.25">
      <c r="A12" s="342" t="s">
        <v>164</v>
      </c>
      <c r="B12" s="349">
        <f>(0+1)</f>
        <v>1</v>
      </c>
    </row>
    <row r="13" spans="1:9" x14ac:dyDescent="0.25">
      <c r="A13" s="342" t="s">
        <v>165</v>
      </c>
      <c r="B13" s="349">
        <f>(1+0.007)</f>
        <v>1.0069999999999999</v>
      </c>
    </row>
    <row r="14" spans="1:9" x14ac:dyDescent="0.25">
      <c r="A14" s="342" t="s">
        <v>166</v>
      </c>
      <c r="B14" s="349">
        <f>(1+0.026)</f>
        <v>1.026</v>
      </c>
    </row>
    <row r="15" spans="1:9" ht="15.75" thickBot="1" x14ac:dyDescent="0.3">
      <c r="A15" s="344" t="s">
        <v>683</v>
      </c>
      <c r="B15" s="350">
        <f>(1+0.061)</f>
        <v>1.0609999999999999</v>
      </c>
    </row>
    <row r="17" spans="1:4" ht="15.75" thickBot="1" x14ac:dyDescent="0.3">
      <c r="A17" s="140" t="s">
        <v>989</v>
      </c>
      <c r="B17" s="140" t="s">
        <v>1198</v>
      </c>
    </row>
    <row r="18" spans="1:4" x14ac:dyDescent="0.25">
      <c r="A18" s="347" t="s">
        <v>297</v>
      </c>
      <c r="B18" s="597" t="str">
        <f>"BNT = ("&amp;$B$19&amp;" x Pr"&amp;$B$20&amp;") - ("&amp;$B$21&amp;" x Pr) + "&amp;$B$22</f>
        <v>BNT = (1,8 x Pr2) - (2,7 x Pr) + 1</v>
      </c>
      <c r="C18" s="5"/>
    </row>
    <row r="19" spans="1:4" x14ac:dyDescent="0.25">
      <c r="A19" s="342" t="s">
        <v>298</v>
      </c>
      <c r="B19" s="571">
        <v>1.8</v>
      </c>
      <c r="C19" s="61"/>
      <c r="D19" s="5"/>
    </row>
    <row r="20" spans="1:4" x14ac:dyDescent="0.25">
      <c r="A20" s="342" t="s">
        <v>299</v>
      </c>
      <c r="B20" s="571">
        <v>2</v>
      </c>
      <c r="C20" s="61"/>
      <c r="D20" s="5"/>
    </row>
    <row r="21" spans="1:4" x14ac:dyDescent="0.25">
      <c r="A21" s="342" t="s">
        <v>320</v>
      </c>
      <c r="B21" s="571">
        <v>2.7</v>
      </c>
      <c r="C21" s="61"/>
      <c r="D21" s="5"/>
    </row>
    <row r="22" spans="1:4" ht="15.75" thickBot="1" x14ac:dyDescent="0.3">
      <c r="A22" s="344" t="s">
        <v>321</v>
      </c>
      <c r="B22" s="572">
        <v>1</v>
      </c>
      <c r="C22" s="61"/>
      <c r="D22" s="5"/>
    </row>
    <row r="24" spans="1:4" s="60" customFormat="1" ht="15.75" thickBot="1" x14ac:dyDescent="0.3">
      <c r="A24" s="140" t="s">
        <v>1182</v>
      </c>
      <c r="B24" s="140" t="s">
        <v>1198</v>
      </c>
    </row>
    <row r="25" spans="1:4" s="60" customFormat="1" x14ac:dyDescent="0.25">
      <c r="A25" s="722" t="s">
        <v>297</v>
      </c>
      <c r="B25" s="723" t="str">
        <f>"PRCCM = ("&amp;$B$26&amp;" / P) - ("&amp;$B$27&amp;")"</f>
        <v>PRCCM = (126,252 / P) - (0,779)</v>
      </c>
    </row>
    <row r="26" spans="1:4" s="60" customFormat="1" x14ac:dyDescent="0.25">
      <c r="A26" s="555" t="s">
        <v>298</v>
      </c>
      <c r="B26" s="724">
        <v>126.252</v>
      </c>
    </row>
    <row r="27" spans="1:4" s="60" customFormat="1" ht="15.75" thickBot="1" x14ac:dyDescent="0.3">
      <c r="A27" s="557" t="s">
        <v>299</v>
      </c>
      <c r="B27" s="725">
        <v>0.77900000000000003</v>
      </c>
    </row>
    <row r="28" spans="1:4" s="60" customFormat="1" x14ac:dyDescent="0.25">
      <c r="A28" s="61"/>
      <c r="B28" s="61"/>
    </row>
    <row r="29" spans="1:4" ht="15.75" thickBot="1" x14ac:dyDescent="0.3">
      <c r="A29" s="88" t="s">
        <v>1000</v>
      </c>
    </row>
    <row r="30" spans="1:4" ht="15.75" thickBot="1" x14ac:dyDescent="0.3">
      <c r="A30" s="355" t="s">
        <v>928</v>
      </c>
    </row>
    <row r="31" spans="1:4" x14ac:dyDescent="0.25">
      <c r="A31" s="61"/>
    </row>
    <row r="32" spans="1:4" ht="15.75" thickBot="1" x14ac:dyDescent="0.3">
      <c r="A32" s="1" t="s">
        <v>347</v>
      </c>
    </row>
    <row r="33" spans="1:3" ht="15.75" thickBot="1" x14ac:dyDescent="0.3">
      <c r="A33" s="356">
        <v>0.9</v>
      </c>
    </row>
    <row r="35" spans="1:3" ht="15.75" thickBot="1" x14ac:dyDescent="0.3">
      <c r="A35" s="1" t="s">
        <v>1043</v>
      </c>
    </row>
    <row r="36" spans="1:3" x14ac:dyDescent="0.25">
      <c r="A36" s="347" t="s">
        <v>297</v>
      </c>
      <c r="B36" s="768" t="str">
        <f>$B$37&amp;" * Distance aller - "&amp;$B$38</f>
        <v>2,23 * Distance aller - 322</v>
      </c>
    </row>
    <row r="37" spans="1:3" x14ac:dyDescent="0.25">
      <c r="A37" s="342" t="s">
        <v>298</v>
      </c>
      <c r="B37" s="769">
        <v>2.23</v>
      </c>
    </row>
    <row r="38" spans="1:3" ht="15.75" thickBot="1" x14ac:dyDescent="0.3">
      <c r="A38" s="344" t="s">
        <v>299</v>
      </c>
      <c r="B38" s="770">
        <v>322</v>
      </c>
    </row>
    <row r="40" spans="1:3" ht="15.75" thickBot="1" x14ac:dyDescent="0.3">
      <c r="A40" s="88" t="s">
        <v>1044</v>
      </c>
    </row>
    <row r="41" spans="1:3" x14ac:dyDescent="0.25">
      <c r="A41" s="526" t="s">
        <v>297</v>
      </c>
      <c r="B41" s="768" t="str">
        <f>$B$42&amp;" * Distance aller - "&amp;$B$43</f>
        <v>0,037 * Distance aller - 5,4</v>
      </c>
    </row>
    <row r="42" spans="1:3" x14ac:dyDescent="0.25">
      <c r="A42" s="527" t="s">
        <v>298</v>
      </c>
      <c r="B42" s="769">
        <v>3.6999999999999998E-2</v>
      </c>
    </row>
    <row r="43" spans="1:3" ht="15.75" thickBot="1" x14ac:dyDescent="0.3">
      <c r="A43" s="528" t="s">
        <v>299</v>
      </c>
      <c r="B43" s="770">
        <v>5.4</v>
      </c>
    </row>
    <row r="44" spans="1:3" x14ac:dyDescent="0.25">
      <c r="A44" s="421"/>
      <c r="B44" s="60"/>
    </row>
    <row r="45" spans="1:3" ht="15.75" thickBot="1" x14ac:dyDescent="0.3">
      <c r="A45" s="1" t="s">
        <v>1040</v>
      </c>
    </row>
    <row r="46" spans="1:3" x14ac:dyDescent="0.25">
      <c r="A46" s="347" t="s">
        <v>364</v>
      </c>
      <c r="B46" s="786">
        <v>64</v>
      </c>
      <c r="C46" s="60"/>
    </row>
    <row r="47" spans="1:3" ht="15.75" thickBot="1" x14ac:dyDescent="0.3">
      <c r="A47" s="344" t="s">
        <v>365</v>
      </c>
      <c r="B47" s="787">
        <v>97</v>
      </c>
      <c r="C47" s="60"/>
    </row>
    <row r="49" spans="1:10" ht="15.75" thickBot="1" x14ac:dyDescent="0.3">
      <c r="A49" s="88" t="s">
        <v>398</v>
      </c>
    </row>
    <row r="50" spans="1:10" x14ac:dyDescent="0.25">
      <c r="A50" s="583" t="s">
        <v>399</v>
      </c>
      <c r="B50" s="570">
        <v>49.03</v>
      </c>
      <c r="C50" s="790"/>
    </row>
    <row r="51" spans="1:10" ht="15.75" thickBot="1" x14ac:dyDescent="0.3">
      <c r="A51" s="585" t="s">
        <v>1168</v>
      </c>
      <c r="B51" s="699">
        <f>'Calcul des taux (formules)'!$C$980005</f>
        <v>67.14</v>
      </c>
    </row>
    <row r="53" spans="1:10" ht="15.75" thickBot="1" x14ac:dyDescent="0.3">
      <c r="A53" s="1" t="s">
        <v>418</v>
      </c>
      <c r="B53" s="1" t="s">
        <v>472</v>
      </c>
      <c r="C53" s="1" t="s">
        <v>499</v>
      </c>
    </row>
    <row r="54" spans="1:10" ht="15.75" thickBot="1" x14ac:dyDescent="0.3">
      <c r="A54" s="357" t="s">
        <v>153</v>
      </c>
      <c r="B54" s="358" t="s">
        <v>1260</v>
      </c>
      <c r="C54" s="357" t="str">
        <f>"Taux ($/ha) = ("&amp;TEXT('Calculs grille'!$Q$6,"0,00")&amp;" - ("&amp;TEXT('Calculs grille'!$Q$7,"0,00")&amp;" * PF) + ("&amp;TEXT('Calculs grille'!$Q$8,"0,00")&amp;" * NbMSCROP)) * TC"</f>
        <v>Taux ($/ha) = (174,38 - (43,14 * PF) + (9,90 * NbMSCROP)) * TC</v>
      </c>
      <c r="D54" s="359"/>
      <c r="E54" s="342"/>
      <c r="F54" s="61"/>
      <c r="G54" s="61"/>
      <c r="H54" s="61"/>
      <c r="I54" s="61"/>
      <c r="J54" s="61"/>
    </row>
    <row r="56" spans="1:10" x14ac:dyDescent="0.25">
      <c r="A56" s="88" t="s">
        <v>488</v>
      </c>
    </row>
    <row r="57" spans="1:10" x14ac:dyDescent="0.25">
      <c r="A57" s="644" t="str">
        <f t="shared" ref="A57:A59" si="1">H57</f>
        <v>HPVTM - DTPVTM - CEAF4 - ISO 4</v>
      </c>
      <c r="B57" s="644" t="s">
        <v>153</v>
      </c>
      <c r="C57" s="645" t="s">
        <v>153</v>
      </c>
      <c r="D57" s="644" t="s">
        <v>958</v>
      </c>
      <c r="E57" s="644" t="s">
        <v>959</v>
      </c>
      <c r="F57" s="644" t="s">
        <v>1248</v>
      </c>
      <c r="G57" s="644" t="s">
        <v>1249</v>
      </c>
      <c r="H57" s="645" t="str">
        <f>D57&amp;" - "&amp;E57&amp;" - "&amp;F57&amp;" - "&amp;G57</f>
        <v>HPVTM - DTPVTM - CEAF4 - ISO 4</v>
      </c>
    </row>
    <row r="58" spans="1:10" x14ac:dyDescent="0.25">
      <c r="A58" s="644" t="str">
        <f t="shared" si="1"/>
        <v>HPVTM - DTPVTM - CEAF4 - ISO 4</v>
      </c>
      <c r="B58" s="644" t="s">
        <v>153</v>
      </c>
      <c r="C58" s="645" t="s">
        <v>463</v>
      </c>
      <c r="D58" s="644" t="s">
        <v>958</v>
      </c>
      <c r="E58" s="644" t="s">
        <v>959</v>
      </c>
      <c r="F58" s="644" t="s">
        <v>1248</v>
      </c>
      <c r="G58" s="644" t="s">
        <v>1249</v>
      </c>
      <c r="H58" s="645" t="str">
        <f>D58&amp;" - "&amp;E58&amp;" - "&amp;F58&amp;" - "&amp;G58</f>
        <v>HPVTM - DTPVTM - CEAF4 - ISO 4</v>
      </c>
    </row>
    <row r="59" spans="1:10" x14ac:dyDescent="0.25">
      <c r="A59" s="644" t="str">
        <f t="shared" si="1"/>
        <v>HPVTM - DTPVTM - CEAF4 - ISO 4</v>
      </c>
      <c r="B59" s="646" t="s">
        <v>153</v>
      </c>
      <c r="C59" s="647" t="s">
        <v>462</v>
      </c>
      <c r="D59" s="644" t="s">
        <v>958</v>
      </c>
      <c r="E59" s="644" t="s">
        <v>959</v>
      </c>
      <c r="F59" s="644" t="s">
        <v>1248</v>
      </c>
      <c r="G59" s="644" t="s">
        <v>1249</v>
      </c>
      <c r="H59" s="645" t="str">
        <f>D59&amp;" - "&amp;E59&amp;" - "&amp;F59&amp;" - "&amp;G59</f>
        <v>HPVTM - DTPVTM - CEAF4 - ISO 4</v>
      </c>
    </row>
    <row r="61" spans="1:10" ht="15.75" thickBot="1" x14ac:dyDescent="0.3">
      <c r="A61" s="1" t="s">
        <v>1169</v>
      </c>
      <c r="B61" s="1" t="s">
        <v>1170</v>
      </c>
      <c r="C61" s="1" t="s">
        <v>1171</v>
      </c>
    </row>
    <row r="62" spans="1:10" x14ac:dyDescent="0.25">
      <c r="A62" s="722" t="s">
        <v>1229</v>
      </c>
      <c r="B62" s="730">
        <v>4.4999999999999997E-3</v>
      </c>
      <c r="C62" s="731">
        <v>0.08</v>
      </c>
    </row>
    <row r="63" spans="1:10" x14ac:dyDescent="0.25">
      <c r="A63" s="555" t="s">
        <v>1205</v>
      </c>
      <c r="B63" s="556">
        <f>ROUND($C$63,4)</f>
        <v>0.18940000000000001</v>
      </c>
      <c r="C63" s="351">
        <v>0.18940000000000001</v>
      </c>
    </row>
    <row r="64" spans="1:10" ht="15.75" thickBot="1" x14ac:dyDescent="0.3">
      <c r="A64" s="557" t="s">
        <v>1204</v>
      </c>
      <c r="B64" s="558">
        <f>ROUND($C$64,4)</f>
        <v>0.1174</v>
      </c>
      <c r="C64" s="535">
        <v>0.1174</v>
      </c>
    </row>
  </sheetData>
  <sheetProtection algorithmName="SHA-512" hashValue="46R687H2e4Nmd97d7nO/DJmcDSXLTxJRmomkpo+ShvtJ7w96L20N8dLU5/xtSoZuT0fhTX3kZ9d92tHvtXFX0Q==" saltValue="q3hM1rI8JPk6cGfQh5U/Nw==" spinCount="100000" sheet="1" objects="1" scenarios="1" formatRows="0" selectLockedCells="1" autoFilter="0"/>
  <sortState xmlns:xlrd2="http://schemas.microsoft.com/office/spreadsheetml/2017/richdata2" ref="A2:G7">
    <sortCondition ref="A2:A7"/>
  </sortState>
  <pageMargins left="0.7" right="0.7" top="0.75" bottom="0.75" header="0.3" footer="0.3"/>
  <pageSetup orientation="portrait" r:id="rId1"/>
  <headerFooter>
    <oddHeader>&amp;CVersion 3 : 2025-09-09</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1"/>
  <dimension ref="A1:G4"/>
  <sheetViews>
    <sheetView workbookViewId="0">
      <selection activeCell="D3" sqref="D3"/>
    </sheetView>
  </sheetViews>
  <sheetFormatPr baseColWidth="10" defaultColWidth="11.5703125" defaultRowHeight="15" x14ac:dyDescent="0.25"/>
  <cols>
    <col min="1" max="1" width="49.42578125" style="2" customWidth="1"/>
    <col min="2" max="6" width="20.7109375" style="2" customWidth="1"/>
    <col min="7" max="7" width="24.7109375" style="2" bestFit="1" customWidth="1"/>
    <col min="8" max="16384" width="11.5703125" style="2"/>
  </cols>
  <sheetData>
    <row r="1" spans="1:7" ht="15.75" thickBot="1" x14ac:dyDescent="0.3">
      <c r="A1" s="223" t="s">
        <v>418</v>
      </c>
      <c r="B1" s="223" t="s">
        <v>672</v>
      </c>
      <c r="C1" s="223" t="s">
        <v>673</v>
      </c>
      <c r="D1" s="223" t="s">
        <v>929</v>
      </c>
      <c r="E1" s="223" t="s">
        <v>674</v>
      </c>
      <c r="F1" s="223" t="s">
        <v>675</v>
      </c>
      <c r="G1" s="223" t="s">
        <v>676</v>
      </c>
    </row>
    <row r="2" spans="1:7" x14ac:dyDescent="0.25">
      <c r="A2" s="58" t="str">
        <f>Menus!A5256</f>
        <v>Martelage</v>
      </c>
      <c r="B2" s="58" t="s">
        <v>153</v>
      </c>
      <c r="C2" s="224">
        <f>Martelage!G50</f>
        <v>0</v>
      </c>
      <c r="D2" s="224">
        <f>Martelage!G50-Martelage!G47</f>
        <v>0</v>
      </c>
      <c r="E2" s="224">
        <f>Martelage!G54</f>
        <v>0</v>
      </c>
      <c r="F2" s="224">
        <f>Martelage!G47*Martelage!G51</f>
        <v>0</v>
      </c>
      <c r="G2" s="224">
        <f>E2-F2</f>
        <v>0</v>
      </c>
    </row>
    <row r="3" spans="1:7" x14ac:dyDescent="0.25">
      <c r="A3" s="6" t="str">
        <f>Menus!A5257</f>
        <v>Martelage négatif - EC (résineux ou mixte résineux)</v>
      </c>
      <c r="B3" s="6" t="s">
        <v>153</v>
      </c>
      <c r="C3" s="225">
        <f>Martelage!$G$63</f>
        <v>0</v>
      </c>
      <c r="D3" s="225">
        <f>Martelage!$G$63-Martelage!$G$60</f>
        <v>0</v>
      </c>
      <c r="E3" s="225">
        <f>Martelage!$G$67</f>
        <v>0</v>
      </c>
      <c r="F3" s="225">
        <f>Martelage!$G$64*Martelage!$G$60</f>
        <v>0</v>
      </c>
      <c r="G3" s="225">
        <f>E3-F3</f>
        <v>0</v>
      </c>
    </row>
    <row r="4" spans="1:7" ht="15.75" thickBot="1" x14ac:dyDescent="0.3">
      <c r="A4" s="7" t="str">
        <f>Menus!A5258</f>
        <v>Martelage positif - EC (résineux ou mixte résineux)</v>
      </c>
      <c r="B4" s="7" t="s">
        <v>153</v>
      </c>
      <c r="C4" s="225">
        <f>Martelage!$G$63</f>
        <v>0</v>
      </c>
      <c r="D4" s="225">
        <f>Martelage!$G$63-Martelage!$G$60</f>
        <v>0</v>
      </c>
      <c r="E4" s="225">
        <f>Martelage!$G$67</f>
        <v>0</v>
      </c>
      <c r="F4" s="225">
        <f>Martelage!$G$64*Martelage!$G$60</f>
        <v>0</v>
      </c>
      <c r="G4" s="225">
        <f>E4-F4</f>
        <v>0</v>
      </c>
    </row>
  </sheetData>
  <sheetProtection algorithmName="SHA-512" hashValue="CudomT/qQhCmZIWI0nY3UD1wB1AhqEj2zAWxMlIXiFsKn5acoVrDOSOyTYO7HsQ5eATtTObAhJBt8/ZR0CgZpQ==" saltValue="Fh/M1uB0eypPqFdbdQI6BA==" spinCount="100000" sheet="1" objects="1" scenarios="1" formatRows="0" autoFilter="0"/>
  <pageMargins left="0.7" right="0.7" top="0.75" bottom="0.75" header="0.3" footer="0.3"/>
  <pageSetup orientation="portrait" r:id="rId1"/>
  <headerFooter>
    <oddHeader>&amp;CVersion 3 : 2025-09-09</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0"/>
  <dimension ref="A1:D142"/>
  <sheetViews>
    <sheetView topLeftCell="A18" workbookViewId="0">
      <selection activeCell="D4" sqref="A4:D4"/>
    </sheetView>
  </sheetViews>
  <sheetFormatPr baseColWidth="10" defaultRowHeight="15" x14ac:dyDescent="0.25"/>
  <cols>
    <col min="1" max="2" width="39.42578125" style="148" customWidth="1"/>
    <col min="3" max="3" width="39.42578125" customWidth="1"/>
    <col min="4" max="4" width="39.42578125" style="161" customWidth="1"/>
  </cols>
  <sheetData>
    <row r="1" spans="1:4" ht="16.5" thickBot="1" x14ac:dyDescent="0.3">
      <c r="A1" s="149" t="s">
        <v>306</v>
      </c>
      <c r="B1" s="149" t="s">
        <v>500</v>
      </c>
      <c r="C1" s="149" t="s">
        <v>501</v>
      </c>
      <c r="D1" s="158" t="s">
        <v>502</v>
      </c>
    </row>
    <row r="2" spans="1:4" x14ac:dyDescent="0.25">
      <c r="A2" s="146" t="s">
        <v>1216</v>
      </c>
      <c r="B2" s="150">
        <v>44685.456944444442</v>
      </c>
      <c r="C2" s="150" t="s">
        <v>1217</v>
      </c>
      <c r="D2" s="159" t="s">
        <v>1218</v>
      </c>
    </row>
    <row r="3" spans="1:4" x14ac:dyDescent="0.25">
      <c r="A3" s="146" t="s">
        <v>1216</v>
      </c>
      <c r="B3" s="150">
        <v>44747.437395833331</v>
      </c>
      <c r="C3" s="146" t="s">
        <v>1217</v>
      </c>
      <c r="D3" s="159" t="s">
        <v>1218</v>
      </c>
    </row>
    <row r="4" spans="1:4" x14ac:dyDescent="0.25">
      <c r="A4" s="146" t="s">
        <v>1220</v>
      </c>
      <c r="B4" s="150">
        <v>44754.315925925926</v>
      </c>
      <c r="C4" s="146" t="s">
        <v>1217</v>
      </c>
      <c r="D4" s="159" t="s">
        <v>1218</v>
      </c>
    </row>
    <row r="5" spans="1:4" x14ac:dyDescent="0.25">
      <c r="A5" s="146" t="s">
        <v>1216</v>
      </c>
      <c r="B5" s="150">
        <v>44754.322141203702</v>
      </c>
      <c r="C5" s="146" t="s">
        <v>1217</v>
      </c>
      <c r="D5" s="159" t="s">
        <v>1218</v>
      </c>
    </row>
    <row r="6" spans="1:4" x14ac:dyDescent="0.25">
      <c r="A6" s="146" t="s">
        <v>1216</v>
      </c>
      <c r="B6" s="150">
        <v>44837.630219907405</v>
      </c>
      <c r="C6" s="146" t="s">
        <v>1217</v>
      </c>
      <c r="D6" s="159" t="s">
        <v>1218</v>
      </c>
    </row>
    <row r="7" spans="1:4" x14ac:dyDescent="0.25">
      <c r="A7" s="146" t="s">
        <v>1216</v>
      </c>
      <c r="B7" s="150">
        <v>44837.635555555556</v>
      </c>
      <c r="C7" s="146" t="s">
        <v>1217</v>
      </c>
      <c r="D7" s="159" t="s">
        <v>1218</v>
      </c>
    </row>
    <row r="8" spans="1:4" x14ac:dyDescent="0.25">
      <c r="A8" s="146" t="s">
        <v>1216</v>
      </c>
      <c r="B8" s="150">
        <v>44837.637511574074</v>
      </c>
      <c r="C8" s="146" t="s">
        <v>1217</v>
      </c>
      <c r="D8" s="159" t="s">
        <v>1218</v>
      </c>
    </row>
    <row r="9" spans="1:4" x14ac:dyDescent="0.25">
      <c r="A9" s="146" t="s">
        <v>1216</v>
      </c>
      <c r="B9" s="150">
        <v>44837.640266203707</v>
      </c>
      <c r="C9" s="146" t="s">
        <v>1217</v>
      </c>
      <c r="D9" s="159" t="s">
        <v>1218</v>
      </c>
    </row>
    <row r="10" spans="1:4" x14ac:dyDescent="0.25">
      <c r="A10" s="146" t="s">
        <v>1216</v>
      </c>
      <c r="B10" s="150">
        <v>45000.573958333334</v>
      </c>
      <c r="C10" s="146" t="s">
        <v>1217</v>
      </c>
      <c r="D10" s="159" t="s">
        <v>1218</v>
      </c>
    </row>
    <row r="11" spans="1:4" x14ac:dyDescent="0.25">
      <c r="A11" s="146" t="s">
        <v>1234</v>
      </c>
      <c r="B11" s="150">
        <v>45005.45076388889</v>
      </c>
      <c r="C11" s="146" t="s">
        <v>1217</v>
      </c>
      <c r="D11" s="159" t="s">
        <v>1218</v>
      </c>
    </row>
    <row r="12" spans="1:4" x14ac:dyDescent="0.25">
      <c r="A12" s="146" t="s">
        <v>1234</v>
      </c>
      <c r="B12" s="150">
        <v>45007.589780092596</v>
      </c>
      <c r="C12" s="146" t="s">
        <v>1217</v>
      </c>
      <c r="D12" s="159" t="s">
        <v>1218</v>
      </c>
    </row>
    <row r="13" spans="1:4" x14ac:dyDescent="0.25">
      <c r="A13" s="146" t="s">
        <v>1234</v>
      </c>
      <c r="B13" s="150">
        <v>45020.400497685187</v>
      </c>
      <c r="C13" s="146" t="s">
        <v>1217</v>
      </c>
      <c r="D13" s="159" t="s">
        <v>1218</v>
      </c>
    </row>
    <row r="14" spans="1:4" x14ac:dyDescent="0.25">
      <c r="A14" s="146" t="s">
        <v>1234</v>
      </c>
      <c r="B14" s="150">
        <v>45035.356562499997</v>
      </c>
      <c r="C14" s="146" t="s">
        <v>1217</v>
      </c>
      <c r="D14" s="159" t="s">
        <v>1218</v>
      </c>
    </row>
    <row r="15" spans="1:4" x14ac:dyDescent="0.25">
      <c r="A15" s="146" t="s">
        <v>1234</v>
      </c>
      <c r="B15" s="150">
        <v>45090.41847222222</v>
      </c>
      <c r="C15" s="146" t="s">
        <v>1217</v>
      </c>
      <c r="D15" s="159" t="s">
        <v>1218</v>
      </c>
    </row>
    <row r="16" spans="1:4" x14ac:dyDescent="0.25">
      <c r="A16" s="146" t="s">
        <v>1234</v>
      </c>
      <c r="B16" s="150">
        <v>45090.453634259262</v>
      </c>
      <c r="C16" s="146" t="s">
        <v>1217</v>
      </c>
      <c r="D16" s="159" t="s">
        <v>1218</v>
      </c>
    </row>
    <row r="17" spans="1:4" x14ac:dyDescent="0.25">
      <c r="A17" s="146" t="s">
        <v>1234</v>
      </c>
      <c r="B17" s="150">
        <v>45090.455081018517</v>
      </c>
      <c r="C17" s="146" t="s">
        <v>1217</v>
      </c>
      <c r="D17" s="159" t="s">
        <v>1218</v>
      </c>
    </row>
    <row r="18" spans="1:4" x14ac:dyDescent="0.25">
      <c r="A18" s="146" t="s">
        <v>1234</v>
      </c>
      <c r="B18" s="150">
        <v>45096.408958333333</v>
      </c>
      <c r="C18" s="146" t="s">
        <v>1217</v>
      </c>
      <c r="D18" s="159" t="s">
        <v>1218</v>
      </c>
    </row>
    <row r="19" spans="1:4" x14ac:dyDescent="0.25">
      <c r="A19" s="146" t="s">
        <v>1234</v>
      </c>
      <c r="B19" s="150">
        <v>45119.460046296299</v>
      </c>
      <c r="C19" s="146" t="s">
        <v>1217</v>
      </c>
      <c r="D19" s="159" t="s">
        <v>1218</v>
      </c>
    </row>
    <row r="20" spans="1:4" x14ac:dyDescent="0.25">
      <c r="A20" s="146" t="s">
        <v>1234</v>
      </c>
      <c r="B20" s="150">
        <v>45119.472743055558</v>
      </c>
      <c r="C20" s="146" t="s">
        <v>1217</v>
      </c>
      <c r="D20" s="159" t="s">
        <v>1218</v>
      </c>
    </row>
    <row r="21" spans="1:4" x14ac:dyDescent="0.25">
      <c r="A21" s="146" t="s">
        <v>1234</v>
      </c>
      <c r="B21" s="150">
        <v>45120.561724537038</v>
      </c>
      <c r="C21" s="146" t="s">
        <v>1217</v>
      </c>
      <c r="D21" s="159" t="s">
        <v>1218</v>
      </c>
    </row>
    <row r="22" spans="1:4" x14ac:dyDescent="0.25">
      <c r="A22" s="146" t="s">
        <v>1234</v>
      </c>
      <c r="B22" s="150">
        <v>45279.597430555557</v>
      </c>
      <c r="C22" s="146" t="s">
        <v>1217</v>
      </c>
      <c r="D22" s="159" t="s">
        <v>1218</v>
      </c>
    </row>
    <row r="23" spans="1:4" x14ac:dyDescent="0.25">
      <c r="A23" s="146" t="s">
        <v>1234</v>
      </c>
      <c r="B23" s="150">
        <v>45370.433472222219</v>
      </c>
      <c r="C23" s="146" t="s">
        <v>1217</v>
      </c>
      <c r="D23" s="159" t="s">
        <v>1218</v>
      </c>
    </row>
    <row r="24" spans="1:4" x14ac:dyDescent="0.25">
      <c r="A24" s="146" t="s">
        <v>1234</v>
      </c>
      <c r="B24" s="150">
        <v>45434.363749999997</v>
      </c>
      <c r="C24" s="146" t="s">
        <v>1217</v>
      </c>
      <c r="D24" s="159" t="s">
        <v>1218</v>
      </c>
    </row>
    <row r="25" spans="1:4" x14ac:dyDescent="0.25">
      <c r="A25" s="146" t="s">
        <v>1234</v>
      </c>
      <c r="B25" s="150">
        <v>45434.374108796299</v>
      </c>
      <c r="C25" s="146" t="s">
        <v>1217</v>
      </c>
      <c r="D25" s="159" t="s">
        <v>1218</v>
      </c>
    </row>
    <row r="26" spans="1:4" x14ac:dyDescent="0.25">
      <c r="A26" s="146" t="s">
        <v>1234</v>
      </c>
      <c r="B26" s="150">
        <v>45434.565925925926</v>
      </c>
      <c r="C26" s="146" t="s">
        <v>1217</v>
      </c>
      <c r="D26" s="159" t="s">
        <v>1218</v>
      </c>
    </row>
    <row r="27" spans="1:4" x14ac:dyDescent="0.25">
      <c r="A27" s="146" t="s">
        <v>1234</v>
      </c>
      <c r="B27" s="150">
        <v>45435.398634259262</v>
      </c>
      <c r="C27" s="146" t="s">
        <v>1217</v>
      </c>
      <c r="D27" s="159" t="s">
        <v>1218</v>
      </c>
    </row>
    <row r="28" spans="1:4" x14ac:dyDescent="0.25">
      <c r="A28" s="146" t="s">
        <v>1234</v>
      </c>
      <c r="B28" s="150">
        <v>45435.401979166665</v>
      </c>
      <c r="C28" s="146" t="s">
        <v>1217</v>
      </c>
      <c r="D28" s="159" t="s">
        <v>1218</v>
      </c>
    </row>
    <row r="29" spans="1:4" x14ac:dyDescent="0.25">
      <c r="A29" s="146" t="s">
        <v>1234</v>
      </c>
      <c r="B29" s="150">
        <v>45435.403067129628</v>
      </c>
      <c r="C29" s="146" t="s">
        <v>1217</v>
      </c>
      <c r="D29" s="159" t="s">
        <v>1218</v>
      </c>
    </row>
    <row r="30" spans="1:4" x14ac:dyDescent="0.25">
      <c r="A30" s="146" t="s">
        <v>1234</v>
      </c>
      <c r="B30" s="150">
        <v>45435.406238425923</v>
      </c>
      <c r="C30" s="146" t="s">
        <v>1217</v>
      </c>
      <c r="D30" s="159" t="s">
        <v>1218</v>
      </c>
    </row>
    <row r="31" spans="1:4" x14ac:dyDescent="0.25">
      <c r="A31" s="146" t="s">
        <v>1234</v>
      </c>
      <c r="B31" s="150">
        <v>45435.408333333333</v>
      </c>
      <c r="C31" s="146" t="s">
        <v>1217</v>
      </c>
      <c r="D31" s="159" t="s">
        <v>1218</v>
      </c>
    </row>
    <row r="32" spans="1:4" x14ac:dyDescent="0.25">
      <c r="A32" s="146" t="s">
        <v>1234</v>
      </c>
      <c r="B32" s="150">
        <v>45435.409189814818</v>
      </c>
      <c r="C32" s="146" t="s">
        <v>1217</v>
      </c>
      <c r="D32" s="159" t="s">
        <v>1218</v>
      </c>
    </row>
    <row r="33" spans="1:4" x14ac:dyDescent="0.25">
      <c r="A33" s="146" t="s">
        <v>1234</v>
      </c>
      <c r="B33" s="150">
        <v>45435.426886574074</v>
      </c>
      <c r="C33" s="146" t="s">
        <v>1217</v>
      </c>
      <c r="D33" s="159" t="s">
        <v>1218</v>
      </c>
    </row>
    <row r="34" spans="1:4" x14ac:dyDescent="0.25">
      <c r="A34" s="146" t="s">
        <v>1234</v>
      </c>
      <c r="B34" s="150">
        <v>45455.574780092589</v>
      </c>
      <c r="C34" s="146" t="s">
        <v>1217</v>
      </c>
      <c r="D34" s="159" t="s">
        <v>1218</v>
      </c>
    </row>
    <row r="35" spans="1:4" x14ac:dyDescent="0.25">
      <c r="A35" s="146" t="s">
        <v>1234</v>
      </c>
      <c r="B35" s="150">
        <v>45464.378368055557</v>
      </c>
      <c r="C35" s="146" t="s">
        <v>1217</v>
      </c>
      <c r="D35" s="159" t="s">
        <v>1218</v>
      </c>
    </row>
    <row r="36" spans="1:4" x14ac:dyDescent="0.25">
      <c r="A36" s="146" t="s">
        <v>1234</v>
      </c>
      <c r="B36" s="150">
        <v>45468.464247685188</v>
      </c>
      <c r="C36" s="146" t="s">
        <v>1217</v>
      </c>
      <c r="D36" s="159" t="s">
        <v>1218</v>
      </c>
    </row>
    <row r="37" spans="1:4" x14ac:dyDescent="0.25">
      <c r="A37" s="146" t="s">
        <v>1234</v>
      </c>
      <c r="B37" s="150">
        <v>45468.475254629629</v>
      </c>
      <c r="C37" s="146" t="s">
        <v>1217</v>
      </c>
      <c r="D37" s="159" t="s">
        <v>1218</v>
      </c>
    </row>
    <row r="38" spans="1:4" x14ac:dyDescent="0.25">
      <c r="A38" s="146" t="s">
        <v>1234</v>
      </c>
      <c r="B38" s="150">
        <v>45468.485775462963</v>
      </c>
      <c r="C38" s="146" t="s">
        <v>1217</v>
      </c>
      <c r="D38" s="159" t="s">
        <v>1218</v>
      </c>
    </row>
    <row r="39" spans="1:4" x14ac:dyDescent="0.25">
      <c r="A39" s="146" t="s">
        <v>1234</v>
      </c>
      <c r="B39" s="150">
        <v>45468.63009259259</v>
      </c>
      <c r="C39" s="146" t="s">
        <v>1217</v>
      </c>
      <c r="D39" s="159" t="s">
        <v>1218</v>
      </c>
    </row>
    <row r="40" spans="1:4" x14ac:dyDescent="0.25">
      <c r="A40" s="146" t="s">
        <v>1234</v>
      </c>
      <c r="B40" s="150">
        <v>45492.540011574078</v>
      </c>
      <c r="C40" s="146" t="s">
        <v>1217</v>
      </c>
      <c r="D40" s="159" t="s">
        <v>1218</v>
      </c>
    </row>
    <row r="41" spans="1:4" x14ac:dyDescent="0.25">
      <c r="A41" s="146" t="s">
        <v>1234</v>
      </c>
      <c r="B41" s="150">
        <v>45784.595972222225</v>
      </c>
      <c r="C41" s="146" t="s">
        <v>1217</v>
      </c>
      <c r="D41" s="159" t="s">
        <v>1218</v>
      </c>
    </row>
    <row r="42" spans="1:4" x14ac:dyDescent="0.25">
      <c r="A42" s="146" t="s">
        <v>1216</v>
      </c>
      <c r="B42" s="150">
        <v>45806.577187499999</v>
      </c>
      <c r="C42" s="146" t="s">
        <v>1217</v>
      </c>
      <c r="D42" s="159" t="s">
        <v>1218</v>
      </c>
    </row>
    <row r="43" spans="1:4" x14ac:dyDescent="0.25">
      <c r="A43" s="146" t="s">
        <v>1216</v>
      </c>
      <c r="B43" s="150">
        <v>45806.628738425927</v>
      </c>
      <c r="C43" s="146" t="s">
        <v>1217</v>
      </c>
      <c r="D43" s="159" t="s">
        <v>1218</v>
      </c>
    </row>
    <row r="44" spans="1:4" x14ac:dyDescent="0.25">
      <c r="A44" s="146" t="s">
        <v>1216</v>
      </c>
      <c r="B44" s="150">
        <v>45807.42664351852</v>
      </c>
      <c r="C44" s="146" t="s">
        <v>1217</v>
      </c>
      <c r="D44" s="159" t="s">
        <v>1218</v>
      </c>
    </row>
    <row r="45" spans="1:4" x14ac:dyDescent="0.25">
      <c r="A45" s="146" t="s">
        <v>1216</v>
      </c>
      <c r="B45" s="150">
        <v>45807.490763888891</v>
      </c>
      <c r="C45" s="146" t="s">
        <v>1217</v>
      </c>
      <c r="D45" s="159" t="s">
        <v>1218</v>
      </c>
    </row>
    <row r="46" spans="1:4" x14ac:dyDescent="0.25">
      <c r="A46" s="146" t="s">
        <v>1216</v>
      </c>
      <c r="B46" s="150">
        <v>45810.588263888887</v>
      </c>
      <c r="C46" s="146" t="s">
        <v>1217</v>
      </c>
      <c r="D46" s="159" t="s">
        <v>1218</v>
      </c>
    </row>
    <row r="47" spans="1:4" x14ac:dyDescent="0.25">
      <c r="A47" s="146" t="s">
        <v>1216</v>
      </c>
      <c r="B47" s="150">
        <v>45812.356944444444</v>
      </c>
      <c r="C47" s="146" t="s">
        <v>1217</v>
      </c>
      <c r="D47" s="159" t="s">
        <v>1218</v>
      </c>
    </row>
    <row r="48" spans="1:4" x14ac:dyDescent="0.25">
      <c r="A48" s="146" t="s">
        <v>1216</v>
      </c>
      <c r="B48" s="150">
        <v>45812.369189814817</v>
      </c>
      <c r="C48" s="146" t="s">
        <v>1217</v>
      </c>
      <c r="D48" s="159" t="s">
        <v>1218</v>
      </c>
    </row>
    <row r="49" spans="1:4" x14ac:dyDescent="0.25">
      <c r="A49" s="146" t="s">
        <v>1216</v>
      </c>
      <c r="B49" s="150">
        <v>45812.376458333332</v>
      </c>
      <c r="C49" s="146" t="s">
        <v>1217</v>
      </c>
      <c r="D49" s="159" t="s">
        <v>1218</v>
      </c>
    </row>
    <row r="50" spans="1:4" x14ac:dyDescent="0.25">
      <c r="A50" s="146" t="s">
        <v>1216</v>
      </c>
      <c r="B50" s="150">
        <v>45812.377916666665</v>
      </c>
      <c r="C50" s="146" t="s">
        <v>1217</v>
      </c>
      <c r="D50" s="159" t="s">
        <v>1218</v>
      </c>
    </row>
    <row r="51" spans="1:4" x14ac:dyDescent="0.25">
      <c r="A51" s="146" t="s">
        <v>1234</v>
      </c>
      <c r="B51" s="150">
        <v>45818.56144675926</v>
      </c>
      <c r="C51" s="146" t="s">
        <v>1217</v>
      </c>
      <c r="D51" s="159" t="s">
        <v>1218</v>
      </c>
    </row>
    <row r="52" spans="1:4" x14ac:dyDescent="0.25">
      <c r="A52" s="146" t="s">
        <v>1234</v>
      </c>
      <c r="B52" s="150">
        <v>45842.406458333331</v>
      </c>
      <c r="C52" s="146" t="s">
        <v>1217</v>
      </c>
      <c r="D52" s="159" t="s">
        <v>1218</v>
      </c>
    </row>
    <row r="53" spans="1:4" x14ac:dyDescent="0.25">
      <c r="A53" s="146" t="s">
        <v>1234</v>
      </c>
      <c r="B53" s="150">
        <v>45909.430451388886</v>
      </c>
      <c r="C53" s="146" t="s">
        <v>1217</v>
      </c>
      <c r="D53" s="159" t="s">
        <v>1218</v>
      </c>
    </row>
    <row r="54" spans="1:4" x14ac:dyDescent="0.25">
      <c r="A54" s="146"/>
      <c r="B54" s="146"/>
      <c r="C54" s="146"/>
      <c r="D54" s="159"/>
    </row>
    <row r="55" spans="1:4" x14ac:dyDescent="0.25">
      <c r="A55" s="146"/>
      <c r="B55" s="146"/>
      <c r="C55" s="146"/>
      <c r="D55" s="159"/>
    </row>
    <row r="56" spans="1:4" x14ac:dyDescent="0.25">
      <c r="A56" s="146"/>
      <c r="B56" s="146"/>
      <c r="C56" s="146"/>
      <c r="D56" s="159"/>
    </row>
    <row r="57" spans="1:4" x14ac:dyDescent="0.25">
      <c r="A57" s="146"/>
      <c r="B57" s="146"/>
      <c r="C57" s="146"/>
      <c r="D57" s="159"/>
    </row>
    <row r="58" spans="1:4" x14ac:dyDescent="0.25">
      <c r="A58" s="146"/>
      <c r="B58" s="146"/>
      <c r="C58" s="146"/>
      <c r="D58" s="159"/>
    </row>
    <row r="59" spans="1:4" x14ac:dyDescent="0.25">
      <c r="A59" s="146"/>
      <c r="B59" s="146"/>
      <c r="C59" s="146"/>
      <c r="D59" s="159"/>
    </row>
    <row r="60" spans="1:4" x14ac:dyDescent="0.25">
      <c r="A60" s="146"/>
      <c r="B60" s="146"/>
      <c r="C60" s="146"/>
      <c r="D60" s="159"/>
    </row>
    <row r="61" spans="1:4" x14ac:dyDescent="0.25">
      <c r="A61" s="146"/>
      <c r="B61" s="146"/>
      <c r="C61" s="146"/>
      <c r="D61" s="159"/>
    </row>
    <row r="62" spans="1:4" x14ac:dyDescent="0.25">
      <c r="A62" s="146"/>
      <c r="B62" s="146"/>
      <c r="C62" s="146"/>
      <c r="D62" s="159"/>
    </row>
    <row r="63" spans="1:4" x14ac:dyDescent="0.25">
      <c r="A63" s="146"/>
      <c r="B63" s="146"/>
      <c r="C63" s="146"/>
      <c r="D63" s="159"/>
    </row>
    <row r="64" spans="1:4" x14ac:dyDescent="0.25">
      <c r="A64" s="146"/>
      <c r="B64" s="146"/>
      <c r="C64" s="146"/>
      <c r="D64" s="159"/>
    </row>
    <row r="65" spans="1:4" x14ac:dyDescent="0.25">
      <c r="A65" s="146"/>
      <c r="B65" s="146"/>
      <c r="C65" s="146"/>
      <c r="D65" s="159"/>
    </row>
    <row r="66" spans="1:4" x14ac:dyDescent="0.25">
      <c r="A66" s="146"/>
      <c r="B66" s="146"/>
      <c r="C66" s="146"/>
      <c r="D66" s="159"/>
    </row>
    <row r="67" spans="1:4" x14ac:dyDescent="0.25">
      <c r="A67" s="146"/>
      <c r="B67" s="146"/>
      <c r="C67" s="146"/>
      <c r="D67" s="159"/>
    </row>
    <row r="68" spans="1:4" x14ac:dyDescent="0.25">
      <c r="A68" s="146"/>
      <c r="B68" s="146"/>
      <c r="C68" s="146"/>
      <c r="D68" s="159"/>
    </row>
    <row r="69" spans="1:4" x14ac:dyDescent="0.25">
      <c r="A69" s="146"/>
      <c r="B69" s="146"/>
      <c r="C69" s="146"/>
      <c r="D69" s="159"/>
    </row>
    <row r="70" spans="1:4" x14ac:dyDescent="0.25">
      <c r="A70" s="146"/>
      <c r="B70" s="146"/>
      <c r="C70" s="146"/>
      <c r="D70" s="159"/>
    </row>
    <row r="71" spans="1:4" x14ac:dyDescent="0.25">
      <c r="A71" s="146"/>
      <c r="B71" s="146"/>
      <c r="C71" s="146"/>
      <c r="D71" s="159"/>
    </row>
    <row r="72" spans="1:4" x14ac:dyDescent="0.25">
      <c r="A72" s="146"/>
      <c r="B72" s="146"/>
      <c r="C72" s="146"/>
      <c r="D72" s="159"/>
    </row>
    <row r="73" spans="1:4" x14ac:dyDescent="0.25">
      <c r="A73" s="146"/>
      <c r="B73" s="146"/>
      <c r="C73" s="146"/>
      <c r="D73" s="159"/>
    </row>
    <row r="74" spans="1:4" x14ac:dyDescent="0.25">
      <c r="A74" s="146"/>
      <c r="B74" s="146"/>
      <c r="C74" s="146"/>
      <c r="D74" s="159"/>
    </row>
    <row r="75" spans="1:4" x14ac:dyDescent="0.25">
      <c r="A75" s="146"/>
      <c r="B75" s="146"/>
      <c r="C75" s="146"/>
      <c r="D75" s="159"/>
    </row>
    <row r="76" spans="1:4" x14ac:dyDescent="0.25">
      <c r="A76" s="146"/>
      <c r="B76" s="146"/>
      <c r="C76" s="146"/>
      <c r="D76" s="159"/>
    </row>
    <row r="77" spans="1:4" x14ac:dyDescent="0.25">
      <c r="A77" s="146"/>
      <c r="B77" s="146"/>
      <c r="C77" s="146"/>
      <c r="D77" s="159"/>
    </row>
    <row r="78" spans="1:4" x14ac:dyDescent="0.25">
      <c r="A78" s="146"/>
      <c r="B78" s="146"/>
      <c r="C78" s="146"/>
      <c r="D78" s="159"/>
    </row>
    <row r="79" spans="1:4" x14ac:dyDescent="0.25">
      <c r="A79" s="146"/>
      <c r="B79" s="146"/>
      <c r="C79" s="146"/>
      <c r="D79" s="159"/>
    </row>
    <row r="80" spans="1:4" x14ac:dyDescent="0.25">
      <c r="A80" s="146"/>
      <c r="B80" s="146"/>
      <c r="C80" s="146"/>
      <c r="D80" s="159"/>
    </row>
    <row r="81" spans="1:4" x14ac:dyDescent="0.25">
      <c r="A81" s="146"/>
      <c r="B81" s="146"/>
      <c r="C81" s="146"/>
      <c r="D81" s="159"/>
    </row>
    <row r="82" spans="1:4" x14ac:dyDescent="0.25">
      <c r="A82" s="146"/>
      <c r="B82" s="146"/>
      <c r="C82" s="146"/>
      <c r="D82" s="159"/>
    </row>
    <row r="83" spans="1:4" x14ac:dyDescent="0.25">
      <c r="A83" s="146"/>
      <c r="B83" s="146"/>
      <c r="C83" s="146"/>
      <c r="D83" s="159"/>
    </row>
    <row r="84" spans="1:4" x14ac:dyDescent="0.25">
      <c r="A84" s="146"/>
      <c r="B84" s="146"/>
      <c r="C84" s="146"/>
      <c r="D84" s="159"/>
    </row>
    <row r="85" spans="1:4" x14ac:dyDescent="0.25">
      <c r="A85" s="146"/>
      <c r="B85" s="146"/>
      <c r="C85" s="146"/>
      <c r="D85" s="159"/>
    </row>
    <row r="86" spans="1:4" x14ac:dyDescent="0.25">
      <c r="A86" s="146"/>
      <c r="B86" s="146"/>
      <c r="C86" s="146"/>
      <c r="D86" s="159"/>
    </row>
    <row r="87" spans="1:4" x14ac:dyDescent="0.25">
      <c r="A87" s="146"/>
      <c r="B87" s="146"/>
      <c r="C87" s="146"/>
      <c r="D87" s="159"/>
    </row>
    <row r="88" spans="1:4" x14ac:dyDescent="0.25">
      <c r="A88" s="146"/>
      <c r="B88" s="146"/>
      <c r="C88" s="146"/>
      <c r="D88" s="159"/>
    </row>
    <row r="89" spans="1:4" x14ac:dyDescent="0.25">
      <c r="A89" s="146"/>
      <c r="B89" s="146"/>
      <c r="C89" s="146"/>
      <c r="D89" s="159"/>
    </row>
    <row r="90" spans="1:4" x14ac:dyDescent="0.25">
      <c r="A90" s="146"/>
      <c r="B90" s="146"/>
      <c r="C90" s="146"/>
      <c r="D90" s="159"/>
    </row>
    <row r="91" spans="1:4" x14ac:dyDescent="0.25">
      <c r="A91" s="146"/>
      <c r="B91" s="146"/>
      <c r="C91" s="146"/>
      <c r="D91" s="159"/>
    </row>
    <row r="92" spans="1:4" x14ac:dyDescent="0.25">
      <c r="A92" s="146"/>
      <c r="B92" s="146"/>
      <c r="C92" s="146"/>
      <c r="D92" s="159"/>
    </row>
    <row r="93" spans="1:4" x14ac:dyDescent="0.25">
      <c r="A93" s="146"/>
      <c r="B93" s="146"/>
      <c r="C93" s="146"/>
      <c r="D93" s="159"/>
    </row>
    <row r="94" spans="1:4" x14ac:dyDescent="0.25">
      <c r="A94" s="146"/>
      <c r="B94" s="146"/>
      <c r="C94" s="146"/>
      <c r="D94" s="159"/>
    </row>
    <row r="95" spans="1:4" x14ac:dyDescent="0.25">
      <c r="A95" s="146"/>
      <c r="B95" s="146"/>
      <c r="C95" s="146"/>
      <c r="D95" s="159"/>
    </row>
    <row r="96" spans="1:4" x14ac:dyDescent="0.25">
      <c r="A96" s="146"/>
      <c r="B96" s="146"/>
      <c r="C96" s="146"/>
      <c r="D96" s="159"/>
    </row>
    <row r="97" spans="1:4" x14ac:dyDescent="0.25">
      <c r="A97" s="146"/>
      <c r="B97" s="146"/>
      <c r="C97" s="146"/>
      <c r="D97" s="159"/>
    </row>
    <row r="98" spans="1:4" x14ac:dyDescent="0.25">
      <c r="A98" s="146"/>
      <c r="B98" s="146"/>
      <c r="C98" s="146"/>
      <c r="D98" s="159"/>
    </row>
    <row r="99" spans="1:4" x14ac:dyDescent="0.25">
      <c r="A99" s="146"/>
      <c r="B99" s="146"/>
      <c r="C99" s="146"/>
      <c r="D99" s="159"/>
    </row>
    <row r="100" spans="1:4" x14ac:dyDescent="0.25">
      <c r="A100" s="146"/>
      <c r="B100" s="146"/>
      <c r="C100" s="146"/>
      <c r="D100" s="159"/>
    </row>
    <row r="101" spans="1:4" x14ac:dyDescent="0.25">
      <c r="A101" s="146"/>
      <c r="B101" s="146"/>
      <c r="C101" s="146"/>
      <c r="D101" s="159"/>
    </row>
    <row r="102" spans="1:4" x14ac:dyDescent="0.25">
      <c r="A102" s="146"/>
      <c r="B102" s="146"/>
      <c r="C102" s="146"/>
      <c r="D102" s="159"/>
    </row>
    <row r="103" spans="1:4" x14ac:dyDescent="0.25">
      <c r="A103" s="146"/>
      <c r="B103" s="146"/>
      <c r="C103" s="146"/>
      <c r="D103" s="159"/>
    </row>
    <row r="104" spans="1:4" x14ac:dyDescent="0.25">
      <c r="A104" s="146"/>
      <c r="B104" s="146"/>
      <c r="C104" s="146"/>
      <c r="D104" s="159"/>
    </row>
    <row r="105" spans="1:4" x14ac:dyDescent="0.25">
      <c r="A105" s="146"/>
      <c r="B105" s="146"/>
      <c r="C105" s="146"/>
      <c r="D105" s="159"/>
    </row>
    <row r="106" spans="1:4" x14ac:dyDescent="0.25">
      <c r="A106" s="146"/>
      <c r="B106" s="146"/>
      <c r="C106" s="146"/>
      <c r="D106" s="159"/>
    </row>
    <row r="107" spans="1:4" x14ac:dyDescent="0.25">
      <c r="A107" s="146"/>
      <c r="B107" s="146"/>
      <c r="C107" s="146"/>
      <c r="D107" s="159"/>
    </row>
    <row r="108" spans="1:4" x14ac:dyDescent="0.25">
      <c r="A108" s="146"/>
      <c r="B108" s="146"/>
      <c r="C108" s="146"/>
      <c r="D108" s="159"/>
    </row>
    <row r="109" spans="1:4" x14ac:dyDescent="0.25">
      <c r="A109" s="146"/>
      <c r="B109" s="146"/>
      <c r="C109" s="146"/>
      <c r="D109" s="159"/>
    </row>
    <row r="110" spans="1:4" x14ac:dyDescent="0.25">
      <c r="A110" s="146"/>
      <c r="B110" s="146"/>
      <c r="C110" s="146"/>
      <c r="D110" s="159"/>
    </row>
    <row r="111" spans="1:4" x14ac:dyDescent="0.25">
      <c r="A111" s="146"/>
      <c r="B111" s="146"/>
      <c r="C111" s="146"/>
      <c r="D111" s="159"/>
    </row>
    <row r="112" spans="1:4" x14ac:dyDescent="0.25">
      <c r="A112" s="146"/>
      <c r="B112" s="146"/>
      <c r="C112" s="146"/>
      <c r="D112" s="159"/>
    </row>
    <row r="113" spans="1:4" x14ac:dyDescent="0.25">
      <c r="A113" s="146"/>
      <c r="B113" s="146"/>
      <c r="C113" s="146"/>
      <c r="D113" s="159"/>
    </row>
    <row r="114" spans="1:4" x14ac:dyDescent="0.25">
      <c r="A114" s="146"/>
      <c r="B114" s="146"/>
      <c r="C114" s="146"/>
      <c r="D114" s="159"/>
    </row>
    <row r="115" spans="1:4" x14ac:dyDescent="0.25">
      <c r="A115" s="146"/>
      <c r="B115" s="146"/>
      <c r="C115" s="146"/>
      <c r="D115" s="159"/>
    </row>
    <row r="116" spans="1:4" x14ac:dyDescent="0.25">
      <c r="A116" s="146"/>
      <c r="B116" s="146"/>
      <c r="C116" s="146"/>
      <c r="D116" s="159"/>
    </row>
    <row r="117" spans="1:4" x14ac:dyDescent="0.25">
      <c r="A117" s="146"/>
      <c r="B117" s="146"/>
      <c r="C117" s="146"/>
      <c r="D117" s="159"/>
    </row>
    <row r="118" spans="1:4" x14ac:dyDescent="0.25">
      <c r="A118" s="146"/>
      <c r="B118" s="146"/>
      <c r="C118" s="146"/>
      <c r="D118" s="159"/>
    </row>
    <row r="119" spans="1:4" x14ac:dyDescent="0.25">
      <c r="A119" s="146"/>
      <c r="B119" s="146"/>
      <c r="C119" s="146"/>
      <c r="D119" s="159"/>
    </row>
    <row r="120" spans="1:4" x14ac:dyDescent="0.25">
      <c r="A120" s="146"/>
      <c r="B120" s="146"/>
      <c r="C120" s="146"/>
      <c r="D120" s="159"/>
    </row>
    <row r="121" spans="1:4" x14ac:dyDescent="0.25">
      <c r="A121" s="146"/>
      <c r="B121" s="146"/>
      <c r="C121" s="146"/>
      <c r="D121" s="159"/>
    </row>
    <row r="122" spans="1:4" x14ac:dyDescent="0.25">
      <c r="A122" s="146"/>
      <c r="B122" s="146"/>
      <c r="C122" s="146"/>
      <c r="D122" s="159"/>
    </row>
    <row r="123" spans="1:4" x14ac:dyDescent="0.25">
      <c r="A123" s="146"/>
      <c r="B123" s="146"/>
      <c r="C123" s="146"/>
      <c r="D123" s="159"/>
    </row>
    <row r="124" spans="1:4" x14ac:dyDescent="0.25">
      <c r="A124" s="146"/>
      <c r="B124" s="146"/>
      <c r="C124" s="146"/>
      <c r="D124" s="159"/>
    </row>
    <row r="125" spans="1:4" x14ac:dyDescent="0.25">
      <c r="A125" s="146"/>
      <c r="B125" s="146"/>
      <c r="C125" s="146"/>
      <c r="D125" s="159"/>
    </row>
    <row r="126" spans="1:4" x14ac:dyDescent="0.25">
      <c r="A126" s="146"/>
      <c r="B126" s="146"/>
      <c r="C126" s="146"/>
      <c r="D126" s="159"/>
    </row>
    <row r="127" spans="1:4" x14ac:dyDescent="0.25">
      <c r="A127" s="146"/>
      <c r="B127" s="146"/>
      <c r="C127" s="146"/>
      <c r="D127" s="159"/>
    </row>
    <row r="128" spans="1:4" x14ac:dyDescent="0.25">
      <c r="A128" s="146"/>
      <c r="B128" s="146"/>
      <c r="C128" s="146"/>
      <c r="D128" s="159"/>
    </row>
    <row r="129" spans="1:4" x14ac:dyDescent="0.25">
      <c r="A129" s="146"/>
      <c r="B129" s="146"/>
      <c r="C129" s="146"/>
      <c r="D129" s="159"/>
    </row>
    <row r="130" spans="1:4" x14ac:dyDescent="0.25">
      <c r="A130" s="146"/>
      <c r="B130" s="146"/>
      <c r="C130" s="146"/>
      <c r="D130" s="159"/>
    </row>
    <row r="131" spans="1:4" x14ac:dyDescent="0.25">
      <c r="A131" s="146"/>
      <c r="B131" s="146"/>
      <c r="C131" s="146"/>
      <c r="D131" s="159"/>
    </row>
    <row r="132" spans="1:4" x14ac:dyDescent="0.25">
      <c r="A132" s="146"/>
      <c r="B132" s="146"/>
      <c r="C132" s="146"/>
      <c r="D132" s="159"/>
    </row>
    <row r="133" spans="1:4" x14ac:dyDescent="0.25">
      <c r="A133" s="146"/>
      <c r="B133" s="146"/>
      <c r="C133" s="146"/>
      <c r="D133" s="159"/>
    </row>
    <row r="134" spans="1:4" x14ac:dyDescent="0.25">
      <c r="A134" s="146"/>
      <c r="B134" s="146"/>
      <c r="C134" s="146"/>
      <c r="D134" s="159"/>
    </row>
    <row r="135" spans="1:4" x14ac:dyDescent="0.25">
      <c r="A135" s="146"/>
      <c r="B135" s="146"/>
      <c r="C135" s="146"/>
      <c r="D135" s="159"/>
    </row>
    <row r="136" spans="1:4" x14ac:dyDescent="0.25">
      <c r="A136" s="146"/>
      <c r="B136" s="146"/>
      <c r="C136" s="146"/>
      <c r="D136" s="159"/>
    </row>
    <row r="137" spans="1:4" x14ac:dyDescent="0.25">
      <c r="A137" s="146"/>
      <c r="B137" s="146"/>
      <c r="C137" s="146"/>
      <c r="D137" s="159"/>
    </row>
    <row r="138" spans="1:4" x14ac:dyDescent="0.25">
      <c r="A138" s="146"/>
      <c r="B138" s="146"/>
      <c r="C138" s="146"/>
      <c r="D138" s="159"/>
    </row>
    <row r="139" spans="1:4" x14ac:dyDescent="0.25">
      <c r="A139" s="146"/>
      <c r="B139" s="146"/>
      <c r="C139" s="146"/>
      <c r="D139" s="159"/>
    </row>
    <row r="140" spans="1:4" x14ac:dyDescent="0.25">
      <c r="A140" s="146"/>
      <c r="B140" s="146"/>
      <c r="C140" s="146"/>
      <c r="D140" s="159"/>
    </row>
    <row r="141" spans="1:4" x14ac:dyDescent="0.25">
      <c r="A141" s="146"/>
      <c r="B141" s="146"/>
      <c r="C141" s="146"/>
      <c r="D141" s="159"/>
    </row>
    <row r="142" spans="1:4" ht="15.75" thickBot="1" x14ac:dyDescent="0.3">
      <c r="A142" s="147"/>
      <c r="B142" s="147"/>
      <c r="C142" s="147"/>
      <c r="D142" s="160"/>
    </row>
  </sheetData>
  <sheetProtection algorithmName="SHA-512" hashValue="mBBcwhV23HFomqLvlccDVuYnayEM0pblmDRB5bevhW69C4a1WljW07b/lANbFWC/qbYsxtfYCjEEGj8mnHhJOA==" saltValue="sYTclMtcCYNxJn0DJ5gNlQ==" spinCount="100000" sheet="1" objects="1" scenarios="1" formatRows="0" autoFilter="0"/>
  <pageMargins left="0.7" right="0.7" top="0.75" bottom="0.75" header="0.3" footer="0.3"/>
  <pageSetup orientation="portrait" r:id="rId1"/>
  <headerFooter>
    <oddHeader>&amp;CVersion 3 : 2025-09-09</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7">
    <pageSetUpPr fitToPage="1"/>
  </sheetPr>
  <dimension ref="D6:N22"/>
  <sheetViews>
    <sheetView zoomScale="85" zoomScaleNormal="85" workbookViewId="0">
      <selection activeCell="D22" sqref="D22:N22"/>
    </sheetView>
  </sheetViews>
  <sheetFormatPr baseColWidth="10" defaultColWidth="11.5703125" defaultRowHeight="15" x14ac:dyDescent="0.25"/>
  <cols>
    <col min="1" max="3" width="11.5703125" style="8"/>
    <col min="4" max="14" width="12.7109375" style="8" customWidth="1"/>
    <col min="15" max="16384" width="11.5703125" style="8"/>
  </cols>
  <sheetData>
    <row r="6" spans="4:14" ht="15.75" thickBot="1" x14ac:dyDescent="0.3"/>
    <row r="7" spans="4:14" x14ac:dyDescent="0.25">
      <c r="D7" s="257"/>
      <c r="E7" s="258"/>
      <c r="F7" s="258"/>
      <c r="G7" s="258"/>
      <c r="H7" s="258"/>
      <c r="I7" s="258"/>
      <c r="J7" s="258"/>
      <c r="K7" s="258"/>
      <c r="L7" s="258"/>
      <c r="M7" s="258"/>
      <c r="N7" s="259"/>
    </row>
    <row r="8" spans="4:14" x14ac:dyDescent="0.25">
      <c r="D8" s="260"/>
      <c r="E8" s="17"/>
      <c r="F8" s="17"/>
      <c r="G8" s="17"/>
      <c r="H8" s="17"/>
      <c r="I8" s="17"/>
      <c r="J8" s="17"/>
      <c r="K8" s="17"/>
      <c r="L8" s="17"/>
      <c r="M8" s="17"/>
      <c r="N8" s="261"/>
    </row>
    <row r="9" spans="4:14" x14ac:dyDescent="0.25">
      <c r="D9" s="260"/>
      <c r="E9" s="17"/>
      <c r="F9" s="17"/>
      <c r="G9" s="17"/>
      <c r="H9" s="17"/>
      <c r="I9" s="17"/>
      <c r="J9" s="17"/>
      <c r="K9" s="17"/>
      <c r="L9" s="17"/>
      <c r="M9" s="17"/>
      <c r="N9" s="261"/>
    </row>
    <row r="10" spans="4:14" x14ac:dyDescent="0.25">
      <c r="D10" s="260"/>
      <c r="E10" s="17"/>
      <c r="F10" s="17"/>
      <c r="G10" s="17"/>
      <c r="H10" s="17"/>
      <c r="I10" s="17"/>
      <c r="J10" s="17"/>
      <c r="K10" s="17"/>
      <c r="L10" s="17"/>
      <c r="M10" s="17"/>
      <c r="N10" s="261"/>
    </row>
    <row r="11" spans="4:14" x14ac:dyDescent="0.25">
      <c r="D11" s="260"/>
      <c r="E11" s="17"/>
      <c r="F11" s="17"/>
      <c r="G11" s="17"/>
      <c r="H11" s="17"/>
      <c r="I11" s="17"/>
      <c r="J11" s="17"/>
      <c r="K11" s="17"/>
      <c r="L11" s="17"/>
      <c r="M11" s="17"/>
      <c r="N11" s="261"/>
    </row>
    <row r="12" spans="4:14" x14ac:dyDescent="0.25">
      <c r="D12" s="260"/>
      <c r="E12" s="17"/>
      <c r="F12" s="17"/>
      <c r="G12" s="17"/>
      <c r="H12" s="17"/>
      <c r="I12" s="17"/>
      <c r="J12" s="17"/>
      <c r="K12" s="17"/>
      <c r="L12" s="17"/>
      <c r="M12" s="17"/>
      <c r="N12" s="261"/>
    </row>
    <row r="13" spans="4:14" x14ac:dyDescent="0.25">
      <c r="D13" s="260"/>
      <c r="E13" s="17"/>
      <c r="F13" s="17"/>
      <c r="G13" s="17"/>
      <c r="H13" s="17"/>
      <c r="I13" s="17"/>
      <c r="J13" s="17"/>
      <c r="K13" s="17"/>
      <c r="L13" s="17"/>
      <c r="M13" s="17"/>
      <c r="N13" s="261"/>
    </row>
    <row r="14" spans="4:14" x14ac:dyDescent="0.25">
      <c r="D14" s="260"/>
      <c r="E14" s="17"/>
      <c r="F14" s="17"/>
      <c r="G14" s="17"/>
      <c r="H14" s="17"/>
      <c r="I14" s="17"/>
      <c r="J14" s="17"/>
      <c r="K14" s="17"/>
      <c r="L14" s="17"/>
      <c r="M14" s="17"/>
      <c r="N14" s="261"/>
    </row>
    <row r="15" spans="4:14" ht="126.6" customHeight="1" thickBot="1" x14ac:dyDescent="0.3">
      <c r="D15" s="794" t="s">
        <v>1339</v>
      </c>
      <c r="E15" s="795"/>
      <c r="F15" s="795"/>
      <c r="G15" s="795"/>
      <c r="H15" s="795"/>
      <c r="I15" s="795"/>
      <c r="J15" s="795"/>
      <c r="K15" s="795"/>
      <c r="L15" s="795"/>
      <c r="M15" s="795"/>
      <c r="N15" s="796"/>
    </row>
    <row r="18" spans="4:14" ht="18" customHeight="1" x14ac:dyDescent="0.25">
      <c r="D18" s="798" t="s">
        <v>701</v>
      </c>
      <c r="E18" s="798"/>
      <c r="F18" s="798"/>
      <c r="G18" s="798"/>
      <c r="H18" s="798"/>
      <c r="I18" s="798"/>
      <c r="J18" s="798"/>
      <c r="K18" s="798"/>
      <c r="L18" s="798"/>
      <c r="M18" s="798"/>
      <c r="N18" s="798"/>
    </row>
    <row r="19" spans="4:14" ht="18" customHeight="1" x14ac:dyDescent="0.25">
      <c r="D19" s="798"/>
      <c r="E19" s="798"/>
      <c r="F19" s="798"/>
      <c r="G19" s="798"/>
      <c r="H19" s="798"/>
      <c r="I19" s="798"/>
      <c r="J19" s="798"/>
      <c r="K19" s="798"/>
      <c r="L19" s="798"/>
      <c r="M19" s="798"/>
      <c r="N19" s="798"/>
    </row>
    <row r="21" spans="4:14" ht="14.45" customHeight="1" x14ac:dyDescent="0.25"/>
    <row r="22" spans="4:14" x14ac:dyDescent="0.25">
      <c r="D22" s="797" t="s">
        <v>702</v>
      </c>
      <c r="E22" s="797"/>
      <c r="F22" s="797"/>
      <c r="G22" s="797"/>
      <c r="H22" s="797"/>
      <c r="I22" s="797"/>
      <c r="J22" s="797"/>
      <c r="K22" s="797"/>
      <c r="L22" s="797"/>
      <c r="M22" s="797"/>
      <c r="N22" s="797"/>
    </row>
  </sheetData>
  <sheetProtection algorithmName="SHA-512" hashValue="PcDJAOzY/hntGac/vUCOTNCEcdxac/L8EyA1aNKeMMbyc99MtBu5ctKqZGE4neX8ZNLknw4/4TlDfm1S9EgY2A==" saltValue="KvOudnBmyCj2Mdqu8ShTRA==" spinCount="100000" sheet="1" objects="1" scenarios="1" formatRows="0" selectLockedCells="1" autoFilter="0"/>
  <mergeCells count="3">
    <mergeCell ref="D15:N15"/>
    <mergeCell ref="D18:N19"/>
    <mergeCell ref="D22:N22"/>
  </mergeCells>
  <hyperlinks>
    <hyperlink ref="D22" r:id="rId1" xr:uid="{00000000-0004-0000-0100-000000000000}"/>
  </hyperlinks>
  <printOptions horizontalCentered="1"/>
  <pageMargins left="0.70866141732283472" right="0.70866141732283472" top="0.74803149606299213" bottom="0.74803149606299213" header="0.31496062992125984" footer="0.31496062992125984"/>
  <pageSetup scale="40" orientation="portrait" r:id="rId2"/>
  <headerFooter>
    <oddHeader>&amp;CVersion 3 : 2025-09-09</oddHead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
  <dimension ref="A1:X1048534"/>
  <sheetViews>
    <sheetView zoomScaleNormal="100" workbookViewId="0">
      <selection activeCell="I4" sqref="I4"/>
    </sheetView>
  </sheetViews>
  <sheetFormatPr baseColWidth="10" defaultColWidth="11.5703125" defaultRowHeight="15" x14ac:dyDescent="0.25"/>
  <cols>
    <col min="1" max="2" width="12.7109375" style="8" customWidth="1"/>
    <col min="3" max="4" width="14.7109375" style="8" customWidth="1"/>
    <col min="5" max="5" width="15.5703125" style="8" customWidth="1"/>
    <col min="6" max="6" width="13.5703125" style="8" customWidth="1"/>
    <col min="7" max="8" width="15.7109375" style="8" customWidth="1"/>
    <col min="9" max="9" width="19.28515625" style="8" customWidth="1"/>
    <col min="10" max="10" width="11.5703125" style="8"/>
    <col min="11" max="11" width="13.5703125" style="8" bestFit="1" customWidth="1"/>
    <col min="12" max="12" width="12.42578125" style="8" bestFit="1" customWidth="1"/>
    <col min="13" max="14" width="13" style="8" customWidth="1"/>
    <col min="15" max="16" width="11.5703125" style="8"/>
    <col min="17" max="17" width="12.85546875" style="8" customWidth="1"/>
    <col min="18" max="18" width="11.5703125" style="598"/>
    <col min="19" max="16384" width="11.5703125" style="8"/>
  </cols>
  <sheetData>
    <row r="1" spans="1:18" ht="7.15" customHeight="1" thickBot="1" x14ac:dyDescent="0.3">
      <c r="A1" s="1025"/>
      <c r="B1" s="1026"/>
      <c r="C1" s="1026"/>
      <c r="D1" s="1026"/>
      <c r="E1" s="1026"/>
      <c r="F1" s="1026"/>
      <c r="G1" s="1026"/>
      <c r="H1" s="1026"/>
      <c r="I1" s="1027"/>
    </row>
    <row r="2" spans="1:18" ht="210.6" customHeight="1" thickBot="1" x14ac:dyDescent="0.4">
      <c r="A2" s="1039" t="s">
        <v>1335</v>
      </c>
      <c r="B2" s="1040"/>
      <c r="C2" s="1040"/>
      <c r="D2" s="1040"/>
      <c r="E2" s="1040"/>
      <c r="F2" s="1040"/>
      <c r="G2" s="1040"/>
      <c r="H2" s="1040"/>
      <c r="I2" s="1041"/>
      <c r="J2" s="17"/>
      <c r="K2" s="17"/>
    </row>
    <row r="3" spans="1:18" ht="19.899999999999999" customHeight="1" thickBot="1" x14ac:dyDescent="0.3">
      <c r="A3" s="963" t="s">
        <v>712</v>
      </c>
      <c r="B3" s="964"/>
      <c r="C3" s="964"/>
      <c r="D3" s="964"/>
      <c r="E3" s="964"/>
      <c r="F3" s="964"/>
      <c r="G3" s="964"/>
      <c r="H3" s="937" t="s">
        <v>1371</v>
      </c>
      <c r="I3" s="938"/>
      <c r="J3" s="17"/>
      <c r="K3" s="17"/>
    </row>
    <row r="4" spans="1:18" ht="16.5" thickBot="1" x14ac:dyDescent="0.3">
      <c r="A4" s="1033" t="s">
        <v>412</v>
      </c>
      <c r="B4" s="1034"/>
      <c r="C4" s="1034"/>
      <c r="D4" s="1034"/>
      <c r="E4" s="1034"/>
      <c r="F4" s="1035"/>
      <c r="G4" s="300"/>
      <c r="H4" s="301"/>
      <c r="I4" s="302" t="s">
        <v>291</v>
      </c>
    </row>
    <row r="5" spans="1:18" ht="16.5" thickBot="1" x14ac:dyDescent="0.3">
      <c r="A5" s="1036" t="s">
        <v>0</v>
      </c>
      <c r="B5" s="1037"/>
      <c r="C5" s="1037"/>
      <c r="D5" s="1037"/>
      <c r="E5" s="1037"/>
      <c r="F5" s="1037"/>
      <c r="G5" s="1037"/>
      <c r="H5" s="1037"/>
      <c r="I5" s="1038"/>
    </row>
    <row r="6" spans="1:18" ht="15.75" thickBot="1" x14ac:dyDescent="0.3">
      <c r="A6" s="986" t="s">
        <v>715</v>
      </c>
      <c r="B6" s="987"/>
      <c r="C6" s="987"/>
      <c r="D6" s="987"/>
      <c r="E6" s="987"/>
      <c r="F6" s="1032"/>
      <c r="G6" s="1072"/>
      <c r="H6" s="1073"/>
      <c r="I6" s="1074"/>
    </row>
    <row r="7" spans="1:18" s="48" customFormat="1" ht="15.75" thickBot="1" x14ac:dyDescent="0.3">
      <c r="A7" s="823" t="s">
        <v>157</v>
      </c>
      <c r="B7" s="824"/>
      <c r="C7" s="824"/>
      <c r="D7" s="824"/>
      <c r="E7" s="824"/>
      <c r="F7" s="825"/>
      <c r="G7" s="1000"/>
      <c r="H7" s="1001"/>
      <c r="I7" s="1002"/>
      <c r="K7" s="123"/>
      <c r="R7" s="599"/>
    </row>
    <row r="8" spans="1:18" ht="15.75" thickBot="1" x14ac:dyDescent="0.3">
      <c r="A8" s="829" t="s">
        <v>158</v>
      </c>
      <c r="B8" s="830"/>
      <c r="C8" s="830"/>
      <c r="D8" s="830"/>
      <c r="E8" s="830"/>
      <c r="F8" s="831"/>
      <c r="G8" s="1000"/>
      <c r="H8" s="1001"/>
      <c r="I8" s="1002"/>
    </row>
    <row r="9" spans="1:18" ht="15.75" thickBot="1" x14ac:dyDescent="0.3">
      <c r="A9" s="829" t="s">
        <v>159</v>
      </c>
      <c r="B9" s="830"/>
      <c r="C9" s="830"/>
      <c r="D9" s="830"/>
      <c r="E9" s="830"/>
      <c r="F9" s="831"/>
      <c r="G9" s="1058"/>
      <c r="H9" s="1059"/>
      <c r="I9" s="1060"/>
    </row>
    <row r="10" spans="1:18" ht="15.75" thickBot="1" x14ac:dyDescent="0.3">
      <c r="A10" s="829" t="s">
        <v>160</v>
      </c>
      <c r="B10" s="830"/>
      <c r="C10" s="830"/>
      <c r="D10" s="830"/>
      <c r="E10" s="830"/>
      <c r="F10" s="831"/>
      <c r="G10" s="93"/>
      <c r="H10" s="94"/>
      <c r="I10" s="178"/>
    </row>
    <row r="11" spans="1:18" ht="15.75" thickBot="1" x14ac:dyDescent="0.3">
      <c r="A11" s="829" t="s">
        <v>161</v>
      </c>
      <c r="B11" s="830"/>
      <c r="C11" s="830"/>
      <c r="D11" s="830"/>
      <c r="E11" s="965" t="str">
        <f>IFERROR(VLOOKUP($I$10,Codes_DICA_RATF_RechercheV,3,FALSE),Menus!$C$336)</f>
        <v>RATF_Utilisateur</v>
      </c>
      <c r="F11" s="966"/>
      <c r="G11" s="92"/>
      <c r="H11" s="91"/>
      <c r="I11" s="171"/>
    </row>
    <row r="12" spans="1:18" ht="16.149999999999999" customHeight="1" thickBot="1" x14ac:dyDescent="0.3">
      <c r="A12" s="1013" t="s">
        <v>397</v>
      </c>
      <c r="B12" s="1014"/>
      <c r="C12" s="1014"/>
      <c r="D12" s="1014"/>
      <c r="E12" s="1014"/>
      <c r="F12" s="1014"/>
      <c r="G12" s="1028"/>
      <c r="H12" s="1028"/>
      <c r="I12" s="1029"/>
    </row>
    <row r="13" spans="1:18" ht="19.5" customHeight="1" thickBot="1" x14ac:dyDescent="0.3">
      <c r="A13" s="823" t="str">
        <f>IFERROR(IF(EXACT($I$10,Menus!$A$102),"Choix de la formule en fonction du code DICA - Inscrire une valeur à I10",IF(ISBLANK($I$10)=FALSE,"Choix de la formule en fonction du code DICA  -  "&amp;$I$10,"Choix de la formule en fonction du code DICA - Inscrire une valeur à I10")),"Choix de la formule en fonction du code DICA")</f>
        <v>Choix de la formule en fonction du code DICA - Inscrire une valeur à I10</v>
      </c>
      <c r="B13" s="824"/>
      <c r="C13" s="824"/>
      <c r="D13" s="824"/>
      <c r="E13" s="824"/>
      <c r="F13" s="317" t="str">
        <f>IFERROR(VLOOKUP($I$10,Codes_DICA_Formules,6,FALSE),Menus!$F$462)</f>
        <v>F_Utilisateur</v>
      </c>
      <c r="G13" s="95"/>
      <c r="H13" s="96"/>
      <c r="I13" s="89"/>
    </row>
    <row r="14" spans="1:18" ht="16.5" hidden="1" thickBot="1" x14ac:dyDescent="0.3">
      <c r="A14" s="1013" t="s">
        <v>995</v>
      </c>
      <c r="B14" s="1014"/>
      <c r="C14" s="1014"/>
      <c r="D14" s="1014"/>
      <c r="E14" s="1014"/>
      <c r="F14" s="1014"/>
      <c r="G14" s="958"/>
      <c r="H14" s="1030"/>
      <c r="I14" s="1031"/>
    </row>
    <row r="15" spans="1:18" ht="16.5" hidden="1" thickBot="1" x14ac:dyDescent="0.3">
      <c r="A15" s="888" t="s">
        <v>322</v>
      </c>
      <c r="B15" s="889"/>
      <c r="C15" s="889"/>
      <c r="D15" s="889"/>
      <c r="E15" s="889"/>
      <c r="F15" s="889"/>
      <c r="G15" s="889"/>
      <c r="H15" s="929"/>
      <c r="I15" s="930"/>
    </row>
    <row r="16" spans="1:18" ht="18" hidden="1" customHeight="1" thickBot="1" x14ac:dyDescent="0.3">
      <c r="A16" s="1017" t="s">
        <v>1328</v>
      </c>
      <c r="B16" s="1018"/>
      <c r="C16" s="1018"/>
      <c r="D16" s="1018"/>
      <c r="E16" s="1018"/>
      <c r="F16" s="1018"/>
      <c r="G16" s="1018"/>
      <c r="H16" s="1020"/>
      <c r="I16" s="1021"/>
    </row>
    <row r="17" spans="1:16" ht="16.149999999999999" hidden="1" customHeight="1" thickBot="1" x14ac:dyDescent="0.3">
      <c r="A17" s="888" t="s">
        <v>323</v>
      </c>
      <c r="B17" s="889"/>
      <c r="C17" s="889"/>
      <c r="D17" s="889"/>
      <c r="E17" s="889"/>
      <c r="F17" s="889"/>
      <c r="G17" s="889"/>
      <c r="H17" s="889"/>
      <c r="I17" s="890"/>
    </row>
    <row r="18" spans="1:16" ht="18" hidden="1" customHeight="1" thickBot="1" x14ac:dyDescent="0.3">
      <c r="A18" s="1017" t="s">
        <v>1329</v>
      </c>
      <c r="B18" s="1018"/>
      <c r="C18" s="1018"/>
      <c r="D18" s="1018"/>
      <c r="E18" s="1018"/>
      <c r="F18" s="1018"/>
      <c r="G18" s="1018"/>
      <c r="H18" s="1020"/>
      <c r="I18" s="1021"/>
    </row>
    <row r="19" spans="1:16" ht="18" hidden="1" customHeight="1" thickBot="1" x14ac:dyDescent="0.3">
      <c r="A19" s="888" t="s">
        <v>951</v>
      </c>
      <c r="B19" s="889"/>
      <c r="C19" s="889"/>
      <c r="D19" s="889"/>
      <c r="E19" s="889"/>
      <c r="F19" s="889"/>
      <c r="G19" s="889"/>
      <c r="H19" s="889"/>
      <c r="I19" s="890"/>
    </row>
    <row r="20" spans="1:16" ht="18" hidden="1" customHeight="1" thickBot="1" x14ac:dyDescent="0.3">
      <c r="A20" s="976" t="s">
        <v>1186</v>
      </c>
      <c r="B20" s="977"/>
      <c r="C20" s="977"/>
      <c r="D20" s="977"/>
      <c r="E20" s="977"/>
      <c r="F20" s="977"/>
      <c r="G20" s="977"/>
      <c r="H20" s="978"/>
      <c r="I20" s="979"/>
    </row>
    <row r="21" spans="1:16" ht="3" hidden="1" customHeight="1" thickBot="1" x14ac:dyDescent="0.3">
      <c r="A21" s="980"/>
      <c r="B21" s="981"/>
      <c r="C21" s="981"/>
      <c r="D21" s="981"/>
      <c r="E21" s="981"/>
      <c r="F21" s="981"/>
      <c r="G21" s="981"/>
      <c r="H21" s="981"/>
      <c r="I21" s="982"/>
    </row>
    <row r="22" spans="1:16" ht="3" hidden="1" customHeight="1" thickBot="1" x14ac:dyDescent="0.3">
      <c r="A22" s="983"/>
      <c r="B22" s="984"/>
      <c r="C22" s="984"/>
      <c r="D22" s="984"/>
      <c r="E22" s="984"/>
      <c r="F22" s="984"/>
      <c r="G22" s="984"/>
      <c r="H22" s="984"/>
      <c r="I22" s="985"/>
    </row>
    <row r="23" spans="1:16" ht="16.149999999999999" hidden="1" customHeight="1" thickBot="1" x14ac:dyDescent="0.3">
      <c r="A23" s="888" t="s">
        <v>952</v>
      </c>
      <c r="B23" s="889"/>
      <c r="C23" s="889"/>
      <c r="D23" s="889"/>
      <c r="E23" s="889"/>
      <c r="F23" s="889"/>
      <c r="G23" s="889"/>
      <c r="H23" s="929"/>
      <c r="I23" s="930"/>
    </row>
    <row r="24" spans="1:16" ht="18" hidden="1" customHeight="1" thickBot="1" x14ac:dyDescent="0.3">
      <c r="A24" s="1017" t="s">
        <v>1330</v>
      </c>
      <c r="B24" s="1018"/>
      <c r="C24" s="1018"/>
      <c r="D24" s="1018"/>
      <c r="E24" s="1018"/>
      <c r="F24" s="1018"/>
      <c r="G24" s="1018"/>
      <c r="H24" s="1020"/>
      <c r="I24" s="1021"/>
      <c r="J24" s="764"/>
      <c r="K24" s="4"/>
      <c r="L24" s="4"/>
      <c r="M24" s="4"/>
      <c r="N24" s="4"/>
      <c r="O24" s="4"/>
      <c r="P24" s="4"/>
    </row>
    <row r="25" spans="1:16" ht="16.149999999999999" hidden="1" customHeight="1" thickBot="1" x14ac:dyDescent="0.3">
      <c r="A25" s="888" t="s">
        <v>953</v>
      </c>
      <c r="B25" s="889"/>
      <c r="C25" s="889"/>
      <c r="D25" s="889"/>
      <c r="E25" s="889"/>
      <c r="F25" s="889"/>
      <c r="G25" s="889"/>
      <c r="H25" s="929"/>
      <c r="I25" s="930"/>
      <c r="J25" s="17"/>
      <c r="K25" s="17"/>
      <c r="L25" s="17"/>
      <c r="M25" s="17"/>
      <c r="N25" s="17"/>
      <c r="O25" s="17"/>
      <c r="P25" s="17"/>
    </row>
    <row r="26" spans="1:16" ht="18" hidden="1" customHeight="1" thickBot="1" x14ac:dyDescent="0.3">
      <c r="A26" s="1017" t="s">
        <v>1331</v>
      </c>
      <c r="B26" s="1018"/>
      <c r="C26" s="1018"/>
      <c r="D26" s="1018"/>
      <c r="E26" s="1018"/>
      <c r="F26" s="1018"/>
      <c r="G26" s="1018"/>
      <c r="H26" s="1020"/>
      <c r="I26" s="1021"/>
      <c r="J26" s="17"/>
      <c r="K26" s="17"/>
      <c r="L26" s="17"/>
      <c r="M26" s="17"/>
      <c r="N26" s="17"/>
      <c r="O26" s="17"/>
      <c r="P26" s="17"/>
    </row>
    <row r="27" spans="1:16" ht="16.149999999999999" hidden="1" customHeight="1" thickBot="1" x14ac:dyDescent="0.3">
      <c r="A27" s="888" t="s">
        <v>168</v>
      </c>
      <c r="B27" s="889"/>
      <c r="C27" s="889"/>
      <c r="D27" s="889"/>
      <c r="E27" s="889"/>
      <c r="F27" s="889"/>
      <c r="G27" s="889"/>
      <c r="H27" s="929"/>
      <c r="I27" s="930"/>
      <c r="J27" s="17"/>
      <c r="K27" s="17"/>
      <c r="L27" s="17"/>
      <c r="M27" s="17"/>
      <c r="N27" s="17"/>
      <c r="O27" s="17"/>
      <c r="P27" s="17"/>
    </row>
    <row r="28" spans="1:16" ht="18" hidden="1" customHeight="1" thickBot="1" x14ac:dyDescent="0.3">
      <c r="A28" s="1017" t="s">
        <v>1332</v>
      </c>
      <c r="B28" s="1018"/>
      <c r="C28" s="1018"/>
      <c r="D28" s="1018"/>
      <c r="E28" s="1018"/>
      <c r="F28" s="1018"/>
      <c r="G28" s="1018"/>
      <c r="H28" s="1020"/>
      <c r="I28" s="1021"/>
      <c r="J28" s="17"/>
      <c r="K28" s="17"/>
      <c r="L28" s="17"/>
      <c r="M28" s="17"/>
      <c r="N28" s="17"/>
      <c r="O28" s="17"/>
      <c r="P28" s="17"/>
    </row>
    <row r="29" spans="1:16" ht="16.149999999999999" hidden="1" customHeight="1" thickBot="1" x14ac:dyDescent="0.3">
      <c r="A29" s="888" t="s">
        <v>169</v>
      </c>
      <c r="B29" s="889"/>
      <c r="C29" s="889"/>
      <c r="D29" s="889"/>
      <c r="E29" s="889"/>
      <c r="F29" s="889"/>
      <c r="G29" s="889"/>
      <c r="H29" s="889"/>
      <c r="I29" s="890"/>
      <c r="J29" s="17"/>
      <c r="K29" s="18"/>
      <c r="L29" s="21"/>
      <c r="M29" s="17"/>
      <c r="N29" s="17"/>
      <c r="O29" s="17"/>
      <c r="P29" s="17"/>
    </row>
    <row r="30" spans="1:16" ht="18" hidden="1" customHeight="1" thickBot="1" x14ac:dyDescent="0.3">
      <c r="A30" s="1017" t="s">
        <v>1333</v>
      </c>
      <c r="B30" s="1018"/>
      <c r="C30" s="1018"/>
      <c r="D30" s="1018"/>
      <c r="E30" s="1018"/>
      <c r="F30" s="1018"/>
      <c r="G30" s="1018"/>
      <c r="H30" s="1018"/>
      <c r="I30" s="1019"/>
    </row>
    <row r="31" spans="1:16" ht="16.5" hidden="1" thickBot="1" x14ac:dyDescent="0.3">
      <c r="A31" s="888" t="s">
        <v>170</v>
      </c>
      <c r="B31" s="889"/>
      <c r="C31" s="889"/>
      <c r="D31" s="889"/>
      <c r="E31" s="889"/>
      <c r="F31" s="889"/>
      <c r="G31" s="889"/>
      <c r="H31" s="929"/>
      <c r="I31" s="930"/>
    </row>
    <row r="32" spans="1:16" ht="18" hidden="1" customHeight="1" thickBot="1" x14ac:dyDescent="0.3">
      <c r="A32" s="1017" t="s">
        <v>1334</v>
      </c>
      <c r="B32" s="1018"/>
      <c r="C32" s="1018"/>
      <c r="D32" s="1018"/>
      <c r="E32" s="1018"/>
      <c r="F32" s="1018"/>
      <c r="G32" s="1018"/>
      <c r="H32" s="1020"/>
      <c r="I32" s="1021"/>
    </row>
    <row r="33" spans="1:12" ht="16.5" hidden="1" thickBot="1" x14ac:dyDescent="0.3">
      <c r="A33" s="888" t="s">
        <v>171</v>
      </c>
      <c r="B33" s="889"/>
      <c r="C33" s="889"/>
      <c r="D33" s="889"/>
      <c r="E33" s="889"/>
      <c r="F33" s="889"/>
      <c r="G33" s="889"/>
      <c r="H33" s="929"/>
      <c r="I33" s="930"/>
    </row>
    <row r="34" spans="1:12" ht="18" hidden="1" customHeight="1" thickBot="1" x14ac:dyDescent="0.3">
      <c r="A34" s="976" t="s">
        <v>1187</v>
      </c>
      <c r="B34" s="977"/>
      <c r="C34" s="977"/>
      <c r="D34" s="977"/>
      <c r="E34" s="977"/>
      <c r="F34" s="977"/>
      <c r="G34" s="977"/>
      <c r="H34" s="978"/>
      <c r="I34" s="979"/>
    </row>
    <row r="35" spans="1:12" ht="16.5" hidden="1" thickBot="1" x14ac:dyDescent="0.3">
      <c r="A35" s="1013" t="s">
        <v>2</v>
      </c>
      <c r="B35" s="1014"/>
      <c r="C35" s="1014"/>
      <c r="D35" s="1014"/>
      <c r="E35" s="1014"/>
      <c r="F35" s="1014"/>
      <c r="G35" s="1014"/>
      <c r="H35" s="1015"/>
      <c r="I35" s="1016"/>
    </row>
    <row r="36" spans="1:12" ht="16.5" hidden="1" thickBot="1" x14ac:dyDescent="0.3">
      <c r="A36" s="888" t="s">
        <v>1158</v>
      </c>
      <c r="B36" s="889"/>
      <c r="C36" s="889"/>
      <c r="D36" s="889"/>
      <c r="E36" s="889"/>
      <c r="F36" s="889"/>
      <c r="G36" s="1010"/>
      <c r="H36" s="1011"/>
      <c r="I36" s="1012"/>
    </row>
    <row r="37" spans="1:12" ht="16.149999999999999" hidden="1" customHeight="1" thickBot="1" x14ac:dyDescent="0.3">
      <c r="A37" s="986" t="s">
        <v>3</v>
      </c>
      <c r="B37" s="987"/>
      <c r="C37" s="987"/>
      <c r="D37" s="987"/>
      <c r="E37" s="987"/>
      <c r="F37" s="215" t="str">
        <f>IFERROR(VLOOKUP($I$13,Menus!$A$339:$C$345,2,FALSE),"")</f>
        <v/>
      </c>
      <c r="G37" s="97"/>
      <c r="H37" s="121"/>
      <c r="I37" s="90"/>
    </row>
    <row r="38" spans="1:12" ht="18" hidden="1" thickBot="1" x14ac:dyDescent="0.3">
      <c r="A38" s="829" t="s">
        <v>387</v>
      </c>
      <c r="B38" s="830"/>
      <c r="C38" s="830"/>
      <c r="D38" s="830"/>
      <c r="E38" s="830"/>
      <c r="F38" s="831"/>
      <c r="G38" s="1076"/>
      <c r="H38" s="1077"/>
      <c r="I38" s="1078"/>
    </row>
    <row r="39" spans="1:12" ht="18" hidden="1" thickBot="1" x14ac:dyDescent="0.3">
      <c r="A39" s="829" t="s">
        <v>386</v>
      </c>
      <c r="B39" s="830"/>
      <c r="C39" s="830"/>
      <c r="D39" s="830"/>
      <c r="E39" s="830"/>
      <c r="F39" s="831"/>
      <c r="G39" s="1079"/>
      <c r="H39" s="1080"/>
      <c r="I39" s="1081"/>
    </row>
    <row r="40" spans="1:12" ht="16.899999999999999" hidden="1" customHeight="1" thickBot="1" x14ac:dyDescent="0.3">
      <c r="A40" s="997" t="s">
        <v>388</v>
      </c>
      <c r="B40" s="998"/>
      <c r="C40" s="998"/>
      <c r="D40" s="998"/>
      <c r="E40" s="998"/>
      <c r="F40" s="999"/>
      <c r="G40" s="1082"/>
      <c r="H40" s="1083"/>
      <c r="I40" s="1084"/>
    </row>
    <row r="41" spans="1:12" ht="16.149999999999999" hidden="1" customHeight="1" thickBot="1" x14ac:dyDescent="0.3">
      <c r="A41" s="1013" t="str">
        <f>"Majorations et/ou réductions admissibles pour la formule retenue « "&amp;I13&amp;" »"&amp;" - Voir l'onglet « Étapes calcul majoration »"</f>
        <v>Majorations et/ou réductions admissibles pour la formule retenue «  » - Voir l'onglet « Étapes calcul majoration »</v>
      </c>
      <c r="B41" s="1014"/>
      <c r="C41" s="1014"/>
      <c r="D41" s="1014"/>
      <c r="E41" s="1014"/>
      <c r="F41" s="1014"/>
      <c r="G41" s="1014"/>
      <c r="H41" s="1014"/>
      <c r="I41" s="1075"/>
    </row>
    <row r="42" spans="1:12" ht="15.75" hidden="1" thickBot="1" x14ac:dyDescent="0.3">
      <c r="A42" s="909" t="str">
        <f>IFERROR(VLOOKUP($I$13,Majorations,9,FALSE),"")</f>
        <v/>
      </c>
      <c r="B42" s="910"/>
      <c r="C42" s="910"/>
      <c r="D42" s="910"/>
      <c r="E42" s="910"/>
      <c r="F42" s="910"/>
      <c r="G42" s="910"/>
      <c r="H42" s="910"/>
      <c r="I42" s="911"/>
    </row>
    <row r="43" spans="1:12" ht="34.9" hidden="1" customHeight="1" thickBot="1" x14ac:dyDescent="0.3">
      <c r="A43" s="1042" t="s">
        <v>1178</v>
      </c>
      <c r="B43" s="1043"/>
      <c r="C43" s="1043"/>
      <c r="D43" s="1043"/>
      <c r="E43" s="1043"/>
      <c r="F43" s="1043"/>
      <c r="G43" s="1043"/>
      <c r="H43" s="1043"/>
      <c r="I43" s="1044"/>
    </row>
    <row r="44" spans="1:12" ht="34.9" hidden="1" customHeight="1" thickBot="1" x14ac:dyDescent="0.3">
      <c r="A44" s="1045" t="s">
        <v>1179</v>
      </c>
      <c r="B44" s="1046"/>
      <c r="C44" s="1046"/>
      <c r="D44" s="1046"/>
      <c r="E44" s="1046"/>
      <c r="F44" s="1046"/>
      <c r="G44" s="1046"/>
      <c r="H44" s="1046"/>
      <c r="I44" s="1047"/>
    </row>
    <row r="45" spans="1:12" ht="51" hidden="1" customHeight="1" thickBot="1" x14ac:dyDescent="0.3">
      <c r="A45" s="909" t="s">
        <v>1219</v>
      </c>
      <c r="B45" s="910"/>
      <c r="C45" s="910"/>
      <c r="D45" s="910"/>
      <c r="E45" s="910"/>
      <c r="F45" s="910"/>
      <c r="G45" s="1000" t="s">
        <v>1327</v>
      </c>
      <c r="H45" s="1001"/>
      <c r="I45" s="1002"/>
    </row>
    <row r="46" spans="1:12" hidden="1" x14ac:dyDescent="0.25">
      <c r="A46" s="1003" t="s">
        <v>1180</v>
      </c>
      <c r="B46" s="1004"/>
      <c r="C46" s="1004"/>
      <c r="D46" s="1004"/>
      <c r="E46" s="1004"/>
      <c r="F46" s="1004"/>
      <c r="G46" s="1004"/>
      <c r="H46" s="1005"/>
      <c r="I46" s="1006"/>
    </row>
    <row r="47" spans="1:12" hidden="1" x14ac:dyDescent="0.25">
      <c r="A47" s="1007" t="str">
        <f>'Majorations applicables'!B25</f>
        <v>PRCCM = (126,252 / P) - (0,779)</v>
      </c>
      <c r="B47" s="1008"/>
      <c r="C47" s="1008"/>
      <c r="D47" s="1008"/>
      <c r="E47" s="1008"/>
      <c r="F47" s="1008"/>
      <c r="G47" s="1008"/>
      <c r="H47" s="1008"/>
      <c r="I47" s="1009"/>
    </row>
    <row r="48" spans="1:12" ht="15" hidden="1" customHeight="1" thickBot="1" x14ac:dyDescent="0.3">
      <c r="A48" s="885" t="s">
        <v>994</v>
      </c>
      <c r="B48" s="886"/>
      <c r="C48" s="886"/>
      <c r="D48" s="886"/>
      <c r="E48" s="886"/>
      <c r="F48" s="886"/>
      <c r="G48" s="886"/>
      <c r="H48" s="886"/>
      <c r="I48" s="887"/>
      <c r="L48" s="14"/>
    </row>
    <row r="49" spans="1:18" ht="16.149999999999999" hidden="1" customHeight="1" thickBot="1" x14ac:dyDescent="0.3">
      <c r="A49" s="888" t="s">
        <v>993</v>
      </c>
      <c r="B49" s="889"/>
      <c r="C49" s="889"/>
      <c r="D49" s="889"/>
      <c r="E49" s="889"/>
      <c r="F49" s="889"/>
      <c r="G49" s="889"/>
      <c r="H49" s="889"/>
      <c r="I49" s="890"/>
    </row>
    <row r="50" spans="1:18" ht="15.75" hidden="1" thickBot="1" x14ac:dyDescent="0.3">
      <c r="A50" s="915" t="s">
        <v>5</v>
      </c>
      <c r="B50" s="916"/>
      <c r="C50" s="916"/>
      <c r="D50" s="916"/>
      <c r="E50" s="916"/>
      <c r="F50" s="917"/>
      <c r="G50" s="991"/>
      <c r="H50" s="992"/>
      <c r="I50" s="993"/>
    </row>
    <row r="51" spans="1:18" ht="15" hidden="1" customHeight="1" thickBot="1" x14ac:dyDescent="0.3">
      <c r="A51" s="954" t="s">
        <v>992</v>
      </c>
      <c r="B51" s="955"/>
      <c r="C51" s="955"/>
      <c r="D51" s="955"/>
      <c r="E51" s="955"/>
      <c r="F51" s="955"/>
      <c r="G51" s="955"/>
      <c r="H51" s="1085"/>
      <c r="I51" s="1086"/>
    </row>
    <row r="52" spans="1:18" ht="15" hidden="1" customHeight="1" thickBot="1" x14ac:dyDescent="0.3">
      <c r="A52" s="1087" t="s">
        <v>400</v>
      </c>
      <c r="B52" s="1088"/>
      <c r="C52" s="1088"/>
      <c r="D52" s="1088"/>
      <c r="E52" s="1088"/>
      <c r="F52" s="1088"/>
      <c r="G52" s="1088"/>
      <c r="H52" s="1085"/>
      <c r="I52" s="1086"/>
    </row>
    <row r="53" spans="1:18" ht="19.149999999999999" hidden="1" customHeight="1" thickBot="1" x14ac:dyDescent="0.3">
      <c r="A53" s="988" t="str">
        <f>IFERROR('Majorations applicables'!$A$30,"")</f>
        <v xml:space="preserve"> Pr (%)  = LP x 2 / (LP x 2 + SE + ZNT)</v>
      </c>
      <c r="B53" s="989"/>
      <c r="C53" s="990"/>
      <c r="D53" s="988" t="s">
        <v>1143</v>
      </c>
      <c r="E53" s="989"/>
      <c r="F53" s="990"/>
      <c r="G53" s="994" t="str">
        <f>IFERROR(IF(ISBLANK($G$57)=TRUE,"",IF(EXACT($G$57,0),0,IF($G$57&gt;0,$G$57*2/($G$57*2+SUM($G$58:$G$59)),0))),0)</f>
        <v/>
      </c>
      <c r="H53" s="995"/>
      <c r="I53" s="996"/>
    </row>
    <row r="54" spans="1:18" ht="15" hidden="1" customHeight="1" thickBot="1" x14ac:dyDescent="0.3">
      <c r="A54" s="1087" t="s">
        <v>991</v>
      </c>
      <c r="B54" s="1088"/>
      <c r="C54" s="1088"/>
      <c r="D54" s="1088"/>
      <c r="E54" s="1088"/>
      <c r="F54" s="1088"/>
      <c r="G54" s="1088"/>
      <c r="H54" s="1085"/>
      <c r="I54" s="1086"/>
    </row>
    <row r="55" spans="1:18" ht="18.600000000000001" hidden="1" customHeight="1" thickBot="1" x14ac:dyDescent="0.3">
      <c r="A55" s="1089" t="s">
        <v>1263</v>
      </c>
      <c r="B55" s="1090"/>
      <c r="C55" s="1090"/>
      <c r="D55" s="1090"/>
      <c r="E55" s="1090"/>
      <c r="F55" s="1090"/>
      <c r="G55" s="1090"/>
      <c r="H55" s="1091"/>
      <c r="I55" s="1092"/>
    </row>
    <row r="56" spans="1:18" ht="16.5" hidden="1" thickBot="1" x14ac:dyDescent="0.3">
      <c r="A56" s="888" t="s">
        <v>990</v>
      </c>
      <c r="B56" s="889"/>
      <c r="C56" s="889"/>
      <c r="D56" s="889"/>
      <c r="E56" s="889"/>
      <c r="F56" s="889"/>
      <c r="G56" s="889"/>
      <c r="H56" s="929"/>
      <c r="I56" s="930"/>
    </row>
    <row r="57" spans="1:18" ht="15" hidden="1" customHeight="1" thickBot="1" x14ac:dyDescent="0.3">
      <c r="A57" s="931" t="s">
        <v>926</v>
      </c>
      <c r="B57" s="932"/>
      <c r="C57" s="932"/>
      <c r="D57" s="932"/>
      <c r="E57" s="932"/>
      <c r="F57" s="933"/>
      <c r="G57" s="918"/>
      <c r="H57" s="1093"/>
      <c r="I57" s="1094"/>
    </row>
    <row r="58" spans="1:18" ht="15" hidden="1" customHeight="1" thickBot="1" x14ac:dyDescent="0.3">
      <c r="A58" s="931" t="s">
        <v>954</v>
      </c>
      <c r="B58" s="932"/>
      <c r="C58" s="932"/>
      <c r="D58" s="932"/>
      <c r="E58" s="932"/>
      <c r="F58" s="933"/>
      <c r="G58" s="918"/>
      <c r="H58" s="919"/>
      <c r="I58" s="920"/>
      <c r="K58" s="322"/>
      <c r="M58" s="22"/>
    </row>
    <row r="59" spans="1:18" ht="15.75" hidden="1" thickBot="1" x14ac:dyDescent="0.3">
      <c r="A59" s="951" t="s">
        <v>366</v>
      </c>
      <c r="B59" s="952"/>
      <c r="C59" s="952"/>
      <c r="D59" s="952"/>
      <c r="E59" s="952"/>
      <c r="F59" s="953"/>
      <c r="G59" s="948"/>
      <c r="H59" s="949"/>
      <c r="I59" s="950"/>
    </row>
    <row r="60" spans="1:18" ht="20.25" hidden="1" thickTop="1" thickBot="1" x14ac:dyDescent="0.3">
      <c r="A60" s="934" t="s">
        <v>413</v>
      </c>
      <c r="B60" s="935"/>
      <c r="C60" s="935"/>
      <c r="D60" s="935"/>
      <c r="E60" s="935"/>
      <c r="F60" s="936"/>
      <c r="G60" s="219" t="s">
        <v>402</v>
      </c>
      <c r="H60" s="201" t="s">
        <v>403</v>
      </c>
      <c r="I60" s="220" t="s">
        <v>404</v>
      </c>
    </row>
    <row r="61" spans="1:18" ht="16.149999999999999" hidden="1" customHeight="1" thickTop="1" thickBot="1" x14ac:dyDescent="0.3">
      <c r="A61" s="957" t="s">
        <v>1184</v>
      </c>
      <c r="B61" s="958"/>
      <c r="C61" s="958"/>
      <c r="D61" s="958"/>
      <c r="E61" s="958"/>
      <c r="F61" s="958"/>
      <c r="G61" s="958"/>
      <c r="H61" s="958"/>
      <c r="I61" s="959"/>
    </row>
    <row r="62" spans="1:18" ht="15" hidden="1" customHeight="1" thickBot="1" x14ac:dyDescent="0.3">
      <c r="A62" s="888" t="s">
        <v>1185</v>
      </c>
      <c r="B62" s="889"/>
      <c r="C62" s="889"/>
      <c r="D62" s="889"/>
      <c r="E62" s="889"/>
      <c r="F62" s="889"/>
      <c r="G62" s="889"/>
      <c r="H62" s="889"/>
      <c r="I62" s="890"/>
    </row>
    <row r="63" spans="1:18" ht="15.75" hidden="1" thickBot="1" x14ac:dyDescent="0.3">
      <c r="A63" s="921" t="s">
        <v>162</v>
      </c>
      <c r="B63" s="922"/>
      <c r="C63" s="925" t="s">
        <v>497</v>
      </c>
      <c r="D63" s="926"/>
      <c r="E63" s="937" t="s">
        <v>498</v>
      </c>
      <c r="F63" s="938"/>
      <c r="G63" s="217" t="s">
        <v>6</v>
      </c>
      <c r="H63" s="217" t="s">
        <v>6</v>
      </c>
      <c r="I63" s="187" t="s">
        <v>6</v>
      </c>
      <c r="K63" s="17"/>
      <c r="L63" s="118"/>
    </row>
    <row r="64" spans="1:18" ht="16.149999999999999" hidden="1" customHeight="1" thickBot="1" x14ac:dyDescent="0.35">
      <c r="A64" s="897" t="str">
        <f>IFERROR('Majorations applicables'!$A$11,"Pente A")</f>
        <v>Pente A</v>
      </c>
      <c r="B64" s="899"/>
      <c r="C64" s="927">
        <f>IFERROR(VLOOKUP($I$13,Tableau_Calculs_CP,8,FALSE)*VLOOKUP($A$64,Majoration_PE,2,FALSE),0)</f>
        <v>0</v>
      </c>
      <c r="D64" s="928"/>
      <c r="E64" s="923">
        <f>IFERROR($C$64-(VLOOKUP($I$13,Tableau_Calculs_CP,8,FALSE)),0)</f>
        <v>0</v>
      </c>
      <c r="F64" s="924"/>
      <c r="G64" s="190"/>
      <c r="H64" s="190"/>
      <c r="I64" s="193"/>
      <c r="J64" s="22"/>
      <c r="K64" s="22"/>
      <c r="M64" s="57"/>
      <c r="N64" s="22"/>
      <c r="Q64" s="22"/>
      <c r="R64" s="600"/>
    </row>
    <row r="65" spans="1:18" ht="16.149999999999999" hidden="1" customHeight="1" thickBot="1" x14ac:dyDescent="0.3">
      <c r="A65" s="897" t="str">
        <f>IFERROR('Majorations applicables'!$A$12,"Pente B")</f>
        <v>Pente B</v>
      </c>
      <c r="B65" s="899"/>
      <c r="C65" s="927">
        <f>IFERROR(VLOOKUP($I$13,Tableau_Calculs_CP,8,FALSE)*VLOOKUP($A$65,Majoration_PE,2,FALSE),0)</f>
        <v>0</v>
      </c>
      <c r="D65" s="928"/>
      <c r="E65" s="923">
        <f>IFERROR($C$65-(VLOOKUP($I$13,Tableau_Calculs_CP,8,FALSE)),0)</f>
        <v>0</v>
      </c>
      <c r="F65" s="924"/>
      <c r="G65" s="190"/>
      <c r="H65" s="190"/>
      <c r="I65" s="191"/>
      <c r="J65" s="22"/>
      <c r="K65" s="22"/>
      <c r="L65" s="167"/>
      <c r="M65" s="299"/>
      <c r="N65" s="167"/>
      <c r="Q65" s="22"/>
      <c r="R65" s="600"/>
    </row>
    <row r="66" spans="1:18" ht="15.75" hidden="1" thickBot="1" x14ac:dyDescent="0.3">
      <c r="A66" s="897" t="str">
        <f>IFERROR('Majorations applicables'!$A$13,"Pente C")</f>
        <v>Pente C</v>
      </c>
      <c r="B66" s="899"/>
      <c r="C66" s="927">
        <f>IFERROR(VLOOKUP($I$13,Tableau_Calculs_CP,8,FALSE)*VLOOKUP($A$66,Majoration_PE,2,FALSE),0)</f>
        <v>0</v>
      </c>
      <c r="D66" s="928"/>
      <c r="E66" s="923">
        <f>IFERROR($C$66-(VLOOKUP($I$13,Tableau_Calculs_CP,8,FALSE)),0)</f>
        <v>0</v>
      </c>
      <c r="F66" s="924"/>
      <c r="G66" s="190"/>
      <c r="H66" s="190"/>
      <c r="I66" s="191"/>
      <c r="J66" s="59"/>
      <c r="K66" s="98"/>
      <c r="L66" s="174"/>
      <c r="M66" s="174"/>
      <c r="N66" s="174"/>
      <c r="Q66" s="22"/>
      <c r="R66" s="600"/>
    </row>
    <row r="67" spans="1:18" ht="16.149999999999999" hidden="1" customHeight="1" thickBot="1" x14ac:dyDescent="0.3">
      <c r="A67" s="897" t="str">
        <f>IFERROR('Majorations applicables'!$A$14,"Pente D")</f>
        <v>Pente D</v>
      </c>
      <c r="B67" s="899"/>
      <c r="C67" s="927">
        <f>IFERROR(VLOOKUP($I$13,Tableau_Calculs_CP,8,FALSE)*VLOOKUP($A$67,Majoration_PE,2,FALSE),0)</f>
        <v>0</v>
      </c>
      <c r="D67" s="928"/>
      <c r="E67" s="923">
        <f>IFERROR($C$67-(VLOOKUP($I$13,Tableau_Calculs_CP,8,FALSE)),0)</f>
        <v>0</v>
      </c>
      <c r="F67" s="924"/>
      <c r="G67" s="190"/>
      <c r="H67" s="190"/>
      <c r="I67" s="191"/>
      <c r="J67" s="59"/>
      <c r="K67" s="98"/>
      <c r="L67" s="59"/>
      <c r="M67" s="59"/>
      <c r="N67" s="59"/>
      <c r="Q67" s="22"/>
      <c r="R67" s="600"/>
    </row>
    <row r="68" spans="1:18" ht="16.149999999999999" hidden="1" customHeight="1" thickBot="1" x14ac:dyDescent="0.3">
      <c r="A68" s="897" t="str">
        <f>IFERROR('Majorations applicables'!$A$15,"Pente E et plus")</f>
        <v>Pente E et plus</v>
      </c>
      <c r="B68" s="899"/>
      <c r="C68" s="927">
        <f>IFERROR(VLOOKUP($I$13,Tableau_Calculs_CP,8,FALSE)*VLOOKUP($A$68,Majoration_PE,2,FALSE),0)</f>
        <v>0</v>
      </c>
      <c r="D68" s="928"/>
      <c r="E68" s="923">
        <f>IFERROR($C$68-(VLOOKUP($I$13,Tableau_Calculs_CP,8,FALSE)),0)</f>
        <v>0</v>
      </c>
      <c r="F68" s="924"/>
      <c r="G68" s="190"/>
      <c r="H68" s="190"/>
      <c r="I68" s="191"/>
      <c r="J68" s="59"/>
      <c r="K68" s="98"/>
      <c r="L68" s="500"/>
      <c r="M68" s="166"/>
      <c r="N68" s="166"/>
      <c r="Q68" s="22"/>
      <c r="R68" s="600"/>
    </row>
    <row r="69" spans="1:18" ht="15.75" hidden="1" thickBot="1" x14ac:dyDescent="0.3">
      <c r="A69" s="925" t="s">
        <v>167</v>
      </c>
      <c r="B69" s="962"/>
      <c r="C69" s="962"/>
      <c r="D69" s="962"/>
      <c r="E69" s="962"/>
      <c r="F69" s="926"/>
      <c r="G69" s="218">
        <f>IFERROR(SUM($G$64:$G$68),0)</f>
        <v>0</v>
      </c>
      <c r="H69" s="218">
        <f>IFERROR(SUM($H$64:$H$68),0)</f>
        <v>0</v>
      </c>
      <c r="I69" s="108">
        <f>IFERROR(SUM($I$64:$I$68),0)</f>
        <v>0</v>
      </c>
      <c r="J69" s="14"/>
      <c r="L69" s="168"/>
      <c r="M69" s="168"/>
      <c r="N69" s="168"/>
    </row>
    <row r="70" spans="1:18" ht="16.5" hidden="1" thickBot="1" x14ac:dyDescent="0.3">
      <c r="A70" s="885" t="s">
        <v>317</v>
      </c>
      <c r="B70" s="886"/>
      <c r="C70" s="886"/>
      <c r="D70" s="886"/>
      <c r="E70" s="886"/>
      <c r="F70" s="886"/>
      <c r="G70" s="886"/>
      <c r="H70" s="886"/>
      <c r="I70" s="887"/>
      <c r="J70" s="14"/>
      <c r="K70" s="14"/>
      <c r="L70" s="169"/>
      <c r="M70" s="59"/>
      <c r="N70" s="59"/>
    </row>
    <row r="71" spans="1:18" ht="16.5" hidden="1" thickBot="1" x14ac:dyDescent="0.3">
      <c r="A71" s="888" t="s">
        <v>1038</v>
      </c>
      <c r="B71" s="889"/>
      <c r="C71" s="889"/>
      <c r="D71" s="889"/>
      <c r="E71" s="889"/>
      <c r="F71" s="889"/>
      <c r="G71" s="889"/>
      <c r="H71" s="889"/>
      <c r="I71" s="890"/>
      <c r="J71" s="14"/>
      <c r="K71" s="14"/>
      <c r="L71" s="59"/>
      <c r="M71" s="59"/>
      <c r="N71" s="59"/>
    </row>
    <row r="72" spans="1:18" s="48" customFormat="1" ht="15.75" hidden="1" thickBot="1" x14ac:dyDescent="0.3">
      <c r="A72" s="960" t="s">
        <v>978</v>
      </c>
      <c r="B72" s="961"/>
      <c r="C72" s="961"/>
      <c r="D72" s="961"/>
      <c r="E72" s="1061" t="str">
        <f>IF(ISBLANK($I$13)=TRUE,"",IF(EXACT(UPPER($I$13),UPPER('Majorations applicables'!$A$2)),Menus!$C$358,IF(EXACT(UPPER($I$13),UPPER('Majorations applicables'!$A$3)),Menus!$C$360,Menus!$C$360)))</f>
        <v/>
      </c>
      <c r="F72" s="1062"/>
      <c r="G72" s="574"/>
      <c r="H72" s="575"/>
      <c r="I72" s="576"/>
      <c r="J72" s="143"/>
      <c r="K72" s="143"/>
      <c r="L72" s="173"/>
      <c r="M72" s="173"/>
      <c r="N72" s="173"/>
      <c r="R72" s="599"/>
    </row>
    <row r="73" spans="1:18" ht="16.5" hidden="1" thickBot="1" x14ac:dyDescent="0.3">
      <c r="A73" s="885" t="s">
        <v>1174</v>
      </c>
      <c r="B73" s="886"/>
      <c r="C73" s="886"/>
      <c r="D73" s="886"/>
      <c r="E73" s="886"/>
      <c r="F73" s="886"/>
      <c r="G73" s="886"/>
      <c r="H73" s="886"/>
      <c r="I73" s="887"/>
      <c r="J73" s="14"/>
      <c r="K73" s="14"/>
      <c r="L73" s="169"/>
      <c r="M73" s="59"/>
      <c r="N73" s="59"/>
    </row>
    <row r="74" spans="1:18" ht="16.5" hidden="1" thickBot="1" x14ac:dyDescent="0.3">
      <c r="A74" s="888" t="s">
        <v>1175</v>
      </c>
      <c r="B74" s="889"/>
      <c r="C74" s="889"/>
      <c r="D74" s="889"/>
      <c r="E74" s="889"/>
      <c r="F74" s="889"/>
      <c r="G74" s="889"/>
      <c r="H74" s="889"/>
      <c r="I74" s="890"/>
      <c r="J74" s="14"/>
      <c r="K74" s="14"/>
      <c r="L74" s="59"/>
      <c r="M74" s="59"/>
      <c r="N74" s="59"/>
    </row>
    <row r="75" spans="1:18" s="48" customFormat="1" ht="53.25" hidden="1" customHeight="1" thickBot="1" x14ac:dyDescent="0.3">
      <c r="A75" s="823" t="s">
        <v>1277</v>
      </c>
      <c r="B75" s="824"/>
      <c r="C75" s="824"/>
      <c r="D75" s="824"/>
      <c r="E75" s="824"/>
      <c r="F75" s="824"/>
      <c r="G75" s="103"/>
      <c r="H75" s="194"/>
      <c r="I75" s="494"/>
      <c r="J75" s="143"/>
      <c r="K75" s="143"/>
      <c r="L75" s="173"/>
      <c r="M75" s="173"/>
      <c r="N75" s="173"/>
      <c r="R75" s="599"/>
    </row>
    <row r="76" spans="1:18" ht="16.5" hidden="1" thickBot="1" x14ac:dyDescent="0.3">
      <c r="A76" s="954" t="s">
        <v>1230</v>
      </c>
      <c r="B76" s="955"/>
      <c r="C76" s="955"/>
      <c r="D76" s="955"/>
      <c r="E76" s="955"/>
      <c r="F76" s="955"/>
      <c r="G76" s="955"/>
      <c r="H76" s="955"/>
      <c r="I76" s="956"/>
      <c r="J76" s="59"/>
      <c r="K76" s="14"/>
      <c r="L76" s="14"/>
    </row>
    <row r="77" spans="1:18" ht="16.5" hidden="1" thickBot="1" x14ac:dyDescent="0.3">
      <c r="A77" s="888" t="s">
        <v>1231</v>
      </c>
      <c r="B77" s="889"/>
      <c r="C77" s="889"/>
      <c r="D77" s="889"/>
      <c r="E77" s="889"/>
      <c r="F77" s="889"/>
      <c r="G77" s="889"/>
      <c r="H77" s="889"/>
      <c r="I77" s="890"/>
    </row>
    <row r="78" spans="1:18" ht="29.45" hidden="1" customHeight="1" thickBot="1" x14ac:dyDescent="0.3">
      <c r="A78" s="829" t="str">
        <f>IFERROR("Hébergement ("&amp;TEXT(Menus!$B$348*100,"#,#")&amp;"%)","Hébergement")</f>
        <v>Hébergement (3,2%)</v>
      </c>
      <c r="B78" s="830"/>
      <c r="C78" s="830"/>
      <c r="D78" s="830"/>
      <c r="E78" s="830"/>
      <c r="F78" s="831"/>
      <c r="G78" s="103"/>
      <c r="H78" s="103"/>
      <c r="I78" s="195"/>
      <c r="K78" s="167"/>
      <c r="L78" s="22"/>
      <c r="N78" s="172"/>
    </row>
    <row r="79" spans="1:18" ht="29.45" hidden="1" customHeight="1" x14ac:dyDescent="0.25">
      <c r="A79" s="967" t="s">
        <v>1278</v>
      </c>
      <c r="B79" s="968"/>
      <c r="C79" s="968"/>
      <c r="D79" s="968"/>
      <c r="E79" s="968"/>
      <c r="F79" s="968"/>
      <c r="G79" s="968"/>
      <c r="H79" s="968"/>
      <c r="I79" s="969"/>
      <c r="K79" s="167"/>
      <c r="L79" s="22"/>
      <c r="N79" s="172"/>
    </row>
    <row r="80" spans="1:18" ht="14.25" hidden="1" customHeight="1" x14ac:dyDescent="0.25">
      <c r="A80" s="970"/>
      <c r="B80" s="971"/>
      <c r="C80" s="971"/>
      <c r="D80" s="971"/>
      <c r="E80" s="971"/>
      <c r="F80" s="971"/>
      <c r="G80" s="971"/>
      <c r="H80" s="971"/>
      <c r="I80" s="972"/>
      <c r="K80" s="167"/>
      <c r="L80" s="22"/>
      <c r="N80" s="172"/>
    </row>
    <row r="81" spans="1:14" ht="13.5" hidden="1" customHeight="1" thickBot="1" x14ac:dyDescent="0.3">
      <c r="A81" s="973"/>
      <c r="B81" s="974"/>
      <c r="C81" s="974"/>
      <c r="D81" s="974"/>
      <c r="E81" s="974"/>
      <c r="F81" s="974"/>
      <c r="G81" s="974"/>
      <c r="H81" s="974"/>
      <c r="I81" s="975"/>
      <c r="K81" s="167"/>
      <c r="L81" s="22"/>
      <c r="N81" s="172"/>
    </row>
    <row r="82" spans="1:14" ht="15.75" hidden="1" thickBot="1" x14ac:dyDescent="0.3">
      <c r="A82" s="942" t="s">
        <v>1279</v>
      </c>
      <c r="B82" s="943"/>
      <c r="C82" s="943"/>
      <c r="D82" s="943"/>
      <c r="E82" s="943"/>
      <c r="F82" s="944"/>
      <c r="G82" s="1000"/>
      <c r="H82" s="1001"/>
      <c r="I82" s="1002"/>
      <c r="K82" s="167"/>
      <c r="L82" s="22"/>
      <c r="N82" s="172"/>
    </row>
    <row r="83" spans="1:14" hidden="1" x14ac:dyDescent="0.25">
      <c r="A83" s="1048" t="s">
        <v>1280</v>
      </c>
      <c r="B83" s="1049"/>
      <c r="C83" s="1049"/>
      <c r="D83" s="1049"/>
      <c r="E83" s="1049"/>
      <c r="F83" s="1050"/>
      <c r="G83" s="1058"/>
      <c r="H83" s="1059"/>
      <c r="I83" s="1060"/>
      <c r="K83" s="167"/>
      <c r="L83" s="22"/>
      <c r="N83" s="172"/>
    </row>
    <row r="84" spans="1:14" ht="15" hidden="1" customHeight="1" x14ac:dyDescent="0.25">
      <c r="A84" s="1055"/>
      <c r="B84" s="1056"/>
      <c r="C84" s="1056"/>
      <c r="D84" s="1056"/>
      <c r="E84" s="1056"/>
      <c r="F84" s="1057"/>
      <c r="G84" s="1051" t="s">
        <v>1287</v>
      </c>
      <c r="H84" s="1051"/>
      <c r="I84" s="1051"/>
      <c r="K84" s="167"/>
      <c r="L84" s="22"/>
      <c r="N84" s="172"/>
    </row>
    <row r="85" spans="1:14" ht="66.75" hidden="1" customHeight="1" thickBot="1" x14ac:dyDescent="0.3">
      <c r="A85" s="1051" t="s">
        <v>157</v>
      </c>
      <c r="B85" s="1051"/>
      <c r="C85" s="726" t="s">
        <v>1281</v>
      </c>
      <c r="D85" s="728" t="s">
        <v>1282</v>
      </c>
      <c r="E85" s="726" t="s">
        <v>1283</v>
      </c>
      <c r="F85" s="728" t="s">
        <v>1284</v>
      </c>
      <c r="G85" s="1054" t="s">
        <v>1285</v>
      </c>
      <c r="H85" s="1054"/>
      <c r="I85" s="727" t="s">
        <v>1286</v>
      </c>
      <c r="K85" s="167"/>
      <c r="L85" s="22"/>
      <c r="N85" s="172"/>
    </row>
    <row r="86" spans="1:14" ht="33" hidden="1" customHeight="1" thickBot="1" x14ac:dyDescent="0.3">
      <c r="A86" s="1052"/>
      <c r="B86" s="1053"/>
      <c r="C86" s="742"/>
      <c r="D86" s="741"/>
      <c r="E86" s="742"/>
      <c r="F86" s="742"/>
      <c r="G86" s="1052"/>
      <c r="H86" s="1053"/>
      <c r="I86" s="742"/>
      <c r="K86" s="167"/>
      <c r="L86" s="22"/>
      <c r="N86" s="172"/>
    </row>
    <row r="87" spans="1:14" ht="37.5" hidden="1" customHeight="1" thickBot="1" x14ac:dyDescent="0.3">
      <c r="A87" s="1052"/>
      <c r="B87" s="1053"/>
      <c r="C87" s="742"/>
      <c r="D87" s="742"/>
      <c r="E87" s="742"/>
      <c r="F87" s="742"/>
      <c r="G87" s="1052"/>
      <c r="H87" s="1053"/>
      <c r="I87" s="742"/>
      <c r="K87" s="167"/>
      <c r="L87" s="22"/>
      <c r="N87" s="172"/>
    </row>
    <row r="88" spans="1:14" ht="33" hidden="1" customHeight="1" thickBot="1" x14ac:dyDescent="0.3">
      <c r="A88" s="1052"/>
      <c r="B88" s="1053"/>
      <c r="C88" s="742"/>
      <c r="D88" s="742"/>
      <c r="E88" s="742"/>
      <c r="F88" s="742"/>
      <c r="G88" s="1052"/>
      <c r="H88" s="1053"/>
      <c r="I88" s="742"/>
      <c r="K88" s="167"/>
      <c r="L88" s="22"/>
      <c r="N88" s="172"/>
    </row>
    <row r="89" spans="1:14" ht="37.5" hidden="1" customHeight="1" thickBot="1" x14ac:dyDescent="0.3">
      <c r="A89" s="1052"/>
      <c r="B89" s="1053"/>
      <c r="C89" s="742"/>
      <c r="D89" s="742"/>
      <c r="E89" s="742"/>
      <c r="F89" s="742"/>
      <c r="G89" s="1052"/>
      <c r="H89" s="1053"/>
      <c r="I89" s="742"/>
      <c r="K89" s="167"/>
      <c r="L89" s="22"/>
      <c r="N89" s="172"/>
    </row>
    <row r="90" spans="1:14" ht="29.45" hidden="1" customHeight="1" thickBot="1" x14ac:dyDescent="0.3">
      <c r="A90" s="945" t="s">
        <v>1288</v>
      </c>
      <c r="B90" s="946"/>
      <c r="C90" s="946"/>
      <c r="D90" s="946"/>
      <c r="E90" s="946"/>
      <c r="F90" s="946"/>
      <c r="G90" s="946"/>
      <c r="H90" s="946"/>
      <c r="I90" s="947"/>
      <c r="K90" s="167"/>
      <c r="L90" s="22"/>
      <c r="N90" s="172"/>
    </row>
    <row r="91" spans="1:14" ht="22.5" hidden="1" customHeight="1" thickBot="1" x14ac:dyDescent="0.3">
      <c r="A91" s="942" t="s">
        <v>7</v>
      </c>
      <c r="B91" s="943"/>
      <c r="C91" s="943"/>
      <c r="D91" s="943"/>
      <c r="E91" s="943"/>
      <c r="F91" s="944"/>
      <c r="G91" s="1000"/>
      <c r="H91" s="1001"/>
      <c r="I91" s="1002"/>
      <c r="K91" s="167"/>
      <c r="L91" s="22"/>
      <c r="N91" s="172"/>
    </row>
    <row r="92" spans="1:14" ht="26.25" hidden="1" customHeight="1" thickBot="1" x14ac:dyDescent="0.3">
      <c r="A92" s="1022" t="s">
        <v>334</v>
      </c>
      <c r="B92" s="1023"/>
      <c r="C92" s="1023"/>
      <c r="D92" s="1023"/>
      <c r="E92" s="1023"/>
      <c r="F92" s="1024"/>
      <c r="G92" s="1000"/>
      <c r="H92" s="1001"/>
      <c r="I92" s="1002"/>
      <c r="K92" s="167"/>
      <c r="L92" s="22"/>
      <c r="N92" s="172"/>
    </row>
    <row r="93" spans="1:14" ht="29.45" hidden="1" customHeight="1" thickBot="1" x14ac:dyDescent="0.3">
      <c r="A93" s="1063" t="s">
        <v>1289</v>
      </c>
      <c r="B93" s="1064"/>
      <c r="C93" s="1064"/>
      <c r="D93" s="1064"/>
      <c r="E93" s="1064"/>
      <c r="F93" s="1064"/>
      <c r="G93" s="1064"/>
      <c r="H93" s="1064"/>
      <c r="I93" s="1065"/>
      <c r="K93" s="167"/>
      <c r="L93" s="22"/>
      <c r="N93" s="172"/>
    </row>
    <row r="94" spans="1:14" ht="39" hidden="1" customHeight="1" thickBot="1" x14ac:dyDescent="0.3">
      <c r="A94" s="1022" t="s">
        <v>1302</v>
      </c>
      <c r="B94" s="1023"/>
      <c r="C94" s="1023"/>
      <c r="D94" s="1023"/>
      <c r="E94" s="1023"/>
      <c r="F94" s="1024"/>
      <c r="G94" s="1000"/>
      <c r="H94" s="1001"/>
      <c r="I94" s="1002"/>
      <c r="K94" s="167"/>
      <c r="L94" s="22"/>
      <c r="N94" s="172"/>
    </row>
    <row r="95" spans="1:14" ht="16.5" hidden="1" thickBot="1" x14ac:dyDescent="0.3">
      <c r="A95" s="954" t="s">
        <v>1200</v>
      </c>
      <c r="B95" s="955"/>
      <c r="C95" s="955"/>
      <c r="D95" s="955"/>
      <c r="E95" s="955"/>
      <c r="F95" s="955"/>
      <c r="G95" s="504" t="b">
        <f>IFERROR(IF(EXACT(UPPER($G$78),UPPER(Menus!$A$349)),"Question",IF(EXACT(UPPER($G$78),UPPER(Menus!$A$348)),"Sans_objet")),"Question")</f>
        <v>0</v>
      </c>
      <c r="H95" s="504"/>
      <c r="I95" s="505"/>
      <c r="J95" s="59"/>
      <c r="K95" s="14"/>
      <c r="L95" s="14"/>
    </row>
    <row r="96" spans="1:14" ht="16.149999999999999" hidden="1" customHeight="1" thickBot="1" x14ac:dyDescent="0.3">
      <c r="A96" s="888" t="s">
        <v>1201</v>
      </c>
      <c r="B96" s="889"/>
      <c r="C96" s="889"/>
      <c r="D96" s="889"/>
      <c r="E96" s="889"/>
      <c r="F96" s="889"/>
      <c r="G96" s="889"/>
      <c r="H96" s="889"/>
      <c r="I96" s="890"/>
    </row>
    <row r="97" spans="1:16" ht="49.9" hidden="1" customHeight="1" thickBot="1" x14ac:dyDescent="0.3">
      <c r="A97" s="1113" t="s">
        <v>1203</v>
      </c>
      <c r="B97" s="961" t="s">
        <v>1202</v>
      </c>
      <c r="C97" s="961" t="s">
        <v>1202</v>
      </c>
      <c r="D97" s="961" t="s">
        <v>1202</v>
      </c>
      <c r="E97" s="961" t="s">
        <v>1202</v>
      </c>
      <c r="F97" s="1114" t="s">
        <v>1202</v>
      </c>
      <c r="G97" s="574"/>
      <c r="H97" s="574"/>
      <c r="I97" s="576"/>
      <c r="L97" s="172"/>
      <c r="M97" s="172"/>
      <c r="N97" s="172"/>
    </row>
    <row r="98" spans="1:16" ht="16.5" hidden="1" thickBot="1" x14ac:dyDescent="0.3">
      <c r="A98" s="954" t="s">
        <v>295</v>
      </c>
      <c r="B98" s="955"/>
      <c r="C98" s="955"/>
      <c r="D98" s="955"/>
      <c r="E98" s="955"/>
      <c r="F98" s="955"/>
      <c r="G98" s="955"/>
      <c r="H98" s="955"/>
      <c r="I98" s="956"/>
      <c r="K98" s="167"/>
      <c r="L98" s="22"/>
      <c r="M98" s="22"/>
      <c r="N98" s="22"/>
    </row>
    <row r="99" spans="1:16" ht="16.5" hidden="1" customHeight="1" thickBot="1" x14ac:dyDescent="0.3">
      <c r="A99" s="888" t="s">
        <v>1039</v>
      </c>
      <c r="B99" s="889"/>
      <c r="C99" s="889"/>
      <c r="D99" s="889"/>
      <c r="E99" s="889"/>
      <c r="F99" s="889"/>
      <c r="G99" s="889"/>
      <c r="H99" s="889"/>
      <c r="I99" s="890"/>
    </row>
    <row r="100" spans="1:16" ht="15" hidden="1" customHeight="1" thickBot="1" x14ac:dyDescent="0.3">
      <c r="A100" s="826" t="s">
        <v>1163</v>
      </c>
      <c r="B100" s="827"/>
      <c r="C100" s="827"/>
      <c r="D100" s="827"/>
      <c r="E100" s="827"/>
      <c r="F100" s="828"/>
      <c r="G100" s="216">
        <f>IFERROR(IF(OR(EXACT($I$13,'Majorations applicables'!$A$2),EXACT($I$13,'Majorations applicables'!$A$3)),VLOOKUP($I$13,Tableau_Calculs_CP,8,FALSE)/$G$38,0),0)</f>
        <v>0</v>
      </c>
      <c r="H100" s="216">
        <f>IFERROR(IF(OR(EXACT($I$4,Menus!$A$663),EXACT($I$4,Menus!$A$664)),IF(OR(EXACT($I$13,'Majorations applicables'!$A$2),EXACT($I$13,'Majorations applicables'!$A$3)),VLOOKUP($I$13,Tableau_Calculs_CP,8,FALSE)/$G$38,0),0),0)</f>
        <v>0</v>
      </c>
      <c r="I100" s="120">
        <f>IFERROR(IF(EXACT($I$4,Menus!$A$664),IF(OR(EXACT($I$13,'Majorations applicables'!A$2),EXACT($I$13,'Majorations applicables'!A$3)),VLOOKUP($I$13,Tableau_Calculs_CP,8,FALSE)/$G$38,0),0),0)</f>
        <v>0</v>
      </c>
      <c r="J100" s="394"/>
      <c r="L100" s="394"/>
      <c r="M100" s="59"/>
    </row>
    <row r="101" spans="1:16" ht="15" hidden="1" customHeight="1" thickBot="1" x14ac:dyDescent="0.3">
      <c r="A101" s="909" t="s">
        <v>1181</v>
      </c>
      <c r="B101" s="910"/>
      <c r="C101" s="910"/>
      <c r="D101" s="910"/>
      <c r="E101" s="910"/>
      <c r="F101" s="911"/>
      <c r="G101" s="745">
        <f>0</f>
        <v>0</v>
      </c>
      <c r="H101" s="745">
        <f>0</f>
        <v>0</v>
      </c>
      <c r="I101" s="746">
        <f>0</f>
        <v>0</v>
      </c>
      <c r="J101" s="394"/>
      <c r="L101" s="394"/>
      <c r="M101" s="59"/>
      <c r="N101" s="497"/>
    </row>
    <row r="102" spans="1:16" ht="15.75" hidden="1" thickBot="1" x14ac:dyDescent="0.3">
      <c r="A102" s="823" t="s">
        <v>1189</v>
      </c>
      <c r="B102" s="824"/>
      <c r="C102" s="824"/>
      <c r="D102" s="824"/>
      <c r="E102" s="824"/>
      <c r="F102" s="825"/>
      <c r="G102" s="206">
        <f>IFERROR(IF(OR(EXACT($I$13,'Majorations applicables'!$A$2),EXACT($I$13,'Majorations applicables'!$A$3)),VLOOKUP($I$13,Tableau_Calculs_CP,12,FALSE)/$G$38,0),0)</f>
        <v>0</v>
      </c>
      <c r="H102" s="206">
        <f>IFERROR(IF(OR(EXACT($I$4,Menus!$A$663),EXACT($I$4,Menus!$A$664)),IF(OR(EXACT($I$13,'Majorations applicables'!$A$2),EXACT($I$13,'Majorations applicables'!$A$3)),VLOOKUP($I$13,Tableau_Calculs_CP,13,FALSE)/$G$38,0),0),0)</f>
        <v>0</v>
      </c>
      <c r="I102" s="110">
        <f>IFERROR(IF(EXACT($I$4,Menus!$A$664),IF(OR(EXACT($I$13,'Majorations applicables'!$A$2),EXACT($I$13,'Majorations applicables'!$A$3)),VLOOKUP($I$13,Tableau_Calculs_CP,14,FALSE)/$G$38,0),0),0)</f>
        <v>0</v>
      </c>
      <c r="J102" s="394"/>
      <c r="K102" s="394"/>
      <c r="L102" s="22"/>
      <c r="M102" s="59"/>
    </row>
    <row r="103" spans="1:16" ht="15" hidden="1" customHeight="1" thickBot="1" x14ac:dyDescent="0.3">
      <c r="A103" s="823" t="s">
        <v>1190</v>
      </c>
      <c r="B103" s="824"/>
      <c r="C103" s="824"/>
      <c r="D103" s="824"/>
      <c r="E103" s="824"/>
      <c r="F103" s="825"/>
      <c r="G103" s="207">
        <f>IFERROR(IF(OR(EXACT($I$13,'Majorations applicables'!$A$2),EXACT($I$13,'Majorations applicables'!$A$3)),VLOOKUP($I$13,Tableau_Calculs_CP,12,FALSE),0),0)</f>
        <v>0</v>
      </c>
      <c r="H103" s="207">
        <f>IFERROR(IF(OR(EXACT($I$4,Menus!$A$663),EXACT($I$4,Menus!$A$664)),IF(OR(EXACT($I$13,'Majorations applicables'!$A$2),EXACT($I$13,'Majorations applicables'!$A$3)),VLOOKUP($I$13,Tableau_Calculs_CP,13,FALSE),0),0),0)</f>
        <v>0</v>
      </c>
      <c r="I103" s="113">
        <f>IFERROR(IF(EXACT($I$4,Menus!$A$664),IF(OR(EXACT($I$13,'Majorations applicables'!$A$2),EXACT($I$13,'Majorations applicables'!$A$3)),VLOOKUP($I$13,Tableau_Calculs_CP,14,FALSE),0),0),0)</f>
        <v>0</v>
      </c>
      <c r="J103" s="394"/>
      <c r="K103" s="394"/>
      <c r="L103" s="394"/>
      <c r="M103" s="59"/>
    </row>
    <row r="104" spans="1:16" ht="15.75" hidden="1" thickBot="1" x14ac:dyDescent="0.3">
      <c r="A104" s="829" t="s">
        <v>1159</v>
      </c>
      <c r="B104" s="830"/>
      <c r="C104" s="830"/>
      <c r="D104" s="830"/>
      <c r="E104" s="830"/>
      <c r="F104" s="831"/>
      <c r="G104" s="206">
        <f>IFERROR(VLOOKUP($I$13,Tableau_Calculs_CP,15,FALSE)/$G$38,0)</f>
        <v>0</v>
      </c>
      <c r="H104" s="206">
        <f>IFERROR(IF(OR(EXACT($I$4,Menus!$A$663),EXACT($I$4,Menus!$A$664)),IF(EXACT($I$13,'Majorations applicables'!$A$2),VLOOKUP($I$13,Tableau_Calculs_CP,16,FALSE)/$G$38,0),0),0)</f>
        <v>0</v>
      </c>
      <c r="I104" s="110">
        <f>IFERROR(IF(EXACT($I$4,Menus!$A$664),IF(EXACT($I$13,'Majorations applicables'!$A$2),VLOOKUP($I$13,Tableau_Calculs_CP,17,FALSE)/$G$38,0),0),0)</f>
        <v>0</v>
      </c>
      <c r="J104" s="22"/>
      <c r="K104" s="22"/>
      <c r="L104" s="22"/>
      <c r="M104" s="59"/>
      <c r="N104" s="59"/>
      <c r="O104" s="59"/>
      <c r="P104" s="169"/>
    </row>
    <row r="105" spans="1:16" ht="15.75" hidden="1" thickBot="1" x14ac:dyDescent="0.3">
      <c r="A105" s="829" t="s">
        <v>1183</v>
      </c>
      <c r="B105" s="830"/>
      <c r="C105" s="830"/>
      <c r="D105" s="830"/>
      <c r="E105" s="830"/>
      <c r="F105" s="831"/>
      <c r="G105" s="207">
        <f>IFERROR(IF(OR(EXACT($I$13,'Majorations applicables'!$A$2),EXACT($I$13,'Majorations applicables'!$A$3)),VLOOKUP($I$13,Tableau_Calculs_CP,22,FALSE),0),0)</f>
        <v>0</v>
      </c>
      <c r="H105" s="207">
        <f>IFERROR(IF(OR(EXACT($I$4,Menus!$A$663),EXACT($I$4,Menus!$A$664)),IF(OR(EXACT($I$13,'Majorations applicables'!$A$2),EXACT($I$13,'Majorations applicables'!$A$3)),VLOOKUP($I$13,Tableau_Calculs_CP,23,FALSE),0),0),0)</f>
        <v>0</v>
      </c>
      <c r="I105" s="113">
        <f>IFERROR(IF(EXACT($I$4,Menus!$A$664),IF(OR(EXACT($I$13,'Majorations applicables'!$A$2),EXACT($I$13,'Majorations applicables'!$A$3)),VLOOKUP($I$13,Tableau_Calculs_CP,24,FALSE),0),0),0)</f>
        <v>0</v>
      </c>
      <c r="J105" s="22"/>
      <c r="K105" s="22"/>
      <c r="L105" s="22"/>
      <c r="M105" s="59"/>
      <c r="N105" s="59"/>
      <c r="O105" s="59"/>
      <c r="P105" s="169"/>
    </row>
    <row r="106" spans="1:16" ht="15" hidden="1" customHeight="1" thickBot="1" x14ac:dyDescent="0.3">
      <c r="A106" s="829" t="s">
        <v>1228</v>
      </c>
      <c r="B106" s="830"/>
      <c r="C106" s="830"/>
      <c r="D106" s="830"/>
      <c r="E106" s="830"/>
      <c r="F106" s="831"/>
      <c r="G106" s="206">
        <f>IFERROR(IF(OR(EXACT($I$13,'Majorations applicables'!$A$2),EXACT($I$13,'Majorations applicables'!$A$3)),VLOOKUP($I$13,Tableau_Calculs_CP,18,FALSE)/$G$38,0),0)</f>
        <v>0</v>
      </c>
      <c r="H106" s="206">
        <f>IFERROR(IF(OR(EXACT($I$4,Menus!$A$663),EXACT($I$4,Menus!$A$664)),IF(OR(EXACT($I$13,'Majorations applicables'!$A$2),EXACT($I$13,'Majorations applicables'!$A$3)),VLOOKUP($I$13,Tableau_Calculs_CP,19,FALSE)/$G$38,0),0),0)</f>
        <v>0</v>
      </c>
      <c r="I106" s="110">
        <f>IFERROR(IF(EXACT($I$4,Menus!$A$664),IF(OR(EXACT($I$13,'Majorations applicables'!$A$2),EXACT($I$13,'Majorations applicables'!$A$3)),VLOOKUP($I$13,Tableau_Calculs_CP,20,FALSE)/$G$38,0),0),0)</f>
        <v>0</v>
      </c>
      <c r="J106" s="22"/>
      <c r="K106" s="22"/>
      <c r="L106" s="22"/>
      <c r="M106" s="59"/>
      <c r="N106" s="59"/>
      <c r="O106" s="59"/>
    </row>
    <row r="107" spans="1:16" ht="15.75" hidden="1" customHeight="1" thickBot="1" x14ac:dyDescent="0.3">
      <c r="A107" s="823" t="s">
        <v>1145</v>
      </c>
      <c r="B107" s="824"/>
      <c r="C107" s="824"/>
      <c r="D107" s="824"/>
      <c r="E107" s="824"/>
      <c r="F107" s="825"/>
      <c r="G107" s="743">
        <f>IFERROR(IF(G101&lt;&gt;"Valider "&amp;Réduction_Programme_remboursement_chemins,SUM(G101:G102,(G105/G38),G106),0),0)</f>
        <v>0</v>
      </c>
      <c r="H107" s="743">
        <f>IFERROR(IF(H101&lt;&gt;"Valider "&amp;Réduction_Programme_remboursement_chemins,SUM(H101:H102,(H105/$G$38),H106),0),0)</f>
        <v>0</v>
      </c>
      <c r="I107" s="744">
        <f>IFERROR(IF(I101&lt;&gt;"Valider "&amp;Réduction_Programme_remboursement_chemins,SUM(I101:I102,(I105/$G$38),I106),0),0)</f>
        <v>0</v>
      </c>
      <c r="J107" s="22"/>
      <c r="K107" s="22"/>
      <c r="L107" s="22"/>
      <c r="M107" s="59"/>
      <c r="N107" s="59"/>
      <c r="O107" s="59"/>
    </row>
    <row r="108" spans="1:16" ht="15.75" hidden="1" thickBot="1" x14ac:dyDescent="0.3">
      <c r="A108" s="823" t="s">
        <v>1146</v>
      </c>
      <c r="B108" s="824"/>
      <c r="C108" s="824"/>
      <c r="D108" s="824"/>
      <c r="E108" s="824"/>
      <c r="F108" s="825"/>
      <c r="G108" s="502">
        <f>IFERROR($G$107*$G$38,0)</f>
        <v>0</v>
      </c>
      <c r="H108" s="502">
        <f>IFERROR($H$107*$G$38,0)</f>
        <v>0</v>
      </c>
      <c r="I108" s="503">
        <f>IFERROR($I$107*$G$38,0)</f>
        <v>0</v>
      </c>
      <c r="J108" s="22"/>
      <c r="K108" s="22"/>
      <c r="L108" s="430"/>
      <c r="M108" s="59"/>
      <c r="N108" s="59"/>
      <c r="O108" s="59"/>
    </row>
    <row r="109" spans="1:16" ht="15" hidden="1" customHeight="1" thickBot="1" x14ac:dyDescent="0.3">
      <c r="A109" s="939" t="s">
        <v>357</v>
      </c>
      <c r="B109" s="940"/>
      <c r="C109" s="940"/>
      <c r="D109" s="940"/>
      <c r="E109" s="940"/>
      <c r="F109" s="941"/>
      <c r="G109" s="205">
        <f>IFERROR(SUM(G$100,G$107),0)</f>
        <v>0</v>
      </c>
      <c r="H109" s="205">
        <f>IFERROR(SUM(H$100,H$107),0)</f>
        <v>0</v>
      </c>
      <c r="I109" s="109">
        <f>IFERROR(SUM(I$100,I$107),0)</f>
        <v>0</v>
      </c>
      <c r="J109" s="22"/>
      <c r="K109" s="22"/>
      <c r="L109" s="22"/>
      <c r="M109" s="59"/>
      <c r="O109" s="59"/>
    </row>
    <row r="110" spans="1:16" ht="15.75" hidden="1" thickBot="1" x14ac:dyDescent="0.3">
      <c r="A110" s="939" t="s">
        <v>356</v>
      </c>
      <c r="B110" s="940"/>
      <c r="C110" s="940"/>
      <c r="D110" s="940"/>
      <c r="E110" s="940"/>
      <c r="F110" s="941"/>
      <c r="G110" s="208">
        <f>IFERROR($G$109*$G$38,0)</f>
        <v>0</v>
      </c>
      <c r="H110" s="208">
        <f>IFERROR($H$109*$G$38,0)</f>
        <v>0</v>
      </c>
      <c r="I110" s="182">
        <f>IFERROR($I$109*$G$38,0)</f>
        <v>0</v>
      </c>
      <c r="J110" s="22"/>
      <c r="K110" s="22"/>
      <c r="L110" s="22"/>
      <c r="M110" s="59"/>
      <c r="N110" s="59"/>
      <c r="O110" s="59"/>
    </row>
    <row r="111" spans="1:16" ht="15.75" hidden="1" thickBot="1" x14ac:dyDescent="0.3">
      <c r="A111" s="826" t="s">
        <v>407</v>
      </c>
      <c r="B111" s="827"/>
      <c r="C111" s="827"/>
      <c r="D111" s="827"/>
      <c r="E111" s="827"/>
      <c r="F111" s="828"/>
      <c r="G111" s="209" t="s">
        <v>408</v>
      </c>
      <c r="H111" s="321"/>
      <c r="I111" s="117"/>
      <c r="J111" s="394"/>
      <c r="K111" s="394"/>
      <c r="L111" s="22"/>
      <c r="M111" s="99"/>
      <c r="N111" s="167"/>
    </row>
    <row r="112" spans="1:16" ht="43.9" hidden="1" customHeight="1" thickBot="1" x14ac:dyDescent="0.3">
      <c r="A112" s="826" t="s">
        <v>1264</v>
      </c>
      <c r="B112" s="827"/>
      <c r="C112" s="827"/>
      <c r="D112" s="827"/>
      <c r="E112" s="827"/>
      <c r="F112" s="516" t="str">
        <f>IFERROR(IF(AND($I$115&lt;='Majorations applicables'!$B$50,ISBLANK($I$111)=FALSE,$I$105=0),"Question_2_Sous_plancher_SANS_RUB",IF(AND($I$115&lt;=SUM('Majorations applicables'!$B$50,$I$105),ISBLANK($I$111)=FALSE,$I$105&gt;0,$I$115&gt;'Majorations applicables'!$B$50),"Question_2_Sous_plancher_RUB",IF(AND($I$115&lt;=SUM('Majorations applicables'!$B$50,$I$105),ISBLANK($I$111)=FALSE,$I$105&gt;0),"Question_2_Sous_plancher",IF(AND($I$115&gt;SUM('Majorations applicables'!$B$50,$I$105),ISBLANK($I$111)=FALSE),"Question_2_Plancher_et_plus","Question_2")))),"Question_2")</f>
        <v>Question_2</v>
      </c>
      <c r="G112" s="209" t="s">
        <v>408</v>
      </c>
      <c r="H112" s="209" t="s">
        <v>408</v>
      </c>
      <c r="I112" s="438"/>
      <c r="J112" s="507"/>
      <c r="K112" s="169"/>
    </row>
    <row r="113" spans="1:20" ht="15.75" hidden="1" thickBot="1" x14ac:dyDescent="0.3">
      <c r="A113" s="829" t="s">
        <v>311</v>
      </c>
      <c r="B113" s="830"/>
      <c r="C113" s="830"/>
      <c r="D113" s="830"/>
      <c r="E113" s="830"/>
      <c r="F113" s="831"/>
      <c r="G113" s="210">
        <f>IFERROR('Majorations applicables'!$A$33,0.9)</f>
        <v>0.9</v>
      </c>
      <c r="H113" s="210">
        <f>IFERROR('Majorations applicables'!$A$33,0.9)</f>
        <v>0.9</v>
      </c>
      <c r="I113" s="114">
        <f>IFERROR('Majorations applicables'!$A$33,0.9)</f>
        <v>0.9</v>
      </c>
      <c r="J113" s="511"/>
      <c r="K113" s="508"/>
      <c r="L113" s="463"/>
      <c r="M113" s="99"/>
      <c r="N113" s="17"/>
      <c r="O113" s="17"/>
      <c r="P113" s="17"/>
      <c r="Q113" s="17"/>
      <c r="R113" s="601"/>
      <c r="S113" s="17"/>
      <c r="T113" s="17"/>
    </row>
    <row r="114" spans="1:20" ht="16.5" hidden="1" thickBot="1" x14ac:dyDescent="0.3">
      <c r="A114" s="820" t="s">
        <v>401</v>
      </c>
      <c r="B114" s="821"/>
      <c r="C114" s="821"/>
      <c r="D114" s="821"/>
      <c r="E114" s="821"/>
      <c r="F114" s="821"/>
      <c r="G114" s="821"/>
      <c r="H114" s="821"/>
      <c r="I114" s="822"/>
      <c r="J114" s="511"/>
      <c r="K114" s="508"/>
      <c r="L114" s="463"/>
      <c r="N114" s="463"/>
      <c r="O114" s="17"/>
      <c r="P114" s="17"/>
      <c r="Q114" s="17"/>
      <c r="R114" s="601"/>
      <c r="S114" s="17"/>
      <c r="T114" s="17"/>
    </row>
    <row r="115" spans="1:20" ht="16.5" hidden="1" thickBot="1" x14ac:dyDescent="0.3">
      <c r="A115" s="814" t="s">
        <v>1199</v>
      </c>
      <c r="B115" s="815"/>
      <c r="C115" s="815"/>
      <c r="D115" s="815"/>
      <c r="E115" s="815"/>
      <c r="F115" s="816"/>
      <c r="G115" s="202">
        <f>IFERROR(IF(OR(EXACT($I$13,'Majorations applicables'!$A$2),EXACT($I$13,'Majorations applicables'!$A$3)),IF($G$69&lt;&gt;0,IF(ROUND(($G$110*$G$113),2)&lt;SUM('Majorations applicables'!$B$50,$G$105),SUM('Majorations applicables'!$B$50,$G$105),ROUND(($G$110*$G$113),2)),0),0),0)</f>
        <v>0</v>
      </c>
      <c r="H115" s="202">
        <f>IFERROR(IF(OR(EXACT($I$13,'Majorations applicables'!$A$2),EXACT($I$13,'Majorations applicables'!$A$3)),IF($H$69&lt;&gt;0,IF($H$111&lt;&gt;"",IF(OR(EXACT($I$4,Menus!$A$663),EXACT($I$4,Menus!$A$664)),IF($H$69&lt;&gt;0,IF(ROUND(($H$110*$H$113),2)&lt;SUM('Majorations applicables'!$B$50,$H$105),SUM('Majorations applicables'!$B$50,$H$105),ROUND(($H$110*$H$113),2)),0),0),0),0),0),0)</f>
        <v>0</v>
      </c>
      <c r="I115" s="183">
        <f>IFERROR(IF(OR(EXACT($I$13,'Majorations applicables'!$A$2),EXACT($I$13,'Majorations applicables'!$A$3)),IF($I$69&lt;&gt;0,IF(EXACT($I$4,Menus!$A$664),IF($I$69&lt;&gt;0,IF(AND(ROUND(($I$110*(IF(ISBLANK($I$111)=FALSE,$I$111,0))*$I$113),2)&lt;SUM('Majorations applicables'!$B$50,$I$105),EXACT($I$112,Menus!$A$669)),SUM('Majorations applicables'!$B$50,$I$105),IF(AND(ROUND(($I$110*(IF(ISBLANK($I$111)=FALSE,$I$111,0))*$I$113),2)&lt;'Majorations applicables'!$B$50,EXACT($I$112,Menus!$A$668)),'Majorations applicables'!$B$50,IF(ROUND(($I$110*(IF(ISBLANK($I$111)=FALSE,$I$111,0))*$I$113),2)&lt;0,0,ROUND(($I$110*(IF(ISBLANK($I$111)=FALSE,$I$111,0))*$I$113),2)))),0),0),0),0),0)</f>
        <v>0</v>
      </c>
      <c r="J115" s="512"/>
      <c r="K115" s="122"/>
      <c r="L115" s="463"/>
      <c r="N115" s="510"/>
      <c r="O115" s="122"/>
      <c r="P115" s="510"/>
      <c r="Q115" s="17"/>
      <c r="R115" s="601"/>
      <c r="S115" s="17"/>
      <c r="T115" s="17"/>
    </row>
    <row r="116" spans="1:20" ht="45" hidden="1" customHeight="1" thickBot="1" x14ac:dyDescent="0.3">
      <c r="A116" s="853" t="s">
        <v>1221</v>
      </c>
      <c r="B116" s="854"/>
      <c r="C116" s="854"/>
      <c r="D116" s="854"/>
      <c r="E116" s="854"/>
      <c r="F116" s="855"/>
      <c r="G116" s="573">
        <f>IFERROR(ROUND(IF($G$115&gt;0,IF(EXACT(UPPER($G$72),UPPER(Menus!$A$358))=FALSE,$G$115*'Majorations applicables'!$B$62,$G$115*'Majorations applicables'!$B$62),0),2),0)</f>
        <v>0</v>
      </c>
      <c r="H116" s="573">
        <f>IFERROR(ROUND(IF($H$115&gt;0,IF(EXACT(UPPER($H$72),UPPER(Menus!$A$358))=FALSE,$H$115*'Majorations applicables'!$B$62,$H$115*'Majorations applicables'!$B$64),0),2),0)</f>
        <v>0</v>
      </c>
      <c r="I116" s="573">
        <f>IFERROR(ROUND(IF($I$115&gt;0,IF(EXACT(UPPER($I$72),UPPER(Menus!$A$358))=FALSE,$I$115*'Majorations applicables'!$B$63,$I$115*'Majorations applicables'!$B$64),0),2),0)</f>
        <v>0</v>
      </c>
      <c r="J116" s="169"/>
      <c r="K116" s="169"/>
      <c r="L116" s="169"/>
      <c r="M116" s="122"/>
      <c r="N116" s="509"/>
      <c r="P116" s="510"/>
      <c r="Q116" s="17"/>
      <c r="R116" s="601"/>
      <c r="S116" s="17"/>
      <c r="T116" s="17"/>
    </row>
    <row r="117" spans="1:20" ht="45" hidden="1" customHeight="1" thickBot="1" x14ac:dyDescent="0.3">
      <c r="A117" s="853" t="s">
        <v>1265</v>
      </c>
      <c r="B117" s="856"/>
      <c r="C117" s="856"/>
      <c r="D117" s="856"/>
      <c r="E117" s="856"/>
      <c r="F117" s="857"/>
      <c r="G117" s="573">
        <f>IFERROR(ROUND(SUM($G$115)*'Majorations applicables'!$B$62,2),0)</f>
        <v>0</v>
      </c>
      <c r="H117" s="573"/>
      <c r="I117" s="573"/>
      <c r="J117" s="169"/>
      <c r="K117" s="169"/>
      <c r="L117" s="169"/>
      <c r="M117" s="122"/>
      <c r="N117" s="510"/>
      <c r="P117" s="17"/>
      <c r="Q117" s="17"/>
      <c r="R117" s="602"/>
      <c r="S117" s="17"/>
      <c r="T117" s="17"/>
    </row>
    <row r="118" spans="1:20" ht="3" hidden="1" customHeight="1" thickBot="1" x14ac:dyDescent="0.3">
      <c r="A118" s="832"/>
      <c r="B118" s="833"/>
      <c r="C118" s="833"/>
      <c r="D118" s="833"/>
      <c r="E118" s="833"/>
      <c r="F118" s="834"/>
      <c r="G118" s="495"/>
      <c r="H118" s="495"/>
      <c r="I118" s="495"/>
      <c r="J118" s="512"/>
      <c r="K118" s="122"/>
      <c r="L118" s="122"/>
      <c r="M118" s="99"/>
      <c r="N118" s="17"/>
      <c r="O118" s="17"/>
      <c r="P118" s="17"/>
      <c r="Q118" s="17"/>
      <c r="R118" s="601"/>
      <c r="S118" s="17"/>
      <c r="T118" s="17"/>
    </row>
    <row r="119" spans="1:20" ht="16.5" hidden="1" thickBot="1" x14ac:dyDescent="0.3">
      <c r="A119" s="814" t="s">
        <v>417</v>
      </c>
      <c r="B119" s="815"/>
      <c r="C119" s="815"/>
      <c r="D119" s="815"/>
      <c r="E119" s="815"/>
      <c r="F119" s="816"/>
      <c r="G119" s="202">
        <f>IFERROR(ROUND($G$115,2),0)</f>
        <v>0</v>
      </c>
      <c r="H119" s="202">
        <f>IFERROR(ROUND($H$115,2),0)</f>
        <v>0</v>
      </c>
      <c r="I119" s="183">
        <f>IFERROR(ROUND($I$115,2),0)</f>
        <v>0</v>
      </c>
      <c r="J119" s="512"/>
      <c r="K119" s="510"/>
      <c r="L119" s="122"/>
      <c r="M119" s="99"/>
      <c r="N119" s="17"/>
      <c r="O119" s="17"/>
      <c r="P119" s="17"/>
      <c r="Q119" s="17"/>
      <c r="R119" s="601"/>
      <c r="S119" s="17"/>
      <c r="T119" s="17"/>
    </row>
    <row r="120" spans="1:20" ht="15" hidden="1" customHeight="1" thickBot="1" x14ac:dyDescent="0.3">
      <c r="A120" s="814" t="s">
        <v>6</v>
      </c>
      <c r="B120" s="815"/>
      <c r="C120" s="815"/>
      <c r="D120" s="815"/>
      <c r="E120" s="815"/>
      <c r="F120" s="816"/>
      <c r="G120" s="203">
        <f>IFERROR(IF(OR(EXACT($I$13,'Majorations applicables'!$A$2),EXACT($I$13,'Majorations applicables'!$A$3)),ROUND($G$69,2),0),0)</f>
        <v>0</v>
      </c>
      <c r="H120" s="203">
        <f>IFERROR(IF(OR(EXACT($I$4,Menus!$A$663),EXACT($I$4,Menus!$A$664)),IF(OR(EXACT($I$13,'Majorations applicables'!$A$2),EXACT($I$13,'Majorations applicables'!$A$3)),ROUND($H$69,2),0),0),0)</f>
        <v>0</v>
      </c>
      <c r="I120" s="115">
        <f>IFERROR(IF(EXACT($I$4,Menus!$A$664),IF(OR(EXACT($I$13,'Majorations applicables'!$A$2),EXACT($I$13,'Majorations applicables'!$A$3)),ROUND($I$69,2),0),0),0)</f>
        <v>0</v>
      </c>
      <c r="J120" s="512"/>
      <c r="M120" s="99"/>
      <c r="N120" s="122"/>
      <c r="O120" s="508"/>
      <c r="P120" s="17"/>
      <c r="Q120" s="17"/>
      <c r="R120" s="601"/>
      <c r="S120" s="17"/>
      <c r="T120" s="17"/>
    </row>
    <row r="121" spans="1:20" ht="16.5" hidden="1" thickBot="1" x14ac:dyDescent="0.3">
      <c r="A121" s="814" t="s">
        <v>296</v>
      </c>
      <c r="B121" s="815"/>
      <c r="C121" s="815"/>
      <c r="D121" s="815"/>
      <c r="E121" s="815"/>
      <c r="F121" s="816"/>
      <c r="G121" s="204">
        <f>IFERROR(ROUND($G$119*$G$120,2),0)</f>
        <v>0</v>
      </c>
      <c r="H121" s="204">
        <f>IFERROR(ROUND($H$119*$H$120,2),0)</f>
        <v>0</v>
      </c>
      <c r="I121" s="116">
        <f>IFERROR(ROUND($I$119*$I$120,2),0)</f>
        <v>0</v>
      </c>
      <c r="J121" s="512"/>
      <c r="K121" s="122"/>
      <c r="L121" s="122"/>
      <c r="M121" s="99"/>
      <c r="N121" s="17"/>
      <c r="O121" s="17"/>
      <c r="P121" s="515"/>
      <c r="Q121" s="17"/>
      <c r="R121" s="601"/>
      <c r="S121" s="17"/>
      <c r="T121" s="17"/>
    </row>
    <row r="122" spans="1:20" ht="16.5" hidden="1" thickBot="1" x14ac:dyDescent="0.3">
      <c r="A122" s="817" t="s">
        <v>985</v>
      </c>
      <c r="B122" s="818"/>
      <c r="C122" s="818"/>
      <c r="D122" s="818"/>
      <c r="E122" s="818"/>
      <c r="F122" s="818"/>
      <c r="G122" s="818"/>
      <c r="H122" s="818"/>
      <c r="I122" s="819"/>
      <c r="K122" s="22"/>
      <c r="L122" s="22"/>
      <c r="M122" s="22"/>
    </row>
    <row r="123" spans="1:20" ht="15.75" hidden="1" thickBot="1" x14ac:dyDescent="0.3">
      <c r="A123" s="826" t="s">
        <v>1163</v>
      </c>
      <c r="B123" s="827"/>
      <c r="C123" s="827"/>
      <c r="D123" s="827"/>
      <c r="E123" s="827"/>
      <c r="F123" s="828"/>
      <c r="G123" s="205">
        <f>IFERROR(IF(EXACT($I$13,'Majorations applicables'!$A$4),VLOOKUP($I$13,Tableau_Calculs_CP,8,FALSE)/$G$38,0),0)</f>
        <v>0</v>
      </c>
      <c r="H123" s="205">
        <f>IFERROR(IF(OR(EXACT($I$4,Menus!$A$663),EXACT($I$4,Menus!$A$664)),IF(EXACT($I$13,'Majorations applicables'!$A$4),VLOOKUP($I$13,Tableau_Calculs_CP,8,FALSE)/$G$38,0),0),0)</f>
        <v>0</v>
      </c>
      <c r="I123" s="109">
        <f>IFERROR(IF(EXACT($I$4,Menus!$A$664),IF(EXACT($I$13,'Majorations applicables'!A$4),VLOOKUP($I$13,Tableau_Calculs_CP,8,FALSE)/$G$38,0),0),0)</f>
        <v>0</v>
      </c>
      <c r="K123" s="22"/>
      <c r="L123" s="22"/>
      <c r="M123" s="22"/>
    </row>
    <row r="124" spans="1:20" ht="15" hidden="1" customHeight="1" thickBot="1" x14ac:dyDescent="0.3">
      <c r="A124" s="909" t="s">
        <v>1181</v>
      </c>
      <c r="B124" s="910"/>
      <c r="C124" s="910"/>
      <c r="D124" s="910"/>
      <c r="E124" s="910"/>
      <c r="F124" s="911"/>
      <c r="G124" s="745">
        <f>0</f>
        <v>0</v>
      </c>
      <c r="H124" s="745">
        <f>0</f>
        <v>0</v>
      </c>
      <c r="I124" s="746">
        <f>0</f>
        <v>0</v>
      </c>
      <c r="J124" s="394"/>
      <c r="L124" s="394"/>
      <c r="M124" s="59"/>
    </row>
    <row r="125" spans="1:20" ht="15.75" hidden="1" thickBot="1" x14ac:dyDescent="0.3">
      <c r="A125" s="823" t="s">
        <v>1189</v>
      </c>
      <c r="B125" s="824"/>
      <c r="C125" s="824"/>
      <c r="D125" s="824"/>
      <c r="E125" s="824"/>
      <c r="F125" s="825"/>
      <c r="G125" s="206">
        <f>IFERROR(IF(EXACT($I$13,'Majorations applicables'!$A$4),VLOOKUP($I$13,Tableau_Calculs_CP,12,FALSE)/$G$38,0),0)</f>
        <v>0</v>
      </c>
      <c r="H125" s="206">
        <f>IFERROR(IF(OR(EXACT($I$4,Menus!$A$663),EXACT($I$4,Menus!$A$664)),IF(EXACT($I$13,'Majorations applicables'!$A$4),VLOOKUP($I$13,Tableau_Calculs_CP,13,FALSE)/$G$38,0),0),0)</f>
        <v>0</v>
      </c>
      <c r="I125" s="110">
        <f>IFERROR(IF(EXACT($I$4,Menus!$A$664),IF(EXACT($I$13,'Majorations applicables'!$A$4),VLOOKUP($I$13,Tableau_Calculs_CP,14,FALSE)/$G$38,0),0),0)</f>
        <v>0</v>
      </c>
      <c r="K125" s="22"/>
      <c r="L125" s="22"/>
      <c r="M125" s="22"/>
    </row>
    <row r="126" spans="1:20" ht="15.75" hidden="1" thickBot="1" x14ac:dyDescent="0.3">
      <c r="A126" s="823" t="s">
        <v>1190</v>
      </c>
      <c r="B126" s="824"/>
      <c r="C126" s="824"/>
      <c r="D126" s="824"/>
      <c r="E126" s="824"/>
      <c r="F126" s="825"/>
      <c r="G126" s="207">
        <f>IFERROR(IF(EXACT($I$13,'Majorations applicables'!$A$4),VLOOKUP($I$13,Tableau_Calculs_CP,12,FALSE),0),0)</f>
        <v>0</v>
      </c>
      <c r="H126" s="207">
        <f>IFERROR(IF(OR(EXACT($I$4,Menus!$A$663),EXACT($I$4,Menus!$A$664)),IF(EXACT($I$13,'Majorations applicables'!$A$4),VLOOKUP($I$13,Tableau_Calculs_CP,13,FALSE),0),0),0)</f>
        <v>0</v>
      </c>
      <c r="I126" s="113">
        <f>IFERROR(IF(EXACT($I$4,Menus!$A$664),IF(EXACT($I$13,'Majorations applicables'!$A$4),VLOOKUP($I$13,Tableau_Calculs_CP,14,FALSE),0),0),0)</f>
        <v>0</v>
      </c>
      <c r="K126" s="22"/>
      <c r="L126" s="22"/>
      <c r="M126" s="22"/>
    </row>
    <row r="127" spans="1:20" ht="15.75" hidden="1" thickBot="1" x14ac:dyDescent="0.3">
      <c r="A127" s="829" t="s">
        <v>1183</v>
      </c>
      <c r="B127" s="830"/>
      <c r="C127" s="830"/>
      <c r="D127" s="830"/>
      <c r="E127" s="830"/>
      <c r="F127" s="831"/>
      <c r="G127" s="207">
        <f>IFERROR(IF(EXACT($I$13,'Majorations applicables'!$A$4),VLOOKUP($I$13,Tableau_Calculs_CP,22,FALSE),0),0)</f>
        <v>0</v>
      </c>
      <c r="H127" s="207">
        <f>IFERROR(IF(OR(EXACT($I$4,Menus!$A$663),EXACT($I$4,Menus!$A$664)),IF(EXACT($I$13,'Majorations applicables'!$A$4),VLOOKUP($I$13,Tableau_Calculs_CP,23,FALSE),0),0),0)</f>
        <v>0</v>
      </c>
      <c r="I127" s="113">
        <f>IFERROR(IF(EXACT($I$4,Menus!$A$664),IF(EXACT($I$13,'Majorations applicables'!$A$4),VLOOKUP($I$13,Tableau_Calculs_CP,24,FALSE),0),0),0)</f>
        <v>0</v>
      </c>
      <c r="J127" s="22"/>
      <c r="K127" s="22"/>
      <c r="L127" s="22"/>
      <c r="M127" s="59"/>
      <c r="N127" s="59"/>
      <c r="O127" s="59"/>
      <c r="P127" s="169"/>
    </row>
    <row r="128" spans="1:20" ht="15" hidden="1" customHeight="1" thickBot="1" x14ac:dyDescent="0.3">
      <c r="A128" s="829" t="s">
        <v>1228</v>
      </c>
      <c r="B128" s="830"/>
      <c r="C128" s="830"/>
      <c r="D128" s="830"/>
      <c r="E128" s="830"/>
      <c r="F128" s="831"/>
      <c r="G128" s="206">
        <f>IFERROR(IF(EXACT($I$13,'Majorations applicables'!$A$4),VLOOKUP($I$13,Tableau_Calculs_CP,18,FALSE)/$G$38,0),0)</f>
        <v>0</v>
      </c>
      <c r="H128" s="206">
        <f>IFERROR(IF(OR(EXACT($I$4,Menus!$A$663),EXACT($I$4,Menus!$A$664)),IF(EXACT($I$13,'Majorations applicables'!$A$4),VLOOKUP($I$13,Tableau_Calculs_CP,19,FALSE)/$G$38,0),0),0)</f>
        <v>0</v>
      </c>
      <c r="I128" s="110">
        <f>IFERROR(IF(EXACT($I$4,Menus!$A$664),IF(EXACT($I$13,'Majorations applicables'!$A$4),VLOOKUP($I$13,Tableau_Calculs_CP,20,FALSE)/$G$38,0),0),0)</f>
        <v>0</v>
      </c>
      <c r="J128" s="22"/>
      <c r="K128" s="22"/>
      <c r="L128" s="22"/>
      <c r="M128" s="59"/>
    </row>
    <row r="129" spans="1:20" ht="15.75" hidden="1" customHeight="1" thickBot="1" x14ac:dyDescent="0.3">
      <c r="A129" s="823" t="s">
        <v>1145</v>
      </c>
      <c r="B129" s="824"/>
      <c r="C129" s="824"/>
      <c r="D129" s="824"/>
      <c r="E129" s="824"/>
      <c r="F129" s="825"/>
      <c r="G129" s="743">
        <f>IFERROR(IF(G124&lt;&gt;"Valider "&amp;Réduction_Programme_remboursement_chemins,SUM(G124:G125,(G127/$G$38),G128),0),0)</f>
        <v>0</v>
      </c>
      <c r="H129" s="743">
        <f>IFERROR(IF(H124&lt;&gt;"Valider "&amp;Réduction_Programme_remboursement_chemins,SUM(H124:H125,(H127/$G$38),H128,),0),0)</f>
        <v>0</v>
      </c>
      <c r="I129" s="744">
        <f>IFERROR(IF(I124&lt;&gt;"Valider "&amp;Réduction_Programme_remboursement_chemins,SUM(I124:I125,(I127/$G$38),I128),0),0)</f>
        <v>0</v>
      </c>
      <c r="J129" s="22"/>
      <c r="K129" s="22"/>
      <c r="L129" s="22"/>
      <c r="M129" s="192"/>
    </row>
    <row r="130" spans="1:20" ht="15.75" hidden="1" thickBot="1" x14ac:dyDescent="0.3">
      <c r="A130" s="823" t="s">
        <v>1146</v>
      </c>
      <c r="B130" s="824"/>
      <c r="C130" s="824"/>
      <c r="D130" s="824"/>
      <c r="E130" s="824"/>
      <c r="F130" s="825"/>
      <c r="G130" s="502">
        <f>IFERROR($G$129*$G$38,0)</f>
        <v>0</v>
      </c>
      <c r="H130" s="502">
        <f>IFERROR($H$129*$G$38,0)</f>
        <v>0</v>
      </c>
      <c r="I130" s="503">
        <f>IFERROR($I$129*$G$38,0)</f>
        <v>0</v>
      </c>
      <c r="J130" s="22"/>
      <c r="K130" s="22"/>
      <c r="L130" s="22"/>
      <c r="M130" s="192"/>
    </row>
    <row r="131" spans="1:20" ht="15" hidden="1" customHeight="1" thickBot="1" x14ac:dyDescent="0.3">
      <c r="A131" s="826" t="s">
        <v>357</v>
      </c>
      <c r="B131" s="827"/>
      <c r="C131" s="827"/>
      <c r="D131" s="827"/>
      <c r="E131" s="827"/>
      <c r="F131" s="828"/>
      <c r="G131" s="205">
        <f>IFERROR(SUM($G$123,$G$129),0)</f>
        <v>0</v>
      </c>
      <c r="H131" s="205">
        <f>IFERROR(SUM($H$123,$H$129),0)</f>
        <v>0</v>
      </c>
      <c r="I131" s="109">
        <f>IFERROR(SUM($I$123,$I$129),0)</f>
        <v>0</v>
      </c>
      <c r="J131" s="22"/>
      <c r="K131" s="22"/>
      <c r="L131" s="22"/>
      <c r="M131" s="192"/>
    </row>
    <row r="132" spans="1:20" ht="15" hidden="1" customHeight="1" thickBot="1" x14ac:dyDescent="0.3">
      <c r="A132" s="826" t="s">
        <v>356</v>
      </c>
      <c r="B132" s="827"/>
      <c r="C132" s="827"/>
      <c r="D132" s="827"/>
      <c r="E132" s="827"/>
      <c r="F132" s="828"/>
      <c r="G132" s="208">
        <f>IFERROR($G$131*$G$38,0)</f>
        <v>0</v>
      </c>
      <c r="H132" s="208">
        <f>IFERROR($H$131*$G$38,0)</f>
        <v>0</v>
      </c>
      <c r="I132" s="182">
        <f>IFERROR($I$131*$G$38,0)</f>
        <v>0</v>
      </c>
      <c r="J132" s="22"/>
      <c r="K132" s="22"/>
      <c r="L132" s="22"/>
      <c r="M132" s="192"/>
    </row>
    <row r="133" spans="1:20" ht="15" hidden="1" customHeight="1" thickBot="1" x14ac:dyDescent="0.3">
      <c r="A133" s="826" t="s">
        <v>407</v>
      </c>
      <c r="B133" s="827"/>
      <c r="C133" s="827"/>
      <c r="D133" s="827"/>
      <c r="E133" s="827"/>
      <c r="F133" s="828"/>
      <c r="G133" s="209" t="s">
        <v>408</v>
      </c>
      <c r="H133" s="321"/>
      <c r="I133" s="117"/>
      <c r="K133" s="122"/>
      <c r="L133" s="122"/>
      <c r="M133" s="122"/>
    </row>
    <row r="134" spans="1:20" ht="43.9" hidden="1" customHeight="1" thickBot="1" x14ac:dyDescent="0.3">
      <c r="A134" s="826" t="s">
        <v>1264</v>
      </c>
      <c r="B134" s="827"/>
      <c r="C134" s="827"/>
      <c r="D134" s="827"/>
      <c r="E134" s="827"/>
      <c r="F134" s="516" t="str">
        <f>IFERROR(IF(AND($I$137&lt;='Majorations applicables'!$B$50,ISBLANK($I$133)=FALSE,$I$127=0),"Question_2_Sous_plancher_SANS_RUB",IF(AND($I$137&lt;=SUM('Majorations applicables'!$B$50,$I$127),ISBLANK($I$133)=FALSE,$I$127&gt;0,$I$137&gt;'Majorations applicables'!$B$50),"Question_2_Sous_plancher_RUB",IF(AND($I$137&lt;=SUM('Majorations applicables'!$B$50,$I$127),ISBLANK($I$133)=FALSE,$I$127&gt;0),"Question_2_Sous_plancher",IF(AND($I$137&gt;SUM('Majorations applicables'!$B$50,$I$127),ISBLANK($I$133)=FALSE),"Question_2_Plancher_et_plus","Question_2")))),"Question_2")</f>
        <v>Question_2</v>
      </c>
      <c r="G134" s="209" t="s">
        <v>408</v>
      </c>
      <c r="H134" s="209" t="s">
        <v>408</v>
      </c>
      <c r="I134" s="438"/>
      <c r="K134" s="124"/>
      <c r="L134" s="122"/>
    </row>
    <row r="135" spans="1:20" ht="15.75" hidden="1" thickBot="1" x14ac:dyDescent="0.3">
      <c r="A135" s="829" t="s">
        <v>311</v>
      </c>
      <c r="B135" s="830"/>
      <c r="C135" s="830"/>
      <c r="D135" s="830"/>
      <c r="E135" s="830"/>
      <c r="F135" s="831"/>
      <c r="G135" s="210">
        <f>IFERROR('Majorations applicables'!$A$33,0.9)</f>
        <v>0.9</v>
      </c>
      <c r="H135" s="210">
        <f>IFERROR('Majorations applicables'!$A$33,0.9)</f>
        <v>0.9</v>
      </c>
      <c r="I135" s="114">
        <f>IFERROR('Majorations applicables'!$A$33,0.9)</f>
        <v>0.9</v>
      </c>
      <c r="J135" s="22"/>
      <c r="K135" s="122"/>
      <c r="L135" s="122"/>
      <c r="M135" s="122"/>
    </row>
    <row r="136" spans="1:20" ht="16.5" hidden="1" thickBot="1" x14ac:dyDescent="0.3">
      <c r="A136" s="820" t="s">
        <v>401</v>
      </c>
      <c r="B136" s="821"/>
      <c r="C136" s="821"/>
      <c r="D136" s="821"/>
      <c r="E136" s="821"/>
      <c r="F136" s="821"/>
      <c r="G136" s="821"/>
      <c r="H136" s="821"/>
      <c r="I136" s="822"/>
      <c r="J136" s="394"/>
      <c r="K136" s="394"/>
      <c r="L136" s="394"/>
      <c r="M136" s="99"/>
    </row>
    <row r="137" spans="1:20" ht="16.5" hidden="1" thickBot="1" x14ac:dyDescent="0.3">
      <c r="A137" s="814" t="s">
        <v>1199</v>
      </c>
      <c r="B137" s="815"/>
      <c r="C137" s="815"/>
      <c r="D137" s="815"/>
      <c r="E137" s="815"/>
      <c r="F137" s="816"/>
      <c r="G137" s="202">
        <f>IFERROR(IF(EXACT($I$13,'Majorations applicables'!$A$4),IF($G$69&lt;&gt;0,IF(ROUND(($G$132*$G$135),2)&lt;SUM('Majorations applicables'!$B$50,$G$127),SUM('Majorations applicables'!$B$50,$G$127),ROUND(($G$132*$G$135),2)),0),0),0)</f>
        <v>0</v>
      </c>
      <c r="H137" s="202">
        <f>IFERROR(IF(EXACT($I$13,'Majorations applicables'!$A$4),IF($H$69&lt;&gt;0,IF(ISBLANK($H$133)=FALSE,IF(OR(EXACT($I$4,Menus!$A$663),EXACT($I$4,Menus!$A$664)),IF($H$69&lt;&gt;0,IF(ROUND(($H$132*$H$135),2)&lt;SUM('Majorations applicables'!$B$50,$H$127),SUM('Majorations applicables'!$B$50,$H$127),ROUND(($H$132*$H$135),2)),0),0),0),0),0),0)</f>
        <v>0</v>
      </c>
      <c r="I137" s="183">
        <f>IFERROR(IF(EXACT($I$13,'Majorations applicables'!$A$4),IF($I$69&lt;&gt;0,IF(EXACT($I$4,Menus!$A$664),IF($I$69&lt;&gt;0,IF(AND(ROUND(($I$132*(IF(ISBLANK($I$133)=FALSE,$I$133,0))*$I$135),2)&lt;SUM('Majorations applicables'!$B$50,$I$127),EXACT($I$134,Menus!$A$669)),SUM('Majorations applicables'!$B$50,$I$127),IF(AND(ROUND(($I$132*(IF(ISBLANK($I$133)=FALSE,$I$133,0))*$I$135),2)&lt;'Majorations applicables'!$B$50,EXACT($I$134,Menus!$A$668)),'Majorations applicables'!$B$50,IF(ROUND(($I$132*(IF(ISBLANK($I$133)=FALSE,$I$133,0))*$I$135),2)&lt;0,0,ROUND(($I$132*(IF(ISBLANK($I$133)=FALSE,$I$133,0))*$I$135),2)))),0),0),0),0),0)</f>
        <v>0</v>
      </c>
      <c r="J137" s="22"/>
      <c r="K137" s="430"/>
      <c r="L137" s="22"/>
      <c r="M137" s="99"/>
    </row>
    <row r="138" spans="1:20" s="518" customFormat="1" ht="30" hidden="1" customHeight="1" thickBot="1" x14ac:dyDescent="0.3">
      <c r="A138" s="1066" t="s">
        <v>1222</v>
      </c>
      <c r="B138" s="1067"/>
      <c r="C138" s="1067"/>
      <c r="D138" s="1067"/>
      <c r="E138" s="1067"/>
      <c r="F138" s="1068"/>
      <c r="G138" s="573">
        <f>IFERROR(ROUND(IF($G$137&gt;0,IF(EXACT(UPPER($G$72),UPPER(Menus!$A$358))=FALSE,$G$137*'Majorations applicables'!$B$63,$G$137*'Majorations applicables'!$B$64),0),2),0)</f>
        <v>0</v>
      </c>
      <c r="H138" s="573">
        <f>IFERROR(ROUND(IF($H$137&gt;0,IF(EXACT(UPPER($H$72),UPPER(Menus!$A$358))=FALSE,$H$137*'Majorations applicables'!$B$63,$H$137*'Majorations applicables'!$B$64),0),2),0)</f>
        <v>0</v>
      </c>
      <c r="I138" s="573">
        <f>IFERROR(ROUND(IF($I$137&gt;0,IF(EXACT(UPPER($I$72),UPPER(Menus!$A$358))=FALSE,$I$137*'Majorations applicables'!$B$63,$I$137*'Majorations applicables'!$B$64),0),2),0)</f>
        <v>0</v>
      </c>
      <c r="J138" s="169"/>
      <c r="K138" s="169"/>
      <c r="L138" s="169"/>
      <c r="M138" s="517"/>
      <c r="R138" s="603"/>
    </row>
    <row r="139" spans="1:20" ht="45" hidden="1" customHeight="1" thickBot="1" x14ac:dyDescent="0.3">
      <c r="A139" s="853" t="s">
        <v>1265</v>
      </c>
      <c r="B139" s="856"/>
      <c r="C139" s="856"/>
      <c r="D139" s="856"/>
      <c r="E139" s="856"/>
      <c r="F139" s="857"/>
      <c r="G139" s="573">
        <f>IFERROR(ROUND(SUM($G$137)*'Majorations applicables'!$B$62,2),0)</f>
        <v>0</v>
      </c>
      <c r="H139" s="573">
        <f>IFERROR(ROUND(SUM($H$137)*'Majorations applicables'!$B$62,2),0)</f>
        <v>0</v>
      </c>
      <c r="I139" s="573">
        <f>IFERROR(ROUND(SUM($I$137)*'Majorations applicables'!$B$62,2),0)</f>
        <v>0</v>
      </c>
      <c r="J139" s="169"/>
      <c r="K139" s="169"/>
      <c r="L139" s="169"/>
      <c r="M139" s="22"/>
      <c r="P139" s="514"/>
      <c r="Q139" s="442"/>
    </row>
    <row r="140" spans="1:20" ht="3" hidden="1" customHeight="1" thickBot="1" x14ac:dyDescent="0.3">
      <c r="A140" s="832"/>
      <c r="B140" s="833"/>
      <c r="C140" s="833"/>
      <c r="D140" s="833"/>
      <c r="E140" s="833"/>
      <c r="F140" s="834"/>
      <c r="G140" s="495"/>
      <c r="H140" s="495"/>
      <c r="I140" s="495"/>
      <c r="J140" s="22"/>
      <c r="K140" s="22"/>
      <c r="L140" s="22"/>
      <c r="M140" s="99"/>
    </row>
    <row r="141" spans="1:20" ht="16.5" hidden="1" thickBot="1" x14ac:dyDescent="0.3">
      <c r="A141" s="814" t="s">
        <v>417</v>
      </c>
      <c r="B141" s="815"/>
      <c r="C141" s="815"/>
      <c r="D141" s="815"/>
      <c r="E141" s="815"/>
      <c r="F141" s="816"/>
      <c r="G141" s="202">
        <f>IFERROR(ROUND($G$137,2),0)</f>
        <v>0</v>
      </c>
      <c r="H141" s="202">
        <f>IFERROR(ROUND($H$137,2),0)</f>
        <v>0</v>
      </c>
      <c r="I141" s="183">
        <f>IFERROR(ROUND($I$137,2),0)</f>
        <v>0</v>
      </c>
      <c r="J141" s="22"/>
      <c r="K141" s="22"/>
      <c r="L141" s="22"/>
      <c r="M141" s="99"/>
    </row>
    <row r="142" spans="1:20" ht="16.149999999999999" hidden="1" customHeight="1" thickBot="1" x14ac:dyDescent="0.3">
      <c r="A142" s="814" t="s">
        <v>6</v>
      </c>
      <c r="B142" s="815"/>
      <c r="C142" s="815"/>
      <c r="D142" s="815"/>
      <c r="E142" s="815"/>
      <c r="F142" s="816"/>
      <c r="G142" s="203">
        <f>IFERROR(IF(EXACT($I$13,'Majorations applicables'!$A$4),ROUND($G$69,2),0),0)</f>
        <v>0</v>
      </c>
      <c r="H142" s="203">
        <f>IFERROR(IF(OR(EXACT($I$4,Menus!$A$663),EXACT($I$4,Menus!$A$664)),IF(EXACT($I$13,'Majorations applicables'!$A$4),ROUND($H$69,2),0),0),0)</f>
        <v>0</v>
      </c>
      <c r="I142" s="115">
        <f>IFERROR(IF(EXACT($I$4,Menus!$A$664),IF(EXACT($I$13,'Majorations applicables'!$A$4),ROUND($I$69,2),0),0),0)</f>
        <v>0</v>
      </c>
      <c r="J142" s="22"/>
      <c r="K142" s="22"/>
      <c r="L142" s="22"/>
      <c r="M142" s="22"/>
    </row>
    <row r="143" spans="1:20" ht="16.149999999999999" hidden="1" customHeight="1" thickBot="1" x14ac:dyDescent="0.3">
      <c r="A143" s="814" t="s">
        <v>296</v>
      </c>
      <c r="B143" s="815"/>
      <c r="C143" s="815"/>
      <c r="D143" s="815"/>
      <c r="E143" s="815"/>
      <c r="F143" s="816"/>
      <c r="G143" s="204">
        <f>IFERROR(ROUND($G$141*$G$142,2),0)</f>
        <v>0</v>
      </c>
      <c r="H143" s="204">
        <f>IFERROR(ROUND($H$141*$H$142,2),0)</f>
        <v>0</v>
      </c>
      <c r="I143" s="116"/>
      <c r="J143" s="22"/>
      <c r="K143" s="22"/>
      <c r="L143" s="22"/>
      <c r="M143" s="122"/>
      <c r="N143" s="22"/>
      <c r="O143" s="22"/>
      <c r="P143" s="22"/>
      <c r="S143" s="513"/>
      <c r="T143" s="513"/>
    </row>
    <row r="144" spans="1:20" ht="16.5" hidden="1" thickBot="1" x14ac:dyDescent="0.3">
      <c r="A144" s="817" t="s">
        <v>1232</v>
      </c>
      <c r="B144" s="818"/>
      <c r="C144" s="818"/>
      <c r="D144" s="818"/>
      <c r="E144" s="818"/>
      <c r="F144" s="818"/>
      <c r="G144" s="818"/>
      <c r="H144" s="818"/>
      <c r="I144" s="819"/>
      <c r="J144" s="22"/>
      <c r="K144" s="22"/>
      <c r="L144" s="22"/>
      <c r="M144" s="22"/>
    </row>
    <row r="145" spans="1:16" ht="15.75" hidden="1" thickBot="1" x14ac:dyDescent="0.3">
      <c r="A145" s="826" t="s">
        <v>1163</v>
      </c>
      <c r="B145" s="827"/>
      <c r="C145" s="827"/>
      <c r="D145" s="827"/>
      <c r="E145" s="827"/>
      <c r="F145" s="828"/>
      <c r="G145" s="205">
        <f>IFERROR(IF(OR(EXACT($I$13,'Majorations applicables'!$A$5),EXACT($I$13,'Majorations applicables'!$A$7)),VLOOKUP($I$13,Tableau_Calculs_CP,8,FALSE)/$G$38,0),0)</f>
        <v>0</v>
      </c>
      <c r="H145" s="205">
        <f>IFERROR((IF(OR(EXACT($I$4,Menus!$A$663),EXACT($I$4,Menus!$A$664)),IF(OR(EXACT($I$13,'Majorations applicables'!$A$5),EXACT($I$13,'Majorations applicables'!$A$7)),VLOOKUP($I$13,Tableau_Calculs_CP,8,FALSE)/$G$38,0),0)),0)</f>
        <v>0</v>
      </c>
      <c r="I145" s="109">
        <f>IFERROR(IF(EXACT($I$4,Menus!$A$664),IF(OR(EXACT($I$13,'Majorations applicables'!$A$5),EXACT($I$13,'Majorations applicables'!$A$7)),VLOOKUP($I$13,Tableau_Calculs_CP,8,FALSE)/$G$38,0),0),0)</f>
        <v>0</v>
      </c>
      <c r="J145" s="22"/>
      <c r="K145" s="181"/>
      <c r="L145" s="22"/>
      <c r="M145" s="22"/>
      <c r="N145" s="22"/>
    </row>
    <row r="146" spans="1:16" ht="15" hidden="1" customHeight="1" thickBot="1" x14ac:dyDescent="0.3">
      <c r="A146" s="909" t="s">
        <v>1181</v>
      </c>
      <c r="B146" s="910"/>
      <c r="C146" s="910"/>
      <c r="D146" s="910"/>
      <c r="E146" s="910"/>
      <c r="F146" s="911"/>
      <c r="G146" s="745">
        <f>0</f>
        <v>0</v>
      </c>
      <c r="H146" s="745">
        <f>0</f>
        <v>0</v>
      </c>
      <c r="I146" s="746">
        <f>0</f>
        <v>0</v>
      </c>
      <c r="J146" s="394"/>
      <c r="L146" s="394"/>
      <c r="M146" s="59"/>
    </row>
    <row r="147" spans="1:16" ht="15" hidden="1" customHeight="1" thickBot="1" x14ac:dyDescent="0.3">
      <c r="A147" s="829" t="s">
        <v>1160</v>
      </c>
      <c r="B147" s="830"/>
      <c r="C147" s="830"/>
      <c r="D147" s="830"/>
      <c r="E147" s="830"/>
      <c r="F147" s="831"/>
      <c r="G147" s="206">
        <f>IFERROR(IF(OR(EXACT($I$13,'Majorations applicables'!$A$5),EXACT($I$13,'Majorations applicables'!$A$7)),VLOOKUP($I$13,Tableau_Calculs_CP,10,FALSE)/$G$38,0),0)</f>
        <v>0</v>
      </c>
      <c r="H147" s="206">
        <f>IFERROR(IF(OR(EXACT($I$13,'Majorations applicables'!$A$5),EXACT($I$13,'Majorations applicables'!$A$7)),IF(OR(EXACT($I$4,Menus!$A$663),EXACT($I$4,Menus!$A$664)),VLOOKUP($I$13,Tableau_Calculs_CP,10,FALSE)/$G$38,0),0),0)</f>
        <v>0</v>
      </c>
      <c r="I147" s="110">
        <f>IFERROR(IF(OR(EXACT($I$13,'Majorations applicables'!$A$5),EXACT($I$13,'Majorations applicables'!$A$7)),IF(EXACT($I$4,Menus!$A$664),VLOOKUP($I$13,Tableau_Calculs_CP,10,FALSE)/$G$38,0),0),0)</f>
        <v>0</v>
      </c>
      <c r="J147" s="22"/>
      <c r="K147" s="181"/>
      <c r="L147" s="22"/>
      <c r="M147" s="22"/>
      <c r="N147" s="22"/>
    </row>
    <row r="148" spans="1:16" ht="15.75" hidden="1" thickBot="1" x14ac:dyDescent="0.3">
      <c r="A148" s="823" t="s">
        <v>1161</v>
      </c>
      <c r="B148" s="824"/>
      <c r="C148" s="824"/>
      <c r="D148" s="824"/>
      <c r="E148" s="824"/>
      <c r="F148" s="825"/>
      <c r="G148" s="211">
        <f>IFERROR(IF(OR(EXACT($I$13,'Majorations applicables'!$A$5),EXACT($I$13,'Majorations applicables'!$A$7)),IF(OR(EXACT($G$59,0),ISBLANK($G$59)=TRUE),0,IF($G$57&gt;0,-(('Majorations applicables'!$B$19*POWER($G$53,'Majorations applicables'!$B$20))-('Majorations applicables'!$B$21*$G$53)+1),IF(AND(OR(EXACT($G$57,0),(ISBLANK($G$57)=TRUE)),OR($G$58&gt;0,$G$59&gt;0)),"Valider BNT",0))),0),0)</f>
        <v>0</v>
      </c>
      <c r="H148" s="211">
        <f>IFERROR(IF(OR(EXACT($I$13,'Majorations applicables'!$A$5),EXACT($I$13,'Majorations applicables'!$A$7)),IF(OR(EXACT($I$4,Menus!$A$663),EXACT($I$4,Menus!$A$664)),IF(OR(EXACT($G$59,0),ISBLANK($G$59)=TRUE),0,IF($G$57&gt;0,-(('Majorations applicables'!$B$19*POWER($G$53,'Majorations applicables'!$B$20))-('Majorations applicables'!$B$21*$G$53)+1),IF(AND(OR(EXACT($G$57,0),(ISBLANK($G$57)=TRUE)),OR($G$58&gt;0,$G$59&gt;0)),"Valider BNT",0))),0),0),0)</f>
        <v>0</v>
      </c>
      <c r="I148" s="111">
        <f>IFERROR(IF(OR(EXACT($I$13,'Majorations applicables'!$A$5),EXACT($I$13,'Majorations applicables'!$A$7)),IF(EXACT($I$4,Menus!$A$664),IF(OR(EXACT($G$59,0),ISBLANK($G$59)=TRUE),0,IF($G$57&gt;0,-(('Majorations applicables'!$B$19*POWER($G$53,'Majorations applicables'!$B$20))-('Majorations applicables'!$B$21*$G$53)+1),IF(AND(OR(EXACT($G$57,0),(ISBLANK($G$57)=TRUE)),OR($G$58&gt;0,$G$59&gt;0)),"Valider BNT",0))),0),0),0)</f>
        <v>0</v>
      </c>
      <c r="J148" s="59"/>
      <c r="K148" s="385"/>
      <c r="L148" s="22"/>
      <c r="M148" s="22"/>
    </row>
    <row r="149" spans="1:16" ht="15.75" hidden="1" thickBot="1" x14ac:dyDescent="0.3">
      <c r="A149" s="823" t="s">
        <v>1162</v>
      </c>
      <c r="B149" s="824"/>
      <c r="C149" s="824"/>
      <c r="D149" s="824"/>
      <c r="E149" s="824"/>
      <c r="F149" s="825"/>
      <c r="G149" s="212">
        <f>IFERROR(IF(OR(EXACT($I$13,'Majorations applicables'!$A$5),EXACT($I$13,'Majorations applicables'!$A$7)),VLOOKUP($I$13,Tableau_Calculs_CP,11,FALSE)/$G$38,0),0)</f>
        <v>0</v>
      </c>
      <c r="H149" s="212">
        <f>IFERROR(IF(OR(EXACT($I$13,'Majorations applicables'!$A$5),EXACT($I$13,'Majorations applicables'!$A$7)),IF(OR(EXACT($I$4,Menus!$A$663),EXACT($I$4,Menus!$A$664)),VLOOKUP($I$13,Tableau_Calculs_CP,11,FALSE)/$G$38,0),0),0)</f>
        <v>0</v>
      </c>
      <c r="I149" s="112">
        <f>IFERROR(IF(OR(EXACT($I$13,'Majorations applicables'!$A$5),EXACT($I$13,'Majorations applicables'!$A$7)),IF(EXACT($I$4,Menus!$A$664),VLOOKUP($I$13,Tableau_Calculs_CP,11,FALSE)/$G$38,0),0),0)</f>
        <v>0</v>
      </c>
      <c r="J149" s="59"/>
      <c r="K149" s="59"/>
      <c r="L149" s="22"/>
      <c r="M149" s="22"/>
      <c r="N149" s="22"/>
    </row>
    <row r="150" spans="1:16" ht="15.75" hidden="1" thickBot="1" x14ac:dyDescent="0.3">
      <c r="A150" s="823" t="s">
        <v>1189</v>
      </c>
      <c r="B150" s="824"/>
      <c r="C150" s="824"/>
      <c r="D150" s="824"/>
      <c r="E150" s="824"/>
      <c r="F150" s="825"/>
      <c r="G150" s="206">
        <f>IFERROR(IF(OR(EXACT($I$13,'Majorations applicables'!$A$5),EXACT($I$13,'Majorations applicables'!$A$7)),VLOOKUP($I$13,Tableau_Calculs_CP,12,FALSE)/$G$38,0),0)</f>
        <v>0</v>
      </c>
      <c r="H150" s="206">
        <f>IFERROR(IF(OR(EXACT($I$4,Menus!$A$663),EXACT($I$4,Menus!$A$664)),IF(OR(EXACT($I$13,'Majorations applicables'!$A$5),EXACT($I$13,'Majorations applicables'!$A$7)),VLOOKUP($I$13,Tableau_Calculs_CP,13,FALSE)/$G$38,0),0),0)</f>
        <v>0</v>
      </c>
      <c r="I150" s="110">
        <f>IFERROR(IF(EXACT($I$4,Menus!$A$664),IF(OR(EXACT($I$13,'Majorations applicables'!$A$5),EXACT($I$13,'Majorations applicables'!$A$7)),VLOOKUP($I$13,Tableau_Calculs_CP,14,FALSE)/$G$38,0),0),0)</f>
        <v>0</v>
      </c>
      <c r="J150" s="59"/>
      <c r="K150" s="179"/>
      <c r="L150" s="59"/>
      <c r="M150" s="59"/>
      <c r="N150" s="59"/>
    </row>
    <row r="151" spans="1:16" ht="15.75" hidden="1" thickBot="1" x14ac:dyDescent="0.3">
      <c r="A151" s="823" t="s">
        <v>1190</v>
      </c>
      <c r="B151" s="824"/>
      <c r="C151" s="824"/>
      <c r="D151" s="824"/>
      <c r="E151" s="824"/>
      <c r="F151" s="825"/>
      <c r="G151" s="207">
        <f>IFERROR(IF(OR(EXACT($I$13,'Majorations applicables'!$A$5),EXACT($I$13,'Majorations applicables'!$A$7)),VLOOKUP($I$13,Tableau_Calculs_CP,12,FALSE),0),0)</f>
        <v>0</v>
      </c>
      <c r="H151" s="207">
        <f>IFERROR(IF(OR(EXACT($I$4,Menus!$A$663),EXACT($I$4,Menus!$A$664)),IF(OR(EXACT($I$13,'Majorations applicables'!$A$5),EXACT($I$13,'Majorations applicables'!$A$7)),VLOOKUP($I$13,Tableau_Calculs_CP,13,FALSE),0),0),0)</f>
        <v>0</v>
      </c>
      <c r="I151" s="113">
        <f>IFERROR(IF(EXACT($I$4,Menus!$A$664),IF(OR(EXACT($I$13,'Majorations applicables'!$A$5),EXACT($I$13,'Majorations applicables'!$A$7)),VLOOKUP($I$13,Tableau_Calculs_CP,14,FALSE),0),0),0)</f>
        <v>0</v>
      </c>
      <c r="J151" s="59"/>
      <c r="K151" s="179"/>
      <c r="M151" s="22"/>
      <c r="N151" s="170"/>
    </row>
    <row r="152" spans="1:16" ht="15.75" hidden="1" thickBot="1" x14ac:dyDescent="0.3">
      <c r="A152" s="829" t="s">
        <v>1183</v>
      </c>
      <c r="B152" s="830"/>
      <c r="C152" s="830"/>
      <c r="D152" s="830"/>
      <c r="E152" s="830"/>
      <c r="F152" s="831"/>
      <c r="G152" s="207">
        <f>IFERROR(IF(OR(EXACT($I$13,'Majorations applicables'!$A$5),EXACT($I$13,'Majorations applicables'!$A$7)),VLOOKUP($I$13,Tableau_Calculs_CP,22,FALSE),0),0)</f>
        <v>0</v>
      </c>
      <c r="H152" s="207">
        <f>IFERROR(IF(OR(EXACT($I$4,Menus!$A$663),EXACT($I$4,Menus!$A$664)),IF(OR(EXACT($I$13,'Majorations applicables'!$A$5),EXACT($I$13,'Majorations applicables'!$A$7)),VLOOKUP($I$13,Tableau_Calculs_CP,23,FALSE),0),0),0)</f>
        <v>0</v>
      </c>
      <c r="I152" s="113">
        <f>IFERROR(IF(EXACT($I$4,Menus!$A$664),IF(OR(EXACT($I$13,'Majorations applicables'!$A$5),EXACT($I$13,'Majorations applicables'!$A$7)),VLOOKUP($I$13,Tableau_Calculs_CP,24,FALSE),0),0),0)</f>
        <v>0</v>
      </c>
      <c r="J152" s="22"/>
      <c r="K152" s="22"/>
      <c r="L152" s="22"/>
      <c r="M152" s="59"/>
      <c r="N152" s="59"/>
      <c r="O152" s="59"/>
      <c r="P152" s="169"/>
    </row>
    <row r="153" spans="1:16" ht="15.75" hidden="1" thickBot="1" x14ac:dyDescent="0.3">
      <c r="A153" s="829" t="s">
        <v>1228</v>
      </c>
      <c r="B153" s="830"/>
      <c r="C153" s="830"/>
      <c r="D153" s="830"/>
      <c r="E153" s="830"/>
      <c r="F153" s="831"/>
      <c r="G153" s="206">
        <f>IFERROR(IF(OR(EXACT($I$13,'Majorations applicables'!$A$5),EXACT($I$13,'Majorations applicables'!$A$7)),VLOOKUP($I$13,Tableau_Calculs_CP,18,FALSE)/$G$38,0),0)</f>
        <v>0</v>
      </c>
      <c r="H153" s="206">
        <f>IFERROR(IF(OR(EXACT($I$4,Menus!$A$663),EXACT($I$4,Menus!$A$664)),IF(OR(EXACT($I$13,'Majorations applicables'!$A$5),EXACT($I$13,'Majorations applicables'!$A$7)),VLOOKUP($I$13,Tableau_Calculs_CP,19,FALSE)/$G$38,0),0),0)</f>
        <v>0</v>
      </c>
      <c r="I153" s="110">
        <f>IFERROR(IF(EXACT($I$4,Menus!$A$664),IF(OR(EXACT($I$13,'Majorations applicables'!$A$5),EXACT($I$13,'Majorations applicables'!$A$7)),VLOOKUP($I$13,Tableau_Calculs_CP,20,FALSE)/$G$38,0),0),0)</f>
        <v>0</v>
      </c>
      <c r="J153" s="22"/>
      <c r="K153" s="22"/>
      <c r="L153" s="22"/>
      <c r="M153" s="22"/>
      <c r="N153" s="59"/>
      <c r="O153" s="59"/>
    </row>
    <row r="154" spans="1:16" ht="15.75" hidden="1" customHeight="1" thickBot="1" x14ac:dyDescent="0.3">
      <c r="A154" s="823" t="s">
        <v>1164</v>
      </c>
      <c r="B154" s="824"/>
      <c r="C154" s="824"/>
      <c r="D154" s="824"/>
      <c r="E154" s="824"/>
      <c r="F154" s="825"/>
      <c r="G154" s="743">
        <f>IFERROR(IF(AND(G148&lt;&gt;"Valider BNT",G146&lt;&gt;"Valider "&amp;Réduction_Programme_remboursement_chemins),SUM(G146:G147,G149,G150,(G152/$G$38),G153),0),0)</f>
        <v>0</v>
      </c>
      <c r="H154" s="743">
        <f>IFERROR(IF(AND(H148&lt;&gt;"Valider BNT",H146&lt;&gt;"Valider "&amp;Réduction_Programme_remboursement_chemins),SUM(H146:H147,H149,H150,(H152/$G$38),H153),0),0)</f>
        <v>0</v>
      </c>
      <c r="I154" s="744">
        <f>IFERROR(IF(AND(I148&lt;&gt;"Valider BNT",I146&lt;&gt;"Valider "&amp;Réduction_Programme_remboursement_chemins),SUM(I146:I147,I149,I150,(I152/$G$38),I153),0),0)</f>
        <v>0</v>
      </c>
      <c r="J154" s="59"/>
      <c r="K154" s="59"/>
      <c r="L154" s="59"/>
      <c r="M154" s="59"/>
      <c r="N154" s="59"/>
      <c r="O154" s="59"/>
    </row>
    <row r="155" spans="1:16" ht="15.75" hidden="1" thickBot="1" x14ac:dyDescent="0.3">
      <c r="A155" s="823" t="s">
        <v>1165</v>
      </c>
      <c r="B155" s="824"/>
      <c r="C155" s="824"/>
      <c r="D155" s="824"/>
      <c r="E155" s="824"/>
      <c r="F155" s="825"/>
      <c r="G155" s="502">
        <f>IFERROR($G$154*$G$38,0)</f>
        <v>0</v>
      </c>
      <c r="H155" s="502">
        <f>IFERROR($H$154*$G$38,0)</f>
        <v>0</v>
      </c>
      <c r="I155" s="503">
        <f>IFERROR($I$154*$G$38,0)</f>
        <v>0</v>
      </c>
      <c r="J155" s="59"/>
      <c r="K155" s="59"/>
      <c r="L155" s="59"/>
      <c r="M155" s="59"/>
      <c r="N155" s="59"/>
      <c r="O155" s="59"/>
    </row>
    <row r="156" spans="1:16" ht="15.75" hidden="1" thickBot="1" x14ac:dyDescent="0.3">
      <c r="A156" s="826" t="s">
        <v>357</v>
      </c>
      <c r="B156" s="827"/>
      <c r="C156" s="827"/>
      <c r="D156" s="827"/>
      <c r="E156" s="827"/>
      <c r="F156" s="828"/>
      <c r="G156" s="205">
        <f>IFERROR(IF($G$53=0,0,SUM($G$145,$G$154)),0)</f>
        <v>0</v>
      </c>
      <c r="H156" s="205">
        <f>IFERROR(IF($G$53=0,0,SUM($H$145,$H$154)),0)</f>
        <v>0</v>
      </c>
      <c r="I156" s="109">
        <f>IFERROR(IF($G$53=0,0,SUM($I$145,$I$154)),0)</f>
        <v>0</v>
      </c>
      <c r="J156" s="59"/>
      <c r="K156" s="59"/>
      <c r="L156" s="59"/>
      <c r="M156" s="59"/>
      <c r="N156" s="59"/>
      <c r="O156" s="59"/>
    </row>
    <row r="157" spans="1:16" ht="15.75" hidden="1" thickBot="1" x14ac:dyDescent="0.3">
      <c r="A157" s="826" t="s">
        <v>356</v>
      </c>
      <c r="B157" s="827"/>
      <c r="C157" s="827"/>
      <c r="D157" s="827"/>
      <c r="E157" s="827"/>
      <c r="F157" s="828"/>
      <c r="G157" s="208">
        <f>IFERROR(IF($G$53=0,0,$G$156*$G$38),0)</f>
        <v>0</v>
      </c>
      <c r="H157" s="208">
        <f>IFERROR(IF($G$53=0,0,$H$156*$G$38),0)</f>
        <v>0</v>
      </c>
      <c r="I157" s="182">
        <f>IFERROR(IF($G$53=0,0,$I$156*$G$38),0)</f>
        <v>0</v>
      </c>
      <c r="J157" s="59"/>
      <c r="K157" s="59"/>
      <c r="L157" s="59"/>
      <c r="M157" s="59"/>
      <c r="N157" s="59"/>
      <c r="O157" s="59"/>
    </row>
    <row r="158" spans="1:16" ht="15.75" hidden="1" thickBot="1" x14ac:dyDescent="0.3">
      <c r="A158" s="826" t="s">
        <v>407</v>
      </c>
      <c r="B158" s="827"/>
      <c r="C158" s="827"/>
      <c r="D158" s="827"/>
      <c r="E158" s="827"/>
      <c r="F158" s="828"/>
      <c r="G158" s="213" t="s">
        <v>408</v>
      </c>
      <c r="H158" s="104" t="s">
        <v>337</v>
      </c>
      <c r="I158" s="117"/>
      <c r="K158" s="122"/>
      <c r="L158" s="99"/>
      <c r="M158" s="122"/>
    </row>
    <row r="159" spans="1:16" ht="43.5" hidden="1" customHeight="1" thickBot="1" x14ac:dyDescent="0.3">
      <c r="A159" s="826" t="s">
        <v>1364</v>
      </c>
      <c r="B159" s="827"/>
      <c r="C159" s="827"/>
      <c r="D159" s="827"/>
      <c r="E159" s="827"/>
      <c r="F159" s="516" t="str">
        <f>IFERROR(IF(AND($I$162&lt;='Majorations applicables'!$B$50,ISBLANK($I$158)=FALSE,$I$152=0),"Question_2_Sous_plancher_SANS_RUB",IF(AND($I$162&lt;=SUM('Majorations applicables'!$B$50,$I$152),ISBLANK($I$158)=FALSE,$I$152&gt;0,$I$162&gt;'Majorations applicables'!$B$50),"Question_2_Sous_plancher_RUB",IF(AND($I$162&lt;=SUM('Majorations applicables'!$B$50,$I$152),ISBLANK($I$158)=FALSE,$I$152&gt;0),"Question_2_Sous_plancher",IF(AND($I$162&gt;SUM('Majorations applicables'!$B$50,$I$152),ISBLANK($I$158)=FALSE),"Question_2_Plancher_et_plus","Question_2")))),"Question_2")</f>
        <v>Question_2</v>
      </c>
      <c r="G159" s="209" t="s">
        <v>408</v>
      </c>
      <c r="H159" s="209" t="s">
        <v>408</v>
      </c>
      <c r="I159" s="438"/>
      <c r="K159" s="124"/>
      <c r="L159" s="122"/>
      <c r="M159" s="122"/>
    </row>
    <row r="160" spans="1:16" ht="15.75" hidden="1" thickBot="1" x14ac:dyDescent="0.3">
      <c r="A160" s="829" t="s">
        <v>311</v>
      </c>
      <c r="B160" s="830"/>
      <c r="C160" s="830"/>
      <c r="D160" s="830"/>
      <c r="E160" s="830"/>
      <c r="F160" s="831"/>
      <c r="G160" s="210">
        <f>IFERROR('Majorations applicables'!$A$33,0.9)</f>
        <v>0.9</v>
      </c>
      <c r="H160" s="210">
        <f>IFERROR('Majorations applicables'!$A$33,0.9)</f>
        <v>0.9</v>
      </c>
      <c r="I160" s="114">
        <f>IFERROR('Majorations applicables'!$A$33,0.9)</f>
        <v>0.9</v>
      </c>
      <c r="J160" s="14"/>
      <c r="K160" s="99"/>
      <c r="L160" s="99"/>
      <c r="M160" s="122"/>
    </row>
    <row r="161" spans="1:14" ht="16.5" hidden="1" thickBot="1" x14ac:dyDescent="0.3">
      <c r="A161" s="820" t="s">
        <v>401</v>
      </c>
      <c r="B161" s="821"/>
      <c r="C161" s="821"/>
      <c r="D161" s="821"/>
      <c r="E161" s="821"/>
      <c r="F161" s="821"/>
      <c r="G161" s="821"/>
      <c r="H161" s="821"/>
      <c r="I161" s="822"/>
      <c r="J161" s="394"/>
      <c r="K161" s="394"/>
      <c r="L161" s="394"/>
      <c r="M161" s="99"/>
    </row>
    <row r="162" spans="1:14" ht="16.5" hidden="1" thickBot="1" x14ac:dyDescent="0.3">
      <c r="A162" s="814" t="s">
        <v>1199</v>
      </c>
      <c r="B162" s="815"/>
      <c r="C162" s="815"/>
      <c r="D162" s="815"/>
      <c r="E162" s="815"/>
      <c r="F162" s="816"/>
      <c r="G162" s="202">
        <f>IFERROR(IF(OR(EXACT($I$13,'Majorations applicables'!$A$5),EXACT($I$13,'Majorations applicables'!$A$7)),IF($G$69&lt;&gt;0,IF(ROUND(($G$157*$G$160),2)&lt;SUM('Majorations applicables'!$B$50,$G$152),SUM('Majorations applicables'!$B$50,$G$152),ROUND(($G$157*$G$160),2)),0),0),0)</f>
        <v>0</v>
      </c>
      <c r="H162" s="202">
        <f>IFERROR(IF(OR(EXACT($I$13,'Majorations applicables'!$A$5),EXACT($I$13,'Majorations applicables'!$A$7)),IF($H$69&lt;&gt;0,IF(ISBLANK($H$158)=FALSE,IF(OR(EXACT($I$4,Menus!$A$663),EXACT($I$4,Menus!$A$664)),IF($H$69&lt;&gt;0,IF(ROUND(($H$157*$H$160),2)&lt;SUM('Majorations applicables'!$B$50,$H$152),SUM('Majorations applicables'!$B$50,$H$152),ROUND(($H$157*$H$160),2)),0),0),0),0),0),0)</f>
        <v>0</v>
      </c>
      <c r="I162" s="183">
        <f>IFERROR(IF(OR(EXACT($I$13,'Majorations applicables'!$A$5),EXACT($I$13,'Majorations applicables'!$A$7)),IF($I$69&lt;&gt;0,IF(EXACT($I$4,Menus!$A$664),IF($I$69&lt;&gt;0,IF(AND(ROUND(($I$157*(IF(ISBLANK($I$158)=FALSE,$I$158,0))*$I$160),2)&lt;SUM('Majorations applicables'!$B$50,$I$152),EXACT($I$159,Menus!$A$669)),SUM('Majorations applicables'!$B$50,$I$152),IF(AND(ROUND(($I$157*(IF(ISBLANK($I$158)=FALSE,$I$158,0))*$I$160),2)&lt;'Majorations applicables'!$B$50,EXACT($I$159,Menus!$A$668)),'Majorations applicables'!$B$50,IF(ROUND(($I$157*(IF(ISBLANK($I$158)=FALSE,$I$158,0))*$I$160),2)&lt;0,0,ROUND(($I$157*(IF(ISBLANK($I$158)=FALSE,$I$158,0))*$I$160),2)))),0),0),0),0),0)</f>
        <v>0</v>
      </c>
      <c r="J162" s="22"/>
      <c r="K162" s="22"/>
      <c r="L162" s="22"/>
      <c r="M162" s="99"/>
    </row>
    <row r="163" spans="1:14" ht="30" hidden="1" customHeight="1" thickBot="1" x14ac:dyDescent="0.3">
      <c r="A163" s="1066" t="s">
        <v>1222</v>
      </c>
      <c r="B163" s="1067"/>
      <c r="C163" s="1067"/>
      <c r="D163" s="1067"/>
      <c r="E163" s="1067"/>
      <c r="F163" s="1068"/>
      <c r="G163" s="573">
        <f>IFERROR(ROUND(IF($G$162&gt;0,IF(EXACT(UPPER($G$72),UPPER(Menus!$A$358))=FALSE,$G$162*'Majorations applicables'!$B$63,$G$162*'Majorations applicables'!$B$64),0),2),0)</f>
        <v>0</v>
      </c>
      <c r="H163" s="573">
        <f>IFERROR(ROUND(IF($H$162&gt;0,IF(EXACT(UPPER($H$72),UPPER(Menus!$A$358))=FALSE,$H$162*'Majorations applicables'!$B$63,$H$162*'Majorations applicables'!$B$64),0),2),0)</f>
        <v>0</v>
      </c>
      <c r="I163" s="573">
        <f>IFERROR(ROUND(IF($I$162&gt;0,IF(EXACT(UPPER($I$72),UPPER(Menus!$A$358))=FALSE,$I$162*'Majorations applicables'!$B$63,$I$162*'Majorations applicables'!$B$64),0),2),0)</f>
        <v>0</v>
      </c>
      <c r="J163" s="169"/>
      <c r="K163" s="169"/>
      <c r="L163" s="169"/>
      <c r="M163" s="22"/>
    </row>
    <row r="164" spans="1:14" ht="45" hidden="1" customHeight="1" thickBot="1" x14ac:dyDescent="0.3">
      <c r="A164" s="853" t="s">
        <v>1265</v>
      </c>
      <c r="B164" s="856"/>
      <c r="C164" s="856"/>
      <c r="D164" s="856"/>
      <c r="E164" s="856"/>
      <c r="F164" s="857"/>
      <c r="G164" s="573">
        <f>IFERROR(ROUND(SUM($G$162)*'Majorations applicables'!$B$62,2),0)</f>
        <v>0</v>
      </c>
      <c r="H164" s="573">
        <f>IFERROR(ROUND(SUM($H$162)*'Majorations applicables'!$B$62,2),0)</f>
        <v>0</v>
      </c>
      <c r="I164" s="573">
        <f>IFERROR(ROUND(SUM($I$162)*'Majorations applicables'!$B$62,2),0)</f>
        <v>0</v>
      </c>
      <c r="J164" s="169"/>
      <c r="K164" s="169"/>
      <c r="L164" s="169"/>
    </row>
    <row r="165" spans="1:14" ht="3" hidden="1" customHeight="1" thickBot="1" x14ac:dyDescent="0.3">
      <c r="A165" s="832"/>
      <c r="B165" s="833"/>
      <c r="C165" s="833"/>
      <c r="D165" s="833"/>
      <c r="E165" s="833"/>
      <c r="F165" s="834"/>
      <c r="G165" s="495"/>
      <c r="H165" s="495"/>
      <c r="I165" s="495"/>
      <c r="J165" s="22"/>
      <c r="K165" s="22"/>
      <c r="L165" s="22"/>
      <c r="M165" s="99"/>
    </row>
    <row r="166" spans="1:14" ht="16.5" hidden="1" thickBot="1" x14ac:dyDescent="0.3">
      <c r="A166" s="814" t="s">
        <v>417</v>
      </c>
      <c r="B166" s="815"/>
      <c r="C166" s="815"/>
      <c r="D166" s="815"/>
      <c r="E166" s="815"/>
      <c r="F166" s="816"/>
      <c r="G166" s="202">
        <f>IFERROR(ROUND($G$162,2),0)</f>
        <v>0</v>
      </c>
      <c r="H166" s="202">
        <f>IFERROR(ROUND($H$162,2),0)</f>
        <v>0</v>
      </c>
      <c r="I166" s="183">
        <f>IFERROR(ROUND($I$162,2),0)</f>
        <v>0</v>
      </c>
      <c r="J166" s="22"/>
      <c r="K166" s="22"/>
      <c r="L166" s="22"/>
      <c r="M166" s="99"/>
    </row>
    <row r="167" spans="1:14" ht="16.5" hidden="1" thickBot="1" x14ac:dyDescent="0.3">
      <c r="A167" s="814" t="s">
        <v>6</v>
      </c>
      <c r="B167" s="815"/>
      <c r="C167" s="815"/>
      <c r="D167" s="815"/>
      <c r="E167" s="815"/>
      <c r="F167" s="816"/>
      <c r="G167" s="203">
        <f>IFERROR(IF(OR(EXACT($I$13,'Majorations applicables'!$A$5),EXACT($I$13,'Majorations applicables'!$A$7)),ROUND($G$69,2),0),0)</f>
        <v>0</v>
      </c>
      <c r="H167" s="203">
        <f>IFERROR(IF(OR(EXACT($I$4,Menus!$A$663),EXACT($I$4,Menus!$A$664)),IF(OR(EXACT($I$13,'Majorations applicables'!$A$5),EXACT($I$13,'Majorations applicables'!$A$7)),ROUND($H$69,2),0),0),0)</f>
        <v>0</v>
      </c>
      <c r="I167" s="115">
        <f>IFERROR(IF(EXACT($I$4,Menus!$A$664),IF(OR(EXACT($I$13,'Majorations applicables'!$A$5),EXACT($I$13,'Majorations applicables'!$A$7)),ROUND($I$69,2),0),0),0)</f>
        <v>0</v>
      </c>
      <c r="J167" s="14"/>
      <c r="K167" s="99"/>
      <c r="L167" s="99"/>
      <c r="M167" s="99"/>
      <c r="N167" s="99"/>
    </row>
    <row r="168" spans="1:14" ht="16.5" hidden="1" thickBot="1" x14ac:dyDescent="0.3">
      <c r="A168" s="814" t="s">
        <v>296</v>
      </c>
      <c r="B168" s="815"/>
      <c r="C168" s="815"/>
      <c r="D168" s="815"/>
      <c r="E168" s="815"/>
      <c r="F168" s="816"/>
      <c r="G168" s="204">
        <f>IFERROR(ROUND(($G$166*$G$167),2),0)</f>
        <v>0</v>
      </c>
      <c r="H168" s="204">
        <f>IFERROR(ROUND($H$166*$H$167,2),0)</f>
        <v>0</v>
      </c>
      <c r="I168" s="116">
        <f>IFERROR(ROUND($I$166*$I$167,2),0)</f>
        <v>0</v>
      </c>
      <c r="J168" s="59"/>
      <c r="K168" s="14"/>
      <c r="L168" s="14"/>
      <c r="M168" s="122"/>
    </row>
    <row r="169" spans="1:14" ht="16.5" hidden="1" thickBot="1" x14ac:dyDescent="0.3">
      <c r="A169" s="817" t="s">
        <v>986</v>
      </c>
      <c r="B169" s="818"/>
      <c r="C169" s="818"/>
      <c r="D169" s="818"/>
      <c r="E169" s="818"/>
      <c r="F169" s="818"/>
      <c r="G169" s="818"/>
      <c r="H169" s="818"/>
      <c r="I169" s="819"/>
      <c r="K169" s="122"/>
      <c r="L169" s="122"/>
      <c r="M169" s="122"/>
    </row>
    <row r="170" spans="1:14" ht="15.75" hidden="1" thickBot="1" x14ac:dyDescent="0.3">
      <c r="A170" s="826" t="s">
        <v>1163</v>
      </c>
      <c r="B170" s="827"/>
      <c r="C170" s="827"/>
      <c r="D170" s="827"/>
      <c r="E170" s="827"/>
      <c r="F170" s="828"/>
      <c r="G170" s="205">
        <f>IFERROR(IF(EXACT($I$13,'Majorations applicables'!$A$6),VLOOKUP($I$13,Tableau_Calculs_CP,8,FALSE)/$G$38,0),0)</f>
        <v>0</v>
      </c>
      <c r="H170" s="205">
        <f>IFERROR(IF(OR(EXACT($I$4,Menus!$A$663),EXACT($I$4,Menus!$A$664)),IF(EXACT($I$13,'Majorations applicables'!$A$6),VLOOKUP($I$13,Tableau_Calculs_CP,8,FALSE)/$G$38,0),0),0)</f>
        <v>0</v>
      </c>
      <c r="I170" s="109">
        <f>IFERROR(IF(EXACT($I$4,Menus!$A$664),IF(EXACT($I$13,'Majorations applicables'!A$6),VLOOKUP($I$13,Tableau_Calculs_CP,8,FALSE)/$G$38,0),0),0)</f>
        <v>0</v>
      </c>
      <c r="K170" s="430"/>
      <c r="L170" s="430"/>
      <c r="M170" s="22"/>
    </row>
    <row r="171" spans="1:14" ht="15" hidden="1" customHeight="1" thickBot="1" x14ac:dyDescent="0.3">
      <c r="A171" s="909" t="s">
        <v>1181</v>
      </c>
      <c r="B171" s="910"/>
      <c r="C171" s="910"/>
      <c r="D171" s="910"/>
      <c r="E171" s="910"/>
      <c r="F171" s="911"/>
      <c r="G171" s="745">
        <v>0</v>
      </c>
      <c r="H171" s="745">
        <v>0</v>
      </c>
      <c r="I171" s="746">
        <v>0</v>
      </c>
      <c r="J171" s="394"/>
      <c r="L171" s="394"/>
      <c r="M171" s="59"/>
    </row>
    <row r="172" spans="1:14" ht="15.75" hidden="1" thickBot="1" x14ac:dyDescent="0.3">
      <c r="A172" s="829" t="s">
        <v>1160</v>
      </c>
      <c r="B172" s="830"/>
      <c r="C172" s="830"/>
      <c r="D172" s="830"/>
      <c r="E172" s="830"/>
      <c r="F172" s="831"/>
      <c r="G172" s="206">
        <f>IFERROR(IF(EXACT($I$13,'Majorations applicables'!$A$6),VLOOKUP($I$13,Tableau_Calculs_CP,10,FALSE)/$G$38,0),0)</f>
        <v>0</v>
      </c>
      <c r="H172" s="206">
        <f>IFERROR(IF(EXACT($I$13,'Majorations applicables'!$A$6),IF(OR(EXACT($I$4,Menus!$A$663),EXACT($I$4,Menus!$A$664)),VLOOKUP($I$13,Tableau_Calculs_CP,10,FALSE)/$G$38,0),0),0)</f>
        <v>0</v>
      </c>
      <c r="I172" s="110">
        <f>IFERROR(IF(EXACT($I$13,'Majorations applicables'!$A$6),IF(EXACT($I$4,Menus!$A$664),VLOOKUP($I$13,Tableau_Calculs_CP,10,FALSE)/$G$38,0),0),0)</f>
        <v>0</v>
      </c>
      <c r="K172" s="22"/>
      <c r="L172" s="22"/>
      <c r="M172" s="22"/>
    </row>
    <row r="173" spans="1:14" ht="15.75" hidden="1" thickBot="1" x14ac:dyDescent="0.3">
      <c r="A173" s="823" t="s">
        <v>1161</v>
      </c>
      <c r="B173" s="824"/>
      <c r="C173" s="824"/>
      <c r="D173" s="824"/>
      <c r="E173" s="824"/>
      <c r="F173" s="825"/>
      <c r="G173" s="214">
        <f>IFERROR(IF(EXACT($I$13,'Majorations applicables'!$A$6),IF(OR(EXACT($G$59,0),EXACT($G$59,"")),0,IF($G$57&gt;0,-(('Majorations applicables'!$B$19*POWER($G$53,'Majorations applicables'!$B$20))-('Majorations applicables'!$B$21*$G$53)+1),IF(AND(OR(EXACT($G$57,0),(EXACT($G$57,""))),OR($G$58&gt;0,$G$59&gt;0)),"Valider BNT",0))),0),0)</f>
        <v>0</v>
      </c>
      <c r="H173" s="214">
        <f>IFERROR(IF(EXACT($I$13,'Majorations applicables'!$A$6),IF(OR(EXACT($I$4,Menus!$A$663),EXACT($I$4,Menus!$A$664)),IF(OR(EXACT($G$59,0),EXACT($G$59,"")),0,IF($G$57&gt;0,-(('Majorations applicables'!$B$19*POWER($G$53,'Majorations applicables'!$B$20))-('Majorations applicables'!$B$21*$G$53)+1),IF(AND(OR(EXACT($G$57,0),(EXACT($G$57,""))),OR($G$58&gt;0,$G$59&gt;0)),"Valider BNT",0))),0),0),0)</f>
        <v>0</v>
      </c>
      <c r="I173" s="119">
        <f>IFERROR(IF(EXACT($I$13,'Majorations applicables'!$A$6),IF(EXACT($I$4,Menus!$A$664),IF(OR(EXACT($G$59,0),EXACT($G$59,"")),0,IF($G$57&gt;0,-(('Majorations applicables'!$B$19*POWER($G$53,'Majorations applicables'!$B$20))-('Majorations applicables'!$B$21*$G$53)+1),IF(AND(OR(EXACT($G$57,0),(EXACT($G$57,""))),OR($G$58&gt;0,$G$59&gt;0)),"Valider BNT",0))),0),0),0)</f>
        <v>0</v>
      </c>
      <c r="K173" s="22"/>
      <c r="L173" s="22"/>
      <c r="M173" s="22"/>
    </row>
    <row r="174" spans="1:14" ht="15.75" hidden="1" thickBot="1" x14ac:dyDescent="0.3">
      <c r="A174" s="823" t="s">
        <v>1162</v>
      </c>
      <c r="B174" s="824"/>
      <c r="C174" s="824"/>
      <c r="D174" s="824"/>
      <c r="E174" s="824"/>
      <c r="F174" s="825"/>
      <c r="G174" s="206">
        <f>IFERROR(IF(EXACT($I$13,'Majorations applicables'!$A$6),VLOOKUP($I$13,Tableau_Calculs_CP,11,FALSE)/$G$38,0),0)</f>
        <v>0</v>
      </c>
      <c r="H174" s="206">
        <f>IFERROR(IF(EXACT($I$13,'Majorations applicables'!$A$6),IF(OR(EXACT($I$4,Menus!$A$663),EXACT($I$4,Menus!$A$664)),VLOOKUP($I$13,Tableau_Calculs_CP,11,FALSE)/$G$38,0),0),0)</f>
        <v>0</v>
      </c>
      <c r="I174" s="110">
        <f>IFERROR(IF(EXACT($I$13,'Majorations applicables'!$A$6),IF(EXACT($I$4,Menus!$A$664),VLOOKUP($I$13,Tableau_Calculs_CP,11,FALSE)/$G$38,0),0),0)</f>
        <v>0</v>
      </c>
      <c r="K174" s="22"/>
      <c r="L174" s="22"/>
      <c r="M174" s="22"/>
    </row>
    <row r="175" spans="1:14" ht="15.75" hidden="1" thickBot="1" x14ac:dyDescent="0.3">
      <c r="A175" s="823" t="s">
        <v>1189</v>
      </c>
      <c r="B175" s="824"/>
      <c r="C175" s="824"/>
      <c r="D175" s="824"/>
      <c r="E175" s="824"/>
      <c r="F175" s="825"/>
      <c r="G175" s="206">
        <f>IFERROR(IF(EXACT($I$13,'Majorations applicables'!$A$6),VLOOKUP($I$13,Tableau_Calculs_CP,12,FALSE)/$G$38,0),0)</f>
        <v>0</v>
      </c>
      <c r="H175" s="206">
        <f>IFERROR(IF(OR(EXACT($I$4,Menus!$A$663),EXACT($I$4,Menus!$A$664)),IF(EXACT($I$13,'Majorations applicables'!$A$6),VLOOKUP($I$13,Tableau_Calculs_CP,13,FALSE)/$G$38,0),0),0)</f>
        <v>0</v>
      </c>
      <c r="I175" s="110">
        <f>IFERROR(IF(EXACT($I$4,Menus!$A$664),IF(EXACT($I$13,'Majorations applicables'!$A$6),VLOOKUP($I$13,Tableau_Calculs_CP,14,FALSE)/$G$38,0),0),0)</f>
        <v>0</v>
      </c>
      <c r="K175" s="179"/>
      <c r="L175" s="179"/>
      <c r="M175" s="179"/>
    </row>
    <row r="176" spans="1:14" ht="15.75" hidden="1" thickBot="1" x14ac:dyDescent="0.3">
      <c r="A176" s="823" t="s">
        <v>1190</v>
      </c>
      <c r="B176" s="824"/>
      <c r="C176" s="824"/>
      <c r="D176" s="824"/>
      <c r="E176" s="824"/>
      <c r="F176" s="825"/>
      <c r="G176" s="207">
        <f>IFERROR(IF(EXACT($I$13,'Majorations applicables'!$A$6),VLOOKUP($I$13,Tableau_Calculs_CP,12,FALSE),0),0)</f>
        <v>0</v>
      </c>
      <c r="H176" s="207">
        <f>IFERROR(IF(OR(EXACT($I$4,Menus!$A$663),EXACT($I$4,Menus!$A$664)),IF(EXACT($I$13,'Majorations applicables'!$A$6),VLOOKUP($I$13,Tableau_Calculs_CP,13,FALSE),0),0),0)</f>
        <v>0</v>
      </c>
      <c r="I176" s="113">
        <f>IFERROR(IF($I$4=Menus!$A$664,IF($I$13='Majorations applicables'!$A$6,VLOOKUP($I$13,Tableau_Calculs_CP,14,FALSE),0),0),0)</f>
        <v>0</v>
      </c>
      <c r="K176" s="179"/>
      <c r="L176" s="179"/>
      <c r="M176" s="179"/>
    </row>
    <row r="177" spans="1:16" ht="15.75" hidden="1" thickBot="1" x14ac:dyDescent="0.3">
      <c r="A177" s="829" t="s">
        <v>1183</v>
      </c>
      <c r="B177" s="830"/>
      <c r="C177" s="830"/>
      <c r="D177" s="830"/>
      <c r="E177" s="830"/>
      <c r="F177" s="831"/>
      <c r="G177" s="207">
        <f>IFERROR(IF(EXACT($I$13,'Majorations applicables'!$A$6),VLOOKUP($I$13,Tableau_Calculs_CP,22,FALSE),0),0)</f>
        <v>0</v>
      </c>
      <c r="H177" s="207">
        <f>IFERROR(IF(OR(EXACT($I$4,Menus!$A$663),EXACT($I$4,Menus!$A$664)),IF(EXACT($I$13,'Majorations applicables'!$A$6),VLOOKUP($I$13,Tableau_Calculs_CP,23,FALSE),0),0),0)</f>
        <v>0</v>
      </c>
      <c r="I177" s="113">
        <f>IFERROR(IF($I$4=Menus!$A$664,IF($I$13='Majorations applicables'!$A$6,VLOOKUP($I$13,Tableau_Calculs_CP,24,FALSE),0),0),0)</f>
        <v>0</v>
      </c>
      <c r="J177" s="22"/>
      <c r="K177" s="22"/>
      <c r="L177" s="22"/>
      <c r="M177" s="59"/>
      <c r="N177" s="59"/>
      <c r="O177" s="59"/>
      <c r="P177" s="169"/>
    </row>
    <row r="178" spans="1:16" ht="15.75" hidden="1" thickBot="1" x14ac:dyDescent="0.3">
      <c r="A178" s="829" t="s">
        <v>1228</v>
      </c>
      <c r="B178" s="830"/>
      <c r="C178" s="830"/>
      <c r="D178" s="830"/>
      <c r="E178" s="830"/>
      <c r="F178" s="831"/>
      <c r="G178" s="206">
        <f>IFERROR(IF(EXACT($I$13,'Majorations applicables'!$A$6),VLOOKUP($I$13,Tableau_Calculs_CP,18,FALSE)/$G$38,0),0)</f>
        <v>0</v>
      </c>
      <c r="H178" s="206">
        <f>IFERROR(IF(OR($I$4=Menus!$A$663,$I$4=Menus!$A$664),IF(EXACT($I$13,'Majorations applicables'!$A$6),VLOOKUP($I$13,Tableau_Calculs_CP,19,FALSE)/$G$38,0),0),0)</f>
        <v>0</v>
      </c>
      <c r="I178" s="110">
        <f>IFERROR(IF(EXACT($I$4,Menus!$A$664),IF(EXACT($I$13,'Majorations applicables'!$A$6),VLOOKUP($I$13,Tableau_Calculs_CP,20,FALSE)/$G$38,0),0),0)</f>
        <v>0</v>
      </c>
      <c r="J178" s="22"/>
      <c r="K178" s="22"/>
      <c r="L178" s="22"/>
      <c r="M178" s="59"/>
      <c r="N178" s="59"/>
      <c r="O178" s="59"/>
    </row>
    <row r="179" spans="1:16" ht="15.75" hidden="1" customHeight="1" thickBot="1" x14ac:dyDescent="0.3">
      <c r="A179" s="823" t="s">
        <v>1164</v>
      </c>
      <c r="B179" s="824"/>
      <c r="C179" s="824"/>
      <c r="D179" s="824"/>
      <c r="E179" s="824"/>
      <c r="F179" s="825"/>
      <c r="G179" s="743">
        <f>IFERROR(IF(AND(G173&lt;&gt;"Valider BNT",G171&lt;&gt;"Valider "&amp;Réduction_Programme_remboursement_chemins),SUM(G171:G172,G174:G175,(G177/$G$38),G178),0),0)</f>
        <v>0</v>
      </c>
      <c r="H179" s="743">
        <f>IFERROR(IF(AND(H173&lt;&gt;"Valider BNT",H171&lt;&gt;"Valider "&amp;Réduction_Programme_remboursement_chemins),SUM(H171:H172,H174:H175,(H177/$G$38),H178),0),0)</f>
        <v>0</v>
      </c>
      <c r="I179" s="744">
        <f>IFERROR(IF(AND(I173&lt;&gt;"Valider BNT",I171&lt;&gt;"Valider "&amp;Réduction_Programme_remboursement_chemins),SUM(I171:I172,I174,I175,(I177/$G$38),I178),0),0)</f>
        <v>0</v>
      </c>
      <c r="J179" s="22"/>
      <c r="K179" s="22"/>
      <c r="L179" s="22"/>
      <c r="M179" s="59"/>
      <c r="N179" s="59"/>
      <c r="O179" s="59"/>
    </row>
    <row r="180" spans="1:16" ht="15.75" hidden="1" thickBot="1" x14ac:dyDescent="0.3">
      <c r="A180" s="823" t="s">
        <v>1165</v>
      </c>
      <c r="B180" s="824"/>
      <c r="C180" s="824"/>
      <c r="D180" s="824"/>
      <c r="E180" s="824"/>
      <c r="F180" s="825"/>
      <c r="G180" s="502">
        <f>IFERROR($G$179*$G$38,0)</f>
        <v>0</v>
      </c>
      <c r="H180" s="502">
        <f>IFERROR($H$179*$G$38,0)</f>
        <v>0</v>
      </c>
      <c r="I180" s="503">
        <f>IFERROR($I$179*$G$38,0)</f>
        <v>0</v>
      </c>
      <c r="J180" s="22"/>
      <c r="K180" s="22"/>
      <c r="L180" s="22"/>
      <c r="M180" s="59"/>
      <c r="N180" s="59"/>
      <c r="O180" s="59"/>
    </row>
    <row r="181" spans="1:16" ht="15.75" hidden="1" thickBot="1" x14ac:dyDescent="0.3">
      <c r="A181" s="826" t="s">
        <v>357</v>
      </c>
      <c r="B181" s="827"/>
      <c r="C181" s="827"/>
      <c r="D181" s="827"/>
      <c r="E181" s="827"/>
      <c r="F181" s="828"/>
      <c r="G181" s="205">
        <f>IFERROR(IF(EXACT($G$53,0),0,SUM($G$170,$G$179)),0)</f>
        <v>0</v>
      </c>
      <c r="H181" s="205">
        <f>IFERROR(IF(EXACT($G$53,0),0,SUM($H$170,$H$179)),0)</f>
        <v>0</v>
      </c>
      <c r="I181" s="109">
        <f>IFERROR(IF(EXACT($G$53,0),0,SUM($I$170,$I$179)),0)</f>
        <v>0</v>
      </c>
      <c r="J181" s="22"/>
      <c r="K181" s="22"/>
      <c r="L181" s="22"/>
      <c r="M181" s="59"/>
      <c r="N181" s="59"/>
      <c r="O181" s="59"/>
    </row>
    <row r="182" spans="1:16" ht="15.75" hidden="1" thickBot="1" x14ac:dyDescent="0.3">
      <c r="A182" s="826" t="s">
        <v>356</v>
      </c>
      <c r="B182" s="827"/>
      <c r="C182" s="827"/>
      <c r="D182" s="827"/>
      <c r="E182" s="827"/>
      <c r="F182" s="828"/>
      <c r="G182" s="208">
        <f>IFERROR(IF(EXACT($G$53,0),0,$G$181*$G$38),0)</f>
        <v>0</v>
      </c>
      <c r="H182" s="208">
        <f>IFERROR(IF(EXACT($G$53,0),0,$H$181*$G$38),0)</f>
        <v>0</v>
      </c>
      <c r="I182" s="182">
        <f>IFERROR(IF(EXACT($G$53,0),0,$I$181*$G$38),0)</f>
        <v>0</v>
      </c>
      <c r="J182" s="22"/>
      <c r="K182" s="22"/>
      <c r="L182" s="22"/>
      <c r="M182" s="59"/>
      <c r="N182" s="59"/>
      <c r="O182" s="59"/>
    </row>
    <row r="183" spans="1:16" ht="15.75" hidden="1" thickBot="1" x14ac:dyDescent="0.3">
      <c r="A183" s="826" t="s">
        <v>407</v>
      </c>
      <c r="B183" s="827"/>
      <c r="C183" s="827"/>
      <c r="D183" s="827"/>
      <c r="E183" s="827"/>
      <c r="F183" s="828"/>
      <c r="G183" s="209" t="s">
        <v>408</v>
      </c>
      <c r="H183" s="104"/>
      <c r="I183" s="117"/>
      <c r="K183" s="180"/>
      <c r="L183" s="180"/>
      <c r="M183" s="180"/>
    </row>
    <row r="184" spans="1:16" ht="43.9" hidden="1" customHeight="1" thickBot="1" x14ac:dyDescent="0.3">
      <c r="A184" s="826" t="s">
        <v>1264</v>
      </c>
      <c r="B184" s="827"/>
      <c r="C184" s="827"/>
      <c r="D184" s="827"/>
      <c r="E184" s="827"/>
      <c r="F184" s="516" t="str">
        <f>IFERROR(IF(AND($I$187&lt;='Majorations applicables'!$B$50,ISBLANK($I$183)=FALSE,$I$177=0),"Question_2_Sous_plancher_SANS_RUB",IF(AND($I$187&lt;=SUM('Majorations applicables'!$B$50,$I$177),ISBLANK($I$183)=FALSE,$I$177&gt;0,$I$187&gt;'Majorations applicables'!$B$50),"Question_2_Sous_plancher_RUB",IF(AND($I$187&lt;=SUM('Majorations applicables'!$B$50,$I$177),ISBLANK($I$183)=FALSE,$I$177&gt;0),"Question_2_Sous_plancher",IF(AND($I$187&gt;SUM('Majorations applicables'!$B$50,$I$177),ISBLANK($I$183)=FALSE),"Question_2_Plancher_et_plus","Question_2")))),"Question_2")</f>
        <v>Question_2</v>
      </c>
      <c r="G184" s="209" t="s">
        <v>408</v>
      </c>
      <c r="H184" s="209" t="s">
        <v>408</v>
      </c>
      <c r="I184" s="438"/>
      <c r="K184" s="122"/>
      <c r="M184" s="122"/>
    </row>
    <row r="185" spans="1:16" ht="15.75" hidden="1" thickBot="1" x14ac:dyDescent="0.3">
      <c r="A185" s="829" t="s">
        <v>311</v>
      </c>
      <c r="B185" s="830"/>
      <c r="C185" s="830"/>
      <c r="D185" s="830"/>
      <c r="E185" s="830"/>
      <c r="F185" s="831"/>
      <c r="G185" s="210">
        <f>IFERROR('Majorations applicables'!$A$33,0.9)</f>
        <v>0.9</v>
      </c>
      <c r="H185" s="210">
        <f>IFERROR('Majorations applicables'!$A$33,0.9)</f>
        <v>0.9</v>
      </c>
      <c r="I185" s="114">
        <f>IFERROR('Majorations applicables'!$A$33,0.9)</f>
        <v>0.9</v>
      </c>
      <c r="K185" s="122"/>
      <c r="L185" s="122"/>
      <c r="M185" s="122"/>
    </row>
    <row r="186" spans="1:16" ht="15" hidden="1" customHeight="1" thickBot="1" x14ac:dyDescent="0.3">
      <c r="A186" s="820" t="s">
        <v>401</v>
      </c>
      <c r="B186" s="821"/>
      <c r="C186" s="821"/>
      <c r="D186" s="821"/>
      <c r="E186" s="821"/>
      <c r="F186" s="821"/>
      <c r="G186" s="821"/>
      <c r="H186" s="821"/>
      <c r="I186" s="822"/>
      <c r="J186" s="394"/>
      <c r="K186" s="394"/>
      <c r="L186" s="394"/>
      <c r="M186" s="99"/>
    </row>
    <row r="187" spans="1:16" ht="16.5" hidden="1" thickBot="1" x14ac:dyDescent="0.3">
      <c r="A187" s="814" t="s">
        <v>1199</v>
      </c>
      <c r="B187" s="815"/>
      <c r="C187" s="815"/>
      <c r="D187" s="815"/>
      <c r="E187" s="815"/>
      <c r="F187" s="816"/>
      <c r="G187" s="202">
        <f>IFERROR(IF(EXACT($I$13,'Majorations applicables'!$A$6),IF($G$69&lt;&gt;0,IF(ROUND(($G$182*$G$185),2)&lt;SUM('Majorations applicables'!$B$50,$G$177),SUM('Majorations applicables'!$B$50,$G$177),ROUND(($G$182*$G$185),2)),0),0),0)</f>
        <v>0</v>
      </c>
      <c r="H187" s="202">
        <f>IFERROR(IF(EXACT($I$13,'Majorations applicables'!$A$6),IF($H$69&lt;&gt;0,IF(ISBLANK($H$183)=FALSE,IF(OR(EXACT($I$4,Menus!$A$663),EXACT($I$4,Menus!$A$664)),IF($H$69&lt;&gt;0,IF(ROUND(($H$182*$H$185),2)&lt;SUM('Majorations applicables'!$B$50,$H$177),SUM('Majorations applicables'!$B$50,$H$177),ROUND(($H$182*$H$185),2)),0),0),0),0),0),0)</f>
        <v>0</v>
      </c>
      <c r="I187" s="183">
        <f>IFERROR(IF(EXACT($I$13,'Majorations applicables'!$A$6),IF($I$69&lt;&gt;0,IF(EXACT($I$4,Menus!$A$664),IF($I$69&lt;&gt;0,IF(AND(ROUND(($I$182*(IF(ISBLANK($I$183)=FALSE,$I$183,0))*$I$185),2)&lt;SUM('Majorations applicables'!$B$50,$I$177),EXACT($I$184,Menus!$A$669)),SUM('Majorations applicables'!$B$50,$I$177),IF(AND(ROUND(($I$182*(IF(ISBLANK($I$183)=FALSE,$I$183,0))*$I$185),2)&lt;'Majorations applicables'!$B$50,EXACT($I$184,Menus!$A$668)),'Majorations applicables'!$B$50,IF(ROUND(($I$182*(IF(ISBLANK($I$183)=FALSE,$I$183,0))*$I$185),2)&lt;0,0,ROUND(($I$182*(IF(ISBLANK($I$183)=FALSE,$I$183,0))*$I$185),2)))),0),0),0),0),0)</f>
        <v>0</v>
      </c>
      <c r="J187" s="22"/>
      <c r="K187" s="22"/>
      <c r="L187" s="22"/>
      <c r="M187" s="99"/>
    </row>
    <row r="188" spans="1:16" ht="30" hidden="1" customHeight="1" thickBot="1" x14ac:dyDescent="0.3">
      <c r="A188" s="1066" t="s">
        <v>1222</v>
      </c>
      <c r="B188" s="1067"/>
      <c r="C188" s="1067"/>
      <c r="D188" s="1067"/>
      <c r="E188" s="1067"/>
      <c r="F188" s="1068"/>
      <c r="G188" s="573">
        <f>IFERROR(ROUND(IF($G$187&gt;0,IF(EXACT(UPPER($G$72),UPPER(Menus!$A$358))=FALSE,$G$187*'Majorations applicables'!$B$63,$G$187*'Majorations applicables'!$B$64),0),2),0)</f>
        <v>0</v>
      </c>
      <c r="H188" s="573">
        <f>IFERROR(ROUND(IF($H$187&gt;0,IF(EXACT(UPPER($H$72),UPPER(Menus!$A$358))=FALSE,$H$187*'Majorations applicables'!$B$63,$H$187*'Majorations applicables'!$B$64),0),2),0)</f>
        <v>0</v>
      </c>
      <c r="I188" s="573">
        <f>IFERROR(ROUND(IF($I$187&gt;0,IF(EXACT(UPPER($I$72),UPPER(Menus!$A$358))=FALSE,$I$187*'Majorations applicables'!$B$63,$I$187*'Majorations applicables'!$B$64),0),2),0)</f>
        <v>0</v>
      </c>
      <c r="J188" s="169"/>
      <c r="K188" s="169"/>
      <c r="L188" s="169"/>
      <c r="M188" s="22"/>
    </row>
    <row r="189" spans="1:16" ht="45" hidden="1" customHeight="1" thickBot="1" x14ac:dyDescent="0.3">
      <c r="A189" s="853" t="s">
        <v>1265</v>
      </c>
      <c r="B189" s="856"/>
      <c r="C189" s="856"/>
      <c r="D189" s="856"/>
      <c r="E189" s="856"/>
      <c r="F189" s="857"/>
      <c r="G189" s="573">
        <f>IFERROR(ROUND(SUM($G$187)*'Majorations applicables'!$B$62,2),0)</f>
        <v>0</v>
      </c>
      <c r="H189" s="573">
        <f>IFERROR(ROUND(SUM($H$187)*'Majorations applicables'!$B$62,2),0)</f>
        <v>0</v>
      </c>
      <c r="I189" s="573">
        <f>IFERROR(ROUND(SUM($I$187)*'Majorations applicables'!$B$62,2),0)</f>
        <v>0</v>
      </c>
      <c r="J189" s="169"/>
      <c r="K189" s="169"/>
      <c r="L189" s="169"/>
      <c r="M189" s="22"/>
    </row>
    <row r="190" spans="1:16" ht="8.4499999999999993" hidden="1" customHeight="1" thickBot="1" x14ac:dyDescent="0.3">
      <c r="A190" s="832"/>
      <c r="B190" s="833"/>
      <c r="C190" s="833"/>
      <c r="D190" s="833"/>
      <c r="E190" s="833"/>
      <c r="F190" s="834"/>
      <c r="G190" s="495"/>
      <c r="H190" s="495"/>
      <c r="I190" s="495"/>
      <c r="J190" s="22"/>
      <c r="K190" s="22"/>
      <c r="L190" s="22"/>
      <c r="M190" s="99"/>
    </row>
    <row r="191" spans="1:16" ht="16.5" hidden="1" thickBot="1" x14ac:dyDescent="0.3">
      <c r="A191" s="814" t="s">
        <v>417</v>
      </c>
      <c r="B191" s="815"/>
      <c r="C191" s="815"/>
      <c r="D191" s="815"/>
      <c r="E191" s="815"/>
      <c r="F191" s="816"/>
      <c r="G191" s="202">
        <f>IFERROR(ROUND($G$187,2),0)</f>
        <v>0</v>
      </c>
      <c r="H191" s="202">
        <f>IFERROR(ROUND($H$187,2),0)</f>
        <v>0</v>
      </c>
      <c r="I191" s="183">
        <f>IFERROR(ROUND($I$187,2),0)</f>
        <v>0</v>
      </c>
      <c r="J191" s="22"/>
      <c r="K191" s="22"/>
      <c r="L191" s="22"/>
      <c r="M191" s="99"/>
    </row>
    <row r="192" spans="1:16" ht="16.5" hidden="1" thickBot="1" x14ac:dyDescent="0.3">
      <c r="A192" s="814" t="s">
        <v>6</v>
      </c>
      <c r="B192" s="815"/>
      <c r="C192" s="815"/>
      <c r="D192" s="815"/>
      <c r="E192" s="815"/>
      <c r="F192" s="816"/>
      <c r="G192" s="203">
        <f>IFERROR(IF(EXACT($I$13,'Majorations applicables'!$A$6),ROUND($G$69,2),0),0)</f>
        <v>0</v>
      </c>
      <c r="H192" s="203">
        <f>IFERROR(IF(OR(EXACT($I$4,Menus!$A$663),EXACT($I$4,Menus!$A$664)),IF(EXACT($I$13,'Majorations applicables'!$A$6),ROUND($H$69,2),0),0),0)</f>
        <v>0</v>
      </c>
      <c r="I192" s="115">
        <f>IFERROR(IF(EXACT($I$4,Menus!$A$664),IF(EXACT($I$13,'Majorations applicables'!$A$6),ROUND($I$69,2),0),0),0)</f>
        <v>0</v>
      </c>
      <c r="K192" s="122"/>
      <c r="L192" s="122"/>
      <c r="M192" s="122"/>
    </row>
    <row r="193" spans="1:18" ht="16.5" hidden="1" thickBot="1" x14ac:dyDescent="0.3">
      <c r="A193" s="814" t="s">
        <v>296</v>
      </c>
      <c r="B193" s="815"/>
      <c r="C193" s="815"/>
      <c r="D193" s="815"/>
      <c r="E193" s="815"/>
      <c r="F193" s="816"/>
      <c r="G193" s="204">
        <f>IFERROR(ROUND($G$191*$G$192,2),0)</f>
        <v>0</v>
      </c>
      <c r="H193" s="204">
        <f>IFERROR(ROUND($H$191*$H$192,2),0)</f>
        <v>0</v>
      </c>
      <c r="I193" s="116">
        <f>IFERROR(ROUND($I$191*$I$192,2),0)</f>
        <v>0</v>
      </c>
      <c r="J193" s="22"/>
      <c r="K193" s="22"/>
      <c r="L193" s="22"/>
      <c r="M193" s="122"/>
    </row>
    <row r="194" spans="1:18" ht="3" hidden="1" customHeight="1" thickBot="1" x14ac:dyDescent="0.3">
      <c r="A194" s="835"/>
      <c r="B194" s="836"/>
      <c r="C194" s="836"/>
      <c r="D194" s="836"/>
      <c r="E194" s="836"/>
      <c r="F194" s="836"/>
      <c r="G194" s="836"/>
      <c r="H194" s="836"/>
      <c r="I194" s="837"/>
      <c r="K194" s="22"/>
      <c r="L194" s="22"/>
      <c r="M194" s="22"/>
    </row>
    <row r="195" spans="1:18" ht="16.5" hidden="1" thickBot="1" x14ac:dyDescent="0.3">
      <c r="A195" s="1069" t="s">
        <v>411</v>
      </c>
      <c r="B195" s="1070"/>
      <c r="C195" s="1070"/>
      <c r="D195" s="1070"/>
      <c r="E195" s="1070"/>
      <c r="F195" s="1070"/>
      <c r="G195" s="1070"/>
      <c r="H195" s="1070"/>
      <c r="I195" s="1071"/>
      <c r="L195" s="22"/>
      <c r="M195" s="22"/>
    </row>
    <row r="196" spans="1:18" ht="16.5" hidden="1" thickBot="1" x14ac:dyDescent="0.3">
      <c r="A196" s="876" t="s">
        <v>333</v>
      </c>
      <c r="B196" s="877"/>
      <c r="C196" s="877"/>
      <c r="D196" s="877"/>
      <c r="E196" s="877"/>
      <c r="F196" s="877"/>
      <c r="G196" s="877"/>
      <c r="H196" s="877"/>
      <c r="I196" s="878"/>
      <c r="J196" s="397"/>
      <c r="K196" s="463"/>
      <c r="L196" s="463"/>
      <c r="M196" s="463"/>
    </row>
    <row r="197" spans="1:18" ht="75" hidden="1" customHeight="1" thickBot="1" x14ac:dyDescent="0.3">
      <c r="A197" s="879"/>
      <c r="B197" s="880"/>
      <c r="C197" s="880"/>
      <c r="D197" s="880"/>
      <c r="E197" s="880"/>
      <c r="F197" s="880"/>
      <c r="G197" s="880"/>
      <c r="H197" s="880"/>
      <c r="I197" s="881"/>
      <c r="K197" s="506"/>
      <c r="L197" s="506"/>
      <c r="M197" s="506"/>
    </row>
    <row r="198" spans="1:18" ht="30" hidden="1" customHeight="1" thickBot="1" x14ac:dyDescent="0.3">
      <c r="A198" s="894" t="s">
        <v>395</v>
      </c>
      <c r="B198" s="895"/>
      <c r="C198" s="895"/>
      <c r="D198" s="895"/>
      <c r="E198" s="895"/>
      <c r="F198" s="895"/>
      <c r="G198" s="895"/>
      <c r="H198" s="895"/>
      <c r="I198" s="896"/>
    </row>
    <row r="199" spans="1:18" s="48" customFormat="1" ht="15" hidden="1" customHeight="1" x14ac:dyDescent="0.25">
      <c r="A199" s="732"/>
      <c r="B199" s="733"/>
      <c r="C199" s="733"/>
      <c r="D199" s="733"/>
      <c r="E199" s="733"/>
      <c r="F199" s="734"/>
      <c r="G199" s="1095">
        <f ca="1">TODAY()</f>
        <v>45909</v>
      </c>
      <c r="H199" s="1096"/>
      <c r="I199" s="1097"/>
      <c r="R199" s="599"/>
    </row>
    <row r="200" spans="1:18" ht="15" hidden="1" customHeight="1" x14ac:dyDescent="0.25">
      <c r="A200" s="735"/>
      <c r="B200" s="736"/>
      <c r="C200" s="736"/>
      <c r="D200" s="736"/>
      <c r="E200" s="736"/>
      <c r="F200" s="737"/>
      <c r="G200" s="1098"/>
      <c r="H200" s="1099"/>
      <c r="I200" s="1100"/>
    </row>
    <row r="201" spans="1:18" ht="15" hidden="1" customHeight="1" thickBot="1" x14ac:dyDescent="0.3">
      <c r="A201" s="738"/>
      <c r="B201" s="739"/>
      <c r="C201" s="739"/>
      <c r="D201" s="739"/>
      <c r="E201" s="739"/>
      <c r="F201" s="740"/>
      <c r="G201" s="1098"/>
      <c r="H201" s="1099"/>
      <c r="I201" s="1100"/>
    </row>
    <row r="202" spans="1:18" ht="15.75" hidden="1" thickBot="1" x14ac:dyDescent="0.3">
      <c r="A202" s="900" t="s">
        <v>7</v>
      </c>
      <c r="B202" s="901"/>
      <c r="C202" s="901"/>
      <c r="D202" s="901"/>
      <c r="E202" s="901"/>
      <c r="F202" s="902"/>
      <c r="G202" s="1098"/>
      <c r="H202" s="1099"/>
      <c r="I202" s="1100"/>
    </row>
    <row r="203" spans="1:18" ht="19.899999999999999" hidden="1" customHeight="1" x14ac:dyDescent="0.25">
      <c r="A203" s="870"/>
      <c r="B203" s="871"/>
      <c r="C203" s="871"/>
      <c r="D203" s="871"/>
      <c r="E203" s="871"/>
      <c r="F203" s="872"/>
      <c r="G203" s="1098"/>
      <c r="H203" s="1099"/>
      <c r="I203" s="1100"/>
    </row>
    <row r="204" spans="1:18" ht="19.899999999999999" hidden="1" customHeight="1" thickBot="1" x14ac:dyDescent="0.3">
      <c r="A204" s="873"/>
      <c r="B204" s="874"/>
      <c r="C204" s="874"/>
      <c r="D204" s="874"/>
      <c r="E204" s="874"/>
      <c r="F204" s="875"/>
      <c r="G204" s="1101"/>
      <c r="H204" s="1102"/>
      <c r="I204" s="1103"/>
    </row>
    <row r="205" spans="1:18" ht="15.6" hidden="1" customHeight="1" thickBot="1" x14ac:dyDescent="0.3">
      <c r="A205" s="897" t="s">
        <v>334</v>
      </c>
      <c r="B205" s="898"/>
      <c r="C205" s="898"/>
      <c r="D205" s="898"/>
      <c r="E205" s="898"/>
      <c r="F205" s="899"/>
      <c r="G205" s="897" t="s">
        <v>345</v>
      </c>
      <c r="H205" s="898"/>
      <c r="I205" s="899"/>
    </row>
    <row r="206" spans="1:18" ht="16.149999999999999" hidden="1" customHeight="1" thickBot="1" x14ac:dyDescent="0.3">
      <c r="A206" s="903" t="s">
        <v>410</v>
      </c>
      <c r="B206" s="904"/>
      <c r="C206" s="904"/>
      <c r="D206" s="904"/>
      <c r="E206" s="904"/>
      <c r="F206" s="904"/>
      <c r="G206" s="904"/>
      <c r="H206" s="904"/>
      <c r="I206" s="905"/>
    </row>
    <row r="207" spans="1:18" ht="15" hidden="1" customHeight="1" thickBot="1" x14ac:dyDescent="0.3">
      <c r="A207" s="912" t="s">
        <v>333</v>
      </c>
      <c r="B207" s="913"/>
      <c r="C207" s="913"/>
      <c r="D207" s="913"/>
      <c r="E207" s="913"/>
      <c r="F207" s="913"/>
      <c r="G207" s="913"/>
      <c r="H207" s="913"/>
      <c r="I207" s="914"/>
    </row>
    <row r="208" spans="1:18" ht="75" hidden="1" customHeight="1" thickBot="1" x14ac:dyDescent="0.3">
      <c r="A208" s="882"/>
      <c r="B208" s="883"/>
      <c r="C208" s="883"/>
      <c r="D208" s="883"/>
      <c r="E208" s="883"/>
      <c r="F208" s="883"/>
      <c r="G208" s="883"/>
      <c r="H208" s="883"/>
      <c r="I208" s="884"/>
    </row>
    <row r="209" spans="1:19" ht="30" hidden="1" customHeight="1" thickBot="1" x14ac:dyDescent="0.3">
      <c r="A209" s="906" t="s">
        <v>395</v>
      </c>
      <c r="B209" s="907"/>
      <c r="C209" s="907"/>
      <c r="D209" s="907"/>
      <c r="E209" s="907"/>
      <c r="F209" s="907"/>
      <c r="G209" s="907"/>
      <c r="H209" s="907"/>
      <c r="I209" s="908"/>
    </row>
    <row r="210" spans="1:19" ht="15" hidden="1" customHeight="1" x14ac:dyDescent="0.25">
      <c r="A210" s="861"/>
      <c r="B210" s="862"/>
      <c r="C210" s="862"/>
      <c r="D210" s="862"/>
      <c r="E210" s="862"/>
      <c r="F210" s="863"/>
      <c r="G210" s="1095">
        <f ca="1">TODAY()</f>
        <v>45909</v>
      </c>
      <c r="H210" s="1096"/>
      <c r="I210" s="1097"/>
    </row>
    <row r="211" spans="1:19" ht="15" hidden="1" customHeight="1" x14ac:dyDescent="0.25">
      <c r="A211" s="864"/>
      <c r="B211" s="865"/>
      <c r="C211" s="865"/>
      <c r="D211" s="865"/>
      <c r="E211" s="865"/>
      <c r="F211" s="866"/>
      <c r="G211" s="1098"/>
      <c r="H211" s="1099"/>
      <c r="I211" s="1100"/>
    </row>
    <row r="212" spans="1:19" ht="15" hidden="1" customHeight="1" thickBot="1" x14ac:dyDescent="0.3">
      <c r="A212" s="867"/>
      <c r="B212" s="868"/>
      <c r="C212" s="868"/>
      <c r="D212" s="868"/>
      <c r="E212" s="868"/>
      <c r="F212" s="869"/>
      <c r="G212" s="1098"/>
      <c r="H212" s="1099"/>
      <c r="I212" s="1100"/>
    </row>
    <row r="213" spans="1:19" ht="15" hidden="1" customHeight="1" thickBot="1" x14ac:dyDescent="0.3">
      <c r="A213" s="891" t="s">
        <v>7</v>
      </c>
      <c r="B213" s="892"/>
      <c r="C213" s="892"/>
      <c r="D213" s="892"/>
      <c r="E213" s="892"/>
      <c r="F213" s="893"/>
      <c r="G213" s="1098"/>
      <c r="H213" s="1099"/>
      <c r="I213" s="1100"/>
    </row>
    <row r="214" spans="1:19" ht="19.899999999999999" hidden="1" customHeight="1" x14ac:dyDescent="0.25">
      <c r="A214" s="870"/>
      <c r="B214" s="871"/>
      <c r="C214" s="871"/>
      <c r="D214" s="871"/>
      <c r="E214" s="871"/>
      <c r="F214" s="872"/>
      <c r="G214" s="1098"/>
      <c r="H214" s="1099"/>
      <c r="I214" s="1100"/>
    </row>
    <row r="215" spans="1:19" ht="19.899999999999999" hidden="1" customHeight="1" thickBot="1" x14ac:dyDescent="0.3">
      <c r="A215" s="873"/>
      <c r="B215" s="874"/>
      <c r="C215" s="874"/>
      <c r="D215" s="874"/>
      <c r="E215" s="874"/>
      <c r="F215" s="875"/>
      <c r="G215" s="1101"/>
      <c r="H215" s="1102"/>
      <c r="I215" s="1103"/>
    </row>
    <row r="216" spans="1:19" ht="15.75" hidden="1" thickBot="1" x14ac:dyDescent="0.3">
      <c r="A216" s="811" t="s">
        <v>334</v>
      </c>
      <c r="B216" s="812"/>
      <c r="C216" s="812"/>
      <c r="D216" s="812"/>
      <c r="E216" s="812"/>
      <c r="F216" s="813"/>
      <c r="G216" s="811" t="s">
        <v>345</v>
      </c>
      <c r="H216" s="812"/>
      <c r="I216" s="813"/>
      <c r="K216" s="125"/>
      <c r="L216" s="125"/>
      <c r="M216" s="125"/>
      <c r="N216" s="125"/>
      <c r="O216" s="125"/>
      <c r="P216" s="125"/>
      <c r="Q216" s="125"/>
      <c r="R216" s="604"/>
      <c r="S216" s="125"/>
    </row>
    <row r="217" spans="1:19" ht="16.5" hidden="1" customHeight="1" thickBot="1" x14ac:dyDescent="0.3">
      <c r="A217" s="805" t="s">
        <v>409</v>
      </c>
      <c r="B217" s="806"/>
      <c r="C217" s="806"/>
      <c r="D217" s="806"/>
      <c r="E217" s="806"/>
      <c r="F217" s="806"/>
      <c r="G217" s="806"/>
      <c r="H217" s="806"/>
      <c r="I217" s="807"/>
    </row>
    <row r="218" spans="1:19" ht="15" hidden="1" customHeight="1" thickBot="1" x14ac:dyDescent="0.3">
      <c r="A218" s="799" t="s">
        <v>333</v>
      </c>
      <c r="B218" s="800"/>
      <c r="C218" s="800"/>
      <c r="D218" s="800"/>
      <c r="E218" s="800"/>
      <c r="F218" s="800"/>
      <c r="G218" s="800"/>
      <c r="H218" s="800"/>
      <c r="I218" s="801"/>
      <c r="L218" s="125"/>
      <c r="M218" s="125"/>
      <c r="N218" s="125"/>
    </row>
    <row r="219" spans="1:19" ht="75" hidden="1" customHeight="1" thickBot="1" x14ac:dyDescent="0.3">
      <c r="A219" s="802"/>
      <c r="B219" s="803"/>
      <c r="C219" s="803"/>
      <c r="D219" s="803"/>
      <c r="E219" s="803"/>
      <c r="F219" s="803"/>
      <c r="G219" s="803"/>
      <c r="H219" s="803"/>
      <c r="I219" s="804"/>
    </row>
    <row r="220" spans="1:19" ht="30" hidden="1" customHeight="1" thickBot="1" x14ac:dyDescent="0.3">
      <c r="A220" s="808" t="s">
        <v>395</v>
      </c>
      <c r="B220" s="809"/>
      <c r="C220" s="809"/>
      <c r="D220" s="809"/>
      <c r="E220" s="809"/>
      <c r="F220" s="809"/>
      <c r="G220" s="809"/>
      <c r="H220" s="809"/>
      <c r="I220" s="810"/>
    </row>
    <row r="221" spans="1:19" ht="15" hidden="1" customHeight="1" x14ac:dyDescent="0.25">
      <c r="A221" s="847"/>
      <c r="B221" s="848"/>
      <c r="C221" s="848"/>
      <c r="D221" s="848"/>
      <c r="E221" s="848"/>
      <c r="F221" s="849"/>
      <c r="G221" s="1104">
        <f ca="1">TODAY()</f>
        <v>45909</v>
      </c>
      <c r="H221" s="1105"/>
      <c r="I221" s="1106"/>
    </row>
    <row r="222" spans="1:19" s="129" customFormat="1" ht="15" hidden="1" customHeight="1" x14ac:dyDescent="0.25">
      <c r="A222" s="858"/>
      <c r="B222" s="859"/>
      <c r="C222" s="859"/>
      <c r="D222" s="859"/>
      <c r="E222" s="859"/>
      <c r="F222" s="860"/>
      <c r="G222" s="1107"/>
      <c r="H222" s="1108"/>
      <c r="I222" s="1109"/>
      <c r="R222" s="605"/>
    </row>
    <row r="223" spans="1:19" ht="15" hidden="1" customHeight="1" thickBot="1" x14ac:dyDescent="0.3">
      <c r="A223" s="850"/>
      <c r="B223" s="851"/>
      <c r="C223" s="851"/>
      <c r="D223" s="851"/>
      <c r="E223" s="851"/>
      <c r="F223" s="852"/>
      <c r="G223" s="1107"/>
      <c r="H223" s="1108"/>
      <c r="I223" s="1109"/>
    </row>
    <row r="224" spans="1:19" ht="15.75" hidden="1" thickBot="1" x14ac:dyDescent="0.3">
      <c r="A224" s="844" t="s">
        <v>7</v>
      </c>
      <c r="B224" s="845"/>
      <c r="C224" s="845"/>
      <c r="D224" s="845"/>
      <c r="E224" s="845"/>
      <c r="F224" s="846"/>
      <c r="G224" s="1107"/>
      <c r="H224" s="1108"/>
      <c r="I224" s="1109"/>
    </row>
    <row r="225" spans="1:9" ht="19.899999999999999" hidden="1" customHeight="1" x14ac:dyDescent="0.25">
      <c r="A225" s="847"/>
      <c r="B225" s="848"/>
      <c r="C225" s="848"/>
      <c r="D225" s="848"/>
      <c r="E225" s="848"/>
      <c r="F225" s="849"/>
      <c r="G225" s="1107"/>
      <c r="H225" s="1108"/>
      <c r="I225" s="1109"/>
    </row>
    <row r="226" spans="1:9" ht="19.899999999999999" hidden="1" customHeight="1" thickBot="1" x14ac:dyDescent="0.3">
      <c r="A226" s="850"/>
      <c r="B226" s="851"/>
      <c r="C226" s="851"/>
      <c r="D226" s="851"/>
      <c r="E226" s="851"/>
      <c r="F226" s="852"/>
      <c r="G226" s="1110"/>
      <c r="H226" s="1111"/>
      <c r="I226" s="1112"/>
    </row>
    <row r="227" spans="1:9" ht="15.6" hidden="1" customHeight="1" thickBot="1" x14ac:dyDescent="0.3">
      <c r="A227" s="844" t="s">
        <v>334</v>
      </c>
      <c r="B227" s="845"/>
      <c r="C227" s="845"/>
      <c r="D227" s="845"/>
      <c r="E227" s="845"/>
      <c r="F227" s="846"/>
      <c r="G227" s="844" t="s">
        <v>345</v>
      </c>
      <c r="H227" s="845"/>
      <c r="I227" s="846"/>
    </row>
    <row r="228" spans="1:9" ht="3" hidden="1" customHeight="1" thickBot="1" x14ac:dyDescent="0.3">
      <c r="A228" s="126"/>
      <c r="B228" s="127"/>
      <c r="C228" s="127"/>
      <c r="D228" s="127"/>
      <c r="E228" s="127"/>
      <c r="F228" s="127"/>
      <c r="G228" s="127"/>
      <c r="H228" s="127"/>
      <c r="I228" s="128"/>
    </row>
    <row r="229" spans="1:9" ht="45.6" hidden="1" customHeight="1" x14ac:dyDescent="0.25">
      <c r="A229" s="838" t="s">
        <v>1148</v>
      </c>
      <c r="B229" s="839"/>
      <c r="C229" s="839"/>
      <c r="D229" s="839"/>
      <c r="E229" s="839"/>
      <c r="F229" s="839"/>
      <c r="G229" s="839"/>
      <c r="H229" s="839"/>
      <c r="I229" s="840"/>
    </row>
    <row r="230" spans="1:9" ht="3" hidden="1" customHeight="1" thickBot="1" x14ac:dyDescent="0.3">
      <c r="A230" s="841"/>
      <c r="B230" s="842"/>
      <c r="C230" s="842"/>
      <c r="D230" s="842"/>
      <c r="E230" s="842"/>
      <c r="F230" s="842"/>
      <c r="G230" s="842"/>
      <c r="H230" s="842"/>
      <c r="I230" s="843"/>
    </row>
    <row r="231" spans="1:9" ht="30" customHeight="1" x14ac:dyDescent="0.25"/>
    <row r="980000" spans="1:24" ht="16.5" hidden="1" thickTop="1" thickBot="1" x14ac:dyDescent="0.3">
      <c r="A980000" s="404">
        <f>COLUMN(A980001)</f>
        <v>1</v>
      </c>
      <c r="B980000" s="404">
        <f t="shared" ref="B980000:X980000" si="0">COLUMN(B980001)</f>
        <v>2</v>
      </c>
      <c r="C980000" s="404">
        <f t="shared" si="0"/>
        <v>3</v>
      </c>
      <c r="D980000" s="404">
        <f t="shared" si="0"/>
        <v>4</v>
      </c>
      <c r="E980000" s="404">
        <f t="shared" si="0"/>
        <v>5</v>
      </c>
      <c r="F980000" s="404">
        <f t="shared" si="0"/>
        <v>6</v>
      </c>
      <c r="G980000" s="404">
        <f t="shared" si="0"/>
        <v>7</v>
      </c>
      <c r="H980000" s="404">
        <f t="shared" si="0"/>
        <v>8</v>
      </c>
      <c r="I980000" s="404">
        <f t="shared" si="0"/>
        <v>9</v>
      </c>
      <c r="J980000" s="404">
        <f t="shared" si="0"/>
        <v>10</v>
      </c>
      <c r="K980000" s="404">
        <f t="shared" si="0"/>
        <v>11</v>
      </c>
      <c r="L980000" s="404">
        <f t="shared" si="0"/>
        <v>12</v>
      </c>
      <c r="M980000" s="404">
        <f t="shared" si="0"/>
        <v>13</v>
      </c>
      <c r="N980000" s="404">
        <f t="shared" si="0"/>
        <v>14</v>
      </c>
      <c r="O980000" s="404">
        <f t="shared" si="0"/>
        <v>15</v>
      </c>
      <c r="P980000" s="404">
        <f t="shared" si="0"/>
        <v>16</v>
      </c>
      <c r="Q980000" s="404">
        <f t="shared" si="0"/>
        <v>17</v>
      </c>
      <c r="R980000" s="606">
        <f t="shared" si="0"/>
        <v>18</v>
      </c>
      <c r="S980000" s="404">
        <f t="shared" si="0"/>
        <v>19</v>
      </c>
      <c r="T980000" s="404">
        <f t="shared" si="0"/>
        <v>20</v>
      </c>
      <c r="U980000" s="404">
        <f t="shared" si="0"/>
        <v>21</v>
      </c>
      <c r="V980000" s="404">
        <f t="shared" si="0"/>
        <v>22</v>
      </c>
      <c r="W980000" s="404">
        <f t="shared" si="0"/>
        <v>23</v>
      </c>
      <c r="X980000" s="404">
        <f t="shared" si="0"/>
        <v>24</v>
      </c>
    </row>
    <row r="980001" spans="1:24" ht="23.25" hidden="1" thickBot="1" x14ac:dyDescent="0.3">
      <c r="A980001" s="493" t="s">
        <v>303</v>
      </c>
      <c r="B980001" s="493" t="s">
        <v>1197</v>
      </c>
      <c r="C980001" s="493" t="s">
        <v>300</v>
      </c>
      <c r="D980001" s="493" t="s">
        <v>301</v>
      </c>
      <c r="E980001" s="493" t="s">
        <v>302</v>
      </c>
      <c r="F980001" s="493" t="s">
        <v>304</v>
      </c>
      <c r="G980001" s="493" t="s">
        <v>305</v>
      </c>
      <c r="H980001" s="493" t="s">
        <v>363</v>
      </c>
      <c r="I980001" s="493" t="s">
        <v>999</v>
      </c>
      <c r="J980001" s="493" t="s">
        <v>996</v>
      </c>
      <c r="K980001" s="493" t="s">
        <v>997</v>
      </c>
      <c r="L980001" s="493" t="s">
        <v>1191</v>
      </c>
      <c r="M980001" s="493" t="s">
        <v>1192</v>
      </c>
      <c r="N980001" s="493" t="s">
        <v>1193</v>
      </c>
      <c r="O980001" s="493" t="s">
        <v>667</v>
      </c>
      <c r="P980001" s="493" t="s">
        <v>668</v>
      </c>
      <c r="Q980001" s="493" t="s">
        <v>669</v>
      </c>
      <c r="R980001" s="607" t="s">
        <v>1194</v>
      </c>
      <c r="S980001" s="493" t="s">
        <v>1195</v>
      </c>
      <c r="T980001" s="493" t="s">
        <v>1196</v>
      </c>
      <c r="U980001" s="493" t="str">
        <f>Réduction_Programme_remboursement_chemins&amp;"_ha"</f>
        <v>PRCCM_ha</v>
      </c>
      <c r="V980001" s="493" t="s">
        <v>1154</v>
      </c>
      <c r="W980001" s="493" t="s">
        <v>1155</v>
      </c>
      <c r="X980001" s="493" t="s">
        <v>1156</v>
      </c>
    </row>
    <row r="980002" spans="1:24" ht="37.5" hidden="1" thickBot="1" x14ac:dyDescent="0.3">
      <c r="A980002" s="620" t="s">
        <v>298</v>
      </c>
      <c r="B980002" s="621" t="str">
        <f>"C1 = "&amp;$C$980002&amp;"P + ("&amp;$D$980002&amp;" / P) + "&amp;$E$980002</f>
        <v>C1 = -0,0679P + (431,65 / P) + 6,822</v>
      </c>
      <c r="C980002" s="622">
        <v>-6.7900000000000002E-2</v>
      </c>
      <c r="D980002" s="622">
        <v>431.65</v>
      </c>
      <c r="E980002" s="622">
        <v>6.8220000000000001</v>
      </c>
      <c r="F980002" s="623"/>
      <c r="G980002" s="623"/>
      <c r="H980002" s="616">
        <f>IFERROR(($C$980002*'Calcul des taux (formules)'!$G$38+($D$980002/'Calcul des taux (formules)'!$G$38)+$E$980002),0)</f>
        <v>0</v>
      </c>
      <c r="I980002" s="616" t="s">
        <v>319</v>
      </c>
      <c r="J980002" s="616" t="s">
        <v>319</v>
      </c>
      <c r="K980002" s="616" t="s">
        <v>319</v>
      </c>
      <c r="L980002" s="379" t="s">
        <v>319</v>
      </c>
      <c r="M980002" s="380" t="s">
        <v>319</v>
      </c>
      <c r="N980002" s="381" t="s">
        <v>319</v>
      </c>
      <c r="O980002" s="614" t="s">
        <v>319</v>
      </c>
      <c r="P980002" s="614" t="s">
        <v>319</v>
      </c>
      <c r="Q980002" s="614" t="s">
        <v>319</v>
      </c>
      <c r="R980002" s="608" t="s">
        <v>319</v>
      </c>
      <c r="S980002" s="380" t="s">
        <v>319</v>
      </c>
      <c r="T980002" s="381" t="s">
        <v>319</v>
      </c>
      <c r="U980002" s="616" t="s">
        <v>319</v>
      </c>
      <c r="V980002" s="379" t="s">
        <v>319</v>
      </c>
      <c r="W980002" s="380" t="s">
        <v>319</v>
      </c>
      <c r="X980002" s="381" t="s">
        <v>319</v>
      </c>
    </row>
    <row r="980003" spans="1:24" ht="37.5" hidden="1" thickBot="1" x14ac:dyDescent="0.3">
      <c r="A980003" s="624" t="s">
        <v>299</v>
      </c>
      <c r="B980003" s="621" t="str">
        <f>"C2 = "&amp;$C$980003&amp;"P + ("&amp;$D$980003&amp;" / P) + "&amp;$E$980003</f>
        <v>C2 = -0,0679P + (215,825 / P) + 8,155</v>
      </c>
      <c r="C980003" s="622">
        <v>-6.7900000000000002E-2</v>
      </c>
      <c r="D980003" s="622">
        <v>215.82499999999999</v>
      </c>
      <c r="E980003" s="625">
        <v>8.1549999999999994</v>
      </c>
      <c r="F980003" s="623"/>
      <c r="G980003" s="623"/>
      <c r="H980003" s="616">
        <f>IFERROR(($C$980003*'Calcul des taux (formules)'!$G$38+($D$980003/'Calcul des taux (formules)'!$G$38)+$E$980003),0)</f>
        <v>0</v>
      </c>
      <c r="I980003" s="616" t="s">
        <v>319</v>
      </c>
      <c r="J980003" s="616" t="s">
        <v>319</v>
      </c>
      <c r="K980003" s="616" t="s">
        <v>319</v>
      </c>
      <c r="L980003" s="379" t="s">
        <v>319</v>
      </c>
      <c r="M980003" s="380" t="s">
        <v>319</v>
      </c>
      <c r="N980003" s="381" t="s">
        <v>319</v>
      </c>
      <c r="O980003" s="614" t="s">
        <v>319</v>
      </c>
      <c r="P980003" s="614" t="s">
        <v>319</v>
      </c>
      <c r="Q980003" s="614" t="s">
        <v>319</v>
      </c>
      <c r="R980003" s="608" t="s">
        <v>319</v>
      </c>
      <c r="S980003" s="380" t="s">
        <v>319</v>
      </c>
      <c r="T980003" s="381" t="s">
        <v>319</v>
      </c>
      <c r="U980003" s="616" t="s">
        <v>319</v>
      </c>
      <c r="V980003" s="379" t="s">
        <v>319</v>
      </c>
      <c r="W980003" s="380" t="s">
        <v>319</v>
      </c>
      <c r="X980003" s="381" t="s">
        <v>319</v>
      </c>
    </row>
    <row r="980004" spans="1:24" ht="37.5" hidden="1" thickBot="1" x14ac:dyDescent="0.3">
      <c r="A980004" s="609" t="s">
        <v>320</v>
      </c>
      <c r="B980004" s="610" t="str">
        <f>"C3 = "&amp;$C$980004&amp;"P + ("&amp;D980004&amp;" / P) + "&amp;$E$980004</f>
        <v>C3 = -0,0427P + (167,158 / P) + 5,8882</v>
      </c>
      <c r="C980004" s="611">
        <v>-4.2700000000000002E-2</v>
      </c>
      <c r="D980004" s="612">
        <v>167.15799999999999</v>
      </c>
      <c r="E980004" s="612">
        <v>5.8882000000000003</v>
      </c>
      <c r="F980004" s="613"/>
      <c r="G980004" s="613"/>
      <c r="H980004" s="614">
        <f>IFERROR(($C$980004*'Calcul des taux (formules)'!$G$38+($D$980004/'Calcul des taux (formules)'!$G$38)+$E$980004),0)</f>
        <v>0</v>
      </c>
      <c r="I980004" s="614" t="s">
        <v>319</v>
      </c>
      <c r="J980004" s="614" t="s">
        <v>319</v>
      </c>
      <c r="K980004" s="614" t="s">
        <v>319</v>
      </c>
      <c r="L980004" s="614" t="s">
        <v>319</v>
      </c>
      <c r="M980004" s="614" t="s">
        <v>319</v>
      </c>
      <c r="N980004" s="614" t="s">
        <v>319</v>
      </c>
      <c r="O980004" s="614" t="s">
        <v>319</v>
      </c>
      <c r="P980004" s="614" t="s">
        <v>319</v>
      </c>
      <c r="Q980004" s="614" t="s">
        <v>319</v>
      </c>
      <c r="R980004" s="615" t="s">
        <v>319</v>
      </c>
      <c r="S980004" s="614" t="s">
        <v>319</v>
      </c>
      <c r="T980004" s="614" t="s">
        <v>319</v>
      </c>
      <c r="U980004" s="614" t="s">
        <v>319</v>
      </c>
      <c r="V980004" s="614" t="s">
        <v>319</v>
      </c>
      <c r="W980004" s="614" t="s">
        <v>319</v>
      </c>
      <c r="X980004" s="614" t="s">
        <v>319</v>
      </c>
    </row>
    <row r="980005" spans="1:24" ht="15.75" hidden="1" thickBot="1" x14ac:dyDescent="0.3">
      <c r="A980005" s="624" t="s">
        <v>998</v>
      </c>
      <c r="B980005" s="626" t="str">
        <f>"RUB = "&amp;$C$980005&amp;" / P"</f>
        <v>RUB = 67,14 / P</v>
      </c>
      <c r="C980005" s="627">
        <f>Menus!$B$363</f>
        <v>67.14</v>
      </c>
      <c r="D980005" s="623"/>
      <c r="E980005" s="623"/>
      <c r="F980005" s="623"/>
      <c r="G980005" s="623"/>
      <c r="H980005" s="623"/>
      <c r="I980005" s="616">
        <f>IFERROR($C$980005/$G$38,0)</f>
        <v>0</v>
      </c>
      <c r="J980005" s="617" t="s">
        <v>319</v>
      </c>
      <c r="K980005" s="617" t="s">
        <v>319</v>
      </c>
      <c r="L980005" s="401" t="s">
        <v>319</v>
      </c>
      <c r="M980005" s="402" t="s">
        <v>319</v>
      </c>
      <c r="N980005" s="403" t="s">
        <v>319</v>
      </c>
      <c r="O980005" s="618" t="s">
        <v>319</v>
      </c>
      <c r="P980005" s="618" t="s">
        <v>319</v>
      </c>
      <c r="Q980005" s="618" t="s">
        <v>319</v>
      </c>
      <c r="R980005" s="608" t="s">
        <v>319</v>
      </c>
      <c r="S980005" s="402" t="s">
        <v>319</v>
      </c>
      <c r="T980005" s="403" t="s">
        <v>319</v>
      </c>
      <c r="U980005" s="617" t="s">
        <v>319</v>
      </c>
      <c r="V980005" s="401" t="s">
        <v>319</v>
      </c>
      <c r="W980005" s="402" t="s">
        <v>319</v>
      </c>
      <c r="X980005" s="403" t="s">
        <v>319</v>
      </c>
    </row>
    <row r="980006" spans="1:24" ht="49.5" hidden="1" thickBot="1" x14ac:dyDescent="0.3">
      <c r="A980006" s="628" t="str">
        <f>Menus!$A$367</f>
        <v>Formule 1 - EC1</v>
      </c>
      <c r="B980006" s="629" t="str">
        <f>"Valeur = ( C1 + ("&amp;$C$980006&amp;"vr "&amp;$D$980006&amp;" - "&amp;$E$980006&amp;"vp "&amp;$F$980006&amp;")) x P"</f>
        <v>Valeur = ( C1 + (13,524vr -0,491 - 11,065vp -0,482)) x P</v>
      </c>
      <c r="C980006" s="625">
        <v>13.523999999999999</v>
      </c>
      <c r="D980006" s="622">
        <v>-0.49099999999999999</v>
      </c>
      <c r="E980006" s="622">
        <v>11.065</v>
      </c>
      <c r="F980006" s="622">
        <v>-0.48199999999999998</v>
      </c>
      <c r="G980006" s="623"/>
      <c r="H980006" s="630">
        <f>IFERROR(($H$980002+($C$980006*POWER($G$40,$D$980006))-($E$980006*POWER($G$39,$F$980006)))*$G$38,0)</f>
        <v>0</v>
      </c>
      <c r="I980006" s="616" t="s">
        <v>319</v>
      </c>
      <c r="J980006" s="616" t="s">
        <v>319</v>
      </c>
      <c r="K980006" s="616" t="s">
        <v>319</v>
      </c>
      <c r="L980006" s="379">
        <f>IFERROR(IF(EXACT($I$13,$A$980006),SUMPRODUCT($C$64:$C$68,$G$64:$G$68)/$G$69-H980006,0),0)</f>
        <v>0</v>
      </c>
      <c r="M980006" s="380">
        <f>IFERROR(IF(EXACT($I$13,$A$980006),SUMPRODUCT($C$64:$C$68,$H$64:$H$68)/$H$69-H980006,0),0)</f>
        <v>0</v>
      </c>
      <c r="N980006" s="381">
        <f>IFERROR(IF(EXACT($I$13,$A$980006),SUMPRODUCT($C$64:$C$68,$I$64:$I$68)/$I$69-H980006,0),0)</f>
        <v>0</v>
      </c>
      <c r="O980006" s="614">
        <f>IFERROR(IF(EXACT($I$13,$A$980006),SUM($L$980006,H980006)*VLOOKUP($G$72,Menus!$A$358:$C$360,2,0),0),0)</f>
        <v>0</v>
      </c>
      <c r="P980006" s="614">
        <f>IFERROR(IF(EXACT($I$13,$A$980006),SUM($M$980006,H980006)*VLOOKUP($H$72,Menus!$A$358:$C$360,2,0),0),0)</f>
        <v>0</v>
      </c>
      <c r="Q980006" s="614">
        <f>IFERROR(IF(EXACT($I$13,$A$980006),SUM($N$980006,H980006)*VLOOKUP($I$72,Menus!$A$358:$C$360,2,0),0),0)</f>
        <v>0</v>
      </c>
      <c r="R980006" s="608">
        <f>IFERROR(IF(EXACT($I$13,$A$980006),SUM(H980006,$L$980006,$U$980006,$V$980006)*IF(VLOOKUP($G$78,Majoration_HCP_Valeurs,2,FALSE)=0,VLOOKUP($G$97,Majoration_DCP_Valeurs,2,FALSE),VLOOKUP($G$78,Majoration_HCP_Valeurs,2,FALSE)),0),0)</f>
        <v>0</v>
      </c>
      <c r="S980006" s="380">
        <f>IFERROR(IF(EXACT($I$13,$A$980006),SUM(H980006,$M$980006,$P$980006,$U$980006,$W$980006)*IF(VLOOKUP($H$78,Majoration_HCP_Valeurs,2,FALSE)=0,VLOOKUP($H$97,Majoration_DCP_Valeurs,2,FALSE),VLOOKUP($H$78,Majoration_HCP_Valeurs,2,FALSE)),0),0)</f>
        <v>0</v>
      </c>
      <c r="T980006" s="381">
        <f>IFERROR(IF(EXACT($I$13,$A$980006),SUM(H980006,$N$980006,$Q$980006,$U$980006,$X$980006)*IF(VLOOKUP($I$78,Majoration_HCP_Valeurs,2,FALSE)=0,VLOOKUP($I$97,Majoration_DCP_Valeurs,2,FALSE),VLOOKUP($I$78,Majoration_HCP_Valeurs,2,FALSE)),0),0)</f>
        <v>0</v>
      </c>
      <c r="U980006" s="616">
        <f>IFERROR(IF(EXACT($I$13,$A$980006),IF(EXACT(UPPER($G$45),UPPER(Menus!$A$2)),-(('Majorations applicables'!$B$26/$G$38)-'Majorations applicables'!$B$27)*$G$38,0),0),0)</f>
        <v>0</v>
      </c>
      <c r="V980006" s="379">
        <f>IFERROR(IF(AND(EXACT($I$13,$A$980006),EXACT($G$75,Menus!$A$363)),$C$980005*(1+$L$980006/H980006),0),0)</f>
        <v>0</v>
      </c>
      <c r="W980006" s="380">
        <f>IFERROR(IF(AND(EXACT($I$13,$A$980006),EXACT($H$75,Menus!$A$363)),$C$980005*(1+$M$980006/H980006),0),0)</f>
        <v>0</v>
      </c>
      <c r="X980006" s="381">
        <f>IFERROR(IF(AND(EXACT($I$13,$A$980006),EXACT($I$75,Menus!$A$363)),$C$980005*(1+$N$980006/H980006),0),0)</f>
        <v>0</v>
      </c>
    </row>
    <row r="980007" spans="1:24" ht="49.5" hidden="1" thickBot="1" x14ac:dyDescent="0.3">
      <c r="A980007" s="631" t="str">
        <f>Menus!$A$368</f>
        <v>Formule 1 - EC2</v>
      </c>
      <c r="B980007" s="629" t="str">
        <f>"Valeur = ( C2 + ("&amp;$C$980007&amp;"vr "&amp;$D$980007&amp;" - "&amp;$E$980007&amp;"vp "&amp;$F$980007&amp;")) x P"</f>
        <v>Valeur = ( C2 + (13,524vr -0,491 - 11,065vp -0,482)) x P</v>
      </c>
      <c r="C980007" s="625">
        <v>13.523999999999999</v>
      </c>
      <c r="D980007" s="622">
        <v>-0.49099999999999999</v>
      </c>
      <c r="E980007" s="622">
        <v>11.065</v>
      </c>
      <c r="F980007" s="622">
        <v>-0.48199999999999998</v>
      </c>
      <c r="G980007" s="623"/>
      <c r="H980007" s="616">
        <f>IFERROR(($H$980003+($C$980007*POWER($G$40,$D$980007))-($E$980007*POWER($G$39,$F$980007)))*$G$38,0)</f>
        <v>0</v>
      </c>
      <c r="I980007" s="616" t="s">
        <v>319</v>
      </c>
      <c r="J980007" s="616" t="s">
        <v>319</v>
      </c>
      <c r="K980007" s="616" t="s">
        <v>319</v>
      </c>
      <c r="L980007" s="379">
        <f>IFERROR(IF(EXACT($I$13,$A$980007),SUMPRODUCT($C$64:$C$68,G$64:G$68)/G$69-$H$980007,0),0)</f>
        <v>0</v>
      </c>
      <c r="M980007" s="380">
        <f>IFERROR(IF(EXACT($I$13,$A$980007),SUMPRODUCT($C$64:$C$68,$H$64:$H$68)/$H$69-$H$980007,0),0)</f>
        <v>0</v>
      </c>
      <c r="N980007" s="381">
        <f>IFERROR(IF(EXACT($I$13,$A$980007),SUMPRODUCT($C$64:$C$68,$I$64:$I$68)/$I$69-$H$980007,0),0)</f>
        <v>0</v>
      </c>
      <c r="O980007" s="614" t="s">
        <v>319</v>
      </c>
      <c r="P980007" s="614" t="s">
        <v>319</v>
      </c>
      <c r="Q980007" s="614" t="s">
        <v>319</v>
      </c>
      <c r="R980007" s="608">
        <f>IFERROR(IF(EXACT($I$13,$A$980007),SUM($H$980007,$L$980007,$U$980007,$V$980007)*IF(VLOOKUP($G$78,Majoration_HCP_Valeurs,2,FALSE)=0,VLOOKUP($G$97,Majoration_DCP_Valeurs,2,FALSE),VLOOKUP($G$78,Majoration_HCP_Valeurs,2,FALSE)),0),0)</f>
        <v>0</v>
      </c>
      <c r="S980007" s="380">
        <f>IFERROR(IF(EXACT($I$13,$A$980007),SUM($H$980007,$M$980007,$P$980007,$U$980007,$W$980007)*IF(VLOOKUP($H$78,Majoration_HCP_Valeurs,2,FALSE)=0,VLOOKUP($H$97,Majoration_DCP_Valeurs,2,FALSE),VLOOKUP($H$78,Majoration_HCP_Valeurs,2,FALSE)),0),0)</f>
        <v>0</v>
      </c>
      <c r="T980007" s="381">
        <f>IFERROR(IF(EXACT($I$13,$A$980007),SUM($H$980007,$N$980007,$Q$980007,$U$980007,$X$980007)*IF(VLOOKUP($I$78,Majoration_HCP_Valeurs,2,FALSE)=0,VLOOKUP($I$97,Majoration_DCP_Valeurs,2,FALSE),VLOOKUP($I$78,Majoration_HCP_Valeurs,2,FALSE)),0),0)</f>
        <v>0</v>
      </c>
      <c r="U980007" s="616">
        <f>IFERROR(IF(EXACT($I$13,$A$980007),IF(EXACT(UPPER($G$45),UPPER(Menus!$A$2)),-(('Majorations applicables'!$B$26/$G$38)-'Majorations applicables'!$B$27)*$G$38,0),0),0)</f>
        <v>0</v>
      </c>
      <c r="V980007" s="379">
        <f>IFERROR(IF(AND(EXACT($I$13,$A$980007),EXACT($G$75,Menus!$A$363)),$C$980005*(1+$L$980007/$H$980007),0),0)</f>
        <v>0</v>
      </c>
      <c r="W980007" s="380">
        <f>IFERROR(IF(AND(EXACT($I$13,$A$980007),EXACT($H$75,Menus!$A$363)),$C$980005*(1+$M$980007/$H$980007),0),0)</f>
        <v>0</v>
      </c>
      <c r="X980007" s="381">
        <f>IFERROR(IF(AND(EXACT($I$13,$A$980007),EXACT($I$75,Menus!$A$363)),$C$980005*(1+$N$980007/$H$980007),0),0)</f>
        <v>0</v>
      </c>
    </row>
    <row r="980008" spans="1:24" ht="49.5" hidden="1" thickBot="1" x14ac:dyDescent="0.3">
      <c r="A980008" s="631" t="str">
        <f>Menus!$A$369</f>
        <v>Formule 2</v>
      </c>
      <c r="B980008" s="629" t="str">
        <f>"Valeur = ( C1 + ("&amp;$C$980008&amp;"vr "&amp;$D$980008&amp;" - "&amp;$E$980008&amp;"vp "&amp;$F$980008&amp;")) x P"</f>
        <v>Valeur = ( C1 + (19,482vr -0,237 - 13,798vp -0,237)) x P</v>
      </c>
      <c r="C980008" s="622">
        <v>19.481999999999999</v>
      </c>
      <c r="D980008" s="622">
        <v>-0.23699999999999999</v>
      </c>
      <c r="E980008" s="622">
        <v>13.798</v>
      </c>
      <c r="F980008" s="625">
        <v>-0.23699999999999999</v>
      </c>
      <c r="G980008" s="623"/>
      <c r="H980008" s="616">
        <f>IFERROR(($H$980002+($C$980008*POWER($G$40,$D$980008))-($E$980008*POWER($G$39,$F$980008)))*$G$38,0)</f>
        <v>0</v>
      </c>
      <c r="I980008" s="616" t="s">
        <v>319</v>
      </c>
      <c r="J980008" s="616" t="s">
        <v>319</v>
      </c>
      <c r="K980008" s="616" t="s">
        <v>319</v>
      </c>
      <c r="L980008" s="379">
        <f>IFERROR(IF(EXACT($I$13,$A$980008),SUMPRODUCT($C$64:$C$68,G$64:G$68)/G$69-$H$980008,0),0)</f>
        <v>0</v>
      </c>
      <c r="M980008" s="380">
        <f>IFERROR(IF(EXACT($I$13,$A$980008),SUMPRODUCT($C$64:$C$68,$H$64:$H$68)/$H$69-$H$980008,0),0)</f>
        <v>0</v>
      </c>
      <c r="N980008" s="381">
        <f>IFERROR(IF(EXACT($I$13,$A$980008),SUMPRODUCT($C$64:$C$68,$I$64:$I$68)/$I$69-$H$980008,0),0)</f>
        <v>0</v>
      </c>
      <c r="O980008" s="614" t="s">
        <v>319</v>
      </c>
      <c r="P980008" s="614" t="s">
        <v>319</v>
      </c>
      <c r="Q980008" s="614" t="s">
        <v>319</v>
      </c>
      <c r="R980008" s="608">
        <f>IFERROR(IF(EXACT($I$13,$A$980008),SUM($H$980008,$L$980008,$U$980008,$V$980008)*IF(VLOOKUP($G$78,Majoration_HCP_Valeurs,2,FALSE)=0,VLOOKUP($G$97,Majoration_DCP_Valeurs,2,FALSE),VLOOKUP($G$78,Majoration_HCP_Valeurs,2,FALSE)),0),0)</f>
        <v>0</v>
      </c>
      <c r="S980008" s="380">
        <f>IFERROR(IF(EXACT($I$13,$A$980008),SUM($H$980008,$M$980008,$P$980008,$U$980008,$W$980008)*IF(VLOOKUP($H$78,Majoration_HCP_Valeurs,2,FALSE)=0,VLOOKUP($H$97,Majoration_DCP_Valeurs,2,FALSE),VLOOKUP($H$78,Majoration_HCP_Valeurs,2,FALSE)),0),0)</f>
        <v>0</v>
      </c>
      <c r="T980008" s="381">
        <f>IFERROR(IF(EXACT($I$13,$A$980008),SUM($H$980008,$N$980008,$Q$980008,$U$980008,$X$980008)*IF(VLOOKUP($I$78,Majoration_HCP_Valeurs,2,FALSE)=0,VLOOKUP($I$97,Majoration_DCP_Valeurs,2,FALSE),VLOOKUP($I$78,Majoration_HCP_Valeurs,2,FALSE)),0),0)</f>
        <v>0</v>
      </c>
      <c r="U980008" s="616">
        <f>IFERROR(IF(EXACT($I$13,$A$980008),IF(EXACT(UPPER($G$45),UPPER(Menus!$A$2)),-(('Majorations applicables'!$B$26/$G$38)-'Majorations applicables'!$B$27)*$G$38,0),0),0)</f>
        <v>0</v>
      </c>
      <c r="V980008" s="379">
        <f>IFERROR(IF(AND(EXACT($I$13,$A$980008),EXACT($G$75,Menus!$A$363)),$C$980005*(1+$L$980008/$H$980008),0),0)</f>
        <v>0</v>
      </c>
      <c r="W980008" s="380">
        <f>IFERROR(IF(AND(EXACT($I$13,$A$980008),EXACT($H$75,Menus!$A$363)),$C$980005*(1+$M$980008/$H$980008),0),0)</f>
        <v>0</v>
      </c>
      <c r="X980008" s="381">
        <f>IFERROR(IF(AND(EXACT($I$13,$A$980008),EXACT($I$75,Menus!$A$363)),$C$980005*(1+$N$980008/$H$980008),0),0)</f>
        <v>0</v>
      </c>
    </row>
    <row r="980009" spans="1:24" ht="49.5" hidden="1" thickBot="1" x14ac:dyDescent="0.3">
      <c r="A980009" s="631" t="str">
        <f>Menus!$A$370</f>
        <v>Formule 4</v>
      </c>
      <c r="B980009" s="629" t="str">
        <f>"Valeur = ( C2 + ("&amp;$C$980009&amp;"vr "&amp;$D$980009&amp;" - "&amp;$E$980009&amp;"vp "&amp;$F$980009&amp;")) x P"</f>
        <v>Valeur = ( C2 + (17,626vr -0,453 - 11,338vp -0,471)) x P</v>
      </c>
      <c r="C980009" s="622">
        <v>17.626000000000001</v>
      </c>
      <c r="D980009" s="622">
        <v>-0.45300000000000001</v>
      </c>
      <c r="E980009" s="622">
        <v>11.337999999999999</v>
      </c>
      <c r="F980009" s="622">
        <v>-0.47099999999999997</v>
      </c>
      <c r="G980009" s="623"/>
      <c r="H980009" s="616">
        <f>IFERROR(($H$980002+($C$980009*POWER($G$40,$D$980009))-($E$980009*POWER($G$39,$F$980009)))*$G$38,0)</f>
        <v>0</v>
      </c>
      <c r="I980009" s="616" t="s">
        <v>319</v>
      </c>
      <c r="J980009" s="616">
        <f>IFERROR(IF(EXACT($I$13,$A$980009),$H$980009*(-$G$50),0),0)</f>
        <v>0</v>
      </c>
      <c r="K980009" s="616">
        <f>IFERROR(IF(EXACT($I$13,$A$980009),IF(OR(EXACT($G$59,0),ISBLANK($G$59)=TRUE),0,IF(AND($G$57&gt;0,OR($G$58&gt;0,$G$59&gt;0)),(-('Majorations applicables'!$B$19*POWER($G$53,'Majorations applicables'!$B$20)-('Majorations applicables'!$B$21*$G$53)+1)*($H$980009+$J$980009)),IF(AND($G$57&gt;0,OR(EXACT($G$58,0),EXACT($G$59,0))),(-('Majorations applicables'!$B$19*POWER($G$53,'Majorations applicables'!$B$20)-('Majorations applicables'!$B$21*$G$53)+1)*($H$980009+$J$980009)),0))),0),0)</f>
        <v>0</v>
      </c>
      <c r="L980009" s="379">
        <f>IFERROR(IF(EXACT($I$13,$A$980009),SUMPRODUCT($C$64:$C$68,G$64:G$68)/G$69-$H$980009,0),0)</f>
        <v>0</v>
      </c>
      <c r="M980009" s="380">
        <f>IFERROR(IF(EXACT($I$13,$A$980009),SUMPRODUCT($C$64:$C$68,$H$64:$H$68)/$H$69-$H$980009,0),0)</f>
        <v>0</v>
      </c>
      <c r="N980009" s="381">
        <f>IFERROR(IF(EXACT($I$13,$A$980009),SUMPRODUCT($C$64:$C$68,$I$64:$I$68)/$I$69-$H$980009,0),0)</f>
        <v>0</v>
      </c>
      <c r="O980009" s="614" t="s">
        <v>319</v>
      </c>
      <c r="P980009" s="614" t="s">
        <v>319</v>
      </c>
      <c r="Q980009" s="614" t="s">
        <v>319</v>
      </c>
      <c r="R980009" s="608">
        <f>IFERROR(IF(EXACT($I$13,$A$980009),SUM($H$980009:$K$980009,$L$980009,$U$980009,$V$980009)*IF(VLOOKUP($G$78,Majoration_HCP_Valeurs,2,FALSE)=0,VLOOKUP($G$97,Majoration_DCP_Valeurs,2,FALSE),VLOOKUP($G$78,Majoration_HCP_Valeurs,2,FALSE)),0),0)</f>
        <v>0</v>
      </c>
      <c r="S980009" s="380">
        <f>IFERROR(IF(EXACT($I$13,$A$980009),SUM($H$980009:$K$980009,$M$980009,$P$980009,$U$980009,$W$980009)*IF(VLOOKUP($H$78,Majoration_HCP_Valeurs,2,FALSE)=0,VLOOKUP($H$97,Majoration_DCP_Valeurs,2,FALSE),VLOOKUP($H$78,Majoration_HCP_Valeurs,2,FALSE)),0),0)</f>
        <v>0</v>
      </c>
      <c r="T980009" s="381">
        <f>IFERROR(IF(EXACT($I$13,$A$980009),SUM($H$980009:$K$980009,$N$980009,$Q$980009,$U$980009,$X$980009)*IF(VLOOKUP($I$78,Majoration_HCP_Valeurs,2,FALSE)=0,VLOOKUP($I$97,Majoration_DCP_Valeurs,2,FALSE),VLOOKUP($I$78,Majoration_HCP_Valeurs,2,FALSE)),0),0)</f>
        <v>0</v>
      </c>
      <c r="U980009" s="616">
        <f>IFERROR(IF(EXACT($I$13,$A$980009),IF(EXACT(UPPER($G$45),UPPER(Menus!$A$2)),-(('Majorations applicables'!$B$26/$G$38)-'Majorations applicables'!$B$27)*$G$38,0),0),0)</f>
        <v>0</v>
      </c>
      <c r="V980009" s="379">
        <f>IFERROR(IF(AND(EXACT($I$13,$A$980009),EXACT($G$75,Menus!$A$363)),$C$980005*(1+$L$980009/$H$980009),0),0)</f>
        <v>0</v>
      </c>
      <c r="W980009" s="380">
        <f>IFERROR(IF(AND(EXACT($I$13,$A$980009),EXACT($H$75,Menus!$A$363)),$C$980005*(1+$M$980009/$H$980009),0),0)</f>
        <v>0</v>
      </c>
      <c r="X980009" s="381">
        <f>IFERROR(IF(AND(EXACT($I$13,$A$980009),EXACT($I$75,Menus!$A$363)),C$980005*(1+$N$980009/$H$980009),0),0)</f>
        <v>0</v>
      </c>
    </row>
    <row r="980010" spans="1:24" ht="49.5" hidden="1" thickBot="1" x14ac:dyDescent="0.3">
      <c r="A980010" s="631" t="str">
        <f>Menus!$A$371</f>
        <v>Formule 6</v>
      </c>
      <c r="B980010" s="629" t="str">
        <f>"Valeur = ( C1 + ("&amp;$C$980010&amp;"vr "&amp;$D$980010&amp;" - "&amp;$E$980010&amp;"vp "&amp;$F$980010&amp;")) x P "</f>
        <v xml:space="preserve">Valeur = ( C1 + (15,797vr -0,361 - 12,335vp -0,415)) x P </v>
      </c>
      <c r="C980010" s="622">
        <v>15.797000000000001</v>
      </c>
      <c r="D980010" s="622">
        <v>-0.36099999999999999</v>
      </c>
      <c r="E980010" s="625">
        <v>12.335000000000001</v>
      </c>
      <c r="F980010" s="622">
        <v>-0.41499999999999998</v>
      </c>
      <c r="G980010" s="623"/>
      <c r="H980010" s="616">
        <f>IFERROR(($H$980002+($C$980010*POWER($G$40,$D$980010))-($E$980010*POWER($G$39,$F$980010)))*$G$38,0)</f>
        <v>0</v>
      </c>
      <c r="I980010" s="616" t="s">
        <v>319</v>
      </c>
      <c r="J980010" s="616">
        <f>IFERROR(IF(EXACT($I$13,$A$980010),$H$980010*(-$G$50),0),0)</f>
        <v>0</v>
      </c>
      <c r="K980010" s="616">
        <f>IFERROR(IF(EXACT($I$13,$A$980010),IF(OR(EXACT($G$59,0),ISBLANK($G$59)=TRUE),0,IF(AND($G$57&gt;0,OR($G$58&gt;0,$G$59&gt;0)),(-('Majorations applicables'!$B$19*POWER($G$53,'Majorations applicables'!$B$20)-('Majorations applicables'!$B$21*$G$53)+1)*($H$980010+$J$980010)),IF(AND($G$57&gt;0,OR(EXACT($G$58,0),EXACT($G$59,0))),(-('Majorations applicables'!$B$19*POWER($G$53,'Majorations applicables'!$B$20)-('Majorations applicables'!$B$21*$G$53)+1)*($H$980010+$J$980010)),0))),0),0)</f>
        <v>0</v>
      </c>
      <c r="L980010" s="379">
        <f>IFERROR(IF(EXACT($I$13,$A$980010),SUMPRODUCT($C$64:$C$68,G$64:G$68)/G$69-$H$980010,0),0)</f>
        <v>0</v>
      </c>
      <c r="M980010" s="380">
        <f>IFERROR(IF(EXACT($I$13,$A$980010),SUMPRODUCT($C$64:$C$68,$H$64:$H$68)/$H$69-$H$980010,0),0)</f>
        <v>0</v>
      </c>
      <c r="N980010" s="381">
        <f>IFERROR(IF(EXACT($I$13,$A$980010),SUMPRODUCT($C$64:$C$68,$I$64:$I$68)/$I$69-$H$980010,0),0)</f>
        <v>0</v>
      </c>
      <c r="O980010" s="614" t="s">
        <v>319</v>
      </c>
      <c r="P980010" s="614" t="s">
        <v>319</v>
      </c>
      <c r="Q980010" s="614" t="s">
        <v>319</v>
      </c>
      <c r="R980010" s="608">
        <f>IFERROR(IF(EXACT($I$13,$A$980010),SUM($H$980010:$K$980010,$L$980010,$U$980010,$V$980010)*IF(VLOOKUP($G$78,Majoration_HCP_Valeurs,2,FALSE)=0,VLOOKUP($G$97,Majoration_DCP_Valeurs,2,FALSE),VLOOKUP($G$78,Majoration_HCP_Valeurs,2,FALSE)),0),0)</f>
        <v>0</v>
      </c>
      <c r="S980010" s="380">
        <f>IFERROR(IF(EXACT($I$13,$A$980010),SUM($H$980010:$K$980010,$M$980010,$P$980010,$U$980010,$W$980010)*IF(VLOOKUP($H$78,Majoration_HCP_Valeurs,2,FALSE)=0,VLOOKUP($H$97,Majoration_DCP_Valeurs,2,FALSE),VLOOKUP($H$78,Majoration_HCP_Valeurs,2,FALSE)),0),0)</f>
        <v>0</v>
      </c>
      <c r="T980010" s="381">
        <f>IFERROR(IF(EXACT($I$13,$A$980010),SUM($H$980010:$K$980010,$N$980010,$Q$980010,$U$980010,$X$980010)*IF(VLOOKUP($I$78,Majoration_HCP_Valeurs,2,FALSE)=0,VLOOKUP($I$97,Majoration_DCP_Valeurs,2,FALSE),VLOOKUP($I$78,Majoration_HCP_Valeurs,2,FALSE)),0),0)</f>
        <v>0</v>
      </c>
      <c r="U980010" s="616">
        <f>IFERROR(IF(EXACT($I$13,$A$980010),IF(EXACT(UPPER($G$45),UPPER(Menus!$A$2)),-(('Majorations applicables'!$B$26/$G$38)-'Majorations applicables'!$B$27)*$G$38,0),0),0)</f>
        <v>0</v>
      </c>
      <c r="V980010" s="379">
        <f>IFERROR(IF(AND(EXACT($I$13,$A$980010),EXACT($G$75,Menus!$A$363)),$C$980005*(1+$L$980010/$H$980010),0),0)</f>
        <v>0</v>
      </c>
      <c r="W980010" s="380">
        <f>IFERROR(IF(AND(EXACT($I$13,$A$980010),EXACT($H$75,Menus!$A$363)),$C$980005*(1+$M$980010/$H$980010),0),0)</f>
        <v>0</v>
      </c>
      <c r="X980010" s="381">
        <f>IFERROR(IF(AND(EXACT($I$13,$A$980010),EXACT($I$75,Menus!$A$363)),C$980005*(1+$N$980010/$H$980010),0),0)</f>
        <v>0</v>
      </c>
    </row>
    <row r="980011" spans="1:24" ht="49.5" hidden="1" thickBot="1" x14ac:dyDescent="0.3">
      <c r="A980011" s="632" t="str">
        <f>Menus!$A$372</f>
        <v>Formule 7</v>
      </c>
      <c r="B980011" s="633" t="str">
        <f>"Valeur = ( C2 + ("&amp;$C$980011&amp;"vr "&amp;$D$980011&amp;" - "&amp;$E$980011&amp;"vp "&amp;$F$980011&amp;")) x P"</f>
        <v>Valeur = ( C2 + (8,003vr -0,643 - 6,745vp -0,564)) x P</v>
      </c>
      <c r="C980011" s="612">
        <v>8.0030000000000001</v>
      </c>
      <c r="D980011" s="612">
        <v>-0.64300000000000002</v>
      </c>
      <c r="E980011" s="634">
        <v>6.7450000000000001</v>
      </c>
      <c r="F980011" s="612">
        <v>-0.56399999999999995</v>
      </c>
      <c r="G980011" s="613"/>
      <c r="H980011" s="614">
        <f>IFERROR(($H$980003+($C$980011*POWER($G$40,$D$980011))-($E$980011*POWER($G$39,$F$980011)))*$G$38,0)</f>
        <v>0</v>
      </c>
      <c r="I980011" s="614" t="s">
        <v>319</v>
      </c>
      <c r="J980011" s="614">
        <f>IFERROR(IF(EXACT($I$13,$A$980011),$H$980011*(-$G$50),0),0)</f>
        <v>0</v>
      </c>
      <c r="K980011" s="614">
        <f>IFERROR(IF(EXACT($I$13,$A$980011),IF(OR(EXACT($G$59,0),ISBLANK($G$59)=TRUE),0,IF(AND($G$57&gt;0,OR($G$58&gt;0,$G$59&gt;0)),(-('Majorations applicables'!$B$19*POWER($G$53,'Majorations applicables'!$B$20)-('Majorations applicables'!$B$21*$G$53)+1)*($H$980011+$J$980011)),IF(AND($G$57&gt;0,OR(EXACT($G$58,0),EXACT($G$59,0))),(-('Majorations applicables'!$B$19*POWER($G$53,'Majorations applicables'!$B$20)-('Majorations applicables'!$B$21*$G$53)+1)*($H$980011+$J$980011)),0))),0),0)</f>
        <v>0</v>
      </c>
      <c r="L980011" s="614">
        <f>IFERROR(IF(EXACT($I$13,$A$980011),SUMPRODUCT($C$64:$C$68,G$64:G$68)/G$69-$H$980011,0),0)</f>
        <v>0</v>
      </c>
      <c r="M980011" s="614">
        <f>IFERROR(IF(EXACT($I$13,$A$980011),SUMPRODUCT($C$64:$C$68,$H$64:$H$68)/$H$69-$H$980011,0),0)</f>
        <v>0</v>
      </c>
      <c r="N980011" s="614">
        <f>IFERROR(IF(EXACT($I$13,$A$980011),SUMPRODUCT($C$64:$C$68,$I$64:$I$68)/$I$69-$H$980011,0),0)</f>
        <v>0</v>
      </c>
      <c r="O980011" s="614" t="s">
        <v>319</v>
      </c>
      <c r="P980011" s="614" t="s">
        <v>319</v>
      </c>
      <c r="Q980011" s="614" t="s">
        <v>319</v>
      </c>
      <c r="R980011" s="615">
        <f>IFERROR(IF(EXACT($I$13,$A$980011),SUM($H$980011:$K$980011,$L$980011,$O$980011,$U$980011,$V$980011)*IF(VLOOKUP($G$78,Majoration_HCP_Valeurs,2,FALSE)=0,VLOOKUP($G$97,Majoration_DCP_Valeurs,2,FALSE),VLOOKUP($G$78,Majoration_HCP_Valeurs,2,FALSE)),0),0)</f>
        <v>0</v>
      </c>
      <c r="S980011" s="614">
        <f>IFERROR(IF(EXACT($I$13,$A$980011),SUM($H$980011:$K$980011,$M$980011,$P$980011,$U$980011,$W$980011)*IF(VLOOKUP($H$78,Majoration_HCP_Valeurs,2,FALSE)=0,VLOOKUP($H$97,Majoration_DCP_Valeurs,2,FALSE),VLOOKUP($H$78,Majoration_HCP_Valeurs,2,FALSE)),0),0)</f>
        <v>0</v>
      </c>
      <c r="T980011" s="614">
        <f>IFERROR(IF(EXACT($I$13,$A$980011),SUM($H$980011:$K$980011,$N$980011,$Q$980011,$U$980011,$X$980011)*IF(VLOOKUP($I$78,Majoration_HCP_Valeurs,2,FALSE)=0,VLOOKUP($I$97,Majoration_DCP_Valeurs,2,FALSE),VLOOKUP($I$78,Majoration_HCP_Valeurs,2,FALSE)),0),0)</f>
        <v>0</v>
      </c>
      <c r="U980011" s="614">
        <f>IFERROR(IF(EXACT($I$13,$A$980011),IF(EXACT(UPPER($G$45),UPPER(Menus!$A$2)),('Majorations applicables'!$B$26+('Majorations applicables'!$B$27*$G$38)-'Majorations applicables'!#REF!/$G$38)*$G$38,0),0),0)</f>
        <v>0</v>
      </c>
      <c r="V980011" s="614">
        <f>IFERROR(IF(AND(EXACT($I$13,$A$980011),EXACT($G$75,Menus!$A$363)),$C$980005*(1+$L$980011/$H$980011),0),0)</f>
        <v>0</v>
      </c>
      <c r="W980011" s="614">
        <f>IFERROR(IF(AND(EXACT($I$13,$A$980011),EXACT($H$75,Menus!$A$363)),$C$980005*(1+$M$980011/$H$980011),0),0)</f>
        <v>0</v>
      </c>
      <c r="X980011" s="614">
        <f>IFERROR(IF(AND(EXACT($I$13,$A$980011),EXACT($I$75,Menus!$A$363)),C$980005*(1+$N$980011/$H$980011),0),0)</f>
        <v>0</v>
      </c>
    </row>
    <row r="980012" spans="1:24" ht="37.5" hidden="1" thickBot="1" x14ac:dyDescent="0.3">
      <c r="A980012" s="384" t="str">
        <f>Menus!$A$373</f>
        <v>Inscrire une valeur</v>
      </c>
      <c r="B980012" s="501" t="s">
        <v>318</v>
      </c>
      <c r="C980012" s="399"/>
      <c r="D980012" s="399"/>
      <c r="E980012" s="399"/>
      <c r="F980012" s="399"/>
      <c r="G980012" s="399"/>
      <c r="H980012" s="383"/>
      <c r="I980012" s="383"/>
      <c r="J980012" s="383"/>
      <c r="K980012" s="383"/>
      <c r="L980012" s="383"/>
      <c r="M980012" s="383"/>
      <c r="N980012" s="383"/>
      <c r="O980012" s="619"/>
      <c r="P980012" s="619"/>
      <c r="Q980012" s="619"/>
      <c r="R980012" s="636"/>
      <c r="S980012" s="383"/>
      <c r="T980012" s="383"/>
      <c r="U980012" s="635"/>
      <c r="V980012" s="383"/>
      <c r="W980012" s="383"/>
      <c r="X980012" s="383"/>
    </row>
    <row r="980013" spans="1:24" hidden="1" x14ac:dyDescent="0.25"/>
    <row r="980014" spans="1:24" hidden="1" x14ac:dyDescent="0.25"/>
    <row r="980015" spans="1:24" hidden="1" x14ac:dyDescent="0.25"/>
    <row r="980016" spans="1:24" hidden="1" x14ac:dyDescent="0.25"/>
    <row r="980017" hidden="1" x14ac:dyDescent="0.25"/>
    <row r="980018" hidden="1" x14ac:dyDescent="0.25"/>
    <row r="980019" hidden="1" x14ac:dyDescent="0.25"/>
    <row r="980020" hidden="1" x14ac:dyDescent="0.25"/>
    <row r="980021" hidden="1" x14ac:dyDescent="0.25"/>
    <row r="980022" customFormat="1" hidden="1" x14ac:dyDescent="0.25"/>
    <row r="980023" customFormat="1" hidden="1" x14ac:dyDescent="0.25"/>
    <row r="980024" customFormat="1" hidden="1" x14ac:dyDescent="0.25"/>
    <row r="980025" customFormat="1" hidden="1" x14ac:dyDescent="0.25"/>
    <row r="980026" customFormat="1" hidden="1" x14ac:dyDescent="0.25"/>
    <row r="980027" customFormat="1" hidden="1" x14ac:dyDescent="0.25"/>
    <row r="980028" customFormat="1" hidden="1" x14ac:dyDescent="0.25"/>
    <row r="980029" customFormat="1" hidden="1" x14ac:dyDescent="0.25"/>
    <row r="980030" customFormat="1" hidden="1" x14ac:dyDescent="0.25"/>
    <row r="980031" customFormat="1" hidden="1" x14ac:dyDescent="0.25"/>
    <row r="980032" customFormat="1" hidden="1" x14ac:dyDescent="0.25"/>
    <row r="980033" customFormat="1" hidden="1" x14ac:dyDescent="0.25"/>
    <row r="980034" customFormat="1" hidden="1" x14ac:dyDescent="0.25"/>
    <row r="980035" customFormat="1" x14ac:dyDescent="0.25"/>
    <row r="980036" customFormat="1" x14ac:dyDescent="0.25"/>
    <row r="980037" customFormat="1" x14ac:dyDescent="0.25"/>
    <row r="980038" customFormat="1" x14ac:dyDescent="0.25"/>
    <row r="980039" customFormat="1" x14ac:dyDescent="0.25"/>
    <row r="980040" customFormat="1" x14ac:dyDescent="0.25"/>
    <row r="980041" customFormat="1" x14ac:dyDescent="0.25"/>
    <row r="980042" customFormat="1" x14ac:dyDescent="0.25"/>
    <row r="980043" customFormat="1" x14ac:dyDescent="0.25"/>
    <row r="980044" customFormat="1" x14ac:dyDescent="0.25"/>
    <row r="980045" customFormat="1" x14ac:dyDescent="0.25"/>
    <row r="980046" customFormat="1" x14ac:dyDescent="0.25"/>
    <row r="980047" customFormat="1" x14ac:dyDescent="0.25"/>
    <row r="980048" customFormat="1" x14ac:dyDescent="0.25"/>
    <row r="980049" customFormat="1" x14ac:dyDescent="0.25"/>
    <row r="980050" customFormat="1" x14ac:dyDescent="0.25"/>
    <row r="980051" customFormat="1" x14ac:dyDescent="0.25"/>
    <row r="980052" customFormat="1" x14ac:dyDescent="0.25"/>
    <row r="980053" customFormat="1" x14ac:dyDescent="0.25"/>
    <row r="980054" customFormat="1" x14ac:dyDescent="0.25"/>
    <row r="980055" customFormat="1" x14ac:dyDescent="0.25"/>
    <row r="980056" customFormat="1" x14ac:dyDescent="0.25"/>
    <row r="980057" customFormat="1" x14ac:dyDescent="0.25"/>
    <row r="980058" customFormat="1" x14ac:dyDescent="0.25"/>
    <row r="980059" customFormat="1" x14ac:dyDescent="0.25"/>
    <row r="980060" customFormat="1" x14ac:dyDescent="0.25"/>
    <row r="980061" customFormat="1" x14ac:dyDescent="0.25"/>
    <row r="980062" customFormat="1" x14ac:dyDescent="0.25"/>
    <row r="980063" customFormat="1" x14ac:dyDescent="0.25"/>
    <row r="980064" customFormat="1" x14ac:dyDescent="0.25"/>
    <row r="980065" customFormat="1" x14ac:dyDescent="0.25"/>
    <row r="980066" customFormat="1" x14ac:dyDescent="0.25"/>
    <row r="980067" customFormat="1" x14ac:dyDescent="0.25"/>
    <row r="980068" customFormat="1" x14ac:dyDescent="0.25"/>
    <row r="980069" customFormat="1" x14ac:dyDescent="0.25"/>
    <row r="980070" customFormat="1" x14ac:dyDescent="0.25"/>
    <row r="980071" customFormat="1" x14ac:dyDescent="0.25"/>
    <row r="980072" customFormat="1" x14ac:dyDescent="0.25"/>
    <row r="980073" customFormat="1" x14ac:dyDescent="0.25"/>
    <row r="980074" customFormat="1" x14ac:dyDescent="0.25"/>
    <row r="980075" customFormat="1" x14ac:dyDescent="0.25"/>
    <row r="980076" customFormat="1" x14ac:dyDescent="0.25"/>
    <row r="980077" customFormat="1" x14ac:dyDescent="0.25"/>
    <row r="980078" customFormat="1" x14ac:dyDescent="0.25"/>
    <row r="980079" customFormat="1" x14ac:dyDescent="0.25"/>
    <row r="980080" customFormat="1" x14ac:dyDescent="0.25"/>
    <row r="980081" customFormat="1" x14ac:dyDescent="0.25"/>
    <row r="980082" customFormat="1" x14ac:dyDescent="0.25"/>
    <row r="980083" customFormat="1" x14ac:dyDescent="0.25"/>
    <row r="980084" customFormat="1" x14ac:dyDescent="0.25"/>
    <row r="980085" customFormat="1" x14ac:dyDescent="0.25"/>
    <row r="980086" customFormat="1" x14ac:dyDescent="0.25"/>
    <row r="980087" customFormat="1" x14ac:dyDescent="0.25"/>
    <row r="980088" customFormat="1" x14ac:dyDescent="0.25"/>
    <row r="980089" customFormat="1" x14ac:dyDescent="0.25"/>
    <row r="980090" customFormat="1" x14ac:dyDescent="0.25"/>
    <row r="980091" customFormat="1" x14ac:dyDescent="0.25"/>
    <row r="980092" customFormat="1" x14ac:dyDescent="0.25"/>
    <row r="980093" customFormat="1" x14ac:dyDescent="0.25"/>
    <row r="980094" customFormat="1" x14ac:dyDescent="0.25"/>
    <row r="980095" customFormat="1" x14ac:dyDescent="0.25"/>
    <row r="980096" customFormat="1" x14ac:dyDescent="0.25"/>
    <row r="980097" customFormat="1" x14ac:dyDescent="0.25"/>
    <row r="980098" customFormat="1" x14ac:dyDescent="0.25"/>
    <row r="980099" customFormat="1" x14ac:dyDescent="0.25"/>
    <row r="980100" customFormat="1" x14ac:dyDescent="0.25"/>
    <row r="980101" customFormat="1" x14ac:dyDescent="0.25"/>
    <row r="980102" customFormat="1" x14ac:dyDescent="0.25"/>
    <row r="980103" customFormat="1" x14ac:dyDescent="0.25"/>
    <row r="980104" customFormat="1" x14ac:dyDescent="0.25"/>
    <row r="980105" customFormat="1" x14ac:dyDescent="0.25"/>
    <row r="980106" customFormat="1" x14ac:dyDescent="0.25"/>
    <row r="980107" customFormat="1" x14ac:dyDescent="0.25"/>
    <row r="980108" customFormat="1" x14ac:dyDescent="0.25"/>
    <row r="980109" customFormat="1" x14ac:dyDescent="0.25"/>
    <row r="980110" customFormat="1" x14ac:dyDescent="0.25"/>
    <row r="980111" customFormat="1" x14ac:dyDescent="0.25"/>
    <row r="980112" customFormat="1" x14ac:dyDescent="0.25"/>
    <row r="980113" customFormat="1" x14ac:dyDescent="0.25"/>
    <row r="980114" customFormat="1" x14ac:dyDescent="0.25"/>
    <row r="980115" customFormat="1" x14ac:dyDescent="0.25"/>
    <row r="980116" customFormat="1" x14ac:dyDescent="0.25"/>
    <row r="980117" customFormat="1" x14ac:dyDescent="0.25"/>
    <row r="980118" customFormat="1" x14ac:dyDescent="0.25"/>
    <row r="980119" customFormat="1" x14ac:dyDescent="0.25"/>
    <row r="980120" customFormat="1" x14ac:dyDescent="0.25"/>
    <row r="980121" customFormat="1" x14ac:dyDescent="0.25"/>
    <row r="980122" customFormat="1" x14ac:dyDescent="0.25"/>
    <row r="980123" customFormat="1" x14ac:dyDescent="0.25"/>
    <row r="980124" customFormat="1" x14ac:dyDescent="0.25"/>
    <row r="980125" customFormat="1" x14ac:dyDescent="0.25"/>
    <row r="980126" customFormat="1" x14ac:dyDescent="0.25"/>
    <row r="980127" customFormat="1" x14ac:dyDescent="0.25"/>
    <row r="980128" customFormat="1" x14ac:dyDescent="0.25"/>
    <row r="980129" customFormat="1" x14ac:dyDescent="0.25"/>
    <row r="980130" customFormat="1" x14ac:dyDescent="0.25"/>
    <row r="980131" customFormat="1" x14ac:dyDescent="0.25"/>
    <row r="980132" customFormat="1" x14ac:dyDescent="0.25"/>
    <row r="980133" customFormat="1" x14ac:dyDescent="0.25"/>
    <row r="980134" customFormat="1" x14ac:dyDescent="0.25"/>
    <row r="980135" customFormat="1" x14ac:dyDescent="0.25"/>
    <row r="980136" customFormat="1" x14ac:dyDescent="0.25"/>
    <row r="980137" customFormat="1" x14ac:dyDescent="0.25"/>
    <row r="980138" customFormat="1" x14ac:dyDescent="0.25"/>
    <row r="980139" customFormat="1" x14ac:dyDescent="0.25"/>
    <row r="980140" customFormat="1" x14ac:dyDescent="0.25"/>
    <row r="980141" customFormat="1" x14ac:dyDescent="0.25"/>
    <row r="980142" customFormat="1" x14ac:dyDescent="0.25"/>
    <row r="980143" customFormat="1" x14ac:dyDescent="0.25"/>
    <row r="980144" customFormat="1" x14ac:dyDescent="0.25"/>
    <row r="980145" customFormat="1" x14ac:dyDescent="0.25"/>
    <row r="980146" customFormat="1" x14ac:dyDescent="0.25"/>
    <row r="980147" customFormat="1" x14ac:dyDescent="0.25"/>
    <row r="980148" customFormat="1" x14ac:dyDescent="0.25"/>
    <row r="980149" customFormat="1" x14ac:dyDescent="0.25"/>
    <row r="980150" customFormat="1" x14ac:dyDescent="0.25"/>
    <row r="980151" customFormat="1" x14ac:dyDescent="0.25"/>
    <row r="980152" customFormat="1" x14ac:dyDescent="0.25"/>
    <row r="980153" customFormat="1" x14ac:dyDescent="0.25"/>
    <row r="980154" customFormat="1" x14ac:dyDescent="0.25"/>
    <row r="980155" customFormat="1" x14ac:dyDescent="0.25"/>
    <row r="980156" customFormat="1" x14ac:dyDescent="0.25"/>
    <row r="980157" customFormat="1" x14ac:dyDescent="0.25"/>
    <row r="980158" customFormat="1" x14ac:dyDescent="0.25"/>
    <row r="980159" customFormat="1" x14ac:dyDescent="0.25"/>
    <row r="980160" customFormat="1" x14ac:dyDescent="0.25"/>
    <row r="980161" customFormat="1" x14ac:dyDescent="0.25"/>
    <row r="980162" customFormat="1" x14ac:dyDescent="0.25"/>
    <row r="980163" customFormat="1" x14ac:dyDescent="0.25"/>
    <row r="980164" customFormat="1" x14ac:dyDescent="0.25"/>
    <row r="980165" customFormat="1" x14ac:dyDescent="0.25"/>
    <row r="980166" customFormat="1" x14ac:dyDescent="0.25"/>
    <row r="980167" customFormat="1" x14ac:dyDescent="0.25"/>
    <row r="980168" customFormat="1" x14ac:dyDescent="0.25"/>
    <row r="980169" customFormat="1" x14ac:dyDescent="0.25"/>
    <row r="980170" customFormat="1" x14ac:dyDescent="0.25"/>
    <row r="980171" customFormat="1" x14ac:dyDescent="0.25"/>
    <row r="980172" customFormat="1" x14ac:dyDescent="0.25"/>
    <row r="980173" customFormat="1" x14ac:dyDescent="0.25"/>
    <row r="980174" customFormat="1" x14ac:dyDescent="0.25"/>
    <row r="980175" customFormat="1" x14ac:dyDescent="0.25"/>
    <row r="980176" customFormat="1" x14ac:dyDescent="0.25"/>
    <row r="980177" customFormat="1" x14ac:dyDescent="0.25"/>
    <row r="980178" customFormat="1" x14ac:dyDescent="0.25"/>
    <row r="980179" customFormat="1" x14ac:dyDescent="0.25"/>
    <row r="980180" customFormat="1" x14ac:dyDescent="0.25"/>
    <row r="980181" customFormat="1" x14ac:dyDescent="0.25"/>
    <row r="980182" customFormat="1" x14ac:dyDescent="0.25"/>
    <row r="980183" customFormat="1" x14ac:dyDescent="0.25"/>
    <row r="980184" customFormat="1" x14ac:dyDescent="0.25"/>
    <row r="980185" customFormat="1" x14ac:dyDescent="0.25"/>
    <row r="980186" customFormat="1" x14ac:dyDescent="0.25"/>
    <row r="980187" customFormat="1" x14ac:dyDescent="0.25"/>
    <row r="980188" customFormat="1" x14ac:dyDescent="0.25"/>
    <row r="980189" customFormat="1" x14ac:dyDescent="0.25"/>
    <row r="980190" customFormat="1" x14ac:dyDescent="0.25"/>
    <row r="980191" customFormat="1" x14ac:dyDescent="0.25"/>
    <row r="980192" customFormat="1" x14ac:dyDescent="0.25"/>
    <row r="980193" customFormat="1" x14ac:dyDescent="0.25"/>
    <row r="980194" customFormat="1" x14ac:dyDescent="0.25"/>
    <row r="980195" customFormat="1" x14ac:dyDescent="0.25"/>
    <row r="980196" customFormat="1" x14ac:dyDescent="0.25"/>
    <row r="980197" customFormat="1" x14ac:dyDescent="0.25"/>
    <row r="980198" customFormat="1" x14ac:dyDescent="0.25"/>
    <row r="980199" customFormat="1" x14ac:dyDescent="0.25"/>
    <row r="980200" customFormat="1" x14ac:dyDescent="0.25"/>
    <row r="980201" customFormat="1" x14ac:dyDescent="0.25"/>
    <row r="980202" customFormat="1" x14ac:dyDescent="0.25"/>
    <row r="980203" customFormat="1" x14ac:dyDescent="0.25"/>
    <row r="980204" customFormat="1" x14ac:dyDescent="0.25"/>
    <row r="980205" customFormat="1" x14ac:dyDescent="0.25"/>
    <row r="980206" customFormat="1" x14ac:dyDescent="0.25"/>
    <row r="980207" customFormat="1" x14ac:dyDescent="0.25"/>
    <row r="980208" customFormat="1" x14ac:dyDescent="0.25"/>
    <row r="980209" customFormat="1" x14ac:dyDescent="0.25"/>
    <row r="980210" customFormat="1" x14ac:dyDescent="0.25"/>
    <row r="980211" customFormat="1" x14ac:dyDescent="0.25"/>
    <row r="980212" customFormat="1" x14ac:dyDescent="0.25"/>
    <row r="980213" customFormat="1" x14ac:dyDescent="0.25"/>
    <row r="980214" customFormat="1" x14ac:dyDescent="0.25"/>
    <row r="980215" customFormat="1" x14ac:dyDescent="0.25"/>
    <row r="980216" customFormat="1" x14ac:dyDescent="0.25"/>
    <row r="980217" customFormat="1" x14ac:dyDescent="0.25"/>
    <row r="980218" customFormat="1" x14ac:dyDescent="0.25"/>
    <row r="980219" customFormat="1" x14ac:dyDescent="0.25"/>
    <row r="980220" customFormat="1" x14ac:dyDescent="0.25"/>
    <row r="980221" customFormat="1" x14ac:dyDescent="0.25"/>
    <row r="980222" customFormat="1" x14ac:dyDescent="0.25"/>
    <row r="980223" customFormat="1" x14ac:dyDescent="0.25"/>
    <row r="980224" customFormat="1" x14ac:dyDescent="0.25"/>
    <row r="980225" customFormat="1" x14ac:dyDescent="0.25"/>
    <row r="980226" customFormat="1" x14ac:dyDescent="0.25"/>
    <row r="980227" customFormat="1" x14ac:dyDescent="0.25"/>
    <row r="980228" customFormat="1" x14ac:dyDescent="0.25"/>
    <row r="980229" customFormat="1" x14ac:dyDescent="0.25"/>
    <row r="980230" customFormat="1" x14ac:dyDescent="0.25"/>
    <row r="980231" customFormat="1" x14ac:dyDescent="0.25"/>
    <row r="980232" customFormat="1" x14ac:dyDescent="0.25"/>
    <row r="980233" customFormat="1" x14ac:dyDescent="0.25"/>
    <row r="980234" customFormat="1" x14ac:dyDescent="0.25"/>
    <row r="980235" customFormat="1" x14ac:dyDescent="0.25"/>
    <row r="980236" customFormat="1" x14ac:dyDescent="0.25"/>
    <row r="980237" customFormat="1" x14ac:dyDescent="0.25"/>
    <row r="980238" customFormat="1" x14ac:dyDescent="0.25"/>
    <row r="980239" customFormat="1" x14ac:dyDescent="0.25"/>
    <row r="980240" customFormat="1" x14ac:dyDescent="0.25"/>
    <row r="980241" customFormat="1" x14ac:dyDescent="0.25"/>
    <row r="980242" customFormat="1" x14ac:dyDescent="0.25"/>
    <row r="980243" customFormat="1" x14ac:dyDescent="0.25"/>
    <row r="980244" customFormat="1" x14ac:dyDescent="0.25"/>
    <row r="980245" customFormat="1" x14ac:dyDescent="0.25"/>
    <row r="980246" customFormat="1" x14ac:dyDescent="0.25"/>
    <row r="980247" customFormat="1" x14ac:dyDescent="0.25"/>
    <row r="980248" customFormat="1" x14ac:dyDescent="0.25"/>
    <row r="980249" customFormat="1" x14ac:dyDescent="0.25"/>
    <row r="980250" customFormat="1" x14ac:dyDescent="0.25"/>
    <row r="980251" customFormat="1" x14ac:dyDescent="0.25"/>
    <row r="980252" customFormat="1" x14ac:dyDescent="0.25"/>
    <row r="980253" customFormat="1" x14ac:dyDescent="0.25"/>
    <row r="980254" customFormat="1" x14ac:dyDescent="0.25"/>
    <row r="980255" customFormat="1" x14ac:dyDescent="0.25"/>
    <row r="980256" customFormat="1" x14ac:dyDescent="0.25"/>
    <row r="980257" customFormat="1" x14ac:dyDescent="0.25"/>
    <row r="980258" customFormat="1" x14ac:dyDescent="0.25"/>
    <row r="980259" customFormat="1" x14ac:dyDescent="0.25"/>
    <row r="980260" customFormat="1" x14ac:dyDescent="0.25"/>
    <row r="980261" customFormat="1" x14ac:dyDescent="0.25"/>
    <row r="980262" customFormat="1" x14ac:dyDescent="0.25"/>
    <row r="980263" customFormat="1" x14ac:dyDescent="0.25"/>
    <row r="980264" customFormat="1" x14ac:dyDescent="0.25"/>
    <row r="980265" customFormat="1" x14ac:dyDescent="0.25"/>
    <row r="980266" customFormat="1" x14ac:dyDescent="0.25"/>
    <row r="980267" customFormat="1" x14ac:dyDescent="0.25"/>
    <row r="980268" customFormat="1" x14ac:dyDescent="0.25"/>
    <row r="980269" customFormat="1" x14ac:dyDescent="0.25"/>
    <row r="980270" customFormat="1" x14ac:dyDescent="0.25"/>
    <row r="980271" customFormat="1" x14ac:dyDescent="0.25"/>
    <row r="980272" customFormat="1" x14ac:dyDescent="0.25"/>
    <row r="980273" customFormat="1" x14ac:dyDescent="0.25"/>
    <row r="980274" customFormat="1" x14ac:dyDescent="0.25"/>
    <row r="980275" customFormat="1" x14ac:dyDescent="0.25"/>
    <row r="980276" customFormat="1" x14ac:dyDescent="0.25"/>
    <row r="980277" customFormat="1" x14ac:dyDescent="0.25"/>
    <row r="980278" customFormat="1" x14ac:dyDescent="0.25"/>
    <row r="980279" customFormat="1" x14ac:dyDescent="0.25"/>
    <row r="980280" customFormat="1" x14ac:dyDescent="0.25"/>
    <row r="980281" customFormat="1" x14ac:dyDescent="0.25"/>
    <row r="980282" customFormat="1" x14ac:dyDescent="0.25"/>
    <row r="980283" customFormat="1" x14ac:dyDescent="0.25"/>
    <row r="980284" customFormat="1" x14ac:dyDescent="0.25"/>
    <row r="980285" customFormat="1" x14ac:dyDescent="0.25"/>
    <row r="980286" customFormat="1" x14ac:dyDescent="0.25"/>
    <row r="980287" customFormat="1" x14ac:dyDescent="0.25"/>
    <row r="980288" customFormat="1" x14ac:dyDescent="0.25"/>
    <row r="980289" customFormat="1" x14ac:dyDescent="0.25"/>
    <row r="980290" customFormat="1" x14ac:dyDescent="0.25"/>
    <row r="980291" customFormat="1" x14ac:dyDescent="0.25"/>
    <row r="980292" customFormat="1" x14ac:dyDescent="0.25"/>
    <row r="980293" customFormat="1" x14ac:dyDescent="0.25"/>
    <row r="980294" customFormat="1" x14ac:dyDescent="0.25"/>
    <row r="980295" customFormat="1" x14ac:dyDescent="0.25"/>
    <row r="980296" customFormat="1" x14ac:dyDescent="0.25"/>
    <row r="980297" customFormat="1" x14ac:dyDescent="0.25"/>
    <row r="980298" customFormat="1" x14ac:dyDescent="0.25"/>
    <row r="980299" customFormat="1" x14ac:dyDescent="0.25"/>
    <row r="980300" customFormat="1" x14ac:dyDescent="0.25"/>
    <row r="980301" customFormat="1" x14ac:dyDescent="0.25"/>
    <row r="980302" customFormat="1" x14ac:dyDescent="0.25"/>
    <row r="980303" customFormat="1" x14ac:dyDescent="0.25"/>
    <row r="980304" customFormat="1" x14ac:dyDescent="0.25"/>
    <row r="980305" customFormat="1" x14ac:dyDescent="0.25"/>
    <row r="980306" customFormat="1" x14ac:dyDescent="0.25"/>
    <row r="980307" customFormat="1" x14ac:dyDescent="0.25"/>
    <row r="980308" customFormat="1" x14ac:dyDescent="0.25"/>
    <row r="980309" customFormat="1" x14ac:dyDescent="0.25"/>
    <row r="980310" customFormat="1" x14ac:dyDescent="0.25"/>
    <row r="980311" customFormat="1" x14ac:dyDescent="0.25"/>
    <row r="980312" customFormat="1" x14ac:dyDescent="0.25"/>
    <row r="980313" customFormat="1" x14ac:dyDescent="0.25"/>
    <row r="980314" customFormat="1" x14ac:dyDescent="0.25"/>
    <row r="980315" customFormat="1" x14ac:dyDescent="0.25"/>
    <row r="980316" customFormat="1" x14ac:dyDescent="0.25"/>
    <row r="980317" customFormat="1" x14ac:dyDescent="0.25"/>
    <row r="980318" customFormat="1" x14ac:dyDescent="0.25"/>
    <row r="980319" customFormat="1" x14ac:dyDescent="0.25"/>
    <row r="980320" customFormat="1" x14ac:dyDescent="0.25"/>
    <row r="980321" customFormat="1" x14ac:dyDescent="0.25"/>
    <row r="980322" customFormat="1" x14ac:dyDescent="0.25"/>
    <row r="980323" customFormat="1" x14ac:dyDescent="0.25"/>
    <row r="980324" customFormat="1" x14ac:dyDescent="0.25"/>
    <row r="980325" customFormat="1" x14ac:dyDescent="0.25"/>
    <row r="980326" customFormat="1" x14ac:dyDescent="0.25"/>
    <row r="980327" customFormat="1" x14ac:dyDescent="0.25"/>
    <row r="980328" customFormat="1" x14ac:dyDescent="0.25"/>
    <row r="980329" customFormat="1" x14ac:dyDescent="0.25"/>
    <row r="980330" customFormat="1" x14ac:dyDescent="0.25"/>
    <row r="980331" customFormat="1" x14ac:dyDescent="0.25"/>
    <row r="980332" customFormat="1" x14ac:dyDescent="0.25"/>
    <row r="980333" customFormat="1" x14ac:dyDescent="0.25"/>
    <row r="980334" customFormat="1" x14ac:dyDescent="0.25"/>
    <row r="980335" customFormat="1" x14ac:dyDescent="0.25"/>
    <row r="980336" customFormat="1" x14ac:dyDescent="0.25"/>
    <row r="980337" customFormat="1" x14ac:dyDescent="0.25"/>
    <row r="980338" customFormat="1" x14ac:dyDescent="0.25"/>
    <row r="980339" customFormat="1" x14ac:dyDescent="0.25"/>
    <row r="980340" customFormat="1" x14ac:dyDescent="0.25"/>
    <row r="980341" customFormat="1" x14ac:dyDescent="0.25"/>
    <row r="980342" customFormat="1" x14ac:dyDescent="0.25"/>
    <row r="980343" customFormat="1" x14ac:dyDescent="0.25"/>
    <row r="980344" customFormat="1" x14ac:dyDescent="0.25"/>
    <row r="980345" customFormat="1" x14ac:dyDescent="0.25"/>
    <row r="980346" customFormat="1" x14ac:dyDescent="0.25"/>
    <row r="980347" customFormat="1" x14ac:dyDescent="0.25"/>
    <row r="980348" customFormat="1" x14ac:dyDescent="0.25"/>
    <row r="980349" customFormat="1" x14ac:dyDescent="0.25"/>
    <row r="980350" customFormat="1" x14ac:dyDescent="0.25"/>
    <row r="980351" customFormat="1" x14ac:dyDescent="0.25"/>
    <row r="980352" customFormat="1" x14ac:dyDescent="0.25"/>
    <row r="980353" customFormat="1" x14ac:dyDescent="0.25"/>
    <row r="980354" customFormat="1" x14ac:dyDescent="0.25"/>
    <row r="980355" customFormat="1" x14ac:dyDescent="0.25"/>
    <row r="980356" customFormat="1" x14ac:dyDescent="0.25"/>
    <row r="980357" customFormat="1" x14ac:dyDescent="0.25"/>
    <row r="980358" customFormat="1" x14ac:dyDescent="0.25"/>
    <row r="980359" customFormat="1" x14ac:dyDescent="0.25"/>
    <row r="980360" customFormat="1" x14ac:dyDescent="0.25"/>
    <row r="980361" customFormat="1" x14ac:dyDescent="0.25"/>
    <row r="980362" customFormat="1" x14ac:dyDescent="0.25"/>
    <row r="980363" customFormat="1" x14ac:dyDescent="0.25"/>
    <row r="980364" customFormat="1" x14ac:dyDescent="0.25"/>
    <row r="980365" customFormat="1" x14ac:dyDescent="0.25"/>
    <row r="980366" customFormat="1" x14ac:dyDescent="0.25"/>
    <row r="980367" customFormat="1" x14ac:dyDescent="0.25"/>
    <row r="980368" customFormat="1" x14ac:dyDescent="0.25"/>
    <row r="980369" customFormat="1" x14ac:dyDescent="0.25"/>
    <row r="980370" customFormat="1" x14ac:dyDescent="0.25"/>
    <row r="980371" customFormat="1" x14ac:dyDescent="0.25"/>
    <row r="980372" customFormat="1" x14ac:dyDescent="0.25"/>
    <row r="980373" customFormat="1" x14ac:dyDescent="0.25"/>
    <row r="980374" customFormat="1" x14ac:dyDescent="0.25"/>
    <row r="980375" customFormat="1" x14ac:dyDescent="0.25"/>
    <row r="980376" customFormat="1" x14ac:dyDescent="0.25"/>
    <row r="980377" customFormat="1" x14ac:dyDescent="0.25"/>
    <row r="980378" customFormat="1" x14ac:dyDescent="0.25"/>
    <row r="980379" customFormat="1" x14ac:dyDescent="0.25"/>
    <row r="980380" customFormat="1" x14ac:dyDescent="0.25"/>
    <row r="980381" customFormat="1" x14ac:dyDescent="0.25"/>
    <row r="980382" customFormat="1" x14ac:dyDescent="0.25"/>
    <row r="980383" customFormat="1" x14ac:dyDescent="0.25"/>
    <row r="980384" customFormat="1" x14ac:dyDescent="0.25"/>
    <row r="980385" customFormat="1" x14ac:dyDescent="0.25"/>
    <row r="980386" customFormat="1" x14ac:dyDescent="0.25"/>
    <row r="980387" customFormat="1" x14ac:dyDescent="0.25"/>
    <row r="980388" customFormat="1" x14ac:dyDescent="0.25"/>
    <row r="980389" customFormat="1" x14ac:dyDescent="0.25"/>
    <row r="980390" customFormat="1" x14ac:dyDescent="0.25"/>
    <row r="980391" customFormat="1" x14ac:dyDescent="0.25"/>
    <row r="980392" customFormat="1" x14ac:dyDescent="0.25"/>
    <row r="980393" customFormat="1" x14ac:dyDescent="0.25"/>
    <row r="980394" customFormat="1" x14ac:dyDescent="0.25"/>
    <row r="980395" customFormat="1" x14ac:dyDescent="0.25"/>
    <row r="980396" customFormat="1" x14ac:dyDescent="0.25"/>
    <row r="980397" customFormat="1" x14ac:dyDescent="0.25"/>
    <row r="980398" customFormat="1" x14ac:dyDescent="0.25"/>
    <row r="980399" customFormat="1" x14ac:dyDescent="0.25"/>
    <row r="980400" customFormat="1" x14ac:dyDescent="0.25"/>
    <row r="980401" customFormat="1" x14ac:dyDescent="0.25"/>
    <row r="980402" customFormat="1" x14ac:dyDescent="0.25"/>
    <row r="980403" customFormat="1" x14ac:dyDescent="0.25"/>
    <row r="980404" customFormat="1" x14ac:dyDescent="0.25"/>
    <row r="980405" customFormat="1" x14ac:dyDescent="0.25"/>
    <row r="980406" customFormat="1" x14ac:dyDescent="0.25"/>
    <row r="980407" customFormat="1" x14ac:dyDescent="0.25"/>
    <row r="980408" customFormat="1" x14ac:dyDescent="0.25"/>
    <row r="980409" customFormat="1" x14ac:dyDescent="0.25"/>
    <row r="980410" customFormat="1" x14ac:dyDescent="0.25"/>
    <row r="980411" customFormat="1" x14ac:dyDescent="0.25"/>
    <row r="980412" customFormat="1" x14ac:dyDescent="0.25"/>
    <row r="980413" customFormat="1" x14ac:dyDescent="0.25"/>
    <row r="980414" customFormat="1" x14ac:dyDescent="0.25"/>
    <row r="980415" customFormat="1" x14ac:dyDescent="0.25"/>
    <row r="980416" customFormat="1" x14ac:dyDescent="0.25"/>
    <row r="980417" customFormat="1" x14ac:dyDescent="0.25"/>
    <row r="980418" customFormat="1" x14ac:dyDescent="0.25"/>
    <row r="980419" customFormat="1" x14ac:dyDescent="0.25"/>
    <row r="980420" customFormat="1" x14ac:dyDescent="0.25"/>
    <row r="980421" customFormat="1" x14ac:dyDescent="0.25"/>
    <row r="980422" customFormat="1" x14ac:dyDescent="0.25"/>
    <row r="980423" customFormat="1" x14ac:dyDescent="0.25"/>
    <row r="980424" customFormat="1" x14ac:dyDescent="0.25"/>
    <row r="980425" customFormat="1" x14ac:dyDescent="0.25"/>
    <row r="980426" customFormat="1" x14ac:dyDescent="0.25"/>
    <row r="980427" customFormat="1" x14ac:dyDescent="0.25"/>
    <row r="980428" customFormat="1" x14ac:dyDescent="0.25"/>
    <row r="980429" customFormat="1" x14ac:dyDescent="0.25"/>
    <row r="980430" customFormat="1" x14ac:dyDescent="0.25"/>
    <row r="980431" customFormat="1" x14ac:dyDescent="0.25"/>
    <row r="980432" customFormat="1" x14ac:dyDescent="0.25"/>
    <row r="980433" customFormat="1" x14ac:dyDescent="0.25"/>
    <row r="980434" customFormat="1" x14ac:dyDescent="0.25"/>
    <row r="980435" customFormat="1" x14ac:dyDescent="0.25"/>
    <row r="980436" customFormat="1" x14ac:dyDescent="0.25"/>
    <row r="980437" customFormat="1" x14ac:dyDescent="0.25"/>
    <row r="980438" customFormat="1" x14ac:dyDescent="0.25"/>
    <row r="980439" customFormat="1" x14ac:dyDescent="0.25"/>
    <row r="980440" customFormat="1" x14ac:dyDescent="0.25"/>
    <row r="980441" customFormat="1" x14ac:dyDescent="0.25"/>
    <row r="980442" customFormat="1" x14ac:dyDescent="0.25"/>
    <row r="980443" customFormat="1" x14ac:dyDescent="0.25"/>
    <row r="980444" customFormat="1" x14ac:dyDescent="0.25"/>
    <row r="980445" customFormat="1" x14ac:dyDescent="0.25"/>
    <row r="980446" customFormat="1" x14ac:dyDescent="0.25"/>
    <row r="980447" customFormat="1" x14ac:dyDescent="0.25"/>
    <row r="980448" customFormat="1" x14ac:dyDescent="0.25"/>
    <row r="980449" customFormat="1" x14ac:dyDescent="0.25"/>
    <row r="980450" customFormat="1" x14ac:dyDescent="0.25"/>
    <row r="980451" customFormat="1" x14ac:dyDescent="0.25"/>
    <row r="980452" customFormat="1" x14ac:dyDescent="0.25"/>
    <row r="980453" customFormat="1" x14ac:dyDescent="0.25"/>
    <row r="980454" customFormat="1" x14ac:dyDescent="0.25"/>
    <row r="980455" customFormat="1" x14ac:dyDescent="0.25"/>
    <row r="980456" customFormat="1" x14ac:dyDescent="0.25"/>
    <row r="980457" customFormat="1" x14ac:dyDescent="0.25"/>
    <row r="980458" customFormat="1" x14ac:dyDescent="0.25"/>
    <row r="980459" customFormat="1" x14ac:dyDescent="0.25"/>
    <row r="980460" customFormat="1" x14ac:dyDescent="0.25"/>
    <row r="980461" customFormat="1" x14ac:dyDescent="0.25"/>
    <row r="980462" customFormat="1" x14ac:dyDescent="0.25"/>
    <row r="980463" customFormat="1" x14ac:dyDescent="0.25"/>
    <row r="980464" customFormat="1" x14ac:dyDescent="0.25"/>
    <row r="980465" customFormat="1" x14ac:dyDescent="0.25"/>
    <row r="980466" customFormat="1" x14ac:dyDescent="0.25"/>
    <row r="980467" customFormat="1" x14ac:dyDescent="0.25"/>
    <row r="980468" customFormat="1" x14ac:dyDescent="0.25"/>
    <row r="980469" customFormat="1" x14ac:dyDescent="0.25"/>
    <row r="980470" customFormat="1" x14ac:dyDescent="0.25"/>
    <row r="980471" customFormat="1" x14ac:dyDescent="0.25"/>
    <row r="980472" customFormat="1" x14ac:dyDescent="0.25"/>
    <row r="980473" customFormat="1" x14ac:dyDescent="0.25"/>
    <row r="980474" customFormat="1" x14ac:dyDescent="0.25"/>
    <row r="980475" customFormat="1" x14ac:dyDescent="0.25"/>
    <row r="980476" customFormat="1" x14ac:dyDescent="0.25"/>
    <row r="980477" customFormat="1" x14ac:dyDescent="0.25"/>
    <row r="980478" customFormat="1" x14ac:dyDescent="0.25"/>
    <row r="980479" customFormat="1" x14ac:dyDescent="0.25"/>
    <row r="980480" customFormat="1" x14ac:dyDescent="0.25"/>
    <row r="980481" customFormat="1" x14ac:dyDescent="0.25"/>
    <row r="980482" customFormat="1" x14ac:dyDescent="0.25"/>
    <row r="980483" customFormat="1" x14ac:dyDescent="0.25"/>
    <row r="980484" customFormat="1" x14ac:dyDescent="0.25"/>
    <row r="980485" customFormat="1" x14ac:dyDescent="0.25"/>
    <row r="980486" customFormat="1" x14ac:dyDescent="0.25"/>
    <row r="980487" customFormat="1" x14ac:dyDescent="0.25"/>
    <row r="980488" customFormat="1" x14ac:dyDescent="0.25"/>
    <row r="980489" customFormat="1" x14ac:dyDescent="0.25"/>
    <row r="980490" customFormat="1" x14ac:dyDescent="0.25"/>
    <row r="980491" customFormat="1" x14ac:dyDescent="0.25"/>
    <row r="980492" customFormat="1" x14ac:dyDescent="0.25"/>
    <row r="980493" customFormat="1" x14ac:dyDescent="0.25"/>
    <row r="980494" customFormat="1" x14ac:dyDescent="0.25"/>
    <row r="980495" customFormat="1" x14ac:dyDescent="0.25"/>
    <row r="980496" customFormat="1" x14ac:dyDescent="0.25"/>
    <row r="980497" customFormat="1" x14ac:dyDescent="0.25"/>
    <row r="980498" customFormat="1" x14ac:dyDescent="0.25"/>
    <row r="980499" customFormat="1" x14ac:dyDescent="0.25"/>
    <row r="980500" customFormat="1" x14ac:dyDescent="0.25"/>
    <row r="980501" customFormat="1" x14ac:dyDescent="0.25"/>
    <row r="980502" customFormat="1" x14ac:dyDescent="0.25"/>
    <row r="980503" customFormat="1" x14ac:dyDescent="0.25"/>
    <row r="980504" customFormat="1" x14ac:dyDescent="0.25"/>
    <row r="980505" customFormat="1" x14ac:dyDescent="0.25"/>
    <row r="980506" customFormat="1" x14ac:dyDescent="0.25"/>
    <row r="980507" customFormat="1" x14ac:dyDescent="0.25"/>
    <row r="980508" customFormat="1" x14ac:dyDescent="0.25"/>
    <row r="980509" customFormat="1" x14ac:dyDescent="0.25"/>
    <row r="980510" customFormat="1" x14ac:dyDescent="0.25"/>
    <row r="980511" customFormat="1" x14ac:dyDescent="0.25"/>
    <row r="980512" customFormat="1" x14ac:dyDescent="0.25"/>
    <row r="980513" customFormat="1" x14ac:dyDescent="0.25"/>
    <row r="980514" customFormat="1" x14ac:dyDescent="0.25"/>
    <row r="980515" customFormat="1" x14ac:dyDescent="0.25"/>
    <row r="980516" customFormat="1" x14ac:dyDescent="0.25"/>
    <row r="980517" customFormat="1" x14ac:dyDescent="0.25"/>
    <row r="980518" customFormat="1" x14ac:dyDescent="0.25"/>
    <row r="980519" customFormat="1" x14ac:dyDescent="0.25"/>
    <row r="980520" customFormat="1" x14ac:dyDescent="0.25"/>
    <row r="980521" customFormat="1" x14ac:dyDescent="0.25"/>
    <row r="980522" customFormat="1" x14ac:dyDescent="0.25"/>
    <row r="980523" customFormat="1" x14ac:dyDescent="0.25"/>
    <row r="980524" customFormat="1" x14ac:dyDescent="0.25"/>
    <row r="980525" customFormat="1" x14ac:dyDescent="0.25"/>
    <row r="980526" customFormat="1" x14ac:dyDescent="0.25"/>
    <row r="980527" customFormat="1" x14ac:dyDescent="0.25"/>
    <row r="980528" customFormat="1" x14ac:dyDescent="0.25"/>
    <row r="980529" customFormat="1" x14ac:dyDescent="0.25"/>
    <row r="980530" customFormat="1" x14ac:dyDescent="0.25"/>
    <row r="980531" customFormat="1" x14ac:dyDescent="0.25"/>
    <row r="980532" customFormat="1" x14ac:dyDescent="0.25"/>
    <row r="980533" customFormat="1" x14ac:dyDescent="0.25"/>
    <row r="980534" customFormat="1" x14ac:dyDescent="0.25"/>
    <row r="980535" customFormat="1" x14ac:dyDescent="0.25"/>
    <row r="980536" customFormat="1" x14ac:dyDescent="0.25"/>
    <row r="980537" customFormat="1" x14ac:dyDescent="0.25"/>
    <row r="980538" customFormat="1" x14ac:dyDescent="0.25"/>
    <row r="980539" customFormat="1" x14ac:dyDescent="0.25"/>
    <row r="980540" customFormat="1" x14ac:dyDescent="0.25"/>
    <row r="980541" customFormat="1" x14ac:dyDescent="0.25"/>
    <row r="980542" customFormat="1" x14ac:dyDescent="0.25"/>
    <row r="980543" customFormat="1" x14ac:dyDescent="0.25"/>
    <row r="980544" customFormat="1" x14ac:dyDescent="0.25"/>
    <row r="980545" customFormat="1" x14ac:dyDescent="0.25"/>
    <row r="980546" customFormat="1" x14ac:dyDescent="0.25"/>
    <row r="980547" customFormat="1" x14ac:dyDescent="0.25"/>
    <row r="980548" customFormat="1" x14ac:dyDescent="0.25"/>
    <row r="980549" customFormat="1" x14ac:dyDescent="0.25"/>
    <row r="980550" customFormat="1" x14ac:dyDescent="0.25"/>
    <row r="980551" customFormat="1" x14ac:dyDescent="0.25"/>
    <row r="980552" customFormat="1" x14ac:dyDescent="0.25"/>
    <row r="980553" customFormat="1" x14ac:dyDescent="0.25"/>
    <row r="980554" customFormat="1" x14ac:dyDescent="0.25"/>
    <row r="980555" customFormat="1" x14ac:dyDescent="0.25"/>
    <row r="980556" customFormat="1" x14ac:dyDescent="0.25"/>
    <row r="980557" customFormat="1" x14ac:dyDescent="0.25"/>
    <row r="980558" customFormat="1" x14ac:dyDescent="0.25"/>
    <row r="980559" customFormat="1" x14ac:dyDescent="0.25"/>
    <row r="980560" customFormat="1" x14ac:dyDescent="0.25"/>
    <row r="980561" customFormat="1" x14ac:dyDescent="0.25"/>
    <row r="980562" customFormat="1" x14ac:dyDescent="0.25"/>
    <row r="980563" customFormat="1" x14ac:dyDescent="0.25"/>
    <row r="980564" customFormat="1" x14ac:dyDescent="0.25"/>
    <row r="980565" customFormat="1" x14ac:dyDescent="0.25"/>
    <row r="980566" customFormat="1" x14ac:dyDescent="0.25"/>
    <row r="980567" customFormat="1" x14ac:dyDescent="0.25"/>
    <row r="980568" customFormat="1" x14ac:dyDescent="0.25"/>
    <row r="980569" customFormat="1" x14ac:dyDescent="0.25"/>
    <row r="980570" customFormat="1" x14ac:dyDescent="0.25"/>
    <row r="980571" customFormat="1" x14ac:dyDescent="0.25"/>
    <row r="980572" customFormat="1" x14ac:dyDescent="0.25"/>
    <row r="980573" customFormat="1" x14ac:dyDescent="0.25"/>
    <row r="980574" customFormat="1" x14ac:dyDescent="0.25"/>
    <row r="980575" customFormat="1" x14ac:dyDescent="0.25"/>
    <row r="980576" customFormat="1" x14ac:dyDescent="0.25"/>
    <row r="980577" customFormat="1" x14ac:dyDescent="0.25"/>
    <row r="980578" customFormat="1" x14ac:dyDescent="0.25"/>
    <row r="980579" customFormat="1" x14ac:dyDescent="0.25"/>
    <row r="980580" customFormat="1" x14ac:dyDescent="0.25"/>
    <row r="980581" customFormat="1" x14ac:dyDescent="0.25"/>
    <row r="980582" customFormat="1" x14ac:dyDescent="0.25"/>
    <row r="980583" customFormat="1" x14ac:dyDescent="0.25"/>
    <row r="980584" customFormat="1" x14ac:dyDescent="0.25"/>
    <row r="980585" customFormat="1" x14ac:dyDescent="0.25"/>
    <row r="980586" customFormat="1" x14ac:dyDescent="0.25"/>
    <row r="980587" customFormat="1" x14ac:dyDescent="0.25"/>
    <row r="980588" customFormat="1" x14ac:dyDescent="0.25"/>
    <row r="980589" customFormat="1" x14ac:dyDescent="0.25"/>
    <row r="980590" customFormat="1" x14ac:dyDescent="0.25"/>
    <row r="980591" customFormat="1" x14ac:dyDescent="0.25"/>
    <row r="980592" customFormat="1" x14ac:dyDescent="0.25"/>
    <row r="980593" customFormat="1" x14ac:dyDescent="0.25"/>
    <row r="980594" customFormat="1" x14ac:dyDescent="0.25"/>
    <row r="980595" customFormat="1" x14ac:dyDescent="0.25"/>
    <row r="980596" customFormat="1" x14ac:dyDescent="0.25"/>
    <row r="980597" customFormat="1" x14ac:dyDescent="0.25"/>
    <row r="980598" customFormat="1" x14ac:dyDescent="0.25"/>
    <row r="980599" customFormat="1" x14ac:dyDescent="0.25"/>
    <row r="980600" customFormat="1" x14ac:dyDescent="0.25"/>
    <row r="980601" customFormat="1" x14ac:dyDescent="0.25"/>
    <row r="980602" customFormat="1" x14ac:dyDescent="0.25"/>
    <row r="980603" customFormat="1" x14ac:dyDescent="0.25"/>
    <row r="980604" customFormat="1" x14ac:dyDescent="0.25"/>
    <row r="980605" customFormat="1" x14ac:dyDescent="0.25"/>
    <row r="980606" customFormat="1" x14ac:dyDescent="0.25"/>
    <row r="980607" customFormat="1" x14ac:dyDescent="0.25"/>
    <row r="980608" customFormat="1" x14ac:dyDescent="0.25"/>
    <row r="980609" customFormat="1" x14ac:dyDescent="0.25"/>
    <row r="980610" customFormat="1" x14ac:dyDescent="0.25"/>
    <row r="980611" customFormat="1" x14ac:dyDescent="0.25"/>
    <row r="980612" customFormat="1" x14ac:dyDescent="0.25"/>
    <row r="980613" customFormat="1" x14ac:dyDescent="0.25"/>
    <row r="980614" customFormat="1" x14ac:dyDescent="0.25"/>
    <row r="980615" customFormat="1" x14ac:dyDescent="0.25"/>
    <row r="980616" customFormat="1" x14ac:dyDescent="0.25"/>
    <row r="980617" customFormat="1" x14ac:dyDescent="0.25"/>
    <row r="980618" customFormat="1" x14ac:dyDescent="0.25"/>
    <row r="980619" customFormat="1" x14ac:dyDescent="0.25"/>
    <row r="980620" customFormat="1" x14ac:dyDescent="0.25"/>
    <row r="980621" customFormat="1" x14ac:dyDescent="0.25"/>
    <row r="980622" customFormat="1" x14ac:dyDescent="0.25"/>
    <row r="980623" customFormat="1" x14ac:dyDescent="0.25"/>
    <row r="980624" customFormat="1" x14ac:dyDescent="0.25"/>
    <row r="980625" customFormat="1" x14ac:dyDescent="0.25"/>
    <row r="980626" customFormat="1" x14ac:dyDescent="0.25"/>
    <row r="980627" customFormat="1" x14ac:dyDescent="0.25"/>
    <row r="980628" customFormat="1" x14ac:dyDescent="0.25"/>
    <row r="980629" customFormat="1" x14ac:dyDescent="0.25"/>
    <row r="980630" customFormat="1" x14ac:dyDescent="0.25"/>
    <row r="980631" customFormat="1" x14ac:dyDescent="0.25"/>
    <row r="980632" customFormat="1" x14ac:dyDescent="0.25"/>
    <row r="980633" customFormat="1" x14ac:dyDescent="0.25"/>
    <row r="980634" customFormat="1" x14ac:dyDescent="0.25"/>
    <row r="980635" customFormat="1" x14ac:dyDescent="0.25"/>
    <row r="980636" customFormat="1" x14ac:dyDescent="0.25"/>
    <row r="980637" customFormat="1" x14ac:dyDescent="0.25"/>
    <row r="980638" customFormat="1" x14ac:dyDescent="0.25"/>
    <row r="980639" customFormat="1" x14ac:dyDescent="0.25"/>
    <row r="980640" customFormat="1" x14ac:dyDescent="0.25"/>
    <row r="980641" customFormat="1" x14ac:dyDescent="0.25"/>
    <row r="980642" customFormat="1" x14ac:dyDescent="0.25"/>
    <row r="980643" customFormat="1" x14ac:dyDescent="0.25"/>
    <row r="980644" customFormat="1" x14ac:dyDescent="0.25"/>
    <row r="980645" customFormat="1" x14ac:dyDescent="0.25"/>
    <row r="980646" customFormat="1" x14ac:dyDescent="0.25"/>
    <row r="980647" customFormat="1" x14ac:dyDescent="0.25"/>
    <row r="980648" customFormat="1" x14ac:dyDescent="0.25"/>
    <row r="980649" customFormat="1" x14ac:dyDescent="0.25"/>
    <row r="980650" customFormat="1" x14ac:dyDescent="0.25"/>
    <row r="980651" customFormat="1" x14ac:dyDescent="0.25"/>
    <row r="980652" customFormat="1" x14ac:dyDescent="0.25"/>
    <row r="980653" customFormat="1" x14ac:dyDescent="0.25"/>
    <row r="980654" customFormat="1" x14ac:dyDescent="0.25"/>
    <row r="980655" customFormat="1" x14ac:dyDescent="0.25"/>
    <row r="980656" customFormat="1" x14ac:dyDescent="0.25"/>
    <row r="980657" customFormat="1" x14ac:dyDescent="0.25"/>
    <row r="980658" customFormat="1" x14ac:dyDescent="0.25"/>
    <row r="980659" customFormat="1" x14ac:dyDescent="0.25"/>
    <row r="980660" customFormat="1" x14ac:dyDescent="0.25"/>
    <row r="980661" customFormat="1" x14ac:dyDescent="0.25"/>
    <row r="980662" customFormat="1" x14ac:dyDescent="0.25"/>
    <row r="980663" customFormat="1" x14ac:dyDescent="0.25"/>
    <row r="980664" customFormat="1" x14ac:dyDescent="0.25"/>
    <row r="980665" customFormat="1" x14ac:dyDescent="0.25"/>
    <row r="980666" customFormat="1" x14ac:dyDescent="0.25"/>
    <row r="980667" customFormat="1" x14ac:dyDescent="0.25"/>
    <row r="980668" customFormat="1" x14ac:dyDescent="0.25"/>
    <row r="980669" customFormat="1" x14ac:dyDescent="0.25"/>
    <row r="980670" customFormat="1" x14ac:dyDescent="0.25"/>
    <row r="980671" customFormat="1" x14ac:dyDescent="0.25"/>
    <row r="980672" customFormat="1" x14ac:dyDescent="0.25"/>
    <row r="980673" customFormat="1" x14ac:dyDescent="0.25"/>
    <row r="980674" customFormat="1" x14ac:dyDescent="0.25"/>
    <row r="980675" customFormat="1" x14ac:dyDescent="0.25"/>
    <row r="980676" customFormat="1" x14ac:dyDescent="0.25"/>
    <row r="980677" customFormat="1" x14ac:dyDescent="0.25"/>
    <row r="980678" customFormat="1" x14ac:dyDescent="0.25"/>
    <row r="980679" customFormat="1" x14ac:dyDescent="0.25"/>
    <row r="980680" customFormat="1" x14ac:dyDescent="0.25"/>
    <row r="980681" customFormat="1" x14ac:dyDescent="0.25"/>
    <row r="980682" customFormat="1" x14ac:dyDescent="0.25"/>
    <row r="980683" customFormat="1" x14ac:dyDescent="0.25"/>
    <row r="980684" customFormat="1" x14ac:dyDescent="0.25"/>
    <row r="980685" customFormat="1" x14ac:dyDescent="0.25"/>
    <row r="980686" customFormat="1" x14ac:dyDescent="0.25"/>
    <row r="980687" customFormat="1" x14ac:dyDescent="0.25"/>
    <row r="980688" customFormat="1" x14ac:dyDescent="0.25"/>
    <row r="980689" customFormat="1" x14ac:dyDescent="0.25"/>
    <row r="980690" customFormat="1" x14ac:dyDescent="0.25"/>
    <row r="980691" customFormat="1" x14ac:dyDescent="0.25"/>
    <row r="980692" customFormat="1" x14ac:dyDescent="0.25"/>
    <row r="980693" customFormat="1" x14ac:dyDescent="0.25"/>
    <row r="980694" customFormat="1" x14ac:dyDescent="0.25"/>
    <row r="980695" customFormat="1" x14ac:dyDescent="0.25"/>
    <row r="980696" customFormat="1" x14ac:dyDescent="0.25"/>
    <row r="980697" customFormat="1" x14ac:dyDescent="0.25"/>
    <row r="980698" customFormat="1" x14ac:dyDescent="0.25"/>
    <row r="980699" customFormat="1" x14ac:dyDescent="0.25"/>
    <row r="980700" customFormat="1" x14ac:dyDescent="0.25"/>
    <row r="980701" customFormat="1" x14ac:dyDescent="0.25"/>
    <row r="980702" customFormat="1" x14ac:dyDescent="0.25"/>
    <row r="980703" customFormat="1" x14ac:dyDescent="0.25"/>
    <row r="980704" customFormat="1" x14ac:dyDescent="0.25"/>
    <row r="980705" customFormat="1" x14ac:dyDescent="0.25"/>
    <row r="980706" customFormat="1" x14ac:dyDescent="0.25"/>
    <row r="980707" customFormat="1" x14ac:dyDescent="0.25"/>
    <row r="980708" customFormat="1" x14ac:dyDescent="0.25"/>
    <row r="980709" customFormat="1" x14ac:dyDescent="0.25"/>
    <row r="980710" customFormat="1" x14ac:dyDescent="0.25"/>
    <row r="980711" customFormat="1" x14ac:dyDescent="0.25"/>
    <row r="980712" customFormat="1" x14ac:dyDescent="0.25"/>
    <row r="980713" customFormat="1" x14ac:dyDescent="0.25"/>
    <row r="980714" customFormat="1" x14ac:dyDescent="0.25"/>
    <row r="980715" customFormat="1" x14ac:dyDescent="0.25"/>
    <row r="980716" customFormat="1" x14ac:dyDescent="0.25"/>
    <row r="980717" customFormat="1" x14ac:dyDescent="0.25"/>
    <row r="980718" customFormat="1" x14ac:dyDescent="0.25"/>
    <row r="980719" customFormat="1" x14ac:dyDescent="0.25"/>
    <row r="980720" customFormat="1" x14ac:dyDescent="0.25"/>
    <row r="980721" customFormat="1" x14ac:dyDescent="0.25"/>
    <row r="980722" customFormat="1" x14ac:dyDescent="0.25"/>
    <row r="980723" customFormat="1" x14ac:dyDescent="0.25"/>
    <row r="980724" customFormat="1" x14ac:dyDescent="0.25"/>
    <row r="980725" customFormat="1" x14ac:dyDescent="0.25"/>
    <row r="980726" customFormat="1" x14ac:dyDescent="0.25"/>
    <row r="980727" customFormat="1" x14ac:dyDescent="0.25"/>
    <row r="980728" customFormat="1" x14ac:dyDescent="0.25"/>
    <row r="980729" customFormat="1" x14ac:dyDescent="0.25"/>
    <row r="980730" customFormat="1" x14ac:dyDescent="0.25"/>
    <row r="980731" customFormat="1" x14ac:dyDescent="0.25"/>
    <row r="980732" customFormat="1" x14ac:dyDescent="0.25"/>
    <row r="980733" customFormat="1" x14ac:dyDescent="0.25"/>
    <row r="980734" customFormat="1" x14ac:dyDescent="0.25"/>
    <row r="980735" customFormat="1" x14ac:dyDescent="0.25"/>
    <row r="980736" customFormat="1" x14ac:dyDescent="0.25"/>
    <row r="980737" customFormat="1" x14ac:dyDescent="0.25"/>
    <row r="980738" customFormat="1" x14ac:dyDescent="0.25"/>
    <row r="980739" customFormat="1" x14ac:dyDescent="0.25"/>
    <row r="980740" customFormat="1" x14ac:dyDescent="0.25"/>
    <row r="980741" customFormat="1" x14ac:dyDescent="0.25"/>
    <row r="980742" customFormat="1" x14ac:dyDescent="0.25"/>
    <row r="980743" customFormat="1" x14ac:dyDescent="0.25"/>
    <row r="980744" customFormat="1" x14ac:dyDescent="0.25"/>
    <row r="980745" customFormat="1" x14ac:dyDescent="0.25"/>
    <row r="980746" customFormat="1" x14ac:dyDescent="0.25"/>
    <row r="980747" customFormat="1" x14ac:dyDescent="0.25"/>
    <row r="980748" customFormat="1" x14ac:dyDescent="0.25"/>
    <row r="980749" customFormat="1" x14ac:dyDescent="0.25"/>
    <row r="980750" customFormat="1" x14ac:dyDescent="0.25"/>
    <row r="980751" customFormat="1" x14ac:dyDescent="0.25"/>
    <row r="980752" customFormat="1" x14ac:dyDescent="0.25"/>
    <row r="980753" customFormat="1" x14ac:dyDescent="0.25"/>
    <row r="980754" customFormat="1" x14ac:dyDescent="0.25"/>
    <row r="980755" customFormat="1" x14ac:dyDescent="0.25"/>
    <row r="980756" customFormat="1" x14ac:dyDescent="0.25"/>
    <row r="980757" customFormat="1" x14ac:dyDescent="0.25"/>
    <row r="980758" customFormat="1" x14ac:dyDescent="0.25"/>
    <row r="980759" customFormat="1" x14ac:dyDescent="0.25"/>
    <row r="980760" customFormat="1" x14ac:dyDescent="0.25"/>
    <row r="980761" customFormat="1" x14ac:dyDescent="0.25"/>
    <row r="980762" customFormat="1" x14ac:dyDescent="0.25"/>
    <row r="980763" customFormat="1" x14ac:dyDescent="0.25"/>
    <row r="980764" customFormat="1" x14ac:dyDescent="0.25"/>
    <row r="980765" customFormat="1" x14ac:dyDescent="0.25"/>
    <row r="980766" customFormat="1" x14ac:dyDescent="0.25"/>
    <row r="980767" customFormat="1" x14ac:dyDescent="0.25"/>
    <row r="980768" customFormat="1" x14ac:dyDescent="0.25"/>
    <row r="980769" customFormat="1" x14ac:dyDescent="0.25"/>
    <row r="980770" customFormat="1" x14ac:dyDescent="0.25"/>
    <row r="980771" customFormat="1" x14ac:dyDescent="0.25"/>
    <row r="980772" customFormat="1" x14ac:dyDescent="0.25"/>
    <row r="980773" customFormat="1" x14ac:dyDescent="0.25"/>
    <row r="980774" customFormat="1" x14ac:dyDescent="0.25"/>
    <row r="980775" customFormat="1" x14ac:dyDescent="0.25"/>
    <row r="980776" customFormat="1" x14ac:dyDescent="0.25"/>
    <row r="980777" customFormat="1" x14ac:dyDescent="0.25"/>
    <row r="980778" customFormat="1" x14ac:dyDescent="0.25"/>
    <row r="980779" customFormat="1" x14ac:dyDescent="0.25"/>
    <row r="980780" customFormat="1" x14ac:dyDescent="0.25"/>
    <row r="980781" customFormat="1" x14ac:dyDescent="0.25"/>
    <row r="980782" customFormat="1" x14ac:dyDescent="0.25"/>
    <row r="980783" customFormat="1" x14ac:dyDescent="0.25"/>
    <row r="980784" customFormat="1" x14ac:dyDescent="0.25"/>
    <row r="980785" customFormat="1" x14ac:dyDescent="0.25"/>
    <row r="980786" customFormat="1" x14ac:dyDescent="0.25"/>
    <row r="980787" customFormat="1" x14ac:dyDescent="0.25"/>
    <row r="980788" customFormat="1" x14ac:dyDescent="0.25"/>
    <row r="980789" customFormat="1" x14ac:dyDescent="0.25"/>
    <row r="980790" customFormat="1" x14ac:dyDescent="0.25"/>
    <row r="980791" customFormat="1" x14ac:dyDescent="0.25"/>
    <row r="980792" customFormat="1" x14ac:dyDescent="0.25"/>
    <row r="980793" customFormat="1" x14ac:dyDescent="0.25"/>
    <row r="980794" customFormat="1" x14ac:dyDescent="0.25"/>
    <row r="980795" customFormat="1" x14ac:dyDescent="0.25"/>
    <row r="980796" customFormat="1" x14ac:dyDescent="0.25"/>
    <row r="980797" customFormat="1" x14ac:dyDescent="0.25"/>
    <row r="980798" customFormat="1" x14ac:dyDescent="0.25"/>
    <row r="980799" customFormat="1" x14ac:dyDescent="0.25"/>
    <row r="980800" customFormat="1" x14ac:dyDescent="0.25"/>
    <row r="980801" customFormat="1" x14ac:dyDescent="0.25"/>
    <row r="980802" customFormat="1" x14ac:dyDescent="0.25"/>
    <row r="980803" customFormat="1" x14ac:dyDescent="0.25"/>
    <row r="980804" customFormat="1" x14ac:dyDescent="0.25"/>
    <row r="980805" customFormat="1" x14ac:dyDescent="0.25"/>
    <row r="980806" customFormat="1" x14ac:dyDescent="0.25"/>
    <row r="980807" customFormat="1" x14ac:dyDescent="0.25"/>
    <row r="980808" customFormat="1" x14ac:dyDescent="0.25"/>
    <row r="980809" customFormat="1" x14ac:dyDescent="0.25"/>
    <row r="980810" customFormat="1" x14ac:dyDescent="0.25"/>
    <row r="980811" customFormat="1" x14ac:dyDescent="0.25"/>
    <row r="980812" customFormat="1" x14ac:dyDescent="0.25"/>
    <row r="980813" customFormat="1" x14ac:dyDescent="0.25"/>
    <row r="980814" customFormat="1" x14ac:dyDescent="0.25"/>
    <row r="980815" customFormat="1" x14ac:dyDescent="0.25"/>
    <row r="980816" customFormat="1" x14ac:dyDescent="0.25"/>
    <row r="980817" customFormat="1" x14ac:dyDescent="0.25"/>
    <row r="980818" customFormat="1" x14ac:dyDescent="0.25"/>
    <row r="980819" customFormat="1" x14ac:dyDescent="0.25"/>
    <row r="980820" customFormat="1" x14ac:dyDescent="0.25"/>
    <row r="980821" customFormat="1" x14ac:dyDescent="0.25"/>
    <row r="980822" customFormat="1" x14ac:dyDescent="0.25"/>
    <row r="980823" customFormat="1" x14ac:dyDescent="0.25"/>
    <row r="980824" customFormat="1" x14ac:dyDescent="0.25"/>
    <row r="980825" customFormat="1" x14ac:dyDescent="0.25"/>
    <row r="980826" customFormat="1" x14ac:dyDescent="0.25"/>
    <row r="980827" customFormat="1" x14ac:dyDescent="0.25"/>
    <row r="980828" customFormat="1" x14ac:dyDescent="0.25"/>
    <row r="980829" customFormat="1" x14ac:dyDescent="0.25"/>
    <row r="980830" customFormat="1" x14ac:dyDescent="0.25"/>
    <row r="980831" customFormat="1" x14ac:dyDescent="0.25"/>
    <row r="980832" customFormat="1" x14ac:dyDescent="0.25"/>
    <row r="980833" customFormat="1" x14ac:dyDescent="0.25"/>
    <row r="980834" customFormat="1" x14ac:dyDescent="0.25"/>
    <row r="980835" customFormat="1" x14ac:dyDescent="0.25"/>
    <row r="980836" customFormat="1" x14ac:dyDescent="0.25"/>
    <row r="980837" customFormat="1" x14ac:dyDescent="0.25"/>
    <row r="980838" customFormat="1" x14ac:dyDescent="0.25"/>
    <row r="980839" customFormat="1" x14ac:dyDescent="0.25"/>
    <row r="980840" customFormat="1" x14ac:dyDescent="0.25"/>
    <row r="980841" customFormat="1" x14ac:dyDescent="0.25"/>
    <row r="980842" customFormat="1" x14ac:dyDescent="0.25"/>
    <row r="980843" customFormat="1" x14ac:dyDescent="0.25"/>
    <row r="980844" customFormat="1" x14ac:dyDescent="0.25"/>
    <row r="980845" customFormat="1" x14ac:dyDescent="0.25"/>
    <row r="980846" customFormat="1" x14ac:dyDescent="0.25"/>
    <row r="980847" customFormat="1" x14ac:dyDescent="0.25"/>
    <row r="980848" customFormat="1" x14ac:dyDescent="0.25"/>
    <row r="980849" customFormat="1" x14ac:dyDescent="0.25"/>
    <row r="980850" customFormat="1" x14ac:dyDescent="0.25"/>
    <row r="980851" customFormat="1" x14ac:dyDescent="0.25"/>
    <row r="980852" customFormat="1" x14ac:dyDescent="0.25"/>
    <row r="980853" customFormat="1" x14ac:dyDescent="0.25"/>
    <row r="980854" customFormat="1" x14ac:dyDescent="0.25"/>
    <row r="980855" customFormat="1" x14ac:dyDescent="0.25"/>
    <row r="980856" customFormat="1" x14ac:dyDescent="0.25"/>
    <row r="980857" customFormat="1" x14ac:dyDescent="0.25"/>
    <row r="980858" customFormat="1" x14ac:dyDescent="0.25"/>
    <row r="980859" customFormat="1" x14ac:dyDescent="0.25"/>
    <row r="980860" customFormat="1" x14ac:dyDescent="0.25"/>
    <row r="980861" customFormat="1" x14ac:dyDescent="0.25"/>
    <row r="980862" customFormat="1" x14ac:dyDescent="0.25"/>
    <row r="980863" customFormat="1" x14ac:dyDescent="0.25"/>
    <row r="980864" customFormat="1" x14ac:dyDescent="0.25"/>
    <row r="980865" customFormat="1" x14ac:dyDescent="0.25"/>
    <row r="980866" customFormat="1" x14ac:dyDescent="0.25"/>
    <row r="980867" customFormat="1" x14ac:dyDescent="0.25"/>
    <row r="980868" customFormat="1" x14ac:dyDescent="0.25"/>
    <row r="980869" customFormat="1" x14ac:dyDescent="0.25"/>
    <row r="980870" customFormat="1" x14ac:dyDescent="0.25"/>
    <row r="980871" customFormat="1" x14ac:dyDescent="0.25"/>
    <row r="980872" customFormat="1" x14ac:dyDescent="0.25"/>
    <row r="980873" customFormat="1" x14ac:dyDescent="0.25"/>
    <row r="980874" customFormat="1" x14ac:dyDescent="0.25"/>
    <row r="980875" customFormat="1" x14ac:dyDescent="0.25"/>
    <row r="980876" customFormat="1" x14ac:dyDescent="0.25"/>
    <row r="980877" customFormat="1" x14ac:dyDescent="0.25"/>
    <row r="980878" customFormat="1" x14ac:dyDescent="0.25"/>
    <row r="980879" customFormat="1" x14ac:dyDescent="0.25"/>
    <row r="980880" customFormat="1" x14ac:dyDescent="0.25"/>
    <row r="980881" customFormat="1" x14ac:dyDescent="0.25"/>
    <row r="980882" customFormat="1" x14ac:dyDescent="0.25"/>
    <row r="980883" customFormat="1" x14ac:dyDescent="0.25"/>
    <row r="980884" customFormat="1" x14ac:dyDescent="0.25"/>
    <row r="980885" customFormat="1" x14ac:dyDescent="0.25"/>
    <row r="980886" customFormat="1" x14ac:dyDescent="0.25"/>
    <row r="980887" customFormat="1" x14ac:dyDescent="0.25"/>
    <row r="980888" customFormat="1" x14ac:dyDescent="0.25"/>
    <row r="980889" customFormat="1" x14ac:dyDescent="0.25"/>
    <row r="980890" customFormat="1" x14ac:dyDescent="0.25"/>
    <row r="980891" customFormat="1" x14ac:dyDescent="0.25"/>
    <row r="980892" customFormat="1" x14ac:dyDescent="0.25"/>
    <row r="980893" customFormat="1" x14ac:dyDescent="0.25"/>
    <row r="980894" customFormat="1" x14ac:dyDescent="0.25"/>
    <row r="980895" customFormat="1" x14ac:dyDescent="0.25"/>
    <row r="980896" customFormat="1" x14ac:dyDescent="0.25"/>
    <row r="980897" customFormat="1" x14ac:dyDescent="0.25"/>
    <row r="980898" customFormat="1" x14ac:dyDescent="0.25"/>
    <row r="980899" customFormat="1" x14ac:dyDescent="0.25"/>
    <row r="980900" customFormat="1" x14ac:dyDescent="0.25"/>
    <row r="980901" customFormat="1" x14ac:dyDescent="0.25"/>
    <row r="980902" customFormat="1" x14ac:dyDescent="0.25"/>
    <row r="980903" customFormat="1" x14ac:dyDescent="0.25"/>
    <row r="980904" customFormat="1" x14ac:dyDescent="0.25"/>
    <row r="980905" customFormat="1" x14ac:dyDescent="0.25"/>
    <row r="980906" customFormat="1" x14ac:dyDescent="0.25"/>
    <row r="980907" customFormat="1" x14ac:dyDescent="0.25"/>
    <row r="980908" customFormat="1" x14ac:dyDescent="0.25"/>
    <row r="980909" customFormat="1" x14ac:dyDescent="0.25"/>
    <row r="980910" customFormat="1" x14ac:dyDescent="0.25"/>
    <row r="980911" customFormat="1" x14ac:dyDescent="0.25"/>
    <row r="980912" customFormat="1" x14ac:dyDescent="0.25"/>
    <row r="980913" customFormat="1" x14ac:dyDescent="0.25"/>
    <row r="980914" customFormat="1" x14ac:dyDescent="0.25"/>
    <row r="980915" customFormat="1" x14ac:dyDescent="0.25"/>
    <row r="980916" customFormat="1" x14ac:dyDescent="0.25"/>
    <row r="980917" customFormat="1" x14ac:dyDescent="0.25"/>
    <row r="980918" customFormat="1" x14ac:dyDescent="0.25"/>
    <row r="980919" customFormat="1" x14ac:dyDescent="0.25"/>
    <row r="980920" customFormat="1" x14ac:dyDescent="0.25"/>
    <row r="980921" customFormat="1" x14ac:dyDescent="0.25"/>
    <row r="980922" customFormat="1" x14ac:dyDescent="0.25"/>
    <row r="980923" customFormat="1" x14ac:dyDescent="0.25"/>
    <row r="980924" customFormat="1" x14ac:dyDescent="0.25"/>
    <row r="980925" customFormat="1" x14ac:dyDescent="0.25"/>
    <row r="980926" customFormat="1" x14ac:dyDescent="0.25"/>
    <row r="980927" customFormat="1" x14ac:dyDescent="0.25"/>
    <row r="980928" customFormat="1" x14ac:dyDescent="0.25"/>
    <row r="980929" customFormat="1" x14ac:dyDescent="0.25"/>
    <row r="980930" customFormat="1" x14ac:dyDescent="0.25"/>
    <row r="980931" customFormat="1" x14ac:dyDescent="0.25"/>
    <row r="980932" customFormat="1" x14ac:dyDescent="0.25"/>
    <row r="980933" customFormat="1" x14ac:dyDescent="0.25"/>
    <row r="980934" customFormat="1" x14ac:dyDescent="0.25"/>
    <row r="980935" customFormat="1" x14ac:dyDescent="0.25"/>
    <row r="980936" customFormat="1" x14ac:dyDescent="0.25"/>
    <row r="980937" customFormat="1" x14ac:dyDescent="0.25"/>
    <row r="980938" customFormat="1" x14ac:dyDescent="0.25"/>
    <row r="980939" customFormat="1" x14ac:dyDescent="0.25"/>
    <row r="980940" customFormat="1" x14ac:dyDescent="0.25"/>
    <row r="980941" customFormat="1" x14ac:dyDescent="0.25"/>
    <row r="980942" customFormat="1" x14ac:dyDescent="0.25"/>
    <row r="980943" customFormat="1" x14ac:dyDescent="0.25"/>
    <row r="980944" customFormat="1" x14ac:dyDescent="0.25"/>
    <row r="980945" customFormat="1" x14ac:dyDescent="0.25"/>
    <row r="980946" customFormat="1" x14ac:dyDescent="0.25"/>
    <row r="980947" customFormat="1" x14ac:dyDescent="0.25"/>
    <row r="980948" customFormat="1" x14ac:dyDescent="0.25"/>
    <row r="980949" customFormat="1" x14ac:dyDescent="0.25"/>
    <row r="980950" customFormat="1" x14ac:dyDescent="0.25"/>
    <row r="980951" customFormat="1" x14ac:dyDescent="0.25"/>
    <row r="980952" customFormat="1" x14ac:dyDescent="0.25"/>
    <row r="980953" customFormat="1" x14ac:dyDescent="0.25"/>
    <row r="980954" customFormat="1" x14ac:dyDescent="0.25"/>
    <row r="980955" customFormat="1" x14ac:dyDescent="0.25"/>
    <row r="980956" customFormat="1" x14ac:dyDescent="0.25"/>
    <row r="980957" customFormat="1" x14ac:dyDescent="0.25"/>
    <row r="980958" customFormat="1" x14ac:dyDescent="0.25"/>
    <row r="980959" customFormat="1" x14ac:dyDescent="0.25"/>
    <row r="980960" customFormat="1" x14ac:dyDescent="0.25"/>
    <row r="980961" customFormat="1" x14ac:dyDescent="0.25"/>
    <row r="980962" customFormat="1" x14ac:dyDescent="0.25"/>
    <row r="980963" customFormat="1" x14ac:dyDescent="0.25"/>
    <row r="980964" customFormat="1" x14ac:dyDescent="0.25"/>
    <row r="980965" customFormat="1" x14ac:dyDescent="0.25"/>
    <row r="980966" customFormat="1" x14ac:dyDescent="0.25"/>
    <row r="980967" customFormat="1" x14ac:dyDescent="0.25"/>
    <row r="980968" customFormat="1" x14ac:dyDescent="0.25"/>
    <row r="980969" customFormat="1" x14ac:dyDescent="0.25"/>
    <row r="980970" customFormat="1" x14ac:dyDescent="0.25"/>
    <row r="980971" customFormat="1" x14ac:dyDescent="0.25"/>
    <row r="980972" customFormat="1" x14ac:dyDescent="0.25"/>
    <row r="980973" customFormat="1" x14ac:dyDescent="0.25"/>
    <row r="980974" customFormat="1" x14ac:dyDescent="0.25"/>
    <row r="980975" customFormat="1" x14ac:dyDescent="0.25"/>
    <row r="980976" customFormat="1" x14ac:dyDescent="0.25"/>
    <row r="980977" customFormat="1" x14ac:dyDescent="0.25"/>
    <row r="980978" customFormat="1" x14ac:dyDescent="0.25"/>
    <row r="980979" customFormat="1" x14ac:dyDescent="0.25"/>
    <row r="980980" customFormat="1" x14ac:dyDescent="0.25"/>
    <row r="980981" customFormat="1" x14ac:dyDescent="0.25"/>
    <row r="980982" customFormat="1" x14ac:dyDescent="0.25"/>
    <row r="980983" customFormat="1" x14ac:dyDescent="0.25"/>
    <row r="980984" customFormat="1" x14ac:dyDescent="0.25"/>
    <row r="980985" customFormat="1" x14ac:dyDescent="0.25"/>
    <row r="980986" customFormat="1" x14ac:dyDescent="0.25"/>
    <row r="980987" customFormat="1" x14ac:dyDescent="0.25"/>
    <row r="980988" customFormat="1" x14ac:dyDescent="0.25"/>
    <row r="980989" customFormat="1" x14ac:dyDescent="0.25"/>
    <row r="980990" customFormat="1" x14ac:dyDescent="0.25"/>
    <row r="980991" customFormat="1" x14ac:dyDescent="0.25"/>
    <row r="980992" customFormat="1" x14ac:dyDescent="0.25"/>
    <row r="980993" customFormat="1" x14ac:dyDescent="0.25"/>
    <row r="980994" customFormat="1" x14ac:dyDescent="0.25"/>
    <row r="980995" customFormat="1" x14ac:dyDescent="0.25"/>
    <row r="980996" customFormat="1" x14ac:dyDescent="0.25"/>
    <row r="980997" customFormat="1" x14ac:dyDescent="0.25"/>
    <row r="980998" customFormat="1" x14ac:dyDescent="0.25"/>
    <row r="980999" customFormat="1" x14ac:dyDescent="0.25"/>
    <row r="981000" customFormat="1" x14ac:dyDescent="0.25"/>
    <row r="981001" customFormat="1" x14ac:dyDescent="0.25"/>
    <row r="981002" customFormat="1" x14ac:dyDescent="0.25"/>
    <row r="981003" customFormat="1" x14ac:dyDescent="0.25"/>
    <row r="981004" customFormat="1" x14ac:dyDescent="0.25"/>
    <row r="981005" customFormat="1" x14ac:dyDescent="0.25"/>
    <row r="981006" customFormat="1" x14ac:dyDescent="0.25"/>
    <row r="981007" customFormat="1" x14ac:dyDescent="0.25"/>
    <row r="981008" customFormat="1" x14ac:dyDescent="0.25"/>
    <row r="981009" customFormat="1" x14ac:dyDescent="0.25"/>
    <row r="981010" customFormat="1" x14ac:dyDescent="0.25"/>
    <row r="981011" customFormat="1" x14ac:dyDescent="0.25"/>
    <row r="981012" customFormat="1" x14ac:dyDescent="0.25"/>
    <row r="981013" customFormat="1" x14ac:dyDescent="0.25"/>
    <row r="981014" customFormat="1" x14ac:dyDescent="0.25"/>
    <row r="981015" customFormat="1" x14ac:dyDescent="0.25"/>
    <row r="981016" customFormat="1" x14ac:dyDescent="0.25"/>
    <row r="981017" customFormat="1" x14ac:dyDescent="0.25"/>
    <row r="981018" customFormat="1" x14ac:dyDescent="0.25"/>
    <row r="981019" customFormat="1" x14ac:dyDescent="0.25"/>
    <row r="981020" customFormat="1" x14ac:dyDescent="0.25"/>
    <row r="981021" customFormat="1" x14ac:dyDescent="0.25"/>
    <row r="981022" customFormat="1" x14ac:dyDescent="0.25"/>
    <row r="981023" customFormat="1" x14ac:dyDescent="0.25"/>
    <row r="981024" customFormat="1" x14ac:dyDescent="0.25"/>
    <row r="981025" customFormat="1" x14ac:dyDescent="0.25"/>
    <row r="981026" customFormat="1" x14ac:dyDescent="0.25"/>
    <row r="981027" customFormat="1" x14ac:dyDescent="0.25"/>
    <row r="981028" customFormat="1" x14ac:dyDescent="0.25"/>
    <row r="981029" customFormat="1" x14ac:dyDescent="0.25"/>
    <row r="981030" customFormat="1" x14ac:dyDescent="0.25"/>
    <row r="981031" customFormat="1" x14ac:dyDescent="0.25"/>
    <row r="981032" customFormat="1" x14ac:dyDescent="0.25"/>
    <row r="981033" customFormat="1" x14ac:dyDescent="0.25"/>
    <row r="981034" customFormat="1" x14ac:dyDescent="0.25"/>
    <row r="981035" customFormat="1" x14ac:dyDescent="0.25"/>
    <row r="981036" customFormat="1" x14ac:dyDescent="0.25"/>
    <row r="981037" customFormat="1" x14ac:dyDescent="0.25"/>
    <row r="981038" customFormat="1" x14ac:dyDescent="0.25"/>
    <row r="981039" customFormat="1" x14ac:dyDescent="0.25"/>
    <row r="981040" customFormat="1" x14ac:dyDescent="0.25"/>
    <row r="981041" customFormat="1" x14ac:dyDescent="0.25"/>
    <row r="981042" customFormat="1" x14ac:dyDescent="0.25"/>
    <row r="981043" customFormat="1" x14ac:dyDescent="0.25"/>
    <row r="981044" customFormat="1" x14ac:dyDescent="0.25"/>
    <row r="981045" customFormat="1" x14ac:dyDescent="0.25"/>
    <row r="981046" customFormat="1" x14ac:dyDescent="0.25"/>
    <row r="981047" customFormat="1" x14ac:dyDescent="0.25"/>
    <row r="981048" customFormat="1" x14ac:dyDescent="0.25"/>
    <row r="981049" customFormat="1" x14ac:dyDescent="0.25"/>
    <row r="981050" customFormat="1" x14ac:dyDescent="0.25"/>
    <row r="981051" customFormat="1" x14ac:dyDescent="0.25"/>
    <row r="981052" customFormat="1" x14ac:dyDescent="0.25"/>
    <row r="981053" customFormat="1" x14ac:dyDescent="0.25"/>
    <row r="981054" customFormat="1" x14ac:dyDescent="0.25"/>
    <row r="981055" customFormat="1" x14ac:dyDescent="0.25"/>
    <row r="981056" customFormat="1" x14ac:dyDescent="0.25"/>
    <row r="981057" customFormat="1" x14ac:dyDescent="0.25"/>
    <row r="981058" customFormat="1" x14ac:dyDescent="0.25"/>
    <row r="981059" customFormat="1" x14ac:dyDescent="0.25"/>
    <row r="981060" customFormat="1" x14ac:dyDescent="0.25"/>
    <row r="981061" customFormat="1" x14ac:dyDescent="0.25"/>
    <row r="981062" customFormat="1" x14ac:dyDescent="0.25"/>
    <row r="981063" customFormat="1" x14ac:dyDescent="0.25"/>
    <row r="981064" customFormat="1" x14ac:dyDescent="0.25"/>
    <row r="981065" customFormat="1" x14ac:dyDescent="0.25"/>
    <row r="981066" customFormat="1" x14ac:dyDescent="0.25"/>
    <row r="981067" customFormat="1" x14ac:dyDescent="0.25"/>
    <row r="981068" customFormat="1" x14ac:dyDescent="0.25"/>
    <row r="981069" customFormat="1" x14ac:dyDescent="0.25"/>
    <row r="981070" customFormat="1" x14ac:dyDescent="0.25"/>
    <row r="981071" customFormat="1" x14ac:dyDescent="0.25"/>
    <row r="981072" customFormat="1" x14ac:dyDescent="0.25"/>
    <row r="981073" customFormat="1" x14ac:dyDescent="0.25"/>
    <row r="981074" customFormat="1" x14ac:dyDescent="0.25"/>
    <row r="981075" customFormat="1" x14ac:dyDescent="0.25"/>
    <row r="981076" customFormat="1" x14ac:dyDescent="0.25"/>
    <row r="981077" customFormat="1" x14ac:dyDescent="0.25"/>
    <row r="981078" customFormat="1" x14ac:dyDescent="0.25"/>
    <row r="981079" customFormat="1" x14ac:dyDescent="0.25"/>
    <row r="981080" customFormat="1" x14ac:dyDescent="0.25"/>
    <row r="981081" customFormat="1" x14ac:dyDescent="0.25"/>
    <row r="981082" customFormat="1" x14ac:dyDescent="0.25"/>
    <row r="981083" customFormat="1" x14ac:dyDescent="0.25"/>
    <row r="981084" customFormat="1" x14ac:dyDescent="0.25"/>
    <row r="981085" customFormat="1" x14ac:dyDescent="0.25"/>
    <row r="981086" customFormat="1" x14ac:dyDescent="0.25"/>
    <row r="981087" customFormat="1" x14ac:dyDescent="0.25"/>
    <row r="981088" customFormat="1" x14ac:dyDescent="0.25"/>
    <row r="981089" customFormat="1" x14ac:dyDescent="0.25"/>
    <row r="981090" customFormat="1" x14ac:dyDescent="0.25"/>
    <row r="981091" customFormat="1" x14ac:dyDescent="0.25"/>
    <row r="981092" customFormat="1" x14ac:dyDescent="0.25"/>
    <row r="981093" customFormat="1" x14ac:dyDescent="0.25"/>
    <row r="981094" customFormat="1" x14ac:dyDescent="0.25"/>
    <row r="981095" customFormat="1" x14ac:dyDescent="0.25"/>
    <row r="981096" customFormat="1" x14ac:dyDescent="0.25"/>
    <row r="981097" customFormat="1" x14ac:dyDescent="0.25"/>
    <row r="981098" customFormat="1" x14ac:dyDescent="0.25"/>
    <row r="981099" customFormat="1" x14ac:dyDescent="0.25"/>
    <row r="981100" customFormat="1" x14ac:dyDescent="0.25"/>
    <row r="981101" customFormat="1" x14ac:dyDescent="0.25"/>
    <row r="981102" customFormat="1" x14ac:dyDescent="0.25"/>
    <row r="981103" customFormat="1" x14ac:dyDescent="0.25"/>
    <row r="981104" customFormat="1" x14ac:dyDescent="0.25"/>
    <row r="981105" customFormat="1" x14ac:dyDescent="0.25"/>
    <row r="981106" customFormat="1" x14ac:dyDescent="0.25"/>
    <row r="981107" customFormat="1" x14ac:dyDescent="0.25"/>
    <row r="981108" customFormat="1" x14ac:dyDescent="0.25"/>
    <row r="981109" customFormat="1" x14ac:dyDescent="0.25"/>
    <row r="981110" customFormat="1" x14ac:dyDescent="0.25"/>
    <row r="981111" customFormat="1" x14ac:dyDescent="0.25"/>
    <row r="981112" customFormat="1" x14ac:dyDescent="0.25"/>
    <row r="981113" customFormat="1" x14ac:dyDescent="0.25"/>
    <row r="981114" customFormat="1" x14ac:dyDescent="0.25"/>
    <row r="981115" customFormat="1" x14ac:dyDescent="0.25"/>
    <row r="981116" customFormat="1" x14ac:dyDescent="0.25"/>
    <row r="981117" customFormat="1" x14ac:dyDescent="0.25"/>
    <row r="981118" customFormat="1" x14ac:dyDescent="0.25"/>
    <row r="981119" customFormat="1" x14ac:dyDescent="0.25"/>
    <row r="981120" customFormat="1" x14ac:dyDescent="0.25"/>
    <row r="981121" customFormat="1" x14ac:dyDescent="0.25"/>
    <row r="981122" customFormat="1" x14ac:dyDescent="0.25"/>
    <row r="981123" customFormat="1" x14ac:dyDescent="0.25"/>
    <row r="981124" customFormat="1" x14ac:dyDescent="0.25"/>
    <row r="981125" customFormat="1" x14ac:dyDescent="0.25"/>
    <row r="981126" customFormat="1" x14ac:dyDescent="0.25"/>
    <row r="981127" customFormat="1" x14ac:dyDescent="0.25"/>
    <row r="981128" customFormat="1" x14ac:dyDescent="0.25"/>
    <row r="981129" customFormat="1" x14ac:dyDescent="0.25"/>
    <row r="981130" customFormat="1" x14ac:dyDescent="0.25"/>
    <row r="981131" customFormat="1" x14ac:dyDescent="0.25"/>
    <row r="981132" customFormat="1" x14ac:dyDescent="0.25"/>
    <row r="981133" customFormat="1" x14ac:dyDescent="0.25"/>
    <row r="981134" customFormat="1" x14ac:dyDescent="0.25"/>
    <row r="981135" customFormat="1" x14ac:dyDescent="0.25"/>
    <row r="981136" customFormat="1" x14ac:dyDescent="0.25"/>
    <row r="981137" customFormat="1" x14ac:dyDescent="0.25"/>
    <row r="981138" customFormat="1" x14ac:dyDescent="0.25"/>
    <row r="981139" customFormat="1" x14ac:dyDescent="0.25"/>
    <row r="981140" customFormat="1" x14ac:dyDescent="0.25"/>
    <row r="981141" customFormat="1" x14ac:dyDescent="0.25"/>
    <row r="981142" customFormat="1" x14ac:dyDescent="0.25"/>
    <row r="981143" customFormat="1" x14ac:dyDescent="0.25"/>
    <row r="981144" customFormat="1" x14ac:dyDescent="0.25"/>
    <row r="981145" customFormat="1" x14ac:dyDescent="0.25"/>
    <row r="981146" customFormat="1" x14ac:dyDescent="0.25"/>
    <row r="981147" customFormat="1" x14ac:dyDescent="0.25"/>
    <row r="981148" customFormat="1" x14ac:dyDescent="0.25"/>
    <row r="981149" customFormat="1" x14ac:dyDescent="0.25"/>
    <row r="981150" customFormat="1" x14ac:dyDescent="0.25"/>
    <row r="981151" customFormat="1" x14ac:dyDescent="0.25"/>
    <row r="981152" customFormat="1" x14ac:dyDescent="0.25"/>
    <row r="981153" customFormat="1" x14ac:dyDescent="0.25"/>
    <row r="981154" customFormat="1" x14ac:dyDescent="0.25"/>
    <row r="981155" customFormat="1" x14ac:dyDescent="0.25"/>
    <row r="981156" customFormat="1" x14ac:dyDescent="0.25"/>
    <row r="981157" customFormat="1" x14ac:dyDescent="0.25"/>
    <row r="981158" customFormat="1" x14ac:dyDescent="0.25"/>
    <row r="981159" customFormat="1" x14ac:dyDescent="0.25"/>
    <row r="981160" customFormat="1" x14ac:dyDescent="0.25"/>
    <row r="981161" customFormat="1" x14ac:dyDescent="0.25"/>
    <row r="981162" customFormat="1" x14ac:dyDescent="0.25"/>
    <row r="981163" customFormat="1" x14ac:dyDescent="0.25"/>
    <row r="981164" customFormat="1" x14ac:dyDescent="0.25"/>
    <row r="981165" customFormat="1" x14ac:dyDescent="0.25"/>
    <row r="981166" customFormat="1" x14ac:dyDescent="0.25"/>
    <row r="981167" customFormat="1" x14ac:dyDescent="0.25"/>
    <row r="981168" customFormat="1" x14ac:dyDescent="0.25"/>
    <row r="981169" customFormat="1" x14ac:dyDescent="0.25"/>
    <row r="981170" customFormat="1" x14ac:dyDescent="0.25"/>
    <row r="981171" customFormat="1" x14ac:dyDescent="0.25"/>
    <row r="981172" customFormat="1" x14ac:dyDescent="0.25"/>
    <row r="981173" customFormat="1" x14ac:dyDescent="0.25"/>
    <row r="981174" customFormat="1" x14ac:dyDescent="0.25"/>
    <row r="981175" customFormat="1" x14ac:dyDescent="0.25"/>
    <row r="981176" customFormat="1" x14ac:dyDescent="0.25"/>
    <row r="981177" customFormat="1" x14ac:dyDescent="0.25"/>
    <row r="981178" customFormat="1" x14ac:dyDescent="0.25"/>
    <row r="981179" customFormat="1" x14ac:dyDescent="0.25"/>
    <row r="981180" customFormat="1" x14ac:dyDescent="0.25"/>
    <row r="981181" customFormat="1" x14ac:dyDescent="0.25"/>
    <row r="981182" customFormat="1" x14ac:dyDescent="0.25"/>
    <row r="981183" customFormat="1" x14ac:dyDescent="0.25"/>
    <row r="981184" customFormat="1" x14ac:dyDescent="0.25"/>
    <row r="981185" customFormat="1" x14ac:dyDescent="0.25"/>
    <row r="981186" customFormat="1" x14ac:dyDescent="0.25"/>
    <row r="981187" customFormat="1" x14ac:dyDescent="0.25"/>
    <row r="981188" customFormat="1" x14ac:dyDescent="0.25"/>
    <row r="981189" customFormat="1" x14ac:dyDescent="0.25"/>
    <row r="981190" customFormat="1" x14ac:dyDescent="0.25"/>
    <row r="981191" customFormat="1" x14ac:dyDescent="0.25"/>
    <row r="981192" customFormat="1" x14ac:dyDescent="0.25"/>
    <row r="981193" customFormat="1" x14ac:dyDescent="0.25"/>
    <row r="981194" customFormat="1" x14ac:dyDescent="0.25"/>
    <row r="981195" customFormat="1" x14ac:dyDescent="0.25"/>
    <row r="981196" customFormat="1" x14ac:dyDescent="0.25"/>
    <row r="981197" customFormat="1" x14ac:dyDescent="0.25"/>
    <row r="981198" customFormat="1" x14ac:dyDescent="0.25"/>
    <row r="981199" customFormat="1" x14ac:dyDescent="0.25"/>
    <row r="981200" customFormat="1" x14ac:dyDescent="0.25"/>
    <row r="981201" customFormat="1" x14ac:dyDescent="0.25"/>
    <row r="981202" customFormat="1" x14ac:dyDescent="0.25"/>
    <row r="981203" customFormat="1" x14ac:dyDescent="0.25"/>
    <row r="981204" customFormat="1" x14ac:dyDescent="0.25"/>
    <row r="981205" customFormat="1" x14ac:dyDescent="0.25"/>
    <row r="981206" customFormat="1" x14ac:dyDescent="0.25"/>
    <row r="981207" customFormat="1" x14ac:dyDescent="0.25"/>
    <row r="981208" customFormat="1" x14ac:dyDescent="0.25"/>
    <row r="981209" customFormat="1" x14ac:dyDescent="0.25"/>
    <row r="981210" customFormat="1" x14ac:dyDescent="0.25"/>
    <row r="981211" customFormat="1" x14ac:dyDescent="0.25"/>
    <row r="981212" customFormat="1" x14ac:dyDescent="0.25"/>
    <row r="981213" customFormat="1" x14ac:dyDescent="0.25"/>
    <row r="981214" customFormat="1" x14ac:dyDescent="0.25"/>
    <row r="981215" customFormat="1" x14ac:dyDescent="0.25"/>
    <row r="981216" customFormat="1" x14ac:dyDescent="0.25"/>
    <row r="981217" customFormat="1" x14ac:dyDescent="0.25"/>
    <row r="981218" customFormat="1" x14ac:dyDescent="0.25"/>
    <row r="981219" customFormat="1" x14ac:dyDescent="0.25"/>
    <row r="981220" customFormat="1" x14ac:dyDescent="0.25"/>
    <row r="981221" customFormat="1" x14ac:dyDescent="0.25"/>
    <row r="981222" customFormat="1" x14ac:dyDescent="0.25"/>
    <row r="981223" customFormat="1" x14ac:dyDescent="0.25"/>
    <row r="981224" customFormat="1" x14ac:dyDescent="0.25"/>
    <row r="981225" customFormat="1" x14ac:dyDescent="0.25"/>
    <row r="981226" customFormat="1" x14ac:dyDescent="0.25"/>
    <row r="981227" customFormat="1" x14ac:dyDescent="0.25"/>
    <row r="981228" customFormat="1" x14ac:dyDescent="0.25"/>
    <row r="981229" customFormat="1" x14ac:dyDescent="0.25"/>
    <row r="981230" customFormat="1" x14ac:dyDescent="0.25"/>
    <row r="981231" customFormat="1" x14ac:dyDescent="0.25"/>
    <row r="981232" customFormat="1" x14ac:dyDescent="0.25"/>
    <row r="981233" customFormat="1" x14ac:dyDescent="0.25"/>
    <row r="981234" customFormat="1" x14ac:dyDescent="0.25"/>
    <row r="981235" customFormat="1" x14ac:dyDescent="0.25"/>
    <row r="981236" customFormat="1" x14ac:dyDescent="0.25"/>
    <row r="981237" customFormat="1" x14ac:dyDescent="0.25"/>
    <row r="981238" customFormat="1" x14ac:dyDescent="0.25"/>
    <row r="981239" customFormat="1" x14ac:dyDescent="0.25"/>
    <row r="981240" customFormat="1" x14ac:dyDescent="0.25"/>
    <row r="981241" customFormat="1" x14ac:dyDescent="0.25"/>
    <row r="981242" customFormat="1" x14ac:dyDescent="0.25"/>
    <row r="981243" customFormat="1" x14ac:dyDescent="0.25"/>
    <row r="981244" customFormat="1" x14ac:dyDescent="0.25"/>
    <row r="981245" customFormat="1" x14ac:dyDescent="0.25"/>
    <row r="981246" customFormat="1" x14ac:dyDescent="0.25"/>
    <row r="981247" customFormat="1" x14ac:dyDescent="0.25"/>
    <row r="981248" customFormat="1" x14ac:dyDescent="0.25"/>
    <row r="981249" customFormat="1" x14ac:dyDescent="0.25"/>
    <row r="981250" customFormat="1" x14ac:dyDescent="0.25"/>
    <row r="981251" customFormat="1" x14ac:dyDescent="0.25"/>
    <row r="981252" customFormat="1" x14ac:dyDescent="0.25"/>
    <row r="981253" customFormat="1" x14ac:dyDescent="0.25"/>
    <row r="981254" customFormat="1" x14ac:dyDescent="0.25"/>
    <row r="981255" customFormat="1" x14ac:dyDescent="0.25"/>
    <row r="981256" customFormat="1" x14ac:dyDescent="0.25"/>
    <row r="981257" customFormat="1" x14ac:dyDescent="0.25"/>
    <row r="981258" customFormat="1" x14ac:dyDescent="0.25"/>
    <row r="981259" customFormat="1" x14ac:dyDescent="0.25"/>
    <row r="981260" customFormat="1" x14ac:dyDescent="0.25"/>
    <row r="981261" customFormat="1" x14ac:dyDescent="0.25"/>
    <row r="981262" customFormat="1" x14ac:dyDescent="0.25"/>
    <row r="981263" customFormat="1" x14ac:dyDescent="0.25"/>
    <row r="981264" customFormat="1" x14ac:dyDescent="0.25"/>
    <row r="981265" customFormat="1" x14ac:dyDescent="0.25"/>
    <row r="981266" customFormat="1" x14ac:dyDescent="0.25"/>
    <row r="981267" customFormat="1" x14ac:dyDescent="0.25"/>
    <row r="981268" customFormat="1" x14ac:dyDescent="0.25"/>
    <row r="981269" customFormat="1" x14ac:dyDescent="0.25"/>
    <row r="981270" customFormat="1" x14ac:dyDescent="0.25"/>
    <row r="981271" customFormat="1" x14ac:dyDescent="0.25"/>
    <row r="981272" customFormat="1" x14ac:dyDescent="0.25"/>
    <row r="981273" customFormat="1" x14ac:dyDescent="0.25"/>
    <row r="981274" customFormat="1" x14ac:dyDescent="0.25"/>
    <row r="981275" customFormat="1" x14ac:dyDescent="0.25"/>
    <row r="981276" customFormat="1" x14ac:dyDescent="0.25"/>
    <row r="981277" customFormat="1" x14ac:dyDescent="0.25"/>
    <row r="981278" customFormat="1" x14ac:dyDescent="0.25"/>
    <row r="981279" customFormat="1" x14ac:dyDescent="0.25"/>
    <row r="981280" customFormat="1" x14ac:dyDescent="0.25"/>
    <row r="981281" customFormat="1" x14ac:dyDescent="0.25"/>
    <row r="981282" customFormat="1" x14ac:dyDescent="0.25"/>
    <row r="981283" customFormat="1" x14ac:dyDescent="0.25"/>
    <row r="981284" customFormat="1" x14ac:dyDescent="0.25"/>
    <row r="981285" customFormat="1" x14ac:dyDescent="0.25"/>
    <row r="981286" customFormat="1" x14ac:dyDescent="0.25"/>
    <row r="981287" customFormat="1" x14ac:dyDescent="0.25"/>
    <row r="981288" customFormat="1" x14ac:dyDescent="0.25"/>
    <row r="981289" customFormat="1" x14ac:dyDescent="0.25"/>
    <row r="981290" customFormat="1" x14ac:dyDescent="0.25"/>
    <row r="981291" customFormat="1" x14ac:dyDescent="0.25"/>
    <row r="981292" customFormat="1" x14ac:dyDescent="0.25"/>
    <row r="981293" customFormat="1" x14ac:dyDescent="0.25"/>
    <row r="981294" customFormat="1" x14ac:dyDescent="0.25"/>
    <row r="981295" customFormat="1" x14ac:dyDescent="0.25"/>
    <row r="981296" customFormat="1" x14ac:dyDescent="0.25"/>
    <row r="981297" customFormat="1" x14ac:dyDescent="0.25"/>
    <row r="981298" customFormat="1" x14ac:dyDescent="0.25"/>
    <row r="981299" customFormat="1" x14ac:dyDescent="0.25"/>
    <row r="981300" customFormat="1" x14ac:dyDescent="0.25"/>
    <row r="981301" customFormat="1" x14ac:dyDescent="0.25"/>
    <row r="981302" customFormat="1" x14ac:dyDescent="0.25"/>
    <row r="981303" customFormat="1" x14ac:dyDescent="0.25"/>
    <row r="981304" customFormat="1" x14ac:dyDescent="0.25"/>
    <row r="981305" customFormat="1" x14ac:dyDescent="0.25"/>
    <row r="981306" customFormat="1" x14ac:dyDescent="0.25"/>
    <row r="981307" customFormat="1" x14ac:dyDescent="0.25"/>
    <row r="981308" customFormat="1" x14ac:dyDescent="0.25"/>
    <row r="981309" customFormat="1" x14ac:dyDescent="0.25"/>
    <row r="981310" customFormat="1" x14ac:dyDescent="0.25"/>
    <row r="981311" customFormat="1" x14ac:dyDescent="0.25"/>
    <row r="981312" customFormat="1" x14ac:dyDescent="0.25"/>
    <row r="981313" customFormat="1" x14ac:dyDescent="0.25"/>
    <row r="981314" customFormat="1" x14ac:dyDescent="0.25"/>
    <row r="981315" customFormat="1" x14ac:dyDescent="0.25"/>
    <row r="981316" customFormat="1" x14ac:dyDescent="0.25"/>
    <row r="981317" customFormat="1" x14ac:dyDescent="0.25"/>
    <row r="981318" customFormat="1" x14ac:dyDescent="0.25"/>
    <row r="981319" customFormat="1" x14ac:dyDescent="0.25"/>
    <row r="981320" customFormat="1" x14ac:dyDescent="0.25"/>
    <row r="981321" customFormat="1" x14ac:dyDescent="0.25"/>
    <row r="981322" customFormat="1" x14ac:dyDescent="0.25"/>
    <row r="981323" customFormat="1" x14ac:dyDescent="0.25"/>
    <row r="981324" customFormat="1" x14ac:dyDescent="0.25"/>
    <row r="981325" customFormat="1" x14ac:dyDescent="0.25"/>
    <row r="981326" customFormat="1" x14ac:dyDescent="0.25"/>
    <row r="981327" customFormat="1" x14ac:dyDescent="0.25"/>
    <row r="981328" customFormat="1" x14ac:dyDescent="0.25"/>
    <row r="981329" customFormat="1" x14ac:dyDescent="0.25"/>
    <row r="981330" customFormat="1" x14ac:dyDescent="0.25"/>
    <row r="981331" customFormat="1" x14ac:dyDescent="0.25"/>
    <row r="981332" customFormat="1" x14ac:dyDescent="0.25"/>
    <row r="981333" customFormat="1" x14ac:dyDescent="0.25"/>
    <row r="981334" customFormat="1" x14ac:dyDescent="0.25"/>
    <row r="981335" customFormat="1" x14ac:dyDescent="0.25"/>
    <row r="981336" customFormat="1" x14ac:dyDescent="0.25"/>
    <row r="981337" customFormat="1" x14ac:dyDescent="0.25"/>
    <row r="981338" customFormat="1" x14ac:dyDescent="0.25"/>
    <row r="981339" customFormat="1" x14ac:dyDescent="0.25"/>
    <row r="981340" customFormat="1" x14ac:dyDescent="0.25"/>
    <row r="981341" customFormat="1" x14ac:dyDescent="0.25"/>
    <row r="981342" customFormat="1" x14ac:dyDescent="0.25"/>
    <row r="981343" customFormat="1" x14ac:dyDescent="0.25"/>
    <row r="981344" customFormat="1" x14ac:dyDescent="0.25"/>
    <row r="981345" customFormat="1" x14ac:dyDescent="0.25"/>
    <row r="981346" customFormat="1" x14ac:dyDescent="0.25"/>
    <row r="981347" customFormat="1" x14ac:dyDescent="0.25"/>
    <row r="981348" customFormat="1" x14ac:dyDescent="0.25"/>
    <row r="981349" customFormat="1" x14ac:dyDescent="0.25"/>
    <row r="981350" customFormat="1" x14ac:dyDescent="0.25"/>
    <row r="981351" customFormat="1" x14ac:dyDescent="0.25"/>
    <row r="981352" customFormat="1" x14ac:dyDescent="0.25"/>
    <row r="981353" customFormat="1" x14ac:dyDescent="0.25"/>
    <row r="981354" customFormat="1" x14ac:dyDescent="0.25"/>
    <row r="981355" customFormat="1" x14ac:dyDescent="0.25"/>
    <row r="981356" customFormat="1" x14ac:dyDescent="0.25"/>
    <row r="981357" customFormat="1" x14ac:dyDescent="0.25"/>
    <row r="981358" customFormat="1" x14ac:dyDescent="0.25"/>
    <row r="981359" customFormat="1" x14ac:dyDescent="0.25"/>
    <row r="981360" customFormat="1" x14ac:dyDescent="0.25"/>
    <row r="981361" customFormat="1" x14ac:dyDescent="0.25"/>
    <row r="981362" customFormat="1" x14ac:dyDescent="0.25"/>
    <row r="981363" customFormat="1" x14ac:dyDescent="0.25"/>
    <row r="981364" customFormat="1" x14ac:dyDescent="0.25"/>
    <row r="981365" customFormat="1" x14ac:dyDescent="0.25"/>
    <row r="981366" customFormat="1" x14ac:dyDescent="0.25"/>
    <row r="981367" customFormat="1" x14ac:dyDescent="0.25"/>
    <row r="981368" customFormat="1" x14ac:dyDescent="0.25"/>
    <row r="981369" customFormat="1" x14ac:dyDescent="0.25"/>
    <row r="981370" customFormat="1" x14ac:dyDescent="0.25"/>
    <row r="981371" customFormat="1" x14ac:dyDescent="0.25"/>
    <row r="981372" customFormat="1" x14ac:dyDescent="0.25"/>
    <row r="981373" customFormat="1" x14ac:dyDescent="0.25"/>
    <row r="981374" customFormat="1" x14ac:dyDescent="0.25"/>
    <row r="981375" customFormat="1" x14ac:dyDescent="0.25"/>
    <row r="981376" customFormat="1" x14ac:dyDescent="0.25"/>
    <row r="981377" customFormat="1" x14ac:dyDescent="0.25"/>
    <row r="981378" customFormat="1" x14ac:dyDescent="0.25"/>
    <row r="981379" customFormat="1" x14ac:dyDescent="0.25"/>
    <row r="981380" customFormat="1" x14ac:dyDescent="0.25"/>
    <row r="981381" customFormat="1" x14ac:dyDescent="0.25"/>
    <row r="981382" customFormat="1" x14ac:dyDescent="0.25"/>
    <row r="981383" customFormat="1" x14ac:dyDescent="0.25"/>
    <row r="981384" customFormat="1" x14ac:dyDescent="0.25"/>
    <row r="981385" customFormat="1" x14ac:dyDescent="0.25"/>
    <row r="981386" customFormat="1" x14ac:dyDescent="0.25"/>
    <row r="981387" customFormat="1" x14ac:dyDescent="0.25"/>
    <row r="981388" customFormat="1" x14ac:dyDescent="0.25"/>
    <row r="981389" customFormat="1" x14ac:dyDescent="0.25"/>
    <row r="981390" customFormat="1" x14ac:dyDescent="0.25"/>
    <row r="981391" customFormat="1" x14ac:dyDescent="0.25"/>
    <row r="981392" customFormat="1" x14ac:dyDescent="0.25"/>
    <row r="981393" customFormat="1" x14ac:dyDescent="0.25"/>
    <row r="981394" customFormat="1" x14ac:dyDescent="0.25"/>
    <row r="981395" customFormat="1" x14ac:dyDescent="0.25"/>
    <row r="981396" customFormat="1" x14ac:dyDescent="0.25"/>
    <row r="981397" customFormat="1" x14ac:dyDescent="0.25"/>
    <row r="981398" customFormat="1" x14ac:dyDescent="0.25"/>
    <row r="981399" customFormat="1" x14ac:dyDescent="0.25"/>
    <row r="981400" customFormat="1" x14ac:dyDescent="0.25"/>
    <row r="981401" customFormat="1" x14ac:dyDescent="0.25"/>
    <row r="981402" customFormat="1" x14ac:dyDescent="0.25"/>
    <row r="981403" customFormat="1" x14ac:dyDescent="0.25"/>
    <row r="981404" customFormat="1" x14ac:dyDescent="0.25"/>
    <row r="981405" customFormat="1" x14ac:dyDescent="0.25"/>
    <row r="981406" customFormat="1" x14ac:dyDescent="0.25"/>
    <row r="981407" customFormat="1" x14ac:dyDescent="0.25"/>
    <row r="981408" customFormat="1" x14ac:dyDescent="0.25"/>
    <row r="981409" customFormat="1" x14ac:dyDescent="0.25"/>
    <row r="981410" customFormat="1" x14ac:dyDescent="0.25"/>
    <row r="981411" customFormat="1" x14ac:dyDescent="0.25"/>
    <row r="981412" customFormat="1" x14ac:dyDescent="0.25"/>
    <row r="981413" customFormat="1" x14ac:dyDescent="0.25"/>
    <row r="981414" customFormat="1" x14ac:dyDescent="0.25"/>
    <row r="981415" customFormat="1" x14ac:dyDescent="0.25"/>
    <row r="981416" customFormat="1" x14ac:dyDescent="0.25"/>
    <row r="981417" customFormat="1" x14ac:dyDescent="0.25"/>
    <row r="981418" customFormat="1" x14ac:dyDescent="0.25"/>
    <row r="981419" customFormat="1" x14ac:dyDescent="0.25"/>
    <row r="981420" customFormat="1" x14ac:dyDescent="0.25"/>
    <row r="981421" customFormat="1" x14ac:dyDescent="0.25"/>
    <row r="981422" customFormat="1" x14ac:dyDescent="0.25"/>
    <row r="981423" customFormat="1" x14ac:dyDescent="0.25"/>
    <row r="981424" customFormat="1" x14ac:dyDescent="0.25"/>
    <row r="981425" customFormat="1" x14ac:dyDescent="0.25"/>
    <row r="981426" customFormat="1" x14ac:dyDescent="0.25"/>
    <row r="981427" customFormat="1" x14ac:dyDescent="0.25"/>
    <row r="981428" customFormat="1" x14ac:dyDescent="0.25"/>
    <row r="981429" customFormat="1" x14ac:dyDescent="0.25"/>
    <row r="981430" customFormat="1" x14ac:dyDescent="0.25"/>
    <row r="981431" customFormat="1" x14ac:dyDescent="0.25"/>
    <row r="981432" customFormat="1" x14ac:dyDescent="0.25"/>
    <row r="981433" customFormat="1" x14ac:dyDescent="0.25"/>
    <row r="981434" customFormat="1" x14ac:dyDescent="0.25"/>
    <row r="981435" customFormat="1" x14ac:dyDescent="0.25"/>
    <row r="981436" customFormat="1" x14ac:dyDescent="0.25"/>
    <row r="981437" customFormat="1" x14ac:dyDescent="0.25"/>
    <row r="981438" customFormat="1" x14ac:dyDescent="0.25"/>
    <row r="981439" customFormat="1" x14ac:dyDescent="0.25"/>
    <row r="981440" customFormat="1" x14ac:dyDescent="0.25"/>
    <row r="981441" customFormat="1" x14ac:dyDescent="0.25"/>
    <row r="981442" customFormat="1" x14ac:dyDescent="0.25"/>
    <row r="981443" customFormat="1" x14ac:dyDescent="0.25"/>
    <row r="981444" customFormat="1" x14ac:dyDescent="0.25"/>
    <row r="981445" customFormat="1" x14ac:dyDescent="0.25"/>
    <row r="981446" customFormat="1" x14ac:dyDescent="0.25"/>
    <row r="981447" customFormat="1" x14ac:dyDescent="0.25"/>
    <row r="981448" customFormat="1" x14ac:dyDescent="0.25"/>
    <row r="981449" customFormat="1" x14ac:dyDescent="0.25"/>
    <row r="981450" customFormat="1" x14ac:dyDescent="0.25"/>
    <row r="981451" customFormat="1" x14ac:dyDescent="0.25"/>
    <row r="981452" customFormat="1" x14ac:dyDescent="0.25"/>
    <row r="981453" customFormat="1" x14ac:dyDescent="0.25"/>
    <row r="981454" customFormat="1" x14ac:dyDescent="0.25"/>
    <row r="981455" customFormat="1" x14ac:dyDescent="0.25"/>
    <row r="981456" customFormat="1" x14ac:dyDescent="0.25"/>
    <row r="981457" customFormat="1" x14ac:dyDescent="0.25"/>
    <row r="981458" customFormat="1" x14ac:dyDescent="0.25"/>
    <row r="981459" customFormat="1" x14ac:dyDescent="0.25"/>
    <row r="981460" customFormat="1" x14ac:dyDescent="0.25"/>
    <row r="981461" customFormat="1" x14ac:dyDescent="0.25"/>
    <row r="981462" customFormat="1" x14ac:dyDescent="0.25"/>
    <row r="981463" customFormat="1" x14ac:dyDescent="0.25"/>
    <row r="981464" customFormat="1" x14ac:dyDescent="0.25"/>
    <row r="981465" customFormat="1" x14ac:dyDescent="0.25"/>
    <row r="981466" customFormat="1" x14ac:dyDescent="0.25"/>
    <row r="981467" customFormat="1" x14ac:dyDescent="0.25"/>
    <row r="981468" customFormat="1" x14ac:dyDescent="0.25"/>
    <row r="981469" customFormat="1" x14ac:dyDescent="0.25"/>
    <row r="981470" customFormat="1" x14ac:dyDescent="0.25"/>
    <row r="981471" customFormat="1" x14ac:dyDescent="0.25"/>
    <row r="981472" customFormat="1" x14ac:dyDescent="0.25"/>
    <row r="981473" customFormat="1" x14ac:dyDescent="0.25"/>
    <row r="981474" customFormat="1" x14ac:dyDescent="0.25"/>
    <row r="981475" customFormat="1" x14ac:dyDescent="0.25"/>
    <row r="981476" customFormat="1" x14ac:dyDescent="0.25"/>
    <row r="981477" customFormat="1" x14ac:dyDescent="0.25"/>
    <row r="981478" customFormat="1" x14ac:dyDescent="0.25"/>
    <row r="981479" customFormat="1" x14ac:dyDescent="0.25"/>
    <row r="981480" customFormat="1" x14ac:dyDescent="0.25"/>
    <row r="981481" customFormat="1" x14ac:dyDescent="0.25"/>
    <row r="981482" customFormat="1" x14ac:dyDescent="0.25"/>
    <row r="981483" customFormat="1" x14ac:dyDescent="0.25"/>
    <row r="981484" customFormat="1" x14ac:dyDescent="0.25"/>
    <row r="981485" customFormat="1" x14ac:dyDescent="0.25"/>
    <row r="981486" customFormat="1" x14ac:dyDescent="0.25"/>
    <row r="981487" customFormat="1" x14ac:dyDescent="0.25"/>
    <row r="981488" customFormat="1" x14ac:dyDescent="0.25"/>
    <row r="981489" customFormat="1" x14ac:dyDescent="0.25"/>
    <row r="981490" customFormat="1" x14ac:dyDescent="0.25"/>
    <row r="981491" customFormat="1" x14ac:dyDescent="0.25"/>
    <row r="981492" customFormat="1" x14ac:dyDescent="0.25"/>
    <row r="981493" customFormat="1" x14ac:dyDescent="0.25"/>
    <row r="981494" customFormat="1" x14ac:dyDescent="0.25"/>
    <row r="981495" customFormat="1" x14ac:dyDescent="0.25"/>
    <row r="981496" customFormat="1" x14ac:dyDescent="0.25"/>
    <row r="981497" customFormat="1" x14ac:dyDescent="0.25"/>
    <row r="981498" customFormat="1" x14ac:dyDescent="0.25"/>
    <row r="981499" customFormat="1" x14ac:dyDescent="0.25"/>
    <row r="981500" customFormat="1" x14ac:dyDescent="0.25"/>
    <row r="981501" customFormat="1" x14ac:dyDescent="0.25"/>
    <row r="981502" customFormat="1" x14ac:dyDescent="0.25"/>
    <row r="981503" customFormat="1" x14ac:dyDescent="0.25"/>
    <row r="981504" customFormat="1" x14ac:dyDescent="0.25"/>
    <row r="981505" customFormat="1" x14ac:dyDescent="0.25"/>
    <row r="981506" customFormat="1" x14ac:dyDescent="0.25"/>
    <row r="981507" customFormat="1" x14ac:dyDescent="0.25"/>
    <row r="981508" customFormat="1" x14ac:dyDescent="0.25"/>
    <row r="981509" customFormat="1" x14ac:dyDescent="0.25"/>
    <row r="981510" customFormat="1" x14ac:dyDescent="0.25"/>
    <row r="981511" customFormat="1" x14ac:dyDescent="0.25"/>
    <row r="981512" customFormat="1" x14ac:dyDescent="0.25"/>
    <row r="981513" customFormat="1" x14ac:dyDescent="0.25"/>
    <row r="981514" customFormat="1" x14ac:dyDescent="0.25"/>
    <row r="981515" customFormat="1" x14ac:dyDescent="0.25"/>
    <row r="981516" customFormat="1" x14ac:dyDescent="0.25"/>
    <row r="981517" customFormat="1" x14ac:dyDescent="0.25"/>
    <row r="981518" customFormat="1" x14ac:dyDescent="0.25"/>
    <row r="981519" customFormat="1" x14ac:dyDescent="0.25"/>
    <row r="981520" customFormat="1" x14ac:dyDescent="0.25"/>
    <row r="981521" customFormat="1" x14ac:dyDescent="0.25"/>
    <row r="981522" customFormat="1" x14ac:dyDescent="0.25"/>
    <row r="981523" customFormat="1" x14ac:dyDescent="0.25"/>
    <row r="981524" customFormat="1" x14ac:dyDescent="0.25"/>
    <row r="981525" customFormat="1" x14ac:dyDescent="0.25"/>
    <row r="981526" customFormat="1" x14ac:dyDescent="0.25"/>
    <row r="981527" customFormat="1" x14ac:dyDescent="0.25"/>
    <row r="981528" customFormat="1" x14ac:dyDescent="0.25"/>
    <row r="981529" customFormat="1" x14ac:dyDescent="0.25"/>
    <row r="981530" customFormat="1" x14ac:dyDescent="0.25"/>
    <row r="981531" customFormat="1" x14ac:dyDescent="0.25"/>
    <row r="981532" customFormat="1" x14ac:dyDescent="0.25"/>
    <row r="981533" customFormat="1" x14ac:dyDescent="0.25"/>
    <row r="981534" customFormat="1" x14ac:dyDescent="0.25"/>
    <row r="981535" customFormat="1" x14ac:dyDescent="0.25"/>
    <row r="981536" customFormat="1" x14ac:dyDescent="0.25"/>
    <row r="981537" customFormat="1" x14ac:dyDescent="0.25"/>
    <row r="981538" customFormat="1" x14ac:dyDescent="0.25"/>
    <row r="981539" customFormat="1" x14ac:dyDescent="0.25"/>
    <row r="981540" customFormat="1" x14ac:dyDescent="0.25"/>
    <row r="981541" customFormat="1" x14ac:dyDescent="0.25"/>
    <row r="981542" customFormat="1" x14ac:dyDescent="0.25"/>
    <row r="981543" customFormat="1" x14ac:dyDescent="0.25"/>
    <row r="981544" customFormat="1" x14ac:dyDescent="0.25"/>
    <row r="981545" customFormat="1" x14ac:dyDescent="0.25"/>
    <row r="981546" customFormat="1" x14ac:dyDescent="0.25"/>
    <row r="981547" customFormat="1" x14ac:dyDescent="0.25"/>
    <row r="981548" customFormat="1" x14ac:dyDescent="0.25"/>
    <row r="981549" customFormat="1" x14ac:dyDescent="0.25"/>
    <row r="981550" customFormat="1" x14ac:dyDescent="0.25"/>
    <row r="981551" customFormat="1" x14ac:dyDescent="0.25"/>
    <row r="981552" customFormat="1" x14ac:dyDescent="0.25"/>
    <row r="981553" customFormat="1" x14ac:dyDescent="0.25"/>
    <row r="981554" customFormat="1" x14ac:dyDescent="0.25"/>
    <row r="981555" customFormat="1" x14ac:dyDescent="0.25"/>
    <row r="981556" customFormat="1" x14ac:dyDescent="0.25"/>
    <row r="981557" customFormat="1" x14ac:dyDescent="0.25"/>
    <row r="981558" customFormat="1" x14ac:dyDescent="0.25"/>
    <row r="981559" customFormat="1" x14ac:dyDescent="0.25"/>
    <row r="981560" customFormat="1" x14ac:dyDescent="0.25"/>
    <row r="981561" customFormat="1" x14ac:dyDescent="0.25"/>
    <row r="981562" customFormat="1" x14ac:dyDescent="0.25"/>
    <row r="981563" customFormat="1" x14ac:dyDescent="0.25"/>
    <row r="981564" customFormat="1" x14ac:dyDescent="0.25"/>
    <row r="981565" customFormat="1" x14ac:dyDescent="0.25"/>
    <row r="981566" customFormat="1" x14ac:dyDescent="0.25"/>
    <row r="981567" customFormat="1" x14ac:dyDescent="0.25"/>
    <row r="981568" customFormat="1" x14ac:dyDescent="0.25"/>
    <row r="981569" customFormat="1" x14ac:dyDescent="0.25"/>
    <row r="981570" customFormat="1" x14ac:dyDescent="0.25"/>
    <row r="981571" customFormat="1" x14ac:dyDescent="0.25"/>
    <row r="981572" customFormat="1" x14ac:dyDescent="0.25"/>
    <row r="981573" customFormat="1" x14ac:dyDescent="0.25"/>
    <row r="981574" customFormat="1" x14ac:dyDescent="0.25"/>
    <row r="981575" customFormat="1" x14ac:dyDescent="0.25"/>
    <row r="981576" customFormat="1" x14ac:dyDescent="0.25"/>
    <row r="981577" customFormat="1" x14ac:dyDescent="0.25"/>
    <row r="981578" customFormat="1" x14ac:dyDescent="0.25"/>
    <row r="981579" customFormat="1" x14ac:dyDescent="0.25"/>
    <row r="981580" customFormat="1" x14ac:dyDescent="0.25"/>
    <row r="981581" customFormat="1" x14ac:dyDescent="0.25"/>
    <row r="981582" customFormat="1" x14ac:dyDescent="0.25"/>
    <row r="981583" customFormat="1" x14ac:dyDescent="0.25"/>
    <row r="981584" customFormat="1" x14ac:dyDescent="0.25"/>
    <row r="981585" customFormat="1" x14ac:dyDescent="0.25"/>
    <row r="981586" customFormat="1" x14ac:dyDescent="0.25"/>
    <row r="981587" customFormat="1" x14ac:dyDescent="0.25"/>
    <row r="981588" customFormat="1" x14ac:dyDescent="0.25"/>
    <row r="981589" customFormat="1" x14ac:dyDescent="0.25"/>
    <row r="981590" customFormat="1" x14ac:dyDescent="0.25"/>
    <row r="981591" customFormat="1" x14ac:dyDescent="0.25"/>
    <row r="981592" customFormat="1" x14ac:dyDescent="0.25"/>
    <row r="981593" customFormat="1" x14ac:dyDescent="0.25"/>
    <row r="981594" customFormat="1" x14ac:dyDescent="0.25"/>
    <row r="981595" customFormat="1" x14ac:dyDescent="0.25"/>
    <row r="981596" customFormat="1" x14ac:dyDescent="0.25"/>
    <row r="981597" customFormat="1" x14ac:dyDescent="0.25"/>
    <row r="981598" customFormat="1" x14ac:dyDescent="0.25"/>
    <row r="981599" customFormat="1" x14ac:dyDescent="0.25"/>
    <row r="981600" customFormat="1" x14ac:dyDescent="0.25"/>
    <row r="981601" customFormat="1" x14ac:dyDescent="0.25"/>
    <row r="981602" customFormat="1" x14ac:dyDescent="0.25"/>
    <row r="981603" customFormat="1" x14ac:dyDescent="0.25"/>
    <row r="981604" customFormat="1" x14ac:dyDescent="0.25"/>
    <row r="981605" customFormat="1" x14ac:dyDescent="0.25"/>
    <row r="981606" customFormat="1" x14ac:dyDescent="0.25"/>
    <row r="981607" customFormat="1" x14ac:dyDescent="0.25"/>
    <row r="981608" customFormat="1" x14ac:dyDescent="0.25"/>
    <row r="981609" customFormat="1" x14ac:dyDescent="0.25"/>
    <row r="981610" customFormat="1" x14ac:dyDescent="0.25"/>
    <row r="981611" customFormat="1" x14ac:dyDescent="0.25"/>
    <row r="981612" customFormat="1" x14ac:dyDescent="0.25"/>
    <row r="981613" customFormat="1" x14ac:dyDescent="0.25"/>
    <row r="981614" customFormat="1" x14ac:dyDescent="0.25"/>
    <row r="981615" customFormat="1" x14ac:dyDescent="0.25"/>
    <row r="981616" customFormat="1" x14ac:dyDescent="0.25"/>
    <row r="981617" customFormat="1" x14ac:dyDescent="0.25"/>
    <row r="981618" customFormat="1" x14ac:dyDescent="0.25"/>
    <row r="981619" customFormat="1" x14ac:dyDescent="0.25"/>
    <row r="981620" customFormat="1" x14ac:dyDescent="0.25"/>
    <row r="981621" customFormat="1" x14ac:dyDescent="0.25"/>
    <row r="981622" customFormat="1" x14ac:dyDescent="0.25"/>
    <row r="981623" customFormat="1" x14ac:dyDescent="0.25"/>
    <row r="981624" customFormat="1" x14ac:dyDescent="0.25"/>
    <row r="981625" customFormat="1" x14ac:dyDescent="0.25"/>
    <row r="981626" customFormat="1" x14ac:dyDescent="0.25"/>
    <row r="981627" customFormat="1" x14ac:dyDescent="0.25"/>
    <row r="981628" customFormat="1" x14ac:dyDescent="0.25"/>
    <row r="981629" customFormat="1" x14ac:dyDescent="0.25"/>
    <row r="981630" customFormat="1" x14ac:dyDescent="0.25"/>
    <row r="981631" customFormat="1" x14ac:dyDescent="0.25"/>
    <row r="981632" customFormat="1" x14ac:dyDescent="0.25"/>
    <row r="981633" customFormat="1" x14ac:dyDescent="0.25"/>
    <row r="981634" customFormat="1" x14ac:dyDescent="0.25"/>
    <row r="981635" customFormat="1" x14ac:dyDescent="0.25"/>
    <row r="981636" customFormat="1" x14ac:dyDescent="0.25"/>
    <row r="981637" customFormat="1" x14ac:dyDescent="0.25"/>
    <row r="981638" customFormat="1" x14ac:dyDescent="0.25"/>
    <row r="981639" customFormat="1" x14ac:dyDescent="0.25"/>
    <row r="981640" customFormat="1" x14ac:dyDescent="0.25"/>
    <row r="981641" customFormat="1" x14ac:dyDescent="0.25"/>
    <row r="981642" customFormat="1" x14ac:dyDescent="0.25"/>
    <row r="981643" customFormat="1" x14ac:dyDescent="0.25"/>
    <row r="981644" customFormat="1" x14ac:dyDescent="0.25"/>
    <row r="981645" customFormat="1" x14ac:dyDescent="0.25"/>
    <row r="981646" customFormat="1" x14ac:dyDescent="0.25"/>
    <row r="981647" customFormat="1" x14ac:dyDescent="0.25"/>
    <row r="981648" customFormat="1" x14ac:dyDescent="0.25"/>
    <row r="981649" customFormat="1" x14ac:dyDescent="0.25"/>
    <row r="981650" customFormat="1" x14ac:dyDescent="0.25"/>
    <row r="981651" customFormat="1" x14ac:dyDescent="0.25"/>
    <row r="981652" customFormat="1" x14ac:dyDescent="0.25"/>
    <row r="981653" customFormat="1" x14ac:dyDescent="0.25"/>
    <row r="981654" customFormat="1" x14ac:dyDescent="0.25"/>
    <row r="981655" customFormat="1" x14ac:dyDescent="0.25"/>
    <row r="981656" customFormat="1" x14ac:dyDescent="0.25"/>
    <row r="981657" customFormat="1" x14ac:dyDescent="0.25"/>
    <row r="981658" customFormat="1" x14ac:dyDescent="0.25"/>
    <row r="981659" customFormat="1" x14ac:dyDescent="0.25"/>
    <row r="981660" customFormat="1" x14ac:dyDescent="0.25"/>
    <row r="981661" customFormat="1" x14ac:dyDescent="0.25"/>
    <row r="981662" customFormat="1" x14ac:dyDescent="0.25"/>
    <row r="981663" customFormat="1" x14ac:dyDescent="0.25"/>
    <row r="981664" customFormat="1" x14ac:dyDescent="0.25"/>
    <row r="981665" customFormat="1" x14ac:dyDescent="0.25"/>
    <row r="981666" customFormat="1" x14ac:dyDescent="0.25"/>
    <row r="981667" customFormat="1" x14ac:dyDescent="0.25"/>
    <row r="981668" customFormat="1" x14ac:dyDescent="0.25"/>
    <row r="981669" customFormat="1" x14ac:dyDescent="0.25"/>
    <row r="981670" customFormat="1" x14ac:dyDescent="0.25"/>
    <row r="981671" customFormat="1" x14ac:dyDescent="0.25"/>
    <row r="981672" customFormat="1" x14ac:dyDescent="0.25"/>
    <row r="981673" customFormat="1" x14ac:dyDescent="0.25"/>
    <row r="981674" customFormat="1" x14ac:dyDescent="0.25"/>
    <row r="981675" customFormat="1" x14ac:dyDescent="0.25"/>
    <row r="981676" customFormat="1" x14ac:dyDescent="0.25"/>
    <row r="981677" customFormat="1" x14ac:dyDescent="0.25"/>
    <row r="981678" customFormat="1" x14ac:dyDescent="0.25"/>
    <row r="981679" customFormat="1" x14ac:dyDescent="0.25"/>
    <row r="981680" customFormat="1" x14ac:dyDescent="0.25"/>
    <row r="981681" customFormat="1" x14ac:dyDescent="0.25"/>
    <row r="981682" customFormat="1" x14ac:dyDescent="0.25"/>
    <row r="981683" customFormat="1" x14ac:dyDescent="0.25"/>
    <row r="981684" customFormat="1" x14ac:dyDescent="0.25"/>
    <row r="981685" customFormat="1" x14ac:dyDescent="0.25"/>
    <row r="981686" customFormat="1" x14ac:dyDescent="0.25"/>
    <row r="981687" customFormat="1" x14ac:dyDescent="0.25"/>
    <row r="981688" customFormat="1" x14ac:dyDescent="0.25"/>
    <row r="981689" customFormat="1" x14ac:dyDescent="0.25"/>
    <row r="981690" customFormat="1" x14ac:dyDescent="0.25"/>
    <row r="981691" customFormat="1" x14ac:dyDescent="0.25"/>
    <row r="981692" customFormat="1" x14ac:dyDescent="0.25"/>
    <row r="981693" customFormat="1" x14ac:dyDescent="0.25"/>
    <row r="981694" customFormat="1" x14ac:dyDescent="0.25"/>
    <row r="981695" customFormat="1" x14ac:dyDescent="0.25"/>
    <row r="981696" customFormat="1" x14ac:dyDescent="0.25"/>
    <row r="981697" customFormat="1" x14ac:dyDescent="0.25"/>
    <row r="981698" customFormat="1" x14ac:dyDescent="0.25"/>
    <row r="981699" customFormat="1" x14ac:dyDescent="0.25"/>
    <row r="981700" customFormat="1" x14ac:dyDescent="0.25"/>
    <row r="981701" customFormat="1" x14ac:dyDescent="0.25"/>
    <row r="981702" customFormat="1" x14ac:dyDescent="0.25"/>
    <row r="981703" customFormat="1" x14ac:dyDescent="0.25"/>
    <row r="981704" customFormat="1" x14ac:dyDescent="0.25"/>
    <row r="981705" customFormat="1" x14ac:dyDescent="0.25"/>
    <row r="981706" customFormat="1" x14ac:dyDescent="0.25"/>
    <row r="981707" customFormat="1" x14ac:dyDescent="0.25"/>
    <row r="981708" customFormat="1" x14ac:dyDescent="0.25"/>
    <row r="981709" customFormat="1" x14ac:dyDescent="0.25"/>
    <row r="981710" customFormat="1" x14ac:dyDescent="0.25"/>
    <row r="981711" customFormat="1" x14ac:dyDescent="0.25"/>
    <row r="981712" customFormat="1" x14ac:dyDescent="0.25"/>
    <row r="981713" customFormat="1" x14ac:dyDescent="0.25"/>
    <row r="981714" customFormat="1" x14ac:dyDescent="0.25"/>
    <row r="981715" customFormat="1" x14ac:dyDescent="0.25"/>
    <row r="981716" customFormat="1" x14ac:dyDescent="0.25"/>
    <row r="981717" customFormat="1" x14ac:dyDescent="0.25"/>
    <row r="981718" customFormat="1" x14ac:dyDescent="0.25"/>
    <row r="981719" customFormat="1" x14ac:dyDescent="0.25"/>
    <row r="981720" customFormat="1" x14ac:dyDescent="0.25"/>
    <row r="981721" customFormat="1" x14ac:dyDescent="0.25"/>
    <row r="981722" customFormat="1" x14ac:dyDescent="0.25"/>
    <row r="981723" customFormat="1" x14ac:dyDescent="0.25"/>
    <row r="981724" customFormat="1" x14ac:dyDescent="0.25"/>
    <row r="981725" customFormat="1" x14ac:dyDescent="0.25"/>
    <row r="981726" customFormat="1" x14ac:dyDescent="0.25"/>
    <row r="981727" customFormat="1" x14ac:dyDescent="0.25"/>
    <row r="981728" customFormat="1" x14ac:dyDescent="0.25"/>
    <row r="981729" customFormat="1" x14ac:dyDescent="0.25"/>
    <row r="981730" customFormat="1" x14ac:dyDescent="0.25"/>
    <row r="981731" customFormat="1" x14ac:dyDescent="0.25"/>
    <row r="981732" customFormat="1" x14ac:dyDescent="0.25"/>
    <row r="981733" customFormat="1" x14ac:dyDescent="0.25"/>
    <row r="981734" customFormat="1" x14ac:dyDescent="0.25"/>
    <row r="981735" customFormat="1" x14ac:dyDescent="0.25"/>
    <row r="981736" customFormat="1" x14ac:dyDescent="0.25"/>
    <row r="981737" customFormat="1" x14ac:dyDescent="0.25"/>
    <row r="981738" customFormat="1" x14ac:dyDescent="0.25"/>
    <row r="981739" customFormat="1" x14ac:dyDescent="0.25"/>
    <row r="981740" customFormat="1" x14ac:dyDescent="0.25"/>
    <row r="981741" customFormat="1" x14ac:dyDescent="0.25"/>
    <row r="981742" customFormat="1" x14ac:dyDescent="0.25"/>
    <row r="981743" customFormat="1" x14ac:dyDescent="0.25"/>
    <row r="981744" customFormat="1" x14ac:dyDescent="0.25"/>
    <row r="981745" customFormat="1" x14ac:dyDescent="0.25"/>
    <row r="981746" customFormat="1" x14ac:dyDescent="0.25"/>
    <row r="981747" customFormat="1" x14ac:dyDescent="0.25"/>
    <row r="981748" customFormat="1" x14ac:dyDescent="0.25"/>
    <row r="981749" customFormat="1" x14ac:dyDescent="0.25"/>
    <row r="981750" customFormat="1" x14ac:dyDescent="0.25"/>
    <row r="981751" customFormat="1" x14ac:dyDescent="0.25"/>
    <row r="981752" customFormat="1" x14ac:dyDescent="0.25"/>
    <row r="981753" customFormat="1" x14ac:dyDescent="0.25"/>
    <row r="981754" customFormat="1" x14ac:dyDescent="0.25"/>
    <row r="981755" customFormat="1" x14ac:dyDescent="0.25"/>
    <row r="981756" customFormat="1" x14ac:dyDescent="0.25"/>
    <row r="981757" customFormat="1" x14ac:dyDescent="0.25"/>
    <row r="981758" customFormat="1" x14ac:dyDescent="0.25"/>
    <row r="981759" customFormat="1" x14ac:dyDescent="0.25"/>
    <row r="981760" customFormat="1" x14ac:dyDescent="0.25"/>
    <row r="981761" customFormat="1" x14ac:dyDescent="0.25"/>
    <row r="981762" customFormat="1" x14ac:dyDescent="0.25"/>
    <row r="981763" customFormat="1" x14ac:dyDescent="0.25"/>
    <row r="981764" customFormat="1" x14ac:dyDescent="0.25"/>
    <row r="981765" customFormat="1" x14ac:dyDescent="0.25"/>
    <row r="981766" customFormat="1" x14ac:dyDescent="0.25"/>
    <row r="981767" customFormat="1" x14ac:dyDescent="0.25"/>
    <row r="981768" customFormat="1" x14ac:dyDescent="0.25"/>
    <row r="981769" customFormat="1" x14ac:dyDescent="0.25"/>
    <row r="981770" customFormat="1" x14ac:dyDescent="0.25"/>
    <row r="981771" customFormat="1" x14ac:dyDescent="0.25"/>
    <row r="981772" customFormat="1" x14ac:dyDescent="0.25"/>
    <row r="981773" customFormat="1" x14ac:dyDescent="0.25"/>
    <row r="981774" customFormat="1" x14ac:dyDescent="0.25"/>
    <row r="981775" customFormat="1" x14ac:dyDescent="0.25"/>
    <row r="981776" customFormat="1" x14ac:dyDescent="0.25"/>
    <row r="981777" customFormat="1" x14ac:dyDescent="0.25"/>
    <row r="981778" customFormat="1" x14ac:dyDescent="0.25"/>
    <row r="981779" customFormat="1" x14ac:dyDescent="0.25"/>
    <row r="981780" customFormat="1" x14ac:dyDescent="0.25"/>
    <row r="981781" customFormat="1" x14ac:dyDescent="0.25"/>
    <row r="981782" customFormat="1" x14ac:dyDescent="0.25"/>
    <row r="981783" customFormat="1" x14ac:dyDescent="0.25"/>
    <row r="981784" customFormat="1" x14ac:dyDescent="0.25"/>
    <row r="981785" customFormat="1" x14ac:dyDescent="0.25"/>
    <row r="981786" customFormat="1" x14ac:dyDescent="0.25"/>
    <row r="981787" customFormat="1" x14ac:dyDescent="0.25"/>
    <row r="981788" customFormat="1" x14ac:dyDescent="0.25"/>
    <row r="981789" customFormat="1" x14ac:dyDescent="0.25"/>
    <row r="981790" customFormat="1" x14ac:dyDescent="0.25"/>
    <row r="981791" customFormat="1" x14ac:dyDescent="0.25"/>
    <row r="981792" customFormat="1" x14ac:dyDescent="0.25"/>
    <row r="981793" customFormat="1" x14ac:dyDescent="0.25"/>
    <row r="981794" customFormat="1" x14ac:dyDescent="0.25"/>
    <row r="981795" customFormat="1" x14ac:dyDescent="0.25"/>
    <row r="981796" customFormat="1" x14ac:dyDescent="0.25"/>
    <row r="981797" customFormat="1" x14ac:dyDescent="0.25"/>
    <row r="981798" customFormat="1" x14ac:dyDescent="0.25"/>
    <row r="981799" customFormat="1" x14ac:dyDescent="0.25"/>
    <row r="981800" customFormat="1" x14ac:dyDescent="0.25"/>
    <row r="981801" customFormat="1" x14ac:dyDescent="0.25"/>
    <row r="981802" customFormat="1" x14ac:dyDescent="0.25"/>
    <row r="981803" customFormat="1" x14ac:dyDescent="0.25"/>
    <row r="981804" customFormat="1" x14ac:dyDescent="0.25"/>
    <row r="981805" customFormat="1" x14ac:dyDescent="0.25"/>
    <row r="981806" customFormat="1" x14ac:dyDescent="0.25"/>
    <row r="981807" customFormat="1" x14ac:dyDescent="0.25"/>
    <row r="981808" customFormat="1" x14ac:dyDescent="0.25"/>
    <row r="981809" customFormat="1" x14ac:dyDescent="0.25"/>
    <row r="981810" customFormat="1" x14ac:dyDescent="0.25"/>
    <row r="981811" customFormat="1" x14ac:dyDescent="0.25"/>
    <row r="981812" customFormat="1" x14ac:dyDescent="0.25"/>
    <row r="981813" customFormat="1" x14ac:dyDescent="0.25"/>
    <row r="981814" customFormat="1" x14ac:dyDescent="0.25"/>
    <row r="981815" customFormat="1" x14ac:dyDescent="0.25"/>
    <row r="981816" customFormat="1" x14ac:dyDescent="0.25"/>
    <row r="981817" customFormat="1" x14ac:dyDescent="0.25"/>
    <row r="981818" customFormat="1" x14ac:dyDescent="0.25"/>
    <row r="981819" customFormat="1" x14ac:dyDescent="0.25"/>
    <row r="981820" customFormat="1" x14ac:dyDescent="0.25"/>
    <row r="981821" customFormat="1" x14ac:dyDescent="0.25"/>
    <row r="981822" customFormat="1" x14ac:dyDescent="0.25"/>
    <row r="981823" customFormat="1" x14ac:dyDescent="0.25"/>
    <row r="981824" customFormat="1" x14ac:dyDescent="0.25"/>
    <row r="981825" customFormat="1" x14ac:dyDescent="0.25"/>
    <row r="981826" customFormat="1" x14ac:dyDescent="0.25"/>
    <row r="981827" customFormat="1" x14ac:dyDescent="0.25"/>
    <row r="981828" customFormat="1" x14ac:dyDescent="0.25"/>
    <row r="981829" customFormat="1" x14ac:dyDescent="0.25"/>
    <row r="981830" customFormat="1" x14ac:dyDescent="0.25"/>
    <row r="981831" customFormat="1" x14ac:dyDescent="0.25"/>
    <row r="981832" customFormat="1" x14ac:dyDescent="0.25"/>
    <row r="981833" customFormat="1" x14ac:dyDescent="0.25"/>
    <row r="981834" customFormat="1" x14ac:dyDescent="0.25"/>
    <row r="981835" customFormat="1" x14ac:dyDescent="0.25"/>
    <row r="981836" customFormat="1" x14ac:dyDescent="0.25"/>
    <row r="981837" customFormat="1" x14ac:dyDescent="0.25"/>
    <row r="981838" customFormat="1" x14ac:dyDescent="0.25"/>
    <row r="981839" customFormat="1" x14ac:dyDescent="0.25"/>
    <row r="981840" customFormat="1" x14ac:dyDescent="0.25"/>
    <row r="981841" customFormat="1" x14ac:dyDescent="0.25"/>
    <row r="981842" customFormat="1" x14ac:dyDescent="0.25"/>
    <row r="981843" customFormat="1" x14ac:dyDescent="0.25"/>
    <row r="981844" customFormat="1" x14ac:dyDescent="0.25"/>
    <row r="981845" customFormat="1" x14ac:dyDescent="0.25"/>
    <row r="981846" customFormat="1" x14ac:dyDescent="0.25"/>
    <row r="981847" customFormat="1" x14ac:dyDescent="0.25"/>
    <row r="981848" customFormat="1" x14ac:dyDescent="0.25"/>
    <row r="981849" customFormat="1" x14ac:dyDescent="0.25"/>
    <row r="981850" customFormat="1" x14ac:dyDescent="0.25"/>
    <row r="981851" customFormat="1" x14ac:dyDescent="0.25"/>
    <row r="981852" customFormat="1" x14ac:dyDescent="0.25"/>
    <row r="981853" customFormat="1" x14ac:dyDescent="0.25"/>
    <row r="981854" customFormat="1" x14ac:dyDescent="0.25"/>
    <row r="981855" customFormat="1" x14ac:dyDescent="0.25"/>
    <row r="981856" customFormat="1" x14ac:dyDescent="0.25"/>
    <row r="981857" customFormat="1" x14ac:dyDescent="0.25"/>
    <row r="981858" customFormat="1" x14ac:dyDescent="0.25"/>
    <row r="981859" customFormat="1" x14ac:dyDescent="0.25"/>
    <row r="981860" customFormat="1" x14ac:dyDescent="0.25"/>
    <row r="981861" customFormat="1" x14ac:dyDescent="0.25"/>
    <row r="981862" customFormat="1" x14ac:dyDescent="0.25"/>
    <row r="981863" customFormat="1" x14ac:dyDescent="0.25"/>
    <row r="981864" customFormat="1" x14ac:dyDescent="0.25"/>
    <row r="981865" customFormat="1" x14ac:dyDescent="0.25"/>
    <row r="981866" customFormat="1" x14ac:dyDescent="0.25"/>
    <row r="981867" customFormat="1" x14ac:dyDescent="0.25"/>
    <row r="981868" customFormat="1" x14ac:dyDescent="0.25"/>
    <row r="981869" customFormat="1" x14ac:dyDescent="0.25"/>
    <row r="981870" customFormat="1" x14ac:dyDescent="0.25"/>
    <row r="981871" customFormat="1" x14ac:dyDescent="0.25"/>
    <row r="981872" customFormat="1" x14ac:dyDescent="0.25"/>
    <row r="981873" customFormat="1" x14ac:dyDescent="0.25"/>
    <row r="981874" customFormat="1" x14ac:dyDescent="0.25"/>
    <row r="981875" customFormat="1" x14ac:dyDescent="0.25"/>
    <row r="981876" customFormat="1" x14ac:dyDescent="0.25"/>
    <row r="981877" customFormat="1" x14ac:dyDescent="0.25"/>
    <row r="981878" customFormat="1" x14ac:dyDescent="0.25"/>
    <row r="981879" customFormat="1" x14ac:dyDescent="0.25"/>
    <row r="981880" customFormat="1" x14ac:dyDescent="0.25"/>
    <row r="981881" customFormat="1" x14ac:dyDescent="0.25"/>
    <row r="981882" customFormat="1" x14ac:dyDescent="0.25"/>
    <row r="981883" customFormat="1" x14ac:dyDescent="0.25"/>
    <row r="981884" customFormat="1" x14ac:dyDescent="0.25"/>
    <row r="981885" customFormat="1" x14ac:dyDescent="0.25"/>
    <row r="981886" customFormat="1" x14ac:dyDescent="0.25"/>
    <row r="981887" customFormat="1" x14ac:dyDescent="0.25"/>
    <row r="981888" customFormat="1" x14ac:dyDescent="0.25"/>
    <row r="981889" customFormat="1" x14ac:dyDescent="0.25"/>
    <row r="981890" customFormat="1" x14ac:dyDescent="0.25"/>
    <row r="981891" customFormat="1" x14ac:dyDescent="0.25"/>
    <row r="981892" customFormat="1" x14ac:dyDescent="0.25"/>
    <row r="981893" customFormat="1" x14ac:dyDescent="0.25"/>
    <row r="981894" customFormat="1" x14ac:dyDescent="0.25"/>
    <row r="981895" customFormat="1" x14ac:dyDescent="0.25"/>
    <row r="981896" customFormat="1" x14ac:dyDescent="0.25"/>
    <row r="981897" customFormat="1" x14ac:dyDescent="0.25"/>
    <row r="981898" customFormat="1" x14ac:dyDescent="0.25"/>
    <row r="981899" customFormat="1" x14ac:dyDescent="0.25"/>
    <row r="981900" customFormat="1" x14ac:dyDescent="0.25"/>
    <row r="981901" customFormat="1" x14ac:dyDescent="0.25"/>
    <row r="981902" customFormat="1" x14ac:dyDescent="0.25"/>
    <row r="981903" customFormat="1" x14ac:dyDescent="0.25"/>
    <row r="981904" customFormat="1" x14ac:dyDescent="0.25"/>
    <row r="981905" customFormat="1" x14ac:dyDescent="0.25"/>
    <row r="981906" customFormat="1" x14ac:dyDescent="0.25"/>
    <row r="981907" customFormat="1" x14ac:dyDescent="0.25"/>
    <row r="981908" customFormat="1" x14ac:dyDescent="0.25"/>
    <row r="981909" customFormat="1" x14ac:dyDescent="0.25"/>
    <row r="981910" customFormat="1" x14ac:dyDescent="0.25"/>
    <row r="981911" customFormat="1" x14ac:dyDescent="0.25"/>
    <row r="981912" customFormat="1" x14ac:dyDescent="0.25"/>
    <row r="981913" customFormat="1" x14ac:dyDescent="0.25"/>
    <row r="981914" customFormat="1" x14ac:dyDescent="0.25"/>
    <row r="981915" customFormat="1" x14ac:dyDescent="0.25"/>
    <row r="981916" customFormat="1" x14ac:dyDescent="0.25"/>
    <row r="981917" customFormat="1" x14ac:dyDescent="0.25"/>
    <row r="981918" customFormat="1" x14ac:dyDescent="0.25"/>
    <row r="981919" customFormat="1" x14ac:dyDescent="0.25"/>
    <row r="981920" customFormat="1" x14ac:dyDescent="0.25"/>
    <row r="981921" customFormat="1" x14ac:dyDescent="0.25"/>
    <row r="981922" customFormat="1" x14ac:dyDescent="0.25"/>
    <row r="981923" customFormat="1" x14ac:dyDescent="0.25"/>
    <row r="981924" customFormat="1" x14ac:dyDescent="0.25"/>
    <row r="981925" customFormat="1" x14ac:dyDescent="0.25"/>
    <row r="981926" customFormat="1" x14ac:dyDescent="0.25"/>
    <row r="981927" customFormat="1" x14ac:dyDescent="0.25"/>
    <row r="981928" customFormat="1" x14ac:dyDescent="0.25"/>
    <row r="981929" customFormat="1" x14ac:dyDescent="0.25"/>
    <row r="981930" customFormat="1" x14ac:dyDescent="0.25"/>
    <row r="981931" customFormat="1" x14ac:dyDescent="0.25"/>
    <row r="981932" customFormat="1" x14ac:dyDescent="0.25"/>
    <row r="981933" customFormat="1" x14ac:dyDescent="0.25"/>
    <row r="981934" customFormat="1" x14ac:dyDescent="0.25"/>
    <row r="981935" customFormat="1" x14ac:dyDescent="0.25"/>
    <row r="981936" customFormat="1" x14ac:dyDescent="0.25"/>
    <row r="981937" customFormat="1" x14ac:dyDescent="0.25"/>
    <row r="981938" customFormat="1" x14ac:dyDescent="0.25"/>
    <row r="981939" customFormat="1" x14ac:dyDescent="0.25"/>
    <row r="981940" customFormat="1" x14ac:dyDescent="0.25"/>
    <row r="981941" customFormat="1" x14ac:dyDescent="0.25"/>
    <row r="981942" customFormat="1" x14ac:dyDescent="0.25"/>
    <row r="981943" customFormat="1" x14ac:dyDescent="0.25"/>
    <row r="981944" customFormat="1" x14ac:dyDescent="0.25"/>
    <row r="981945" customFormat="1" x14ac:dyDescent="0.25"/>
    <row r="981946" customFormat="1" x14ac:dyDescent="0.25"/>
    <row r="981947" customFormat="1" x14ac:dyDescent="0.25"/>
    <row r="981948" customFormat="1" x14ac:dyDescent="0.25"/>
    <row r="981949" customFormat="1" x14ac:dyDescent="0.25"/>
    <row r="981950" customFormat="1" x14ac:dyDescent="0.25"/>
    <row r="981951" customFormat="1" x14ac:dyDescent="0.25"/>
    <row r="981952" customFormat="1" x14ac:dyDescent="0.25"/>
    <row r="981953" customFormat="1" x14ac:dyDescent="0.25"/>
    <row r="981954" customFormat="1" x14ac:dyDescent="0.25"/>
    <row r="981955" customFormat="1" x14ac:dyDescent="0.25"/>
    <row r="981956" customFormat="1" x14ac:dyDescent="0.25"/>
    <row r="981957" customFormat="1" x14ac:dyDescent="0.25"/>
    <row r="981958" customFormat="1" x14ac:dyDescent="0.25"/>
    <row r="981959" customFormat="1" x14ac:dyDescent="0.25"/>
    <row r="981960" customFormat="1" x14ac:dyDescent="0.25"/>
    <row r="981961" customFormat="1" x14ac:dyDescent="0.25"/>
    <row r="981962" customFormat="1" x14ac:dyDescent="0.25"/>
    <row r="981963" customFormat="1" x14ac:dyDescent="0.25"/>
    <row r="981964" customFormat="1" x14ac:dyDescent="0.25"/>
    <row r="981965" customFormat="1" x14ac:dyDescent="0.25"/>
    <row r="981966" customFormat="1" x14ac:dyDescent="0.25"/>
    <row r="981967" customFormat="1" x14ac:dyDescent="0.25"/>
    <row r="981968" customFormat="1" x14ac:dyDescent="0.25"/>
    <row r="981969" customFormat="1" x14ac:dyDescent="0.25"/>
    <row r="981970" customFormat="1" x14ac:dyDescent="0.25"/>
    <row r="981971" customFormat="1" x14ac:dyDescent="0.25"/>
    <row r="981972" customFormat="1" x14ac:dyDescent="0.25"/>
    <row r="981973" customFormat="1" x14ac:dyDescent="0.25"/>
    <row r="981974" customFormat="1" x14ac:dyDescent="0.25"/>
    <row r="981975" customFormat="1" x14ac:dyDescent="0.25"/>
    <row r="981976" customFormat="1" x14ac:dyDescent="0.25"/>
    <row r="981977" customFormat="1" x14ac:dyDescent="0.25"/>
    <row r="981978" customFormat="1" x14ac:dyDescent="0.25"/>
    <row r="981979" customFormat="1" x14ac:dyDescent="0.25"/>
    <row r="981980" customFormat="1" x14ac:dyDescent="0.25"/>
    <row r="981981" customFormat="1" x14ac:dyDescent="0.25"/>
    <row r="981982" customFormat="1" x14ac:dyDescent="0.25"/>
    <row r="981983" customFormat="1" x14ac:dyDescent="0.25"/>
    <row r="981984" customFormat="1" x14ac:dyDescent="0.25"/>
    <row r="981985" customFormat="1" x14ac:dyDescent="0.25"/>
    <row r="981986" customFormat="1" x14ac:dyDescent="0.25"/>
    <row r="981987" customFormat="1" x14ac:dyDescent="0.25"/>
    <row r="981988" customFormat="1" x14ac:dyDescent="0.25"/>
    <row r="981989" customFormat="1" x14ac:dyDescent="0.25"/>
    <row r="981990" customFormat="1" x14ac:dyDescent="0.25"/>
    <row r="981991" customFormat="1" x14ac:dyDescent="0.25"/>
    <row r="981992" customFormat="1" x14ac:dyDescent="0.25"/>
    <row r="981993" customFormat="1" x14ac:dyDescent="0.25"/>
    <row r="981994" customFormat="1" x14ac:dyDescent="0.25"/>
    <row r="981995" customFormat="1" x14ac:dyDescent="0.25"/>
    <row r="981996" customFormat="1" x14ac:dyDescent="0.25"/>
    <row r="981997" customFormat="1" x14ac:dyDescent="0.25"/>
    <row r="981998" customFormat="1" x14ac:dyDescent="0.25"/>
    <row r="981999" customFormat="1" x14ac:dyDescent="0.25"/>
    <row r="982000" customFormat="1" x14ac:dyDescent="0.25"/>
    <row r="982001" customFormat="1" x14ac:dyDescent="0.25"/>
    <row r="982002" customFormat="1" x14ac:dyDescent="0.25"/>
    <row r="982003" customFormat="1" x14ac:dyDescent="0.25"/>
    <row r="982004" customFormat="1" x14ac:dyDescent="0.25"/>
    <row r="982005" customFormat="1" x14ac:dyDescent="0.25"/>
    <row r="982006" customFormat="1" x14ac:dyDescent="0.25"/>
    <row r="982007" customFormat="1" x14ac:dyDescent="0.25"/>
    <row r="982008" customFormat="1" x14ac:dyDescent="0.25"/>
    <row r="982009" customFormat="1" x14ac:dyDescent="0.25"/>
    <row r="982010" customFormat="1" x14ac:dyDescent="0.25"/>
    <row r="982011" customFormat="1" x14ac:dyDescent="0.25"/>
    <row r="982012" customFormat="1" x14ac:dyDescent="0.25"/>
    <row r="982013" customFormat="1" x14ac:dyDescent="0.25"/>
    <row r="982014" customFormat="1" x14ac:dyDescent="0.25"/>
    <row r="982015" customFormat="1" x14ac:dyDescent="0.25"/>
    <row r="982016" customFormat="1" x14ac:dyDescent="0.25"/>
    <row r="982017" customFormat="1" x14ac:dyDescent="0.25"/>
    <row r="982018" customFormat="1" x14ac:dyDescent="0.25"/>
    <row r="982019" customFormat="1" x14ac:dyDescent="0.25"/>
    <row r="982020" customFormat="1" x14ac:dyDescent="0.25"/>
    <row r="982021" customFormat="1" x14ac:dyDescent="0.25"/>
    <row r="982022" customFormat="1" x14ac:dyDescent="0.25"/>
    <row r="982023" customFormat="1" x14ac:dyDescent="0.25"/>
    <row r="982024" customFormat="1" x14ac:dyDescent="0.25"/>
    <row r="982025" customFormat="1" x14ac:dyDescent="0.25"/>
    <row r="982026" customFormat="1" x14ac:dyDescent="0.25"/>
    <row r="982027" customFormat="1" x14ac:dyDescent="0.25"/>
    <row r="982028" customFormat="1" x14ac:dyDescent="0.25"/>
    <row r="982029" customFormat="1" x14ac:dyDescent="0.25"/>
    <row r="982030" customFormat="1" x14ac:dyDescent="0.25"/>
    <row r="982031" customFormat="1" x14ac:dyDescent="0.25"/>
    <row r="982032" customFormat="1" x14ac:dyDescent="0.25"/>
    <row r="982033" customFormat="1" x14ac:dyDescent="0.25"/>
    <row r="982034" customFormat="1" x14ac:dyDescent="0.25"/>
    <row r="982035" customFormat="1" x14ac:dyDescent="0.25"/>
    <row r="982036" customFormat="1" x14ac:dyDescent="0.25"/>
    <row r="982037" customFormat="1" x14ac:dyDescent="0.25"/>
    <row r="982038" customFormat="1" x14ac:dyDescent="0.25"/>
    <row r="982039" customFormat="1" x14ac:dyDescent="0.25"/>
    <row r="982040" customFormat="1" x14ac:dyDescent="0.25"/>
    <row r="982041" customFormat="1" x14ac:dyDescent="0.25"/>
    <row r="982042" customFormat="1" x14ac:dyDescent="0.25"/>
    <row r="982043" customFormat="1" x14ac:dyDescent="0.25"/>
    <row r="982044" customFormat="1" x14ac:dyDescent="0.25"/>
    <row r="982045" customFormat="1" x14ac:dyDescent="0.25"/>
    <row r="982046" customFormat="1" x14ac:dyDescent="0.25"/>
    <row r="982047" customFormat="1" x14ac:dyDescent="0.25"/>
    <row r="982048" customFormat="1" x14ac:dyDescent="0.25"/>
    <row r="982049" customFormat="1" x14ac:dyDescent="0.25"/>
    <row r="982050" customFormat="1" x14ac:dyDescent="0.25"/>
    <row r="982051" customFormat="1" x14ac:dyDescent="0.25"/>
    <row r="982052" customFormat="1" x14ac:dyDescent="0.25"/>
    <row r="982053" customFormat="1" x14ac:dyDescent="0.25"/>
    <row r="982054" customFormat="1" x14ac:dyDescent="0.25"/>
    <row r="982055" customFormat="1" x14ac:dyDescent="0.25"/>
    <row r="982056" customFormat="1" x14ac:dyDescent="0.25"/>
    <row r="982057" customFormat="1" x14ac:dyDescent="0.25"/>
    <row r="982058" customFormat="1" x14ac:dyDescent="0.25"/>
    <row r="982059" customFormat="1" x14ac:dyDescent="0.25"/>
    <row r="982060" customFormat="1" x14ac:dyDescent="0.25"/>
    <row r="982061" customFormat="1" x14ac:dyDescent="0.25"/>
    <row r="982062" customFormat="1" x14ac:dyDescent="0.25"/>
    <row r="982063" customFormat="1" x14ac:dyDescent="0.25"/>
    <row r="982064" customFormat="1" x14ac:dyDescent="0.25"/>
    <row r="982065" customFormat="1" x14ac:dyDescent="0.25"/>
    <row r="982066" customFormat="1" x14ac:dyDescent="0.25"/>
    <row r="982067" customFormat="1" x14ac:dyDescent="0.25"/>
    <row r="982068" customFormat="1" x14ac:dyDescent="0.25"/>
    <row r="982069" customFormat="1" x14ac:dyDescent="0.25"/>
    <row r="982070" customFormat="1" x14ac:dyDescent="0.25"/>
    <row r="982071" customFormat="1" x14ac:dyDescent="0.25"/>
    <row r="982072" customFormat="1" x14ac:dyDescent="0.25"/>
    <row r="982073" customFormat="1" x14ac:dyDescent="0.25"/>
    <row r="982074" customFormat="1" x14ac:dyDescent="0.25"/>
    <row r="982075" customFormat="1" x14ac:dyDescent="0.25"/>
    <row r="982076" customFormat="1" x14ac:dyDescent="0.25"/>
    <row r="982077" customFormat="1" x14ac:dyDescent="0.25"/>
    <row r="982078" customFormat="1" x14ac:dyDescent="0.25"/>
    <row r="982079" customFormat="1" x14ac:dyDescent="0.25"/>
    <row r="982080" customFormat="1" x14ac:dyDescent="0.25"/>
    <row r="982081" customFormat="1" x14ac:dyDescent="0.25"/>
    <row r="982082" customFormat="1" x14ac:dyDescent="0.25"/>
    <row r="982083" customFormat="1" x14ac:dyDescent="0.25"/>
    <row r="982084" customFormat="1" x14ac:dyDescent="0.25"/>
    <row r="982085" customFormat="1" x14ac:dyDescent="0.25"/>
    <row r="982086" customFormat="1" x14ac:dyDescent="0.25"/>
    <row r="982087" customFormat="1" x14ac:dyDescent="0.25"/>
    <row r="982088" customFormat="1" x14ac:dyDescent="0.25"/>
    <row r="982089" customFormat="1" x14ac:dyDescent="0.25"/>
    <row r="982090" customFormat="1" x14ac:dyDescent="0.25"/>
    <row r="982091" customFormat="1" x14ac:dyDescent="0.25"/>
    <row r="982092" customFormat="1" x14ac:dyDescent="0.25"/>
    <row r="982093" customFormat="1" x14ac:dyDescent="0.25"/>
    <row r="982094" customFormat="1" x14ac:dyDescent="0.25"/>
    <row r="982095" customFormat="1" x14ac:dyDescent="0.25"/>
    <row r="982096" customFormat="1" x14ac:dyDescent="0.25"/>
    <row r="982097" customFormat="1" x14ac:dyDescent="0.25"/>
    <row r="982098" customFormat="1" x14ac:dyDescent="0.25"/>
    <row r="982099" customFormat="1" x14ac:dyDescent="0.25"/>
    <row r="982100" customFormat="1" x14ac:dyDescent="0.25"/>
    <row r="982101" customFormat="1" x14ac:dyDescent="0.25"/>
    <row r="982102" customFormat="1" x14ac:dyDescent="0.25"/>
    <row r="982103" customFormat="1" x14ac:dyDescent="0.25"/>
    <row r="982104" customFormat="1" x14ac:dyDescent="0.25"/>
    <row r="982105" customFormat="1" x14ac:dyDescent="0.25"/>
    <row r="982106" customFormat="1" x14ac:dyDescent="0.25"/>
    <row r="982107" customFormat="1" x14ac:dyDescent="0.25"/>
    <row r="982108" customFormat="1" x14ac:dyDescent="0.25"/>
    <row r="982109" customFormat="1" x14ac:dyDescent="0.25"/>
    <row r="982110" customFormat="1" x14ac:dyDescent="0.25"/>
    <row r="982111" customFormat="1" x14ac:dyDescent="0.25"/>
    <row r="982112" customFormat="1" x14ac:dyDescent="0.25"/>
    <row r="982113" customFormat="1" x14ac:dyDescent="0.25"/>
    <row r="982114" customFormat="1" x14ac:dyDescent="0.25"/>
    <row r="982115" customFormat="1" x14ac:dyDescent="0.25"/>
    <row r="982116" customFormat="1" x14ac:dyDescent="0.25"/>
    <row r="982117" customFormat="1" x14ac:dyDescent="0.25"/>
    <row r="982118" customFormat="1" x14ac:dyDescent="0.25"/>
    <row r="982119" customFormat="1" x14ac:dyDescent="0.25"/>
    <row r="982120" customFormat="1" x14ac:dyDescent="0.25"/>
    <row r="982121" customFormat="1" x14ac:dyDescent="0.25"/>
    <row r="982122" customFormat="1" x14ac:dyDescent="0.25"/>
    <row r="982123" customFormat="1" x14ac:dyDescent="0.25"/>
    <row r="982124" customFormat="1" x14ac:dyDescent="0.25"/>
    <row r="982125" customFormat="1" x14ac:dyDescent="0.25"/>
    <row r="982126" customFormat="1" x14ac:dyDescent="0.25"/>
    <row r="982127" customFormat="1" x14ac:dyDescent="0.25"/>
    <row r="982128" customFormat="1" x14ac:dyDescent="0.25"/>
    <row r="982129" customFormat="1" x14ac:dyDescent="0.25"/>
    <row r="982130" customFormat="1" x14ac:dyDescent="0.25"/>
    <row r="982131" customFormat="1" x14ac:dyDescent="0.25"/>
    <row r="982132" customFormat="1" x14ac:dyDescent="0.25"/>
    <row r="982133" customFormat="1" x14ac:dyDescent="0.25"/>
    <row r="982134" customFormat="1" x14ac:dyDescent="0.25"/>
    <row r="982135" customFormat="1" x14ac:dyDescent="0.25"/>
    <row r="982136" customFormat="1" x14ac:dyDescent="0.25"/>
    <row r="982137" customFormat="1" x14ac:dyDescent="0.25"/>
    <row r="982138" customFormat="1" x14ac:dyDescent="0.25"/>
    <row r="982139" customFormat="1" x14ac:dyDescent="0.25"/>
    <row r="982140" customFormat="1" x14ac:dyDescent="0.25"/>
    <row r="982141" customFormat="1" x14ac:dyDescent="0.25"/>
    <row r="982142" customFormat="1" x14ac:dyDescent="0.25"/>
    <row r="982143" customFormat="1" x14ac:dyDescent="0.25"/>
    <row r="982144" customFormat="1" x14ac:dyDescent="0.25"/>
    <row r="982145" customFormat="1" x14ac:dyDescent="0.25"/>
    <row r="982146" customFormat="1" x14ac:dyDescent="0.25"/>
    <row r="982147" customFormat="1" x14ac:dyDescent="0.25"/>
    <row r="982148" customFormat="1" x14ac:dyDescent="0.25"/>
    <row r="982149" customFormat="1" x14ac:dyDescent="0.25"/>
    <row r="982150" customFormat="1" x14ac:dyDescent="0.25"/>
    <row r="982151" customFormat="1" x14ac:dyDescent="0.25"/>
    <row r="982152" customFormat="1" x14ac:dyDescent="0.25"/>
    <row r="982153" customFormat="1" x14ac:dyDescent="0.25"/>
    <row r="982154" customFormat="1" x14ac:dyDescent="0.25"/>
    <row r="982155" customFormat="1" x14ac:dyDescent="0.25"/>
    <row r="982156" customFormat="1" x14ac:dyDescent="0.25"/>
    <row r="982157" customFormat="1" x14ac:dyDescent="0.25"/>
    <row r="982158" customFormat="1" x14ac:dyDescent="0.25"/>
    <row r="982159" customFormat="1" x14ac:dyDescent="0.25"/>
    <row r="982160" customFormat="1" x14ac:dyDescent="0.25"/>
    <row r="982161" customFormat="1" x14ac:dyDescent="0.25"/>
    <row r="982162" customFormat="1" x14ac:dyDescent="0.25"/>
    <row r="982163" customFormat="1" x14ac:dyDescent="0.25"/>
    <row r="982164" customFormat="1" x14ac:dyDescent="0.25"/>
    <row r="982165" customFormat="1" x14ac:dyDescent="0.25"/>
    <row r="982166" customFormat="1" x14ac:dyDescent="0.25"/>
    <row r="982167" customFormat="1" x14ac:dyDescent="0.25"/>
    <row r="982168" customFormat="1" x14ac:dyDescent="0.25"/>
    <row r="982169" customFormat="1" x14ac:dyDescent="0.25"/>
    <row r="982170" customFormat="1" x14ac:dyDescent="0.25"/>
    <row r="982171" customFormat="1" x14ac:dyDescent="0.25"/>
    <row r="982172" customFormat="1" x14ac:dyDescent="0.25"/>
    <row r="982173" customFormat="1" x14ac:dyDescent="0.25"/>
    <row r="982174" customFormat="1" x14ac:dyDescent="0.25"/>
    <row r="982175" customFormat="1" x14ac:dyDescent="0.25"/>
    <row r="982176" customFormat="1" x14ac:dyDescent="0.25"/>
    <row r="982177" customFormat="1" x14ac:dyDescent="0.25"/>
    <row r="982178" customFormat="1" x14ac:dyDescent="0.25"/>
    <row r="982179" customFormat="1" x14ac:dyDescent="0.25"/>
    <row r="982180" customFormat="1" x14ac:dyDescent="0.25"/>
    <row r="982181" customFormat="1" x14ac:dyDescent="0.25"/>
    <row r="982182" customFormat="1" x14ac:dyDescent="0.25"/>
    <row r="982183" customFormat="1" x14ac:dyDescent="0.25"/>
    <row r="982184" customFormat="1" x14ac:dyDescent="0.25"/>
    <row r="982185" customFormat="1" x14ac:dyDescent="0.25"/>
    <row r="982186" customFormat="1" x14ac:dyDescent="0.25"/>
    <row r="982187" customFormat="1" x14ac:dyDescent="0.25"/>
    <row r="982188" customFormat="1" x14ac:dyDescent="0.25"/>
    <row r="982189" customFormat="1" x14ac:dyDescent="0.25"/>
    <row r="982190" customFormat="1" x14ac:dyDescent="0.25"/>
    <row r="982191" customFormat="1" x14ac:dyDescent="0.25"/>
    <row r="982192" customFormat="1" x14ac:dyDescent="0.25"/>
    <row r="982193" customFormat="1" x14ac:dyDescent="0.25"/>
    <row r="982194" customFormat="1" x14ac:dyDescent="0.25"/>
    <row r="982195" customFormat="1" x14ac:dyDescent="0.25"/>
    <row r="982196" customFormat="1" x14ac:dyDescent="0.25"/>
    <row r="982197" customFormat="1" x14ac:dyDescent="0.25"/>
    <row r="982198" customFormat="1" x14ac:dyDescent="0.25"/>
    <row r="982199" customFormat="1" x14ac:dyDescent="0.25"/>
    <row r="982200" customFormat="1" x14ac:dyDescent="0.25"/>
    <row r="982201" customFormat="1" x14ac:dyDescent="0.25"/>
    <row r="982202" customFormat="1" x14ac:dyDescent="0.25"/>
    <row r="982203" customFormat="1" x14ac:dyDescent="0.25"/>
    <row r="982204" customFormat="1" x14ac:dyDescent="0.25"/>
    <row r="982205" customFormat="1" x14ac:dyDescent="0.25"/>
    <row r="982206" customFormat="1" x14ac:dyDescent="0.25"/>
    <row r="982207" customFormat="1" x14ac:dyDescent="0.25"/>
    <row r="982208" customFormat="1" x14ac:dyDescent="0.25"/>
    <row r="982209" customFormat="1" x14ac:dyDescent="0.25"/>
    <row r="982210" customFormat="1" x14ac:dyDescent="0.25"/>
    <row r="982211" customFormat="1" x14ac:dyDescent="0.25"/>
    <row r="982212" customFormat="1" x14ac:dyDescent="0.25"/>
    <row r="982213" customFormat="1" x14ac:dyDescent="0.25"/>
    <row r="982214" customFormat="1" x14ac:dyDescent="0.25"/>
    <row r="982215" customFormat="1" x14ac:dyDescent="0.25"/>
    <row r="982216" customFormat="1" x14ac:dyDescent="0.25"/>
    <row r="982217" customFormat="1" x14ac:dyDescent="0.25"/>
    <row r="982218" customFormat="1" x14ac:dyDescent="0.25"/>
    <row r="982219" customFormat="1" x14ac:dyDescent="0.25"/>
    <row r="982220" customFormat="1" x14ac:dyDescent="0.25"/>
    <row r="982221" customFormat="1" x14ac:dyDescent="0.25"/>
    <row r="982222" customFormat="1" x14ac:dyDescent="0.25"/>
    <row r="982223" customFormat="1" x14ac:dyDescent="0.25"/>
    <row r="982224" customFormat="1" x14ac:dyDescent="0.25"/>
    <row r="982225" customFormat="1" x14ac:dyDescent="0.25"/>
    <row r="982226" customFormat="1" x14ac:dyDescent="0.25"/>
    <row r="982227" customFormat="1" x14ac:dyDescent="0.25"/>
    <row r="982228" customFormat="1" x14ac:dyDescent="0.25"/>
    <row r="982229" customFormat="1" x14ac:dyDescent="0.25"/>
    <row r="982230" customFormat="1" x14ac:dyDescent="0.25"/>
    <row r="982231" customFormat="1" x14ac:dyDescent="0.25"/>
    <row r="982232" customFormat="1" x14ac:dyDescent="0.25"/>
    <row r="982233" customFormat="1" x14ac:dyDescent="0.25"/>
    <row r="982234" customFormat="1" x14ac:dyDescent="0.25"/>
    <row r="982235" customFormat="1" x14ac:dyDescent="0.25"/>
    <row r="982236" customFormat="1" x14ac:dyDescent="0.25"/>
    <row r="982237" customFormat="1" x14ac:dyDescent="0.25"/>
    <row r="982238" customFormat="1" x14ac:dyDescent="0.25"/>
    <row r="982239" customFormat="1" x14ac:dyDescent="0.25"/>
    <row r="982240" customFormat="1" x14ac:dyDescent="0.25"/>
    <row r="982241" customFormat="1" x14ac:dyDescent="0.25"/>
    <row r="982242" customFormat="1" x14ac:dyDescent="0.25"/>
    <row r="982243" customFormat="1" x14ac:dyDescent="0.25"/>
    <row r="982244" customFormat="1" x14ac:dyDescent="0.25"/>
    <row r="982245" customFormat="1" x14ac:dyDescent="0.25"/>
    <row r="982246" customFormat="1" x14ac:dyDescent="0.25"/>
    <row r="982247" customFormat="1" x14ac:dyDescent="0.25"/>
    <row r="982248" customFormat="1" x14ac:dyDescent="0.25"/>
    <row r="982249" customFormat="1" x14ac:dyDescent="0.25"/>
    <row r="982250" customFormat="1" x14ac:dyDescent="0.25"/>
    <row r="982251" customFormat="1" x14ac:dyDescent="0.25"/>
    <row r="982252" customFormat="1" x14ac:dyDescent="0.25"/>
    <row r="982253" customFormat="1" x14ac:dyDescent="0.25"/>
    <row r="982254" customFormat="1" x14ac:dyDescent="0.25"/>
    <row r="982255" customFormat="1" x14ac:dyDescent="0.25"/>
    <row r="982256" customFormat="1" x14ac:dyDescent="0.25"/>
    <row r="982257" customFormat="1" x14ac:dyDescent="0.25"/>
    <row r="982258" customFormat="1" x14ac:dyDescent="0.25"/>
    <row r="982259" customFormat="1" x14ac:dyDescent="0.25"/>
    <row r="982260" customFormat="1" x14ac:dyDescent="0.25"/>
    <row r="982261" customFormat="1" x14ac:dyDescent="0.25"/>
    <row r="982262" customFormat="1" x14ac:dyDescent="0.25"/>
    <row r="982263" customFormat="1" x14ac:dyDescent="0.25"/>
    <row r="982264" customFormat="1" x14ac:dyDescent="0.25"/>
    <row r="982265" customFormat="1" x14ac:dyDescent="0.25"/>
    <row r="982266" customFormat="1" x14ac:dyDescent="0.25"/>
    <row r="982267" customFormat="1" x14ac:dyDescent="0.25"/>
    <row r="982268" customFormat="1" x14ac:dyDescent="0.25"/>
    <row r="982269" customFormat="1" x14ac:dyDescent="0.25"/>
    <row r="982270" customFormat="1" x14ac:dyDescent="0.25"/>
    <row r="982271" customFormat="1" x14ac:dyDescent="0.25"/>
    <row r="982272" customFormat="1" x14ac:dyDescent="0.25"/>
    <row r="982273" customFormat="1" x14ac:dyDescent="0.25"/>
    <row r="982274" customFormat="1" x14ac:dyDescent="0.25"/>
    <row r="982275" customFormat="1" x14ac:dyDescent="0.25"/>
    <row r="982276" customFormat="1" x14ac:dyDescent="0.25"/>
    <row r="982277" customFormat="1" x14ac:dyDescent="0.25"/>
    <row r="982278" customFormat="1" x14ac:dyDescent="0.25"/>
    <row r="982279" customFormat="1" x14ac:dyDescent="0.25"/>
    <row r="982280" customFormat="1" x14ac:dyDescent="0.25"/>
    <row r="982281" customFormat="1" x14ac:dyDescent="0.25"/>
    <row r="982282" customFormat="1" x14ac:dyDescent="0.25"/>
    <row r="982283" customFormat="1" x14ac:dyDescent="0.25"/>
    <row r="982284" customFormat="1" x14ac:dyDescent="0.25"/>
    <row r="982285" customFormat="1" x14ac:dyDescent="0.25"/>
    <row r="982286" customFormat="1" x14ac:dyDescent="0.25"/>
    <row r="982287" customFormat="1" x14ac:dyDescent="0.25"/>
    <row r="982288" customFormat="1" x14ac:dyDescent="0.25"/>
    <row r="982289" customFormat="1" x14ac:dyDescent="0.25"/>
    <row r="982290" customFormat="1" x14ac:dyDescent="0.25"/>
    <row r="982291" customFormat="1" x14ac:dyDescent="0.25"/>
    <row r="982292" customFormat="1" x14ac:dyDescent="0.25"/>
    <row r="982293" customFormat="1" x14ac:dyDescent="0.25"/>
    <row r="982294" customFormat="1" x14ac:dyDescent="0.25"/>
    <row r="982295" customFormat="1" x14ac:dyDescent="0.25"/>
    <row r="982296" customFormat="1" x14ac:dyDescent="0.25"/>
    <row r="982297" customFormat="1" x14ac:dyDescent="0.25"/>
    <row r="982298" customFormat="1" x14ac:dyDescent="0.25"/>
    <row r="982299" customFormat="1" x14ac:dyDescent="0.25"/>
    <row r="982300" customFormat="1" x14ac:dyDescent="0.25"/>
    <row r="982301" customFormat="1" x14ac:dyDescent="0.25"/>
    <row r="982302" customFormat="1" x14ac:dyDescent="0.25"/>
    <row r="982303" customFormat="1" x14ac:dyDescent="0.25"/>
    <row r="982304" customFormat="1" x14ac:dyDescent="0.25"/>
    <row r="982305" customFormat="1" x14ac:dyDescent="0.25"/>
    <row r="982306" customFormat="1" x14ac:dyDescent="0.25"/>
    <row r="982307" customFormat="1" x14ac:dyDescent="0.25"/>
    <row r="982308" customFormat="1" x14ac:dyDescent="0.25"/>
    <row r="982309" customFormat="1" x14ac:dyDescent="0.25"/>
    <row r="982310" customFormat="1" x14ac:dyDescent="0.25"/>
    <row r="982311" customFormat="1" x14ac:dyDescent="0.25"/>
    <row r="982312" customFormat="1" x14ac:dyDescent="0.25"/>
    <row r="982313" customFormat="1" x14ac:dyDescent="0.25"/>
    <row r="982314" customFormat="1" x14ac:dyDescent="0.25"/>
    <row r="982315" customFormat="1" x14ac:dyDescent="0.25"/>
    <row r="982316" customFormat="1" x14ac:dyDescent="0.25"/>
    <row r="982317" customFormat="1" x14ac:dyDescent="0.25"/>
    <row r="982318" customFormat="1" x14ac:dyDescent="0.25"/>
    <row r="982319" customFormat="1" x14ac:dyDescent="0.25"/>
    <row r="982320" customFormat="1" x14ac:dyDescent="0.25"/>
    <row r="982321" customFormat="1" x14ac:dyDescent="0.25"/>
    <row r="982322" customFormat="1" x14ac:dyDescent="0.25"/>
    <row r="982323" customFormat="1" x14ac:dyDescent="0.25"/>
    <row r="982324" customFormat="1" x14ac:dyDescent="0.25"/>
    <row r="982325" customFormat="1" x14ac:dyDescent="0.25"/>
    <row r="982326" customFormat="1" x14ac:dyDescent="0.25"/>
    <row r="982327" customFormat="1" x14ac:dyDescent="0.25"/>
    <row r="982328" customFormat="1" x14ac:dyDescent="0.25"/>
    <row r="982329" customFormat="1" x14ac:dyDescent="0.25"/>
    <row r="982330" customFormat="1" x14ac:dyDescent="0.25"/>
    <row r="982331" customFormat="1" x14ac:dyDescent="0.25"/>
    <row r="982332" customFormat="1" x14ac:dyDescent="0.25"/>
    <row r="982333" customFormat="1" x14ac:dyDescent="0.25"/>
    <row r="982334" customFormat="1" x14ac:dyDescent="0.25"/>
    <row r="982335" customFormat="1" x14ac:dyDescent="0.25"/>
    <row r="982336" customFormat="1" x14ac:dyDescent="0.25"/>
    <row r="982337" customFormat="1" x14ac:dyDescent="0.25"/>
    <row r="982338" customFormat="1" x14ac:dyDescent="0.25"/>
    <row r="982339" customFormat="1" x14ac:dyDescent="0.25"/>
    <row r="982340" customFormat="1" x14ac:dyDescent="0.25"/>
    <row r="982341" customFormat="1" x14ac:dyDescent="0.25"/>
    <row r="982342" customFormat="1" x14ac:dyDescent="0.25"/>
    <row r="982343" customFormat="1" x14ac:dyDescent="0.25"/>
    <row r="982344" customFormat="1" x14ac:dyDescent="0.25"/>
    <row r="982345" customFormat="1" x14ac:dyDescent="0.25"/>
    <row r="982346" customFormat="1" x14ac:dyDescent="0.25"/>
    <row r="982347" customFormat="1" x14ac:dyDescent="0.25"/>
    <row r="982348" customFormat="1" x14ac:dyDescent="0.25"/>
    <row r="982349" customFormat="1" x14ac:dyDescent="0.25"/>
    <row r="982350" customFormat="1" x14ac:dyDescent="0.25"/>
    <row r="982351" customFormat="1" x14ac:dyDescent="0.25"/>
    <row r="982352" customFormat="1" x14ac:dyDescent="0.25"/>
    <row r="982353" customFormat="1" x14ac:dyDescent="0.25"/>
    <row r="982354" customFormat="1" x14ac:dyDescent="0.25"/>
    <row r="982355" customFormat="1" x14ac:dyDescent="0.25"/>
    <row r="982356" customFormat="1" x14ac:dyDescent="0.25"/>
    <row r="982357" customFormat="1" x14ac:dyDescent="0.25"/>
    <row r="982358" customFormat="1" x14ac:dyDescent="0.25"/>
    <row r="982359" customFormat="1" x14ac:dyDescent="0.25"/>
    <row r="982360" customFormat="1" x14ac:dyDescent="0.25"/>
    <row r="982361" customFormat="1" x14ac:dyDescent="0.25"/>
    <row r="982362" customFormat="1" x14ac:dyDescent="0.25"/>
    <row r="982363" customFormat="1" x14ac:dyDescent="0.25"/>
    <row r="982364" customFormat="1" x14ac:dyDescent="0.25"/>
    <row r="982365" customFormat="1" x14ac:dyDescent="0.25"/>
    <row r="982366" customFormat="1" x14ac:dyDescent="0.25"/>
    <row r="982367" customFormat="1" x14ac:dyDescent="0.25"/>
    <row r="982368" customFormat="1" x14ac:dyDescent="0.25"/>
    <row r="982369" customFormat="1" x14ac:dyDescent="0.25"/>
    <row r="982370" customFormat="1" x14ac:dyDescent="0.25"/>
    <row r="982371" customFormat="1" x14ac:dyDescent="0.25"/>
    <row r="982372" customFormat="1" x14ac:dyDescent="0.25"/>
    <row r="982373" customFormat="1" x14ac:dyDescent="0.25"/>
    <row r="982374" customFormat="1" x14ac:dyDescent="0.25"/>
    <row r="982375" customFormat="1" x14ac:dyDescent="0.25"/>
    <row r="982376" customFormat="1" x14ac:dyDescent="0.25"/>
    <row r="982377" customFormat="1" x14ac:dyDescent="0.25"/>
    <row r="982378" customFormat="1" x14ac:dyDescent="0.25"/>
    <row r="982379" customFormat="1" x14ac:dyDescent="0.25"/>
    <row r="982380" customFormat="1" x14ac:dyDescent="0.25"/>
    <row r="982381" customFormat="1" x14ac:dyDescent="0.25"/>
    <row r="982382" customFormat="1" x14ac:dyDescent="0.25"/>
    <row r="982383" customFormat="1" x14ac:dyDescent="0.25"/>
    <row r="982384" customFormat="1" x14ac:dyDescent="0.25"/>
    <row r="982385" customFormat="1" x14ac:dyDescent="0.25"/>
    <row r="982386" customFormat="1" x14ac:dyDescent="0.25"/>
    <row r="982387" customFormat="1" x14ac:dyDescent="0.25"/>
    <row r="982388" customFormat="1" x14ac:dyDescent="0.25"/>
    <row r="982389" customFormat="1" x14ac:dyDescent="0.25"/>
    <row r="982390" customFormat="1" x14ac:dyDescent="0.25"/>
    <row r="982391" customFormat="1" x14ac:dyDescent="0.25"/>
    <row r="982392" customFormat="1" x14ac:dyDescent="0.25"/>
    <row r="982393" customFormat="1" x14ac:dyDescent="0.25"/>
    <row r="982394" customFormat="1" x14ac:dyDescent="0.25"/>
    <row r="982395" customFormat="1" x14ac:dyDescent="0.25"/>
    <row r="982396" customFormat="1" x14ac:dyDescent="0.25"/>
    <row r="982397" customFormat="1" x14ac:dyDescent="0.25"/>
    <row r="982398" customFormat="1" x14ac:dyDescent="0.25"/>
    <row r="982399" customFormat="1" x14ac:dyDescent="0.25"/>
    <row r="982400" customFormat="1" x14ac:dyDescent="0.25"/>
    <row r="982401" customFormat="1" x14ac:dyDescent="0.25"/>
    <row r="982402" customFormat="1" x14ac:dyDescent="0.25"/>
    <row r="982403" customFormat="1" x14ac:dyDescent="0.25"/>
    <row r="982404" customFormat="1" x14ac:dyDescent="0.25"/>
    <row r="982405" customFormat="1" x14ac:dyDescent="0.25"/>
    <row r="982406" customFormat="1" x14ac:dyDescent="0.25"/>
    <row r="982407" customFormat="1" x14ac:dyDescent="0.25"/>
    <row r="982408" customFormat="1" x14ac:dyDescent="0.25"/>
    <row r="982409" customFormat="1" x14ac:dyDescent="0.25"/>
    <row r="982410" customFormat="1" x14ac:dyDescent="0.25"/>
    <row r="982411" customFormat="1" x14ac:dyDescent="0.25"/>
    <row r="982412" customFormat="1" x14ac:dyDescent="0.25"/>
    <row r="982413" customFormat="1" x14ac:dyDescent="0.25"/>
    <row r="982414" customFormat="1" x14ac:dyDescent="0.25"/>
    <row r="982415" customFormat="1" x14ac:dyDescent="0.25"/>
    <row r="982416" customFormat="1" x14ac:dyDescent="0.25"/>
    <row r="982417" customFormat="1" x14ac:dyDescent="0.25"/>
    <row r="982418" customFormat="1" x14ac:dyDescent="0.25"/>
    <row r="982419" customFormat="1" x14ac:dyDescent="0.25"/>
    <row r="982420" customFormat="1" x14ac:dyDescent="0.25"/>
    <row r="982421" customFormat="1" x14ac:dyDescent="0.25"/>
    <row r="982422" customFormat="1" x14ac:dyDescent="0.25"/>
    <row r="982423" customFormat="1" x14ac:dyDescent="0.25"/>
    <row r="982424" customFormat="1" x14ac:dyDescent="0.25"/>
    <row r="982425" customFormat="1" x14ac:dyDescent="0.25"/>
    <row r="982426" customFormat="1" x14ac:dyDescent="0.25"/>
    <row r="982427" customFormat="1" x14ac:dyDescent="0.25"/>
    <row r="982428" customFormat="1" x14ac:dyDescent="0.25"/>
    <row r="982429" customFormat="1" x14ac:dyDescent="0.25"/>
    <row r="982430" customFormat="1" x14ac:dyDescent="0.25"/>
    <row r="982431" customFormat="1" x14ac:dyDescent="0.25"/>
    <row r="982432" customFormat="1" x14ac:dyDescent="0.25"/>
    <row r="982433" customFormat="1" x14ac:dyDescent="0.25"/>
    <row r="982434" customFormat="1" x14ac:dyDescent="0.25"/>
    <row r="982435" customFormat="1" x14ac:dyDescent="0.25"/>
    <row r="982436" customFormat="1" x14ac:dyDescent="0.25"/>
    <row r="982437" customFormat="1" x14ac:dyDescent="0.25"/>
    <row r="982438" customFormat="1" x14ac:dyDescent="0.25"/>
    <row r="982439" customFormat="1" x14ac:dyDescent="0.25"/>
    <row r="982440" customFormat="1" x14ac:dyDescent="0.25"/>
    <row r="982441" customFormat="1" x14ac:dyDescent="0.25"/>
    <row r="982442" customFormat="1" x14ac:dyDescent="0.25"/>
    <row r="982443" customFormat="1" x14ac:dyDescent="0.25"/>
    <row r="982444" customFormat="1" x14ac:dyDescent="0.25"/>
    <row r="982445" customFormat="1" x14ac:dyDescent="0.25"/>
    <row r="982446" customFormat="1" x14ac:dyDescent="0.25"/>
    <row r="982447" customFormat="1" x14ac:dyDescent="0.25"/>
    <row r="982448" customFormat="1" x14ac:dyDescent="0.25"/>
    <row r="982449" customFormat="1" x14ac:dyDescent="0.25"/>
    <row r="982450" customFormat="1" x14ac:dyDescent="0.25"/>
    <row r="982451" customFormat="1" x14ac:dyDescent="0.25"/>
    <row r="982452" customFormat="1" x14ac:dyDescent="0.25"/>
    <row r="982453" customFormat="1" x14ac:dyDescent="0.25"/>
    <row r="982454" customFormat="1" x14ac:dyDescent="0.25"/>
    <row r="982455" customFormat="1" x14ac:dyDescent="0.25"/>
    <row r="982456" customFormat="1" x14ac:dyDescent="0.25"/>
    <row r="982457" customFormat="1" x14ac:dyDescent="0.25"/>
    <row r="982458" customFormat="1" x14ac:dyDescent="0.25"/>
    <row r="982459" customFormat="1" x14ac:dyDescent="0.25"/>
    <row r="982460" customFormat="1" x14ac:dyDescent="0.25"/>
    <row r="982461" customFormat="1" x14ac:dyDescent="0.25"/>
    <row r="982462" customFormat="1" x14ac:dyDescent="0.25"/>
    <row r="982463" customFormat="1" x14ac:dyDescent="0.25"/>
    <row r="982464" customFormat="1" x14ac:dyDescent="0.25"/>
    <row r="982465" customFormat="1" x14ac:dyDescent="0.25"/>
    <row r="982466" customFormat="1" x14ac:dyDescent="0.25"/>
    <row r="982467" customFormat="1" x14ac:dyDescent="0.25"/>
    <row r="982468" customFormat="1" x14ac:dyDescent="0.25"/>
    <row r="982469" customFormat="1" x14ac:dyDescent="0.25"/>
    <row r="982470" customFormat="1" x14ac:dyDescent="0.25"/>
    <row r="982471" customFormat="1" x14ac:dyDescent="0.25"/>
    <row r="982472" customFormat="1" x14ac:dyDescent="0.25"/>
    <row r="982473" customFormat="1" x14ac:dyDescent="0.25"/>
    <row r="982474" customFormat="1" x14ac:dyDescent="0.25"/>
    <row r="982475" customFormat="1" x14ac:dyDescent="0.25"/>
    <row r="982476" customFormat="1" x14ac:dyDescent="0.25"/>
    <row r="982477" customFormat="1" x14ac:dyDescent="0.25"/>
    <row r="982478" customFormat="1" x14ac:dyDescent="0.25"/>
    <row r="982479" customFormat="1" x14ac:dyDescent="0.25"/>
    <row r="982480" customFormat="1" x14ac:dyDescent="0.25"/>
    <row r="982481" customFormat="1" x14ac:dyDescent="0.25"/>
    <row r="982482" customFormat="1" x14ac:dyDescent="0.25"/>
    <row r="982483" customFormat="1" x14ac:dyDescent="0.25"/>
    <row r="982484" customFormat="1" x14ac:dyDescent="0.25"/>
    <row r="982485" customFormat="1" x14ac:dyDescent="0.25"/>
    <row r="982486" customFormat="1" x14ac:dyDescent="0.25"/>
    <row r="982487" customFormat="1" x14ac:dyDescent="0.25"/>
    <row r="982488" customFormat="1" x14ac:dyDescent="0.25"/>
    <row r="982489" customFormat="1" x14ac:dyDescent="0.25"/>
    <row r="982490" customFormat="1" x14ac:dyDescent="0.25"/>
    <row r="982491" customFormat="1" x14ac:dyDescent="0.25"/>
    <row r="982492" customFormat="1" x14ac:dyDescent="0.25"/>
    <row r="982493" customFormat="1" x14ac:dyDescent="0.25"/>
    <row r="982494" customFormat="1" x14ac:dyDescent="0.25"/>
    <row r="982495" customFormat="1" x14ac:dyDescent="0.25"/>
    <row r="982496" customFormat="1" x14ac:dyDescent="0.25"/>
    <row r="982497" customFormat="1" x14ac:dyDescent="0.25"/>
    <row r="982498" customFormat="1" x14ac:dyDescent="0.25"/>
    <row r="982499" customFormat="1" x14ac:dyDescent="0.25"/>
    <row r="982500" customFormat="1" x14ac:dyDescent="0.25"/>
    <row r="982501" customFormat="1" x14ac:dyDescent="0.25"/>
    <row r="982502" customFormat="1" x14ac:dyDescent="0.25"/>
    <row r="982503" customFormat="1" x14ac:dyDescent="0.25"/>
    <row r="982504" customFormat="1" x14ac:dyDescent="0.25"/>
    <row r="982505" customFormat="1" x14ac:dyDescent="0.25"/>
    <row r="982506" customFormat="1" x14ac:dyDescent="0.25"/>
    <row r="982507" customFormat="1" x14ac:dyDescent="0.25"/>
    <row r="982508" customFormat="1" x14ac:dyDescent="0.25"/>
    <row r="982509" customFormat="1" x14ac:dyDescent="0.25"/>
    <row r="982510" customFormat="1" x14ac:dyDescent="0.25"/>
    <row r="982511" customFormat="1" x14ac:dyDescent="0.25"/>
    <row r="982512" customFormat="1" x14ac:dyDescent="0.25"/>
    <row r="982513" customFormat="1" x14ac:dyDescent="0.25"/>
    <row r="982514" customFormat="1" x14ac:dyDescent="0.25"/>
    <row r="982515" customFormat="1" x14ac:dyDescent="0.25"/>
    <row r="982516" customFormat="1" x14ac:dyDescent="0.25"/>
    <row r="982517" customFormat="1" x14ac:dyDescent="0.25"/>
    <row r="982518" customFormat="1" x14ac:dyDescent="0.25"/>
    <row r="982519" customFormat="1" x14ac:dyDescent="0.25"/>
    <row r="982520" customFormat="1" x14ac:dyDescent="0.25"/>
    <row r="982521" customFormat="1" x14ac:dyDescent="0.25"/>
    <row r="982522" customFormat="1" x14ac:dyDescent="0.25"/>
    <row r="982523" customFormat="1" x14ac:dyDescent="0.25"/>
    <row r="982524" customFormat="1" x14ac:dyDescent="0.25"/>
    <row r="982525" customFormat="1" x14ac:dyDescent="0.25"/>
    <row r="982526" customFormat="1" x14ac:dyDescent="0.25"/>
    <row r="982527" customFormat="1" x14ac:dyDescent="0.25"/>
    <row r="982528" customFormat="1" x14ac:dyDescent="0.25"/>
    <row r="982529" customFormat="1" x14ac:dyDescent="0.25"/>
    <row r="982530" customFormat="1" x14ac:dyDescent="0.25"/>
    <row r="982531" customFormat="1" x14ac:dyDescent="0.25"/>
    <row r="982532" customFormat="1" x14ac:dyDescent="0.25"/>
    <row r="982533" customFormat="1" x14ac:dyDescent="0.25"/>
    <row r="982534" customFormat="1" x14ac:dyDescent="0.25"/>
    <row r="982535" customFormat="1" x14ac:dyDescent="0.25"/>
    <row r="982536" customFormat="1" x14ac:dyDescent="0.25"/>
    <row r="982537" customFormat="1" x14ac:dyDescent="0.25"/>
    <row r="982538" customFormat="1" x14ac:dyDescent="0.25"/>
    <row r="982539" customFormat="1" x14ac:dyDescent="0.25"/>
    <row r="982540" customFormat="1" x14ac:dyDescent="0.25"/>
    <row r="982541" customFormat="1" x14ac:dyDescent="0.25"/>
    <row r="982542" customFormat="1" x14ac:dyDescent="0.25"/>
    <row r="982543" customFormat="1" x14ac:dyDescent="0.25"/>
    <row r="982544" customFormat="1" x14ac:dyDescent="0.25"/>
    <row r="982545" customFormat="1" x14ac:dyDescent="0.25"/>
    <row r="982546" customFormat="1" x14ac:dyDescent="0.25"/>
    <row r="982547" customFormat="1" x14ac:dyDescent="0.25"/>
    <row r="982548" customFormat="1" x14ac:dyDescent="0.25"/>
    <row r="982549" customFormat="1" x14ac:dyDescent="0.25"/>
    <row r="982550" customFormat="1" x14ac:dyDescent="0.25"/>
    <row r="982551" customFormat="1" x14ac:dyDescent="0.25"/>
    <row r="982552" customFormat="1" x14ac:dyDescent="0.25"/>
    <row r="982553" customFormat="1" x14ac:dyDescent="0.25"/>
    <row r="982554" customFormat="1" x14ac:dyDescent="0.25"/>
    <row r="982555" customFormat="1" x14ac:dyDescent="0.25"/>
    <row r="982556" customFormat="1" x14ac:dyDescent="0.25"/>
    <row r="982557" customFormat="1" x14ac:dyDescent="0.25"/>
    <row r="982558" customFormat="1" x14ac:dyDescent="0.25"/>
    <row r="982559" customFormat="1" x14ac:dyDescent="0.25"/>
    <row r="982560" customFormat="1" x14ac:dyDescent="0.25"/>
    <row r="982561" customFormat="1" x14ac:dyDescent="0.25"/>
    <row r="982562" customFormat="1" x14ac:dyDescent="0.25"/>
    <row r="982563" customFormat="1" x14ac:dyDescent="0.25"/>
    <row r="982564" customFormat="1" x14ac:dyDescent="0.25"/>
    <row r="982565" customFormat="1" x14ac:dyDescent="0.25"/>
    <row r="982566" customFormat="1" x14ac:dyDescent="0.25"/>
    <row r="982567" customFormat="1" x14ac:dyDescent="0.25"/>
    <row r="982568" customFormat="1" x14ac:dyDescent="0.25"/>
    <row r="982569" customFormat="1" x14ac:dyDescent="0.25"/>
    <row r="982570" customFormat="1" x14ac:dyDescent="0.25"/>
    <row r="982571" customFormat="1" x14ac:dyDescent="0.25"/>
    <row r="982572" customFormat="1" x14ac:dyDescent="0.25"/>
    <row r="982573" customFormat="1" x14ac:dyDescent="0.25"/>
    <row r="982574" customFormat="1" x14ac:dyDescent="0.25"/>
    <row r="982575" customFormat="1" x14ac:dyDescent="0.25"/>
    <row r="982576" customFormat="1" x14ac:dyDescent="0.25"/>
    <row r="982577" customFormat="1" x14ac:dyDescent="0.25"/>
    <row r="982578" customFormat="1" x14ac:dyDescent="0.25"/>
    <row r="982579" customFormat="1" x14ac:dyDescent="0.25"/>
    <row r="982580" customFormat="1" x14ac:dyDescent="0.25"/>
    <row r="982581" customFormat="1" x14ac:dyDescent="0.25"/>
    <row r="982582" customFormat="1" x14ac:dyDescent="0.25"/>
    <row r="982583" customFormat="1" x14ac:dyDescent="0.25"/>
    <row r="982584" customFormat="1" x14ac:dyDescent="0.25"/>
    <row r="982585" customFormat="1" x14ac:dyDescent="0.25"/>
    <row r="982586" customFormat="1" x14ac:dyDescent="0.25"/>
    <row r="982587" customFormat="1" x14ac:dyDescent="0.25"/>
    <row r="982588" customFormat="1" x14ac:dyDescent="0.25"/>
    <row r="982589" customFormat="1" x14ac:dyDescent="0.25"/>
    <row r="982590" customFormat="1" x14ac:dyDescent="0.25"/>
    <row r="982591" customFormat="1" x14ac:dyDescent="0.25"/>
    <row r="982592" customFormat="1" x14ac:dyDescent="0.25"/>
    <row r="982593" customFormat="1" x14ac:dyDescent="0.25"/>
    <row r="982594" customFormat="1" x14ac:dyDescent="0.25"/>
    <row r="982595" customFormat="1" x14ac:dyDescent="0.25"/>
    <row r="982596" customFormat="1" x14ac:dyDescent="0.25"/>
    <row r="982597" customFormat="1" x14ac:dyDescent="0.25"/>
    <row r="982598" customFormat="1" x14ac:dyDescent="0.25"/>
    <row r="982599" customFormat="1" x14ac:dyDescent="0.25"/>
    <row r="982600" customFormat="1" x14ac:dyDescent="0.25"/>
    <row r="982601" customFormat="1" x14ac:dyDescent="0.25"/>
    <row r="982602" customFormat="1" x14ac:dyDescent="0.25"/>
    <row r="982603" customFormat="1" x14ac:dyDescent="0.25"/>
    <row r="982604" customFormat="1" x14ac:dyDescent="0.25"/>
    <row r="982605" customFormat="1" x14ac:dyDescent="0.25"/>
    <row r="982606" customFormat="1" x14ac:dyDescent="0.25"/>
    <row r="982607" customFormat="1" x14ac:dyDescent="0.25"/>
    <row r="982608" customFormat="1" x14ac:dyDescent="0.25"/>
    <row r="982609" customFormat="1" x14ac:dyDescent="0.25"/>
    <row r="982610" customFormat="1" x14ac:dyDescent="0.25"/>
    <row r="982611" customFormat="1" x14ac:dyDescent="0.25"/>
    <row r="982612" customFormat="1" x14ac:dyDescent="0.25"/>
    <row r="982613" customFormat="1" x14ac:dyDescent="0.25"/>
    <row r="982614" customFormat="1" x14ac:dyDescent="0.25"/>
    <row r="982615" customFormat="1" x14ac:dyDescent="0.25"/>
    <row r="982616" customFormat="1" x14ac:dyDescent="0.25"/>
    <row r="982617" customFormat="1" x14ac:dyDescent="0.25"/>
    <row r="982618" customFormat="1" x14ac:dyDescent="0.25"/>
    <row r="982619" customFormat="1" x14ac:dyDescent="0.25"/>
    <row r="982620" customFormat="1" x14ac:dyDescent="0.25"/>
    <row r="982621" customFormat="1" x14ac:dyDescent="0.25"/>
    <row r="982622" customFormat="1" x14ac:dyDescent="0.25"/>
    <row r="982623" customFormat="1" x14ac:dyDescent="0.25"/>
    <row r="982624" customFormat="1" x14ac:dyDescent="0.25"/>
    <row r="982625" customFormat="1" x14ac:dyDescent="0.25"/>
    <row r="982626" customFormat="1" x14ac:dyDescent="0.25"/>
    <row r="982627" customFormat="1" x14ac:dyDescent="0.25"/>
    <row r="982628" customFormat="1" x14ac:dyDescent="0.25"/>
    <row r="982629" customFormat="1" x14ac:dyDescent="0.25"/>
    <row r="982630" customFormat="1" x14ac:dyDescent="0.25"/>
    <row r="982631" customFormat="1" x14ac:dyDescent="0.25"/>
    <row r="982632" customFormat="1" x14ac:dyDescent="0.25"/>
    <row r="982633" customFormat="1" x14ac:dyDescent="0.25"/>
    <row r="982634" customFormat="1" x14ac:dyDescent="0.25"/>
    <row r="982635" customFormat="1" x14ac:dyDescent="0.25"/>
    <row r="982636" customFormat="1" x14ac:dyDescent="0.25"/>
    <row r="982637" customFormat="1" x14ac:dyDescent="0.25"/>
    <row r="982638" customFormat="1" x14ac:dyDescent="0.25"/>
    <row r="982639" customFormat="1" x14ac:dyDescent="0.25"/>
    <row r="982640" customFormat="1" x14ac:dyDescent="0.25"/>
    <row r="982641" customFormat="1" x14ac:dyDescent="0.25"/>
    <row r="982642" customFormat="1" x14ac:dyDescent="0.25"/>
    <row r="982643" customFormat="1" x14ac:dyDescent="0.25"/>
    <row r="982644" customFormat="1" x14ac:dyDescent="0.25"/>
    <row r="982645" customFormat="1" x14ac:dyDescent="0.25"/>
    <row r="982646" customFormat="1" x14ac:dyDescent="0.25"/>
    <row r="982647" customFormat="1" x14ac:dyDescent="0.25"/>
    <row r="982648" customFormat="1" x14ac:dyDescent="0.25"/>
    <row r="982649" customFormat="1" x14ac:dyDescent="0.25"/>
    <row r="982650" customFormat="1" x14ac:dyDescent="0.25"/>
    <row r="982651" customFormat="1" x14ac:dyDescent="0.25"/>
    <row r="982652" customFormat="1" x14ac:dyDescent="0.25"/>
    <row r="982653" customFormat="1" x14ac:dyDescent="0.25"/>
    <row r="982654" customFormat="1" x14ac:dyDescent="0.25"/>
    <row r="982655" customFormat="1" x14ac:dyDescent="0.25"/>
    <row r="982656" customFormat="1" x14ac:dyDescent="0.25"/>
    <row r="982657" customFormat="1" x14ac:dyDescent="0.25"/>
    <row r="982658" customFormat="1" x14ac:dyDescent="0.25"/>
    <row r="982659" customFormat="1" x14ac:dyDescent="0.25"/>
    <row r="982660" customFormat="1" x14ac:dyDescent="0.25"/>
    <row r="982661" customFormat="1" x14ac:dyDescent="0.25"/>
    <row r="982662" customFormat="1" x14ac:dyDescent="0.25"/>
    <row r="982663" customFormat="1" x14ac:dyDescent="0.25"/>
    <row r="982664" customFormat="1" x14ac:dyDescent="0.25"/>
    <row r="982665" customFormat="1" x14ac:dyDescent="0.25"/>
    <row r="982666" customFormat="1" x14ac:dyDescent="0.25"/>
    <row r="982667" customFormat="1" x14ac:dyDescent="0.25"/>
    <row r="982668" customFormat="1" x14ac:dyDescent="0.25"/>
    <row r="982669" customFormat="1" x14ac:dyDescent="0.25"/>
    <row r="982670" customFormat="1" x14ac:dyDescent="0.25"/>
    <row r="982671" customFormat="1" x14ac:dyDescent="0.25"/>
    <row r="982672" customFormat="1" x14ac:dyDescent="0.25"/>
    <row r="982673" customFormat="1" x14ac:dyDescent="0.25"/>
    <row r="982674" customFormat="1" x14ac:dyDescent="0.25"/>
    <row r="982675" customFormat="1" x14ac:dyDescent="0.25"/>
    <row r="982676" customFormat="1" x14ac:dyDescent="0.25"/>
    <row r="982677" customFormat="1" x14ac:dyDescent="0.25"/>
    <row r="982678" customFormat="1" x14ac:dyDescent="0.25"/>
    <row r="982679" customFormat="1" x14ac:dyDescent="0.25"/>
    <row r="982680" customFormat="1" x14ac:dyDescent="0.25"/>
    <row r="982681" customFormat="1" x14ac:dyDescent="0.25"/>
    <row r="982682" customFormat="1" x14ac:dyDescent="0.25"/>
    <row r="982683" customFormat="1" x14ac:dyDescent="0.25"/>
    <row r="982684" customFormat="1" x14ac:dyDescent="0.25"/>
    <row r="982685" customFormat="1" x14ac:dyDescent="0.25"/>
    <row r="982686" customFormat="1" x14ac:dyDescent="0.25"/>
    <row r="982687" customFormat="1" x14ac:dyDescent="0.25"/>
    <row r="982688" customFormat="1" x14ac:dyDescent="0.25"/>
    <row r="982689" customFormat="1" x14ac:dyDescent="0.25"/>
    <row r="982690" customFormat="1" x14ac:dyDescent="0.25"/>
    <row r="982691" customFormat="1" x14ac:dyDescent="0.25"/>
    <row r="982692" customFormat="1" x14ac:dyDescent="0.25"/>
    <row r="982693" customFormat="1" x14ac:dyDescent="0.25"/>
    <row r="982694" customFormat="1" x14ac:dyDescent="0.25"/>
    <row r="982695" customFormat="1" x14ac:dyDescent="0.25"/>
    <row r="982696" customFormat="1" x14ac:dyDescent="0.25"/>
    <row r="982697" customFormat="1" x14ac:dyDescent="0.25"/>
    <row r="982698" customFormat="1" x14ac:dyDescent="0.25"/>
    <row r="982699" customFormat="1" x14ac:dyDescent="0.25"/>
    <row r="982700" customFormat="1" x14ac:dyDescent="0.25"/>
    <row r="982701" customFormat="1" x14ac:dyDescent="0.25"/>
    <row r="982702" customFormat="1" x14ac:dyDescent="0.25"/>
    <row r="982703" customFormat="1" x14ac:dyDescent="0.25"/>
    <row r="982704" customFormat="1" x14ac:dyDescent="0.25"/>
    <row r="982705" customFormat="1" x14ac:dyDescent="0.25"/>
    <row r="982706" customFormat="1" x14ac:dyDescent="0.25"/>
    <row r="982707" customFormat="1" x14ac:dyDescent="0.25"/>
    <row r="982708" customFormat="1" x14ac:dyDescent="0.25"/>
    <row r="982709" customFormat="1" x14ac:dyDescent="0.25"/>
    <row r="982710" customFormat="1" x14ac:dyDescent="0.25"/>
    <row r="982711" customFormat="1" x14ac:dyDescent="0.25"/>
    <row r="982712" customFormat="1" x14ac:dyDescent="0.25"/>
    <row r="982713" customFormat="1" x14ac:dyDescent="0.25"/>
    <row r="982714" customFormat="1" x14ac:dyDescent="0.25"/>
    <row r="982715" customFormat="1" x14ac:dyDescent="0.25"/>
    <row r="982716" customFormat="1" x14ac:dyDescent="0.25"/>
    <row r="982717" customFormat="1" x14ac:dyDescent="0.25"/>
    <row r="982718" customFormat="1" x14ac:dyDescent="0.25"/>
    <row r="982719" customFormat="1" x14ac:dyDescent="0.25"/>
    <row r="982720" customFormat="1" x14ac:dyDescent="0.25"/>
    <row r="982721" customFormat="1" x14ac:dyDescent="0.25"/>
    <row r="982722" customFormat="1" x14ac:dyDescent="0.25"/>
    <row r="982723" customFormat="1" x14ac:dyDescent="0.25"/>
    <row r="982724" customFormat="1" x14ac:dyDescent="0.25"/>
    <row r="982725" customFormat="1" x14ac:dyDescent="0.25"/>
    <row r="982726" customFormat="1" x14ac:dyDescent="0.25"/>
    <row r="982727" customFormat="1" x14ac:dyDescent="0.25"/>
    <row r="982728" customFormat="1" x14ac:dyDescent="0.25"/>
    <row r="982729" customFormat="1" x14ac:dyDescent="0.25"/>
    <row r="982730" customFormat="1" x14ac:dyDescent="0.25"/>
    <row r="982731" customFormat="1" x14ac:dyDescent="0.25"/>
    <row r="982732" customFormat="1" x14ac:dyDescent="0.25"/>
    <row r="982733" customFormat="1" x14ac:dyDescent="0.25"/>
    <row r="982734" customFormat="1" x14ac:dyDescent="0.25"/>
    <row r="982735" customFormat="1" x14ac:dyDescent="0.25"/>
    <row r="982736" customFormat="1" x14ac:dyDescent="0.25"/>
    <row r="982737" customFormat="1" x14ac:dyDescent="0.25"/>
    <row r="982738" customFormat="1" x14ac:dyDescent="0.25"/>
    <row r="982739" customFormat="1" x14ac:dyDescent="0.25"/>
    <row r="982740" customFormat="1" x14ac:dyDescent="0.25"/>
    <row r="982741" customFormat="1" x14ac:dyDescent="0.25"/>
    <row r="982742" customFormat="1" x14ac:dyDescent="0.25"/>
    <row r="982743" customFormat="1" x14ac:dyDescent="0.25"/>
    <row r="982744" customFormat="1" x14ac:dyDescent="0.25"/>
    <row r="982745" customFormat="1" x14ac:dyDescent="0.25"/>
    <row r="982746" customFormat="1" x14ac:dyDescent="0.25"/>
    <row r="982747" customFormat="1" x14ac:dyDescent="0.25"/>
    <row r="982748" customFormat="1" x14ac:dyDescent="0.25"/>
    <row r="982749" customFormat="1" x14ac:dyDescent="0.25"/>
    <row r="982750" customFormat="1" x14ac:dyDescent="0.25"/>
    <row r="982751" customFormat="1" x14ac:dyDescent="0.25"/>
    <row r="982752" customFormat="1" x14ac:dyDescent="0.25"/>
    <row r="982753" customFormat="1" x14ac:dyDescent="0.25"/>
    <row r="982754" customFormat="1" x14ac:dyDescent="0.25"/>
    <row r="982755" customFormat="1" x14ac:dyDescent="0.25"/>
    <row r="982756" customFormat="1" x14ac:dyDescent="0.25"/>
    <row r="982757" customFormat="1" x14ac:dyDescent="0.25"/>
    <row r="982758" customFormat="1" x14ac:dyDescent="0.25"/>
    <row r="982759" customFormat="1" x14ac:dyDescent="0.25"/>
    <row r="982760" customFormat="1" x14ac:dyDescent="0.25"/>
    <row r="982761" customFormat="1" x14ac:dyDescent="0.25"/>
    <row r="982762" customFormat="1" x14ac:dyDescent="0.25"/>
    <row r="982763" customFormat="1" x14ac:dyDescent="0.25"/>
    <row r="982764" customFormat="1" x14ac:dyDescent="0.25"/>
    <row r="982765" customFormat="1" x14ac:dyDescent="0.25"/>
    <row r="982766" customFormat="1" x14ac:dyDescent="0.25"/>
    <row r="982767" customFormat="1" x14ac:dyDescent="0.25"/>
    <row r="982768" customFormat="1" x14ac:dyDescent="0.25"/>
    <row r="982769" customFormat="1" x14ac:dyDescent="0.25"/>
    <row r="982770" customFormat="1" x14ac:dyDescent="0.25"/>
    <row r="982771" customFormat="1" x14ac:dyDescent="0.25"/>
    <row r="982772" customFormat="1" x14ac:dyDescent="0.25"/>
    <row r="982773" customFormat="1" x14ac:dyDescent="0.25"/>
    <row r="982774" customFormat="1" x14ac:dyDescent="0.25"/>
    <row r="982775" customFormat="1" x14ac:dyDescent="0.25"/>
    <row r="982776" customFormat="1" x14ac:dyDescent="0.25"/>
    <row r="982777" customFormat="1" x14ac:dyDescent="0.25"/>
    <row r="982778" customFormat="1" x14ac:dyDescent="0.25"/>
    <row r="982779" customFormat="1" x14ac:dyDescent="0.25"/>
    <row r="982780" customFormat="1" x14ac:dyDescent="0.25"/>
    <row r="982781" customFormat="1" x14ac:dyDescent="0.25"/>
    <row r="982782" customFormat="1" x14ac:dyDescent="0.25"/>
    <row r="982783" customFormat="1" x14ac:dyDescent="0.25"/>
    <row r="982784" customFormat="1" x14ac:dyDescent="0.25"/>
    <row r="982785" customFormat="1" x14ac:dyDescent="0.25"/>
    <row r="982786" customFormat="1" x14ac:dyDescent="0.25"/>
    <row r="982787" customFormat="1" x14ac:dyDescent="0.25"/>
    <row r="982788" customFormat="1" x14ac:dyDescent="0.25"/>
    <row r="982789" customFormat="1" x14ac:dyDescent="0.25"/>
    <row r="982790" customFormat="1" x14ac:dyDescent="0.25"/>
    <row r="982791" customFormat="1" x14ac:dyDescent="0.25"/>
    <row r="982792" customFormat="1" x14ac:dyDescent="0.25"/>
    <row r="982793" customFormat="1" x14ac:dyDescent="0.25"/>
    <row r="982794" customFormat="1" x14ac:dyDescent="0.25"/>
    <row r="982795" customFormat="1" x14ac:dyDescent="0.25"/>
    <row r="982796" customFormat="1" x14ac:dyDescent="0.25"/>
    <row r="982797" customFormat="1" x14ac:dyDescent="0.25"/>
    <row r="982798" customFormat="1" x14ac:dyDescent="0.25"/>
    <row r="982799" customFormat="1" x14ac:dyDescent="0.25"/>
    <row r="982800" customFormat="1" x14ac:dyDescent="0.25"/>
    <row r="982801" customFormat="1" x14ac:dyDescent="0.25"/>
    <row r="982802" customFormat="1" x14ac:dyDescent="0.25"/>
    <row r="982803" customFormat="1" x14ac:dyDescent="0.25"/>
    <row r="982804" customFormat="1" x14ac:dyDescent="0.25"/>
    <row r="982805" customFormat="1" x14ac:dyDescent="0.25"/>
    <row r="982806" customFormat="1" x14ac:dyDescent="0.25"/>
    <row r="982807" customFormat="1" x14ac:dyDescent="0.25"/>
    <row r="982808" customFormat="1" x14ac:dyDescent="0.25"/>
    <row r="982809" customFormat="1" x14ac:dyDescent="0.25"/>
    <row r="982810" customFormat="1" x14ac:dyDescent="0.25"/>
    <row r="982811" customFormat="1" x14ac:dyDescent="0.25"/>
    <row r="982812" customFormat="1" x14ac:dyDescent="0.25"/>
    <row r="982813" customFormat="1" x14ac:dyDescent="0.25"/>
    <row r="982814" customFormat="1" x14ac:dyDescent="0.25"/>
    <row r="982815" customFormat="1" x14ac:dyDescent="0.25"/>
    <row r="982816" customFormat="1" x14ac:dyDescent="0.25"/>
    <row r="982817" customFormat="1" x14ac:dyDescent="0.25"/>
    <row r="982818" customFormat="1" x14ac:dyDescent="0.25"/>
    <row r="982819" customFormat="1" x14ac:dyDescent="0.25"/>
    <row r="982820" customFormat="1" x14ac:dyDescent="0.25"/>
    <row r="982821" customFormat="1" x14ac:dyDescent="0.25"/>
    <row r="982822" customFormat="1" x14ac:dyDescent="0.25"/>
    <row r="982823" customFormat="1" x14ac:dyDescent="0.25"/>
    <row r="982824" customFormat="1" x14ac:dyDescent="0.25"/>
    <row r="982825" customFormat="1" x14ac:dyDescent="0.25"/>
    <row r="982826" customFormat="1" x14ac:dyDescent="0.25"/>
    <row r="982827" customFormat="1" x14ac:dyDescent="0.25"/>
    <row r="982828" customFormat="1" x14ac:dyDescent="0.25"/>
    <row r="982829" customFormat="1" x14ac:dyDescent="0.25"/>
    <row r="982830" customFormat="1" x14ac:dyDescent="0.25"/>
    <row r="982831" customFormat="1" x14ac:dyDescent="0.25"/>
    <row r="982832" customFormat="1" x14ac:dyDescent="0.25"/>
    <row r="982833" customFormat="1" x14ac:dyDescent="0.25"/>
    <row r="982834" customFormat="1" x14ac:dyDescent="0.25"/>
    <row r="982835" customFormat="1" x14ac:dyDescent="0.25"/>
    <row r="982836" customFormat="1" x14ac:dyDescent="0.25"/>
    <row r="982837" customFormat="1" x14ac:dyDescent="0.25"/>
    <row r="982838" customFormat="1" x14ac:dyDescent="0.25"/>
    <row r="982839" customFormat="1" x14ac:dyDescent="0.25"/>
    <row r="982840" customFormat="1" x14ac:dyDescent="0.25"/>
    <row r="982841" customFormat="1" x14ac:dyDescent="0.25"/>
    <row r="982842" customFormat="1" x14ac:dyDescent="0.25"/>
    <row r="982843" customFormat="1" x14ac:dyDescent="0.25"/>
    <row r="982844" customFormat="1" x14ac:dyDescent="0.25"/>
    <row r="982845" customFormat="1" x14ac:dyDescent="0.25"/>
    <row r="982846" customFormat="1" x14ac:dyDescent="0.25"/>
    <row r="982847" customFormat="1" x14ac:dyDescent="0.25"/>
    <row r="982848" customFormat="1" x14ac:dyDescent="0.25"/>
    <row r="982849" customFormat="1" x14ac:dyDescent="0.25"/>
    <row r="982850" customFormat="1" x14ac:dyDescent="0.25"/>
    <row r="982851" customFormat="1" x14ac:dyDescent="0.25"/>
    <row r="982852" customFormat="1" x14ac:dyDescent="0.25"/>
    <row r="982853" customFormat="1" x14ac:dyDescent="0.25"/>
    <row r="982854" customFormat="1" x14ac:dyDescent="0.25"/>
    <row r="982855" customFormat="1" x14ac:dyDescent="0.25"/>
    <row r="982856" customFormat="1" x14ac:dyDescent="0.25"/>
    <row r="982857" customFormat="1" x14ac:dyDescent="0.25"/>
    <row r="982858" customFormat="1" x14ac:dyDescent="0.25"/>
    <row r="982859" customFormat="1" x14ac:dyDescent="0.25"/>
    <row r="982860" customFormat="1" x14ac:dyDescent="0.25"/>
    <row r="982861" customFormat="1" x14ac:dyDescent="0.25"/>
    <row r="982862" customFormat="1" x14ac:dyDescent="0.25"/>
    <row r="982863" customFormat="1" x14ac:dyDescent="0.25"/>
    <row r="982864" customFormat="1" x14ac:dyDescent="0.25"/>
    <row r="982865" customFormat="1" x14ac:dyDescent="0.25"/>
    <row r="982866" customFormat="1" x14ac:dyDescent="0.25"/>
    <row r="982867" customFormat="1" x14ac:dyDescent="0.25"/>
    <row r="982868" customFormat="1" x14ac:dyDescent="0.25"/>
    <row r="982869" customFormat="1" x14ac:dyDescent="0.25"/>
    <row r="982870" customFormat="1" x14ac:dyDescent="0.25"/>
    <row r="982871" customFormat="1" x14ac:dyDescent="0.25"/>
    <row r="982872" customFormat="1" x14ac:dyDescent="0.25"/>
    <row r="982873" customFormat="1" x14ac:dyDescent="0.25"/>
    <row r="982874" customFormat="1" x14ac:dyDescent="0.25"/>
    <row r="982875" customFormat="1" x14ac:dyDescent="0.25"/>
    <row r="982876" customFormat="1" x14ac:dyDescent="0.25"/>
    <row r="982877" customFormat="1" x14ac:dyDescent="0.25"/>
    <row r="982878" customFormat="1" x14ac:dyDescent="0.25"/>
    <row r="982879" customFormat="1" x14ac:dyDescent="0.25"/>
    <row r="982880" customFormat="1" x14ac:dyDescent="0.25"/>
    <row r="982881" customFormat="1" x14ac:dyDescent="0.25"/>
    <row r="982882" customFormat="1" x14ac:dyDescent="0.25"/>
    <row r="982883" customFormat="1" x14ac:dyDescent="0.25"/>
    <row r="982884" customFormat="1" x14ac:dyDescent="0.25"/>
    <row r="982885" customFormat="1" x14ac:dyDescent="0.25"/>
    <row r="982886" customFormat="1" x14ac:dyDescent="0.25"/>
    <row r="982887" customFormat="1" x14ac:dyDescent="0.25"/>
    <row r="982888" customFormat="1" x14ac:dyDescent="0.25"/>
    <row r="982889" customFormat="1" x14ac:dyDescent="0.25"/>
    <row r="982890" customFormat="1" x14ac:dyDescent="0.25"/>
    <row r="982891" customFormat="1" x14ac:dyDescent="0.25"/>
    <row r="982892" customFormat="1" x14ac:dyDescent="0.25"/>
    <row r="982893" customFormat="1" x14ac:dyDescent="0.25"/>
    <row r="982894" customFormat="1" x14ac:dyDescent="0.25"/>
    <row r="982895" customFormat="1" x14ac:dyDescent="0.25"/>
    <row r="982896" customFormat="1" x14ac:dyDescent="0.25"/>
    <row r="982897" customFormat="1" x14ac:dyDescent="0.25"/>
    <row r="982898" customFormat="1" x14ac:dyDescent="0.25"/>
    <row r="982899" customFormat="1" x14ac:dyDescent="0.25"/>
    <row r="982900" customFormat="1" x14ac:dyDescent="0.25"/>
    <row r="982901" customFormat="1" x14ac:dyDescent="0.25"/>
    <row r="982902" customFormat="1" x14ac:dyDescent="0.25"/>
    <row r="982903" customFormat="1" x14ac:dyDescent="0.25"/>
    <row r="982904" customFormat="1" x14ac:dyDescent="0.25"/>
    <row r="982905" customFormat="1" x14ac:dyDescent="0.25"/>
    <row r="982906" customFormat="1" x14ac:dyDescent="0.25"/>
    <row r="982907" customFormat="1" x14ac:dyDescent="0.25"/>
    <row r="982908" customFormat="1" x14ac:dyDescent="0.25"/>
    <row r="982909" customFormat="1" x14ac:dyDescent="0.25"/>
    <row r="982910" customFormat="1" x14ac:dyDescent="0.25"/>
    <row r="982911" customFormat="1" x14ac:dyDescent="0.25"/>
    <row r="982912" customFormat="1" x14ac:dyDescent="0.25"/>
    <row r="982913" customFormat="1" x14ac:dyDescent="0.25"/>
    <row r="982914" customFormat="1" x14ac:dyDescent="0.25"/>
    <row r="982915" customFormat="1" x14ac:dyDescent="0.25"/>
    <row r="982916" customFormat="1" x14ac:dyDescent="0.25"/>
    <row r="982917" customFormat="1" x14ac:dyDescent="0.25"/>
    <row r="982918" customFormat="1" x14ac:dyDescent="0.25"/>
    <row r="982919" customFormat="1" x14ac:dyDescent="0.25"/>
    <row r="982920" customFormat="1" x14ac:dyDescent="0.25"/>
    <row r="982921" customFormat="1" x14ac:dyDescent="0.25"/>
    <row r="982922" customFormat="1" x14ac:dyDescent="0.25"/>
    <row r="982923" customFormat="1" x14ac:dyDescent="0.25"/>
    <row r="982924" customFormat="1" x14ac:dyDescent="0.25"/>
    <row r="982925" customFormat="1" x14ac:dyDescent="0.25"/>
    <row r="982926" customFormat="1" x14ac:dyDescent="0.25"/>
    <row r="982927" customFormat="1" x14ac:dyDescent="0.25"/>
    <row r="982928" customFormat="1" x14ac:dyDescent="0.25"/>
    <row r="982929" customFormat="1" x14ac:dyDescent="0.25"/>
    <row r="982930" customFormat="1" x14ac:dyDescent="0.25"/>
    <row r="982931" customFormat="1" x14ac:dyDescent="0.25"/>
    <row r="982932" customFormat="1" x14ac:dyDescent="0.25"/>
    <row r="982933" customFormat="1" x14ac:dyDescent="0.25"/>
    <row r="982934" customFormat="1" x14ac:dyDescent="0.25"/>
    <row r="982935" customFormat="1" x14ac:dyDescent="0.25"/>
    <row r="982936" customFormat="1" x14ac:dyDescent="0.25"/>
    <row r="982937" customFormat="1" x14ac:dyDescent="0.25"/>
    <row r="982938" customFormat="1" x14ac:dyDescent="0.25"/>
    <row r="982939" customFormat="1" x14ac:dyDescent="0.25"/>
    <row r="982940" customFormat="1" x14ac:dyDescent="0.25"/>
    <row r="982941" customFormat="1" x14ac:dyDescent="0.25"/>
    <row r="982942" customFormat="1" x14ac:dyDescent="0.25"/>
    <row r="982943" customFormat="1" x14ac:dyDescent="0.25"/>
    <row r="982944" customFormat="1" x14ac:dyDescent="0.25"/>
    <row r="982945" customFormat="1" x14ac:dyDescent="0.25"/>
    <row r="982946" customFormat="1" x14ac:dyDescent="0.25"/>
    <row r="982947" customFormat="1" x14ac:dyDescent="0.25"/>
    <row r="982948" customFormat="1" x14ac:dyDescent="0.25"/>
    <row r="982949" customFormat="1" x14ac:dyDescent="0.25"/>
    <row r="982950" customFormat="1" x14ac:dyDescent="0.25"/>
    <row r="982951" customFormat="1" x14ac:dyDescent="0.25"/>
    <row r="982952" customFormat="1" x14ac:dyDescent="0.25"/>
    <row r="982953" customFormat="1" x14ac:dyDescent="0.25"/>
    <row r="982954" customFormat="1" x14ac:dyDescent="0.25"/>
    <row r="982955" customFormat="1" x14ac:dyDescent="0.25"/>
    <row r="982956" customFormat="1" x14ac:dyDescent="0.25"/>
    <row r="982957" customFormat="1" x14ac:dyDescent="0.25"/>
    <row r="982958" customFormat="1" x14ac:dyDescent="0.25"/>
    <row r="982959" customFormat="1" x14ac:dyDescent="0.25"/>
    <row r="982960" customFormat="1" x14ac:dyDescent="0.25"/>
    <row r="982961" customFormat="1" x14ac:dyDescent="0.25"/>
    <row r="982962" customFormat="1" x14ac:dyDescent="0.25"/>
    <row r="982963" customFormat="1" x14ac:dyDescent="0.25"/>
    <row r="982964" customFormat="1" x14ac:dyDescent="0.25"/>
    <row r="982965" customFormat="1" x14ac:dyDescent="0.25"/>
    <row r="982966" customFormat="1" x14ac:dyDescent="0.25"/>
    <row r="982967" customFormat="1" x14ac:dyDescent="0.25"/>
    <row r="982968" customFormat="1" x14ac:dyDescent="0.25"/>
    <row r="982969" customFormat="1" x14ac:dyDescent="0.25"/>
    <row r="982970" customFormat="1" x14ac:dyDescent="0.25"/>
    <row r="982971" customFormat="1" x14ac:dyDescent="0.25"/>
    <row r="982972" customFormat="1" x14ac:dyDescent="0.25"/>
    <row r="982973" customFormat="1" x14ac:dyDescent="0.25"/>
    <row r="982974" customFormat="1" x14ac:dyDescent="0.25"/>
    <row r="982975" customFormat="1" x14ac:dyDescent="0.25"/>
    <row r="982976" customFormat="1" x14ac:dyDescent="0.25"/>
    <row r="982977" customFormat="1" x14ac:dyDescent="0.25"/>
    <row r="982978" customFormat="1" x14ac:dyDescent="0.25"/>
    <row r="982979" customFormat="1" x14ac:dyDescent="0.25"/>
    <row r="982980" customFormat="1" x14ac:dyDescent="0.25"/>
    <row r="982981" customFormat="1" x14ac:dyDescent="0.25"/>
    <row r="982982" customFormat="1" x14ac:dyDescent="0.25"/>
    <row r="982983" customFormat="1" x14ac:dyDescent="0.25"/>
    <row r="982984" customFormat="1" x14ac:dyDescent="0.25"/>
    <row r="982985" customFormat="1" x14ac:dyDescent="0.25"/>
    <row r="982986" customFormat="1" x14ac:dyDescent="0.25"/>
    <row r="982987" customFormat="1" x14ac:dyDescent="0.25"/>
    <row r="982988" customFormat="1" x14ac:dyDescent="0.25"/>
    <row r="982989" customFormat="1" x14ac:dyDescent="0.25"/>
    <row r="982990" customFormat="1" x14ac:dyDescent="0.25"/>
    <row r="982991" customFormat="1" x14ac:dyDescent="0.25"/>
    <row r="982992" customFormat="1" x14ac:dyDescent="0.25"/>
    <row r="982993" customFormat="1" x14ac:dyDescent="0.25"/>
    <row r="982994" customFormat="1" x14ac:dyDescent="0.25"/>
    <row r="982995" customFormat="1" x14ac:dyDescent="0.25"/>
    <row r="982996" customFormat="1" x14ac:dyDescent="0.25"/>
    <row r="982997" customFormat="1" x14ac:dyDescent="0.25"/>
    <row r="982998" customFormat="1" x14ac:dyDescent="0.25"/>
    <row r="982999" customFormat="1" x14ac:dyDescent="0.25"/>
    <row r="983000" customFormat="1" x14ac:dyDescent="0.25"/>
    <row r="983001" customFormat="1" x14ac:dyDescent="0.25"/>
    <row r="983002" customFormat="1" x14ac:dyDescent="0.25"/>
    <row r="983003" customFormat="1" x14ac:dyDescent="0.25"/>
    <row r="983004" customFormat="1" x14ac:dyDescent="0.25"/>
    <row r="983005" customFormat="1" x14ac:dyDescent="0.25"/>
    <row r="983006" customFormat="1" x14ac:dyDescent="0.25"/>
    <row r="983007" customFormat="1" x14ac:dyDescent="0.25"/>
    <row r="983008" customFormat="1" x14ac:dyDescent="0.25"/>
    <row r="983009" customFormat="1" x14ac:dyDescent="0.25"/>
    <row r="983010" customFormat="1" x14ac:dyDescent="0.25"/>
    <row r="983011" customFormat="1" x14ac:dyDescent="0.25"/>
    <row r="983012" customFormat="1" x14ac:dyDescent="0.25"/>
    <row r="983013" customFormat="1" x14ac:dyDescent="0.25"/>
    <row r="983014" customFormat="1" x14ac:dyDescent="0.25"/>
    <row r="983015" customFormat="1" x14ac:dyDescent="0.25"/>
    <row r="983016" customFormat="1" x14ac:dyDescent="0.25"/>
    <row r="983017" customFormat="1" x14ac:dyDescent="0.25"/>
    <row r="983018" customFormat="1" x14ac:dyDescent="0.25"/>
    <row r="983019" customFormat="1" x14ac:dyDescent="0.25"/>
    <row r="983020" customFormat="1" x14ac:dyDescent="0.25"/>
    <row r="983021" customFormat="1" x14ac:dyDescent="0.25"/>
    <row r="983022" customFormat="1" x14ac:dyDescent="0.25"/>
    <row r="983023" customFormat="1" x14ac:dyDescent="0.25"/>
    <row r="983024" customFormat="1" x14ac:dyDescent="0.25"/>
    <row r="983025" customFormat="1" x14ac:dyDescent="0.25"/>
    <row r="983026" customFormat="1" x14ac:dyDescent="0.25"/>
    <row r="983027" customFormat="1" x14ac:dyDescent="0.25"/>
    <row r="983028" customFormat="1" x14ac:dyDescent="0.25"/>
    <row r="983029" customFormat="1" x14ac:dyDescent="0.25"/>
    <row r="983030" customFormat="1" x14ac:dyDescent="0.25"/>
    <row r="983031" customFormat="1" x14ac:dyDescent="0.25"/>
    <row r="983032" customFormat="1" x14ac:dyDescent="0.25"/>
    <row r="983033" customFormat="1" x14ac:dyDescent="0.25"/>
    <row r="983034" customFormat="1" x14ac:dyDescent="0.25"/>
    <row r="983035" customFormat="1" x14ac:dyDescent="0.25"/>
    <row r="983036" customFormat="1" x14ac:dyDescent="0.25"/>
    <row r="983037" customFormat="1" x14ac:dyDescent="0.25"/>
    <row r="983038" customFormat="1" x14ac:dyDescent="0.25"/>
    <row r="983039" customFormat="1" x14ac:dyDescent="0.25"/>
    <row r="983040" customFormat="1" x14ac:dyDescent="0.25"/>
    <row r="983041" customFormat="1" x14ac:dyDescent="0.25"/>
    <row r="983042" customFormat="1" x14ac:dyDescent="0.25"/>
    <row r="983043" customFormat="1" x14ac:dyDescent="0.25"/>
    <row r="983044" customFormat="1" x14ac:dyDescent="0.25"/>
    <row r="983045" customFormat="1" x14ac:dyDescent="0.25"/>
    <row r="983046" customFormat="1" x14ac:dyDescent="0.25"/>
    <row r="983047" customFormat="1" x14ac:dyDescent="0.25"/>
    <row r="983048" customFormat="1" x14ac:dyDescent="0.25"/>
    <row r="983049" customFormat="1" x14ac:dyDescent="0.25"/>
    <row r="983050" customFormat="1" x14ac:dyDescent="0.25"/>
    <row r="983051" customFormat="1" x14ac:dyDescent="0.25"/>
    <row r="983052" customFormat="1" x14ac:dyDescent="0.25"/>
    <row r="983053" customFormat="1" x14ac:dyDescent="0.25"/>
    <row r="983054" customFormat="1" x14ac:dyDescent="0.25"/>
    <row r="983055" customFormat="1" x14ac:dyDescent="0.25"/>
    <row r="983056" customFormat="1" x14ac:dyDescent="0.25"/>
    <row r="983057" customFormat="1" x14ac:dyDescent="0.25"/>
    <row r="983058" customFormat="1" x14ac:dyDescent="0.25"/>
    <row r="983059" customFormat="1" x14ac:dyDescent="0.25"/>
    <row r="983060" customFormat="1" x14ac:dyDescent="0.25"/>
    <row r="983061" customFormat="1" x14ac:dyDescent="0.25"/>
    <row r="983062" customFormat="1" x14ac:dyDescent="0.25"/>
    <row r="983063" customFormat="1" x14ac:dyDescent="0.25"/>
    <row r="983064" customFormat="1" x14ac:dyDescent="0.25"/>
    <row r="983065" customFormat="1" x14ac:dyDescent="0.25"/>
    <row r="983066" customFormat="1" x14ac:dyDescent="0.25"/>
    <row r="983067" customFormat="1" x14ac:dyDescent="0.25"/>
    <row r="983068" customFormat="1" x14ac:dyDescent="0.25"/>
    <row r="983069" customFormat="1" x14ac:dyDescent="0.25"/>
    <row r="983070" customFormat="1" x14ac:dyDescent="0.25"/>
    <row r="983071" customFormat="1" x14ac:dyDescent="0.25"/>
    <row r="983072" customFormat="1" x14ac:dyDescent="0.25"/>
    <row r="983073" customFormat="1" x14ac:dyDescent="0.25"/>
    <row r="983074" customFormat="1" x14ac:dyDescent="0.25"/>
    <row r="983075" customFormat="1" x14ac:dyDescent="0.25"/>
    <row r="983076" customFormat="1" x14ac:dyDescent="0.25"/>
    <row r="983077" customFormat="1" x14ac:dyDescent="0.25"/>
    <row r="983078" customFormat="1" x14ac:dyDescent="0.25"/>
    <row r="983079" customFormat="1" x14ac:dyDescent="0.25"/>
    <row r="983080" customFormat="1" x14ac:dyDescent="0.25"/>
    <row r="983081" customFormat="1" x14ac:dyDescent="0.25"/>
    <row r="983082" customFormat="1" x14ac:dyDescent="0.25"/>
    <row r="983083" customFormat="1" x14ac:dyDescent="0.25"/>
    <row r="983084" customFormat="1" x14ac:dyDescent="0.25"/>
    <row r="983085" customFormat="1" x14ac:dyDescent="0.25"/>
    <row r="983086" customFormat="1" x14ac:dyDescent="0.25"/>
    <row r="983087" customFormat="1" x14ac:dyDescent="0.25"/>
    <row r="983088" customFormat="1" x14ac:dyDescent="0.25"/>
    <row r="983089" customFormat="1" x14ac:dyDescent="0.25"/>
    <row r="983090" customFormat="1" x14ac:dyDescent="0.25"/>
    <row r="983091" customFormat="1" x14ac:dyDescent="0.25"/>
    <row r="983092" customFormat="1" x14ac:dyDescent="0.25"/>
    <row r="983093" customFormat="1" x14ac:dyDescent="0.25"/>
    <row r="983094" customFormat="1" x14ac:dyDescent="0.25"/>
    <row r="983095" customFormat="1" x14ac:dyDescent="0.25"/>
    <row r="983096" customFormat="1" x14ac:dyDescent="0.25"/>
    <row r="983097" customFormat="1" x14ac:dyDescent="0.25"/>
    <row r="983098" customFormat="1" x14ac:dyDescent="0.25"/>
    <row r="983099" customFormat="1" x14ac:dyDescent="0.25"/>
    <row r="983100" customFormat="1" x14ac:dyDescent="0.25"/>
    <row r="983101" customFormat="1" x14ac:dyDescent="0.25"/>
    <row r="983102" customFormat="1" x14ac:dyDescent="0.25"/>
    <row r="983103" customFormat="1" x14ac:dyDescent="0.25"/>
    <row r="983104" customFormat="1" x14ac:dyDescent="0.25"/>
    <row r="983105" customFormat="1" x14ac:dyDescent="0.25"/>
    <row r="983106" customFormat="1" x14ac:dyDescent="0.25"/>
    <row r="983107" customFormat="1" x14ac:dyDescent="0.25"/>
    <row r="983108" customFormat="1" x14ac:dyDescent="0.25"/>
    <row r="983109" customFormat="1" x14ac:dyDescent="0.25"/>
    <row r="983110" customFormat="1" x14ac:dyDescent="0.25"/>
    <row r="983111" customFormat="1" x14ac:dyDescent="0.25"/>
    <row r="983112" customFormat="1" x14ac:dyDescent="0.25"/>
    <row r="983113" customFormat="1" x14ac:dyDescent="0.25"/>
    <row r="983114" customFormat="1" x14ac:dyDescent="0.25"/>
    <row r="983115" customFormat="1" x14ac:dyDescent="0.25"/>
    <row r="983116" customFormat="1" x14ac:dyDescent="0.25"/>
    <row r="983117" customFormat="1" x14ac:dyDescent="0.25"/>
    <row r="983118" customFormat="1" x14ac:dyDescent="0.25"/>
    <row r="983119" customFormat="1" x14ac:dyDescent="0.25"/>
    <row r="983120" customFormat="1" x14ac:dyDescent="0.25"/>
    <row r="983121" customFormat="1" x14ac:dyDescent="0.25"/>
    <row r="983122" customFormat="1" x14ac:dyDescent="0.25"/>
    <row r="983123" customFormat="1" x14ac:dyDescent="0.25"/>
    <row r="983124" customFormat="1" x14ac:dyDescent="0.25"/>
    <row r="983125" customFormat="1" x14ac:dyDescent="0.25"/>
    <row r="983126" customFormat="1" x14ac:dyDescent="0.25"/>
    <row r="983127" customFormat="1" x14ac:dyDescent="0.25"/>
    <row r="983128" customFormat="1" x14ac:dyDescent="0.25"/>
    <row r="983129" customFormat="1" x14ac:dyDescent="0.25"/>
    <row r="983130" customFormat="1" x14ac:dyDescent="0.25"/>
    <row r="983131" customFormat="1" x14ac:dyDescent="0.25"/>
    <row r="983132" customFormat="1" x14ac:dyDescent="0.25"/>
    <row r="983133" customFormat="1" x14ac:dyDescent="0.25"/>
    <row r="983134" customFormat="1" x14ac:dyDescent="0.25"/>
    <row r="983135" customFormat="1" x14ac:dyDescent="0.25"/>
    <row r="983136" customFormat="1" x14ac:dyDescent="0.25"/>
    <row r="983137" customFormat="1" x14ac:dyDescent="0.25"/>
    <row r="983138" customFormat="1" x14ac:dyDescent="0.25"/>
    <row r="983139" customFormat="1" x14ac:dyDescent="0.25"/>
    <row r="983140" customFormat="1" x14ac:dyDescent="0.25"/>
    <row r="983141" customFormat="1" x14ac:dyDescent="0.25"/>
    <row r="983142" customFormat="1" x14ac:dyDescent="0.25"/>
    <row r="983143" customFormat="1" x14ac:dyDescent="0.25"/>
    <row r="983144" customFormat="1" x14ac:dyDescent="0.25"/>
    <row r="983145" customFormat="1" x14ac:dyDescent="0.25"/>
    <row r="983146" customFormat="1" x14ac:dyDescent="0.25"/>
    <row r="983147" customFormat="1" x14ac:dyDescent="0.25"/>
    <row r="983148" customFormat="1" x14ac:dyDescent="0.25"/>
    <row r="983149" customFormat="1" x14ac:dyDescent="0.25"/>
    <row r="983150" customFormat="1" x14ac:dyDescent="0.25"/>
    <row r="983151" customFormat="1" x14ac:dyDescent="0.25"/>
    <row r="983152" customFormat="1" x14ac:dyDescent="0.25"/>
    <row r="983153" customFormat="1" x14ac:dyDescent="0.25"/>
    <row r="983154" customFormat="1" x14ac:dyDescent="0.25"/>
    <row r="983155" customFormat="1" x14ac:dyDescent="0.25"/>
    <row r="983156" customFormat="1" x14ac:dyDescent="0.25"/>
    <row r="983157" customFormat="1" x14ac:dyDescent="0.25"/>
    <row r="983158" customFormat="1" x14ac:dyDescent="0.25"/>
    <row r="983159" customFormat="1" x14ac:dyDescent="0.25"/>
    <row r="983160" customFormat="1" x14ac:dyDescent="0.25"/>
    <row r="983161" customFormat="1" x14ac:dyDescent="0.25"/>
    <row r="983162" customFormat="1" x14ac:dyDescent="0.25"/>
    <row r="983163" customFormat="1" x14ac:dyDescent="0.25"/>
    <row r="983164" customFormat="1" x14ac:dyDescent="0.25"/>
    <row r="983165" customFormat="1" x14ac:dyDescent="0.25"/>
    <row r="983166" customFormat="1" x14ac:dyDescent="0.25"/>
    <row r="983167" customFormat="1" x14ac:dyDescent="0.25"/>
    <row r="983168" customFormat="1" x14ac:dyDescent="0.25"/>
    <row r="983169" customFormat="1" x14ac:dyDescent="0.25"/>
    <row r="983170" customFormat="1" x14ac:dyDescent="0.25"/>
    <row r="983171" customFormat="1" x14ac:dyDescent="0.25"/>
    <row r="983172" customFormat="1" x14ac:dyDescent="0.25"/>
    <row r="983173" customFormat="1" x14ac:dyDescent="0.25"/>
    <row r="983174" customFormat="1" x14ac:dyDescent="0.25"/>
    <row r="983175" customFormat="1" x14ac:dyDescent="0.25"/>
    <row r="983176" customFormat="1" x14ac:dyDescent="0.25"/>
    <row r="983177" customFormat="1" x14ac:dyDescent="0.25"/>
    <row r="983178" customFormat="1" x14ac:dyDescent="0.25"/>
    <row r="983179" customFormat="1" x14ac:dyDescent="0.25"/>
    <row r="983180" customFormat="1" x14ac:dyDescent="0.25"/>
    <row r="983181" customFormat="1" x14ac:dyDescent="0.25"/>
    <row r="983182" customFormat="1" x14ac:dyDescent="0.25"/>
    <row r="983183" customFormat="1" x14ac:dyDescent="0.25"/>
    <row r="983184" customFormat="1" x14ac:dyDescent="0.25"/>
    <row r="983185" customFormat="1" x14ac:dyDescent="0.25"/>
    <row r="983186" customFormat="1" x14ac:dyDescent="0.25"/>
    <row r="983187" customFormat="1" x14ac:dyDescent="0.25"/>
    <row r="983188" customFormat="1" x14ac:dyDescent="0.25"/>
    <row r="983189" customFormat="1" x14ac:dyDescent="0.25"/>
    <row r="983190" customFormat="1" x14ac:dyDescent="0.25"/>
    <row r="983191" customFormat="1" x14ac:dyDescent="0.25"/>
    <row r="983192" customFormat="1" x14ac:dyDescent="0.25"/>
    <row r="983193" customFormat="1" x14ac:dyDescent="0.25"/>
    <row r="983194" customFormat="1" x14ac:dyDescent="0.25"/>
    <row r="983195" customFormat="1" x14ac:dyDescent="0.25"/>
    <row r="983196" customFormat="1" x14ac:dyDescent="0.25"/>
    <row r="983197" customFormat="1" x14ac:dyDescent="0.25"/>
    <row r="983198" customFormat="1" x14ac:dyDescent="0.25"/>
    <row r="983199" customFormat="1" x14ac:dyDescent="0.25"/>
    <row r="983200" customFormat="1" x14ac:dyDescent="0.25"/>
    <row r="983201" customFormat="1" x14ac:dyDescent="0.25"/>
    <row r="983202" customFormat="1" x14ac:dyDescent="0.25"/>
    <row r="983203" customFormat="1" x14ac:dyDescent="0.25"/>
    <row r="983204" customFormat="1" x14ac:dyDescent="0.25"/>
    <row r="983205" customFormat="1" x14ac:dyDescent="0.25"/>
    <row r="983206" customFormat="1" x14ac:dyDescent="0.25"/>
    <row r="983207" customFormat="1" x14ac:dyDescent="0.25"/>
    <row r="983208" customFormat="1" x14ac:dyDescent="0.25"/>
    <row r="983209" customFormat="1" x14ac:dyDescent="0.25"/>
    <row r="983210" customFormat="1" x14ac:dyDescent="0.25"/>
    <row r="983211" customFormat="1" x14ac:dyDescent="0.25"/>
    <row r="983212" customFormat="1" x14ac:dyDescent="0.25"/>
    <row r="983213" customFormat="1" x14ac:dyDescent="0.25"/>
    <row r="983214" customFormat="1" x14ac:dyDescent="0.25"/>
    <row r="983215" customFormat="1" x14ac:dyDescent="0.25"/>
    <row r="983216" customFormat="1" x14ac:dyDescent="0.25"/>
    <row r="983217" customFormat="1" x14ac:dyDescent="0.25"/>
    <row r="983218" customFormat="1" x14ac:dyDescent="0.25"/>
    <row r="983219" customFormat="1" x14ac:dyDescent="0.25"/>
    <row r="983220" customFormat="1" x14ac:dyDescent="0.25"/>
    <row r="983221" customFormat="1" x14ac:dyDescent="0.25"/>
    <row r="983222" customFormat="1" x14ac:dyDescent="0.25"/>
    <row r="983223" customFormat="1" x14ac:dyDescent="0.25"/>
    <row r="983224" customFormat="1" x14ac:dyDescent="0.25"/>
    <row r="983225" customFormat="1" x14ac:dyDescent="0.25"/>
    <row r="983226" customFormat="1" x14ac:dyDescent="0.25"/>
    <row r="983227" customFormat="1" x14ac:dyDescent="0.25"/>
    <row r="983228" customFormat="1" x14ac:dyDescent="0.25"/>
    <row r="983229" customFormat="1" x14ac:dyDescent="0.25"/>
    <row r="983230" customFormat="1" x14ac:dyDescent="0.25"/>
    <row r="983231" customFormat="1" x14ac:dyDescent="0.25"/>
    <row r="983232" customFormat="1" x14ac:dyDescent="0.25"/>
    <row r="983233" customFormat="1" x14ac:dyDescent="0.25"/>
    <row r="983234" customFormat="1" x14ac:dyDescent="0.25"/>
    <row r="983235" customFormat="1" x14ac:dyDescent="0.25"/>
    <row r="983236" customFormat="1" x14ac:dyDescent="0.25"/>
    <row r="983237" customFormat="1" x14ac:dyDescent="0.25"/>
    <row r="983238" customFormat="1" x14ac:dyDescent="0.25"/>
    <row r="983239" customFormat="1" x14ac:dyDescent="0.25"/>
    <row r="983240" customFormat="1" x14ac:dyDescent="0.25"/>
    <row r="983241" customFormat="1" x14ac:dyDescent="0.25"/>
    <row r="983242" customFormat="1" x14ac:dyDescent="0.25"/>
    <row r="983243" customFormat="1" x14ac:dyDescent="0.25"/>
    <row r="983244" customFormat="1" x14ac:dyDescent="0.25"/>
    <row r="983245" customFormat="1" x14ac:dyDescent="0.25"/>
    <row r="983246" customFormat="1" x14ac:dyDescent="0.25"/>
    <row r="983247" customFormat="1" x14ac:dyDescent="0.25"/>
    <row r="983248" customFormat="1" x14ac:dyDescent="0.25"/>
    <row r="983249" customFormat="1" x14ac:dyDescent="0.25"/>
    <row r="983250" customFormat="1" x14ac:dyDescent="0.25"/>
    <row r="983251" customFormat="1" x14ac:dyDescent="0.25"/>
    <row r="983252" customFormat="1" x14ac:dyDescent="0.25"/>
    <row r="983253" customFormat="1" x14ac:dyDescent="0.25"/>
    <row r="983254" customFormat="1" x14ac:dyDescent="0.25"/>
    <row r="983255" customFormat="1" x14ac:dyDescent="0.25"/>
    <row r="983256" customFormat="1" x14ac:dyDescent="0.25"/>
    <row r="983257" customFormat="1" x14ac:dyDescent="0.25"/>
    <row r="983258" customFormat="1" x14ac:dyDescent="0.25"/>
    <row r="983259" customFormat="1" x14ac:dyDescent="0.25"/>
    <row r="983260" customFormat="1" x14ac:dyDescent="0.25"/>
    <row r="983261" customFormat="1" x14ac:dyDescent="0.25"/>
    <row r="983262" customFormat="1" x14ac:dyDescent="0.25"/>
    <row r="983263" customFormat="1" x14ac:dyDescent="0.25"/>
    <row r="983264" customFormat="1" x14ac:dyDescent="0.25"/>
    <row r="983265" customFormat="1" x14ac:dyDescent="0.25"/>
    <row r="983266" customFormat="1" x14ac:dyDescent="0.25"/>
    <row r="983267" customFormat="1" x14ac:dyDescent="0.25"/>
    <row r="983268" customFormat="1" x14ac:dyDescent="0.25"/>
    <row r="983269" customFormat="1" x14ac:dyDescent="0.25"/>
    <row r="983270" customFormat="1" x14ac:dyDescent="0.25"/>
    <row r="983271" customFormat="1" x14ac:dyDescent="0.25"/>
    <row r="983272" customFormat="1" x14ac:dyDescent="0.25"/>
    <row r="983273" customFormat="1" x14ac:dyDescent="0.25"/>
    <row r="983274" customFormat="1" x14ac:dyDescent="0.25"/>
    <row r="983275" customFormat="1" x14ac:dyDescent="0.25"/>
    <row r="983276" customFormat="1" x14ac:dyDescent="0.25"/>
    <row r="983277" customFormat="1" x14ac:dyDescent="0.25"/>
    <row r="983278" customFormat="1" x14ac:dyDescent="0.25"/>
    <row r="983279" customFormat="1" x14ac:dyDescent="0.25"/>
    <row r="983280" customFormat="1" x14ac:dyDescent="0.25"/>
    <row r="983281" customFormat="1" x14ac:dyDescent="0.25"/>
    <row r="983282" customFormat="1" x14ac:dyDescent="0.25"/>
    <row r="983283" customFormat="1" x14ac:dyDescent="0.25"/>
    <row r="983284" customFormat="1" x14ac:dyDescent="0.25"/>
    <row r="983285" customFormat="1" x14ac:dyDescent="0.25"/>
    <row r="983286" customFormat="1" x14ac:dyDescent="0.25"/>
    <row r="983287" customFormat="1" x14ac:dyDescent="0.25"/>
    <row r="983288" customFormat="1" x14ac:dyDescent="0.25"/>
    <row r="983289" customFormat="1" x14ac:dyDescent="0.25"/>
    <row r="983290" customFormat="1" x14ac:dyDescent="0.25"/>
    <row r="983291" customFormat="1" x14ac:dyDescent="0.25"/>
    <row r="983292" customFormat="1" x14ac:dyDescent="0.25"/>
    <row r="983293" customFormat="1" x14ac:dyDescent="0.25"/>
    <row r="983294" customFormat="1" x14ac:dyDescent="0.25"/>
    <row r="983295" customFormat="1" x14ac:dyDescent="0.25"/>
    <row r="983296" customFormat="1" x14ac:dyDescent="0.25"/>
    <row r="983297" customFormat="1" x14ac:dyDescent="0.25"/>
    <row r="983298" customFormat="1" x14ac:dyDescent="0.25"/>
    <row r="983299" customFormat="1" x14ac:dyDescent="0.25"/>
    <row r="983300" customFormat="1" x14ac:dyDescent="0.25"/>
    <row r="983301" customFormat="1" x14ac:dyDescent="0.25"/>
    <row r="983302" customFormat="1" x14ac:dyDescent="0.25"/>
    <row r="983303" customFormat="1" x14ac:dyDescent="0.25"/>
    <row r="983304" customFormat="1" x14ac:dyDescent="0.25"/>
    <row r="983305" customFormat="1" x14ac:dyDescent="0.25"/>
    <row r="983306" customFormat="1" x14ac:dyDescent="0.25"/>
    <row r="983307" customFormat="1" x14ac:dyDescent="0.25"/>
    <row r="983308" customFormat="1" x14ac:dyDescent="0.25"/>
    <row r="983309" customFormat="1" x14ac:dyDescent="0.25"/>
    <row r="983310" customFormat="1" x14ac:dyDescent="0.25"/>
    <row r="983311" customFormat="1" x14ac:dyDescent="0.25"/>
    <row r="983312" customFormat="1" x14ac:dyDescent="0.25"/>
    <row r="983313" customFormat="1" x14ac:dyDescent="0.25"/>
    <row r="983314" customFormat="1" x14ac:dyDescent="0.25"/>
    <row r="983315" customFormat="1" x14ac:dyDescent="0.25"/>
    <row r="983316" customFormat="1" x14ac:dyDescent="0.25"/>
    <row r="983317" customFormat="1" x14ac:dyDescent="0.25"/>
    <row r="983318" customFormat="1" x14ac:dyDescent="0.25"/>
    <row r="983319" customFormat="1" x14ac:dyDescent="0.25"/>
    <row r="983320" customFormat="1" x14ac:dyDescent="0.25"/>
    <row r="983321" customFormat="1" x14ac:dyDescent="0.25"/>
    <row r="983322" customFormat="1" x14ac:dyDescent="0.25"/>
    <row r="983323" customFormat="1" x14ac:dyDescent="0.25"/>
    <row r="983324" customFormat="1" x14ac:dyDescent="0.25"/>
    <row r="983325" customFormat="1" x14ac:dyDescent="0.25"/>
    <row r="983326" customFormat="1" x14ac:dyDescent="0.25"/>
    <row r="983327" customFormat="1" x14ac:dyDescent="0.25"/>
    <row r="983328" customFormat="1" x14ac:dyDescent="0.25"/>
    <row r="983329" customFormat="1" x14ac:dyDescent="0.25"/>
    <row r="983330" customFormat="1" x14ac:dyDescent="0.25"/>
    <row r="983331" customFormat="1" x14ac:dyDescent="0.25"/>
    <row r="983332" customFormat="1" x14ac:dyDescent="0.25"/>
    <row r="983333" customFormat="1" x14ac:dyDescent="0.25"/>
    <row r="983334" customFormat="1" x14ac:dyDescent="0.25"/>
    <row r="983335" customFormat="1" x14ac:dyDescent="0.25"/>
    <row r="983336" customFormat="1" x14ac:dyDescent="0.25"/>
    <row r="983337" customFormat="1" x14ac:dyDescent="0.25"/>
    <row r="983338" customFormat="1" x14ac:dyDescent="0.25"/>
    <row r="983339" customFormat="1" x14ac:dyDescent="0.25"/>
    <row r="983340" customFormat="1" x14ac:dyDescent="0.25"/>
    <row r="983341" customFormat="1" x14ac:dyDescent="0.25"/>
    <row r="983342" customFormat="1" x14ac:dyDescent="0.25"/>
    <row r="983343" customFormat="1" x14ac:dyDescent="0.25"/>
    <row r="983344" customFormat="1" x14ac:dyDescent="0.25"/>
    <row r="983345" customFormat="1" x14ac:dyDescent="0.25"/>
    <row r="983346" customFormat="1" x14ac:dyDescent="0.25"/>
    <row r="983347" customFormat="1" x14ac:dyDescent="0.25"/>
    <row r="983348" customFormat="1" x14ac:dyDescent="0.25"/>
    <row r="983349" customFormat="1" x14ac:dyDescent="0.25"/>
    <row r="983350" customFormat="1" x14ac:dyDescent="0.25"/>
    <row r="983351" customFormat="1" x14ac:dyDescent="0.25"/>
    <row r="983352" customFormat="1" x14ac:dyDescent="0.25"/>
    <row r="983353" customFormat="1" x14ac:dyDescent="0.25"/>
    <row r="983354" customFormat="1" x14ac:dyDescent="0.25"/>
    <row r="983355" customFormat="1" x14ac:dyDescent="0.25"/>
    <row r="983356" customFormat="1" x14ac:dyDescent="0.25"/>
    <row r="983357" customFormat="1" x14ac:dyDescent="0.25"/>
    <row r="983358" customFormat="1" x14ac:dyDescent="0.25"/>
    <row r="983359" customFormat="1" x14ac:dyDescent="0.25"/>
    <row r="983360" customFormat="1" x14ac:dyDescent="0.25"/>
    <row r="983361" customFormat="1" x14ac:dyDescent="0.25"/>
    <row r="983362" customFormat="1" x14ac:dyDescent="0.25"/>
    <row r="983363" customFormat="1" x14ac:dyDescent="0.25"/>
    <row r="983364" customFormat="1" x14ac:dyDescent="0.25"/>
    <row r="983365" customFormat="1" x14ac:dyDescent="0.25"/>
    <row r="983366" customFormat="1" x14ac:dyDescent="0.25"/>
    <row r="983367" customFormat="1" x14ac:dyDescent="0.25"/>
    <row r="983368" customFormat="1" x14ac:dyDescent="0.25"/>
    <row r="983369" customFormat="1" x14ac:dyDescent="0.25"/>
    <row r="983370" customFormat="1" x14ac:dyDescent="0.25"/>
    <row r="983371" customFormat="1" x14ac:dyDescent="0.25"/>
    <row r="983372" customFormat="1" x14ac:dyDescent="0.25"/>
    <row r="983373" customFormat="1" x14ac:dyDescent="0.25"/>
    <row r="983374" customFormat="1" x14ac:dyDescent="0.25"/>
    <row r="983375" customFormat="1" x14ac:dyDescent="0.25"/>
    <row r="983376" customFormat="1" x14ac:dyDescent="0.25"/>
    <row r="983377" customFormat="1" x14ac:dyDescent="0.25"/>
    <row r="983378" customFormat="1" x14ac:dyDescent="0.25"/>
    <row r="983379" customFormat="1" x14ac:dyDescent="0.25"/>
    <row r="983380" customFormat="1" x14ac:dyDescent="0.25"/>
    <row r="983381" customFormat="1" x14ac:dyDescent="0.25"/>
    <row r="983382" customFormat="1" x14ac:dyDescent="0.25"/>
    <row r="983383" customFormat="1" x14ac:dyDescent="0.25"/>
    <row r="983384" customFormat="1" x14ac:dyDescent="0.25"/>
    <row r="983385" customFormat="1" x14ac:dyDescent="0.25"/>
    <row r="983386" customFormat="1" x14ac:dyDescent="0.25"/>
    <row r="983387" customFormat="1" x14ac:dyDescent="0.25"/>
    <row r="983388" customFormat="1" x14ac:dyDescent="0.25"/>
    <row r="983389" customFormat="1" x14ac:dyDescent="0.25"/>
    <row r="983390" customFormat="1" x14ac:dyDescent="0.25"/>
    <row r="983391" customFormat="1" x14ac:dyDescent="0.25"/>
    <row r="983392" customFormat="1" x14ac:dyDescent="0.25"/>
    <row r="983393" customFormat="1" x14ac:dyDescent="0.25"/>
    <row r="983394" customFormat="1" x14ac:dyDescent="0.25"/>
    <row r="983395" customFormat="1" x14ac:dyDescent="0.25"/>
    <row r="983396" customFormat="1" x14ac:dyDescent="0.25"/>
    <row r="983397" customFormat="1" x14ac:dyDescent="0.25"/>
    <row r="983398" customFormat="1" x14ac:dyDescent="0.25"/>
    <row r="983399" customFormat="1" x14ac:dyDescent="0.25"/>
    <row r="983400" customFormat="1" x14ac:dyDescent="0.25"/>
    <row r="983401" customFormat="1" x14ac:dyDescent="0.25"/>
    <row r="983402" customFormat="1" x14ac:dyDescent="0.25"/>
    <row r="983403" customFormat="1" x14ac:dyDescent="0.25"/>
    <row r="983404" customFormat="1" x14ac:dyDescent="0.25"/>
    <row r="983405" customFormat="1" x14ac:dyDescent="0.25"/>
    <row r="983406" customFormat="1" x14ac:dyDescent="0.25"/>
    <row r="983407" customFormat="1" x14ac:dyDescent="0.25"/>
    <row r="983408" customFormat="1" x14ac:dyDescent="0.25"/>
    <row r="983409" customFormat="1" x14ac:dyDescent="0.25"/>
    <row r="983410" customFormat="1" x14ac:dyDescent="0.25"/>
    <row r="983411" customFormat="1" x14ac:dyDescent="0.25"/>
    <row r="983412" customFormat="1" x14ac:dyDescent="0.25"/>
    <row r="983413" customFormat="1" x14ac:dyDescent="0.25"/>
    <row r="983414" customFormat="1" x14ac:dyDescent="0.25"/>
    <row r="983415" customFormat="1" x14ac:dyDescent="0.25"/>
    <row r="983416" customFormat="1" x14ac:dyDescent="0.25"/>
    <row r="983417" customFormat="1" x14ac:dyDescent="0.25"/>
    <row r="983418" customFormat="1" x14ac:dyDescent="0.25"/>
    <row r="983419" customFormat="1" x14ac:dyDescent="0.25"/>
    <row r="983420" customFormat="1" x14ac:dyDescent="0.25"/>
    <row r="983421" customFormat="1" x14ac:dyDescent="0.25"/>
    <row r="983422" customFormat="1" x14ac:dyDescent="0.25"/>
    <row r="983423" customFormat="1" x14ac:dyDescent="0.25"/>
    <row r="983424" customFormat="1" x14ac:dyDescent="0.25"/>
    <row r="983425" customFormat="1" x14ac:dyDescent="0.25"/>
    <row r="983426" customFormat="1" x14ac:dyDescent="0.25"/>
    <row r="983427" customFormat="1" x14ac:dyDescent="0.25"/>
    <row r="983428" customFormat="1" x14ac:dyDescent="0.25"/>
    <row r="983429" customFormat="1" x14ac:dyDescent="0.25"/>
    <row r="983430" customFormat="1" x14ac:dyDescent="0.25"/>
    <row r="983431" customFormat="1" x14ac:dyDescent="0.25"/>
    <row r="983432" customFormat="1" x14ac:dyDescent="0.25"/>
    <row r="983433" customFormat="1" x14ac:dyDescent="0.25"/>
    <row r="983434" customFormat="1" x14ac:dyDescent="0.25"/>
    <row r="983435" customFormat="1" x14ac:dyDescent="0.25"/>
    <row r="983436" customFormat="1" x14ac:dyDescent="0.25"/>
    <row r="983437" customFormat="1" x14ac:dyDescent="0.25"/>
    <row r="983438" customFormat="1" x14ac:dyDescent="0.25"/>
    <row r="983439" customFormat="1" x14ac:dyDescent="0.25"/>
    <row r="983440" customFormat="1" x14ac:dyDescent="0.25"/>
    <row r="983441" customFormat="1" x14ac:dyDescent="0.25"/>
    <row r="983442" customFormat="1" x14ac:dyDescent="0.25"/>
    <row r="983443" customFormat="1" x14ac:dyDescent="0.25"/>
    <row r="983444" customFormat="1" x14ac:dyDescent="0.25"/>
    <row r="983445" customFormat="1" x14ac:dyDescent="0.25"/>
    <row r="983446" customFormat="1" x14ac:dyDescent="0.25"/>
    <row r="983447" customFormat="1" x14ac:dyDescent="0.25"/>
    <row r="983448" customFormat="1" x14ac:dyDescent="0.25"/>
    <row r="983449" customFormat="1" x14ac:dyDescent="0.25"/>
    <row r="983450" customFormat="1" x14ac:dyDescent="0.25"/>
    <row r="983451" customFormat="1" x14ac:dyDescent="0.25"/>
    <row r="983452" customFormat="1" x14ac:dyDescent="0.25"/>
    <row r="983453" customFormat="1" x14ac:dyDescent="0.25"/>
    <row r="983454" customFormat="1" x14ac:dyDescent="0.25"/>
    <row r="983455" customFormat="1" x14ac:dyDescent="0.25"/>
    <row r="983456" customFormat="1" x14ac:dyDescent="0.25"/>
    <row r="983457" customFormat="1" x14ac:dyDescent="0.25"/>
    <row r="983458" customFormat="1" x14ac:dyDescent="0.25"/>
    <row r="983459" customFormat="1" x14ac:dyDescent="0.25"/>
    <row r="983460" customFormat="1" x14ac:dyDescent="0.25"/>
    <row r="983461" customFormat="1" x14ac:dyDescent="0.25"/>
    <row r="983462" customFormat="1" x14ac:dyDescent="0.25"/>
    <row r="983463" customFormat="1" x14ac:dyDescent="0.25"/>
    <row r="983464" customFormat="1" x14ac:dyDescent="0.25"/>
    <row r="983465" customFormat="1" x14ac:dyDescent="0.25"/>
    <row r="983466" customFormat="1" x14ac:dyDescent="0.25"/>
    <row r="983467" customFormat="1" x14ac:dyDescent="0.25"/>
    <row r="983468" customFormat="1" x14ac:dyDescent="0.25"/>
    <row r="983469" customFormat="1" x14ac:dyDescent="0.25"/>
    <row r="983470" customFormat="1" x14ac:dyDescent="0.25"/>
    <row r="983471" customFormat="1" x14ac:dyDescent="0.25"/>
    <row r="983472" customFormat="1" x14ac:dyDescent="0.25"/>
    <row r="983473" customFormat="1" x14ac:dyDescent="0.25"/>
    <row r="983474" customFormat="1" x14ac:dyDescent="0.25"/>
    <row r="983475" customFormat="1" x14ac:dyDescent="0.25"/>
    <row r="983476" customFormat="1" x14ac:dyDescent="0.25"/>
    <row r="983477" customFormat="1" x14ac:dyDescent="0.25"/>
    <row r="983478" customFormat="1" x14ac:dyDescent="0.25"/>
    <row r="983479" customFormat="1" x14ac:dyDescent="0.25"/>
    <row r="983480" customFormat="1" x14ac:dyDescent="0.25"/>
    <row r="983481" customFormat="1" x14ac:dyDescent="0.25"/>
    <row r="983482" customFormat="1" x14ac:dyDescent="0.25"/>
    <row r="983483" customFormat="1" x14ac:dyDescent="0.25"/>
    <row r="983484" customFormat="1" x14ac:dyDescent="0.25"/>
    <row r="983485" customFormat="1" x14ac:dyDescent="0.25"/>
    <row r="983486" customFormat="1" x14ac:dyDescent="0.25"/>
    <row r="983487" customFormat="1" x14ac:dyDescent="0.25"/>
    <row r="983488" customFormat="1" x14ac:dyDescent="0.25"/>
    <row r="983489" customFormat="1" x14ac:dyDescent="0.25"/>
    <row r="983490" customFormat="1" x14ac:dyDescent="0.25"/>
    <row r="983491" customFormat="1" x14ac:dyDescent="0.25"/>
    <row r="983492" customFormat="1" x14ac:dyDescent="0.25"/>
    <row r="983493" customFormat="1" x14ac:dyDescent="0.25"/>
    <row r="983494" customFormat="1" x14ac:dyDescent="0.25"/>
    <row r="983495" customFormat="1" x14ac:dyDescent="0.25"/>
    <row r="983496" customFormat="1" x14ac:dyDescent="0.25"/>
    <row r="983497" customFormat="1" x14ac:dyDescent="0.25"/>
    <row r="983498" customFormat="1" x14ac:dyDescent="0.25"/>
    <row r="983499" customFormat="1" x14ac:dyDescent="0.25"/>
    <row r="983500" customFormat="1" x14ac:dyDescent="0.25"/>
    <row r="983501" customFormat="1" x14ac:dyDescent="0.25"/>
    <row r="983502" customFormat="1" x14ac:dyDescent="0.25"/>
    <row r="983503" customFormat="1" x14ac:dyDescent="0.25"/>
    <row r="983504" customFormat="1" x14ac:dyDescent="0.25"/>
    <row r="983505" customFormat="1" x14ac:dyDescent="0.25"/>
    <row r="983506" customFormat="1" x14ac:dyDescent="0.25"/>
    <row r="983507" customFormat="1" x14ac:dyDescent="0.25"/>
    <row r="983508" customFormat="1" x14ac:dyDescent="0.25"/>
    <row r="983509" customFormat="1" x14ac:dyDescent="0.25"/>
    <row r="983510" customFormat="1" x14ac:dyDescent="0.25"/>
    <row r="983511" customFormat="1" x14ac:dyDescent="0.25"/>
    <row r="983512" customFormat="1" x14ac:dyDescent="0.25"/>
    <row r="983513" customFormat="1" x14ac:dyDescent="0.25"/>
    <row r="983514" customFormat="1" x14ac:dyDescent="0.25"/>
    <row r="983515" customFormat="1" x14ac:dyDescent="0.25"/>
    <row r="983516" customFormat="1" x14ac:dyDescent="0.25"/>
    <row r="983517" customFormat="1" x14ac:dyDescent="0.25"/>
    <row r="983518" customFormat="1" x14ac:dyDescent="0.25"/>
    <row r="983519" customFormat="1" x14ac:dyDescent="0.25"/>
    <row r="983520" customFormat="1" x14ac:dyDescent="0.25"/>
    <row r="983521" customFormat="1" x14ac:dyDescent="0.25"/>
    <row r="983522" customFormat="1" x14ac:dyDescent="0.25"/>
    <row r="983523" customFormat="1" x14ac:dyDescent="0.25"/>
    <row r="983524" customFormat="1" x14ac:dyDescent="0.25"/>
    <row r="983525" customFormat="1" x14ac:dyDescent="0.25"/>
    <row r="983526" customFormat="1" x14ac:dyDescent="0.25"/>
    <row r="983527" customFormat="1" x14ac:dyDescent="0.25"/>
    <row r="983528" customFormat="1" x14ac:dyDescent="0.25"/>
    <row r="983529" customFormat="1" x14ac:dyDescent="0.25"/>
    <row r="983530" customFormat="1" x14ac:dyDescent="0.25"/>
    <row r="983531" customFormat="1" x14ac:dyDescent="0.25"/>
    <row r="983532" customFormat="1" x14ac:dyDescent="0.25"/>
    <row r="983533" customFormat="1" x14ac:dyDescent="0.25"/>
    <row r="983534" customFormat="1" x14ac:dyDescent="0.25"/>
    <row r="983535" customFormat="1" x14ac:dyDescent="0.25"/>
    <row r="983536" customFormat="1" x14ac:dyDescent="0.25"/>
    <row r="983537" customFormat="1" x14ac:dyDescent="0.25"/>
    <row r="983538" customFormat="1" x14ac:dyDescent="0.25"/>
    <row r="983539" customFormat="1" x14ac:dyDescent="0.25"/>
    <row r="983540" customFormat="1" x14ac:dyDescent="0.25"/>
    <row r="983541" customFormat="1" x14ac:dyDescent="0.25"/>
    <row r="983542" customFormat="1" x14ac:dyDescent="0.25"/>
    <row r="983543" customFormat="1" x14ac:dyDescent="0.25"/>
    <row r="983544" customFormat="1" x14ac:dyDescent="0.25"/>
    <row r="983545" customFormat="1" x14ac:dyDescent="0.25"/>
    <row r="983546" customFormat="1" x14ac:dyDescent="0.25"/>
    <row r="983547" customFormat="1" x14ac:dyDescent="0.25"/>
    <row r="983548" customFormat="1" x14ac:dyDescent="0.25"/>
    <row r="983549" customFormat="1" x14ac:dyDescent="0.25"/>
    <row r="983550" customFormat="1" x14ac:dyDescent="0.25"/>
    <row r="983551" customFormat="1" x14ac:dyDescent="0.25"/>
    <row r="983552" customFormat="1" x14ac:dyDescent="0.25"/>
    <row r="983553" customFormat="1" x14ac:dyDescent="0.25"/>
    <row r="983554" customFormat="1" x14ac:dyDescent="0.25"/>
    <row r="983555" customFormat="1" x14ac:dyDescent="0.25"/>
    <row r="983556" customFormat="1" x14ac:dyDescent="0.25"/>
    <row r="983557" customFormat="1" x14ac:dyDescent="0.25"/>
    <row r="983558" customFormat="1" x14ac:dyDescent="0.25"/>
    <row r="983559" customFormat="1" x14ac:dyDescent="0.25"/>
    <row r="983560" customFormat="1" x14ac:dyDescent="0.25"/>
    <row r="983561" customFormat="1" x14ac:dyDescent="0.25"/>
    <row r="983562" customFormat="1" x14ac:dyDescent="0.25"/>
    <row r="983563" customFormat="1" x14ac:dyDescent="0.25"/>
    <row r="983564" customFormat="1" x14ac:dyDescent="0.25"/>
    <row r="983565" customFormat="1" x14ac:dyDescent="0.25"/>
    <row r="983566" customFormat="1" x14ac:dyDescent="0.25"/>
    <row r="983567" customFormat="1" x14ac:dyDescent="0.25"/>
    <row r="983568" customFormat="1" x14ac:dyDescent="0.25"/>
    <row r="983569" customFormat="1" x14ac:dyDescent="0.25"/>
    <row r="983570" customFormat="1" x14ac:dyDescent="0.25"/>
    <row r="983571" customFormat="1" x14ac:dyDescent="0.25"/>
    <row r="983572" customFormat="1" x14ac:dyDescent="0.25"/>
    <row r="983573" customFormat="1" x14ac:dyDescent="0.25"/>
    <row r="983574" customFormat="1" x14ac:dyDescent="0.25"/>
    <row r="983575" customFormat="1" x14ac:dyDescent="0.25"/>
    <row r="983576" customFormat="1" x14ac:dyDescent="0.25"/>
    <row r="983577" customFormat="1" x14ac:dyDescent="0.25"/>
    <row r="983578" customFormat="1" x14ac:dyDescent="0.25"/>
    <row r="983579" customFormat="1" x14ac:dyDescent="0.25"/>
    <row r="983580" customFormat="1" x14ac:dyDescent="0.25"/>
    <row r="983581" customFormat="1" x14ac:dyDescent="0.25"/>
    <row r="983582" customFormat="1" x14ac:dyDescent="0.25"/>
    <row r="983583" customFormat="1" x14ac:dyDescent="0.25"/>
    <row r="983584" customFormat="1" x14ac:dyDescent="0.25"/>
    <row r="983585" customFormat="1" x14ac:dyDescent="0.25"/>
    <row r="983586" customFormat="1" x14ac:dyDescent="0.25"/>
    <row r="983587" customFormat="1" x14ac:dyDescent="0.25"/>
    <row r="983588" customFormat="1" x14ac:dyDescent="0.25"/>
    <row r="983589" customFormat="1" x14ac:dyDescent="0.25"/>
    <row r="983590" customFormat="1" x14ac:dyDescent="0.25"/>
    <row r="983591" customFormat="1" x14ac:dyDescent="0.25"/>
    <row r="983592" customFormat="1" x14ac:dyDescent="0.25"/>
    <row r="983593" customFormat="1" x14ac:dyDescent="0.25"/>
    <row r="983594" customFormat="1" x14ac:dyDescent="0.25"/>
    <row r="983595" customFormat="1" x14ac:dyDescent="0.25"/>
    <row r="983596" customFormat="1" x14ac:dyDescent="0.25"/>
    <row r="983597" customFormat="1" x14ac:dyDescent="0.25"/>
    <row r="983598" customFormat="1" x14ac:dyDescent="0.25"/>
    <row r="983599" customFormat="1" x14ac:dyDescent="0.25"/>
    <row r="983600" customFormat="1" x14ac:dyDescent="0.25"/>
    <row r="983601" customFormat="1" x14ac:dyDescent="0.25"/>
    <row r="983602" customFormat="1" x14ac:dyDescent="0.25"/>
    <row r="983603" customFormat="1" x14ac:dyDescent="0.25"/>
    <row r="983604" customFormat="1" x14ac:dyDescent="0.25"/>
    <row r="983605" customFormat="1" x14ac:dyDescent="0.25"/>
    <row r="983606" customFormat="1" x14ac:dyDescent="0.25"/>
    <row r="983607" customFormat="1" x14ac:dyDescent="0.25"/>
    <row r="983608" customFormat="1" x14ac:dyDescent="0.25"/>
    <row r="983609" customFormat="1" x14ac:dyDescent="0.25"/>
    <row r="983610" customFormat="1" x14ac:dyDescent="0.25"/>
    <row r="983611" customFormat="1" x14ac:dyDescent="0.25"/>
    <row r="983612" customFormat="1" x14ac:dyDescent="0.25"/>
    <row r="983613" customFormat="1" x14ac:dyDescent="0.25"/>
    <row r="983614" customFormat="1" x14ac:dyDescent="0.25"/>
    <row r="983615" customFormat="1" x14ac:dyDescent="0.25"/>
    <row r="983616" customFormat="1" x14ac:dyDescent="0.25"/>
    <row r="983617" customFormat="1" x14ac:dyDescent="0.25"/>
    <row r="983618" customFormat="1" x14ac:dyDescent="0.25"/>
    <row r="983619" customFormat="1" x14ac:dyDescent="0.25"/>
    <row r="983620" customFormat="1" x14ac:dyDescent="0.25"/>
    <row r="983621" customFormat="1" x14ac:dyDescent="0.25"/>
    <row r="983622" customFormat="1" x14ac:dyDescent="0.25"/>
    <row r="983623" customFormat="1" x14ac:dyDescent="0.25"/>
    <row r="983624" customFormat="1" x14ac:dyDescent="0.25"/>
    <row r="983625" customFormat="1" x14ac:dyDescent="0.25"/>
    <row r="983626" customFormat="1" x14ac:dyDescent="0.25"/>
    <row r="983627" customFormat="1" x14ac:dyDescent="0.25"/>
    <row r="983628" customFormat="1" x14ac:dyDescent="0.25"/>
    <row r="983629" customFormat="1" x14ac:dyDescent="0.25"/>
    <row r="983630" customFormat="1" x14ac:dyDescent="0.25"/>
    <row r="983631" customFormat="1" x14ac:dyDescent="0.25"/>
    <row r="983632" customFormat="1" x14ac:dyDescent="0.25"/>
    <row r="983633" customFormat="1" x14ac:dyDescent="0.25"/>
    <row r="983634" customFormat="1" x14ac:dyDescent="0.25"/>
    <row r="983635" customFormat="1" x14ac:dyDescent="0.25"/>
    <row r="983636" customFormat="1" x14ac:dyDescent="0.25"/>
    <row r="983637" customFormat="1" x14ac:dyDescent="0.25"/>
    <row r="983638" customFormat="1" x14ac:dyDescent="0.25"/>
    <row r="983639" customFormat="1" x14ac:dyDescent="0.25"/>
    <row r="983640" customFormat="1" x14ac:dyDescent="0.25"/>
    <row r="983641" customFormat="1" x14ac:dyDescent="0.25"/>
    <row r="983642" customFormat="1" x14ac:dyDescent="0.25"/>
    <row r="983643" customFormat="1" x14ac:dyDescent="0.25"/>
    <row r="983644" customFormat="1" x14ac:dyDescent="0.25"/>
    <row r="983645" customFormat="1" x14ac:dyDescent="0.25"/>
    <row r="983646" customFormat="1" x14ac:dyDescent="0.25"/>
    <row r="983647" customFormat="1" x14ac:dyDescent="0.25"/>
    <row r="983648" customFormat="1" x14ac:dyDescent="0.25"/>
    <row r="983649" customFormat="1" x14ac:dyDescent="0.25"/>
    <row r="983650" customFormat="1" x14ac:dyDescent="0.25"/>
    <row r="983651" customFormat="1" x14ac:dyDescent="0.25"/>
    <row r="983652" customFormat="1" x14ac:dyDescent="0.25"/>
    <row r="983653" customFormat="1" x14ac:dyDescent="0.25"/>
    <row r="983654" customFormat="1" x14ac:dyDescent="0.25"/>
    <row r="983655" customFormat="1" x14ac:dyDescent="0.25"/>
    <row r="983656" customFormat="1" x14ac:dyDescent="0.25"/>
    <row r="983657" customFormat="1" x14ac:dyDescent="0.25"/>
    <row r="983658" customFormat="1" x14ac:dyDescent="0.25"/>
    <row r="983659" customFormat="1" x14ac:dyDescent="0.25"/>
    <row r="983660" customFormat="1" x14ac:dyDescent="0.25"/>
    <row r="983661" customFormat="1" x14ac:dyDescent="0.25"/>
    <row r="983662" customFormat="1" x14ac:dyDescent="0.25"/>
    <row r="983663" customFormat="1" x14ac:dyDescent="0.25"/>
    <row r="983664" customFormat="1" x14ac:dyDescent="0.25"/>
    <row r="983665" customFormat="1" x14ac:dyDescent="0.25"/>
    <row r="983666" customFormat="1" x14ac:dyDescent="0.25"/>
    <row r="983667" customFormat="1" x14ac:dyDescent="0.25"/>
    <row r="983668" customFormat="1" x14ac:dyDescent="0.25"/>
    <row r="983669" customFormat="1" x14ac:dyDescent="0.25"/>
    <row r="983670" customFormat="1" x14ac:dyDescent="0.25"/>
    <row r="983671" customFormat="1" x14ac:dyDescent="0.25"/>
    <row r="983672" customFormat="1" x14ac:dyDescent="0.25"/>
    <row r="983673" customFormat="1" x14ac:dyDescent="0.25"/>
    <row r="983674" customFormat="1" x14ac:dyDescent="0.25"/>
    <row r="983675" customFormat="1" x14ac:dyDescent="0.25"/>
    <row r="983676" customFormat="1" x14ac:dyDescent="0.25"/>
    <row r="983677" customFormat="1" x14ac:dyDescent="0.25"/>
    <row r="983678" customFormat="1" x14ac:dyDescent="0.25"/>
    <row r="983679" customFormat="1" x14ac:dyDescent="0.25"/>
    <row r="983680" customFormat="1" x14ac:dyDescent="0.25"/>
    <row r="983681" customFormat="1" x14ac:dyDescent="0.25"/>
    <row r="983682" customFormat="1" x14ac:dyDescent="0.25"/>
    <row r="983683" customFormat="1" x14ac:dyDescent="0.25"/>
    <row r="983684" customFormat="1" x14ac:dyDescent="0.25"/>
    <row r="983685" customFormat="1" x14ac:dyDescent="0.25"/>
    <row r="983686" customFormat="1" x14ac:dyDescent="0.25"/>
    <row r="983687" customFormat="1" x14ac:dyDescent="0.25"/>
    <row r="983688" customFormat="1" x14ac:dyDescent="0.25"/>
    <row r="983689" customFormat="1" x14ac:dyDescent="0.25"/>
    <row r="983690" customFormat="1" x14ac:dyDescent="0.25"/>
    <row r="983691" customFormat="1" x14ac:dyDescent="0.25"/>
    <row r="983692" customFormat="1" x14ac:dyDescent="0.25"/>
    <row r="983693" customFormat="1" x14ac:dyDescent="0.25"/>
    <row r="983694" customFormat="1" x14ac:dyDescent="0.25"/>
    <row r="983695" customFormat="1" x14ac:dyDescent="0.25"/>
    <row r="983696" customFormat="1" x14ac:dyDescent="0.25"/>
    <row r="983697" customFormat="1" x14ac:dyDescent="0.25"/>
    <row r="983698" customFormat="1" x14ac:dyDescent="0.25"/>
    <row r="983699" customFormat="1" x14ac:dyDescent="0.25"/>
    <row r="983700" customFormat="1" x14ac:dyDescent="0.25"/>
    <row r="983701" customFormat="1" x14ac:dyDescent="0.25"/>
    <row r="983702" customFormat="1" x14ac:dyDescent="0.25"/>
    <row r="983703" customFormat="1" x14ac:dyDescent="0.25"/>
    <row r="983704" customFormat="1" x14ac:dyDescent="0.25"/>
    <row r="983705" customFormat="1" x14ac:dyDescent="0.25"/>
    <row r="983706" customFormat="1" x14ac:dyDescent="0.25"/>
    <row r="983707" customFormat="1" x14ac:dyDescent="0.25"/>
    <row r="983708" customFormat="1" x14ac:dyDescent="0.25"/>
    <row r="983709" customFormat="1" x14ac:dyDescent="0.25"/>
    <row r="983710" customFormat="1" x14ac:dyDescent="0.25"/>
    <row r="983711" customFormat="1" x14ac:dyDescent="0.25"/>
    <row r="983712" customFormat="1" x14ac:dyDescent="0.25"/>
    <row r="983713" customFormat="1" x14ac:dyDescent="0.25"/>
    <row r="983714" customFormat="1" x14ac:dyDescent="0.25"/>
    <row r="983715" customFormat="1" x14ac:dyDescent="0.25"/>
    <row r="983716" customFormat="1" x14ac:dyDescent="0.25"/>
    <row r="983717" customFormat="1" x14ac:dyDescent="0.25"/>
    <row r="983718" customFormat="1" x14ac:dyDescent="0.25"/>
    <row r="983719" customFormat="1" x14ac:dyDescent="0.25"/>
    <row r="983720" customFormat="1" x14ac:dyDescent="0.25"/>
    <row r="983721" customFormat="1" x14ac:dyDescent="0.25"/>
    <row r="983722" customFormat="1" x14ac:dyDescent="0.25"/>
    <row r="983723" customFormat="1" x14ac:dyDescent="0.25"/>
    <row r="983724" customFormat="1" x14ac:dyDescent="0.25"/>
    <row r="983725" customFormat="1" x14ac:dyDescent="0.25"/>
    <row r="983726" customFormat="1" x14ac:dyDescent="0.25"/>
    <row r="983727" customFormat="1" x14ac:dyDescent="0.25"/>
    <row r="983728" customFormat="1" x14ac:dyDescent="0.25"/>
    <row r="983729" customFormat="1" x14ac:dyDescent="0.25"/>
    <row r="983730" customFormat="1" x14ac:dyDescent="0.25"/>
    <row r="983731" customFormat="1" x14ac:dyDescent="0.25"/>
    <row r="983732" customFormat="1" x14ac:dyDescent="0.25"/>
    <row r="983733" customFormat="1" x14ac:dyDescent="0.25"/>
    <row r="983734" customFormat="1" x14ac:dyDescent="0.25"/>
    <row r="983735" customFormat="1" x14ac:dyDescent="0.25"/>
    <row r="983736" customFormat="1" x14ac:dyDescent="0.25"/>
    <row r="983737" customFormat="1" x14ac:dyDescent="0.25"/>
    <row r="983738" customFormat="1" x14ac:dyDescent="0.25"/>
    <row r="983739" customFormat="1" x14ac:dyDescent="0.25"/>
    <row r="983740" customFormat="1" x14ac:dyDescent="0.25"/>
    <row r="983741" customFormat="1" x14ac:dyDescent="0.25"/>
    <row r="983742" customFormat="1" x14ac:dyDescent="0.25"/>
    <row r="983743" customFormat="1" x14ac:dyDescent="0.25"/>
    <row r="983744" customFormat="1" x14ac:dyDescent="0.25"/>
    <row r="983745" customFormat="1" x14ac:dyDescent="0.25"/>
    <row r="983746" customFormat="1" x14ac:dyDescent="0.25"/>
    <row r="983747" customFormat="1" x14ac:dyDescent="0.25"/>
    <row r="983748" customFormat="1" x14ac:dyDescent="0.25"/>
    <row r="983749" customFormat="1" x14ac:dyDescent="0.25"/>
    <row r="983750" customFormat="1" x14ac:dyDescent="0.25"/>
    <row r="983751" customFormat="1" x14ac:dyDescent="0.25"/>
    <row r="983752" customFormat="1" x14ac:dyDescent="0.25"/>
    <row r="983753" customFormat="1" x14ac:dyDescent="0.25"/>
    <row r="983754" customFormat="1" x14ac:dyDescent="0.25"/>
    <row r="983755" customFormat="1" x14ac:dyDescent="0.25"/>
    <row r="983756" customFormat="1" x14ac:dyDescent="0.25"/>
    <row r="983757" customFormat="1" x14ac:dyDescent="0.25"/>
    <row r="983758" customFormat="1" x14ac:dyDescent="0.25"/>
    <row r="983759" customFormat="1" x14ac:dyDescent="0.25"/>
    <row r="983760" customFormat="1" x14ac:dyDescent="0.25"/>
    <row r="983761" customFormat="1" x14ac:dyDescent="0.25"/>
    <row r="983762" customFormat="1" x14ac:dyDescent="0.25"/>
    <row r="983763" customFormat="1" x14ac:dyDescent="0.25"/>
    <row r="983764" customFormat="1" x14ac:dyDescent="0.25"/>
    <row r="983765" customFormat="1" x14ac:dyDescent="0.25"/>
    <row r="983766" customFormat="1" x14ac:dyDescent="0.25"/>
    <row r="983767" customFormat="1" x14ac:dyDescent="0.25"/>
    <row r="983768" customFormat="1" x14ac:dyDescent="0.25"/>
    <row r="983769" customFormat="1" x14ac:dyDescent="0.25"/>
    <row r="983770" customFormat="1" x14ac:dyDescent="0.25"/>
    <row r="983771" customFormat="1" x14ac:dyDescent="0.25"/>
    <row r="983772" customFormat="1" x14ac:dyDescent="0.25"/>
    <row r="983773" customFormat="1" x14ac:dyDescent="0.25"/>
    <row r="983774" customFormat="1" x14ac:dyDescent="0.25"/>
    <row r="983775" customFormat="1" x14ac:dyDescent="0.25"/>
    <row r="983776" customFormat="1" x14ac:dyDescent="0.25"/>
    <row r="983777" customFormat="1" x14ac:dyDescent="0.25"/>
    <row r="983778" customFormat="1" x14ac:dyDescent="0.25"/>
    <row r="983779" customFormat="1" x14ac:dyDescent="0.25"/>
    <row r="983780" customFormat="1" x14ac:dyDescent="0.25"/>
    <row r="983781" customFormat="1" x14ac:dyDescent="0.25"/>
    <row r="983782" customFormat="1" x14ac:dyDescent="0.25"/>
    <row r="983783" customFormat="1" x14ac:dyDescent="0.25"/>
    <row r="983784" customFormat="1" x14ac:dyDescent="0.25"/>
    <row r="983785" customFormat="1" x14ac:dyDescent="0.25"/>
    <row r="983786" customFormat="1" x14ac:dyDescent="0.25"/>
    <row r="983787" customFormat="1" x14ac:dyDescent="0.25"/>
    <row r="983788" customFormat="1" x14ac:dyDescent="0.25"/>
    <row r="983789" customFormat="1" x14ac:dyDescent="0.25"/>
    <row r="983790" customFormat="1" x14ac:dyDescent="0.25"/>
    <row r="983791" customFormat="1" x14ac:dyDescent="0.25"/>
    <row r="983792" customFormat="1" x14ac:dyDescent="0.25"/>
    <row r="983793" customFormat="1" x14ac:dyDescent="0.25"/>
    <row r="983794" customFormat="1" x14ac:dyDescent="0.25"/>
    <row r="983795" customFormat="1" x14ac:dyDescent="0.25"/>
    <row r="983796" customFormat="1" x14ac:dyDescent="0.25"/>
    <row r="983797" customFormat="1" x14ac:dyDescent="0.25"/>
    <row r="983798" customFormat="1" x14ac:dyDescent="0.25"/>
    <row r="983799" customFormat="1" x14ac:dyDescent="0.25"/>
    <row r="983800" customFormat="1" x14ac:dyDescent="0.25"/>
    <row r="983801" customFormat="1" x14ac:dyDescent="0.25"/>
    <row r="983802" customFormat="1" x14ac:dyDescent="0.25"/>
    <row r="983803" customFormat="1" x14ac:dyDescent="0.25"/>
    <row r="983804" customFormat="1" x14ac:dyDescent="0.25"/>
    <row r="983805" customFormat="1" x14ac:dyDescent="0.25"/>
    <row r="983806" customFormat="1" x14ac:dyDescent="0.25"/>
    <row r="983807" customFormat="1" x14ac:dyDescent="0.25"/>
    <row r="983808" customFormat="1" x14ac:dyDescent="0.25"/>
    <row r="983809" customFormat="1" x14ac:dyDescent="0.25"/>
    <row r="983810" customFormat="1" x14ac:dyDescent="0.25"/>
    <row r="983811" customFormat="1" x14ac:dyDescent="0.25"/>
    <row r="983812" customFormat="1" x14ac:dyDescent="0.25"/>
    <row r="983813" customFormat="1" x14ac:dyDescent="0.25"/>
    <row r="983814" customFormat="1" x14ac:dyDescent="0.25"/>
    <row r="983815" customFormat="1" x14ac:dyDescent="0.25"/>
    <row r="983816" customFormat="1" x14ac:dyDescent="0.25"/>
    <row r="983817" customFormat="1" x14ac:dyDescent="0.25"/>
    <row r="983818" customFormat="1" x14ac:dyDescent="0.25"/>
    <row r="983819" customFormat="1" x14ac:dyDescent="0.25"/>
    <row r="983820" customFormat="1" x14ac:dyDescent="0.25"/>
    <row r="983821" customFormat="1" x14ac:dyDescent="0.25"/>
    <row r="983822" customFormat="1" x14ac:dyDescent="0.25"/>
    <row r="983823" customFormat="1" x14ac:dyDescent="0.25"/>
    <row r="983824" customFormat="1" x14ac:dyDescent="0.25"/>
    <row r="983825" customFormat="1" x14ac:dyDescent="0.25"/>
    <row r="983826" customFormat="1" x14ac:dyDescent="0.25"/>
    <row r="983827" customFormat="1" x14ac:dyDescent="0.25"/>
    <row r="983828" customFormat="1" x14ac:dyDescent="0.25"/>
    <row r="983829" customFormat="1" x14ac:dyDescent="0.25"/>
    <row r="983830" customFormat="1" x14ac:dyDescent="0.25"/>
    <row r="983831" customFormat="1" x14ac:dyDescent="0.25"/>
    <row r="983832" customFormat="1" x14ac:dyDescent="0.25"/>
    <row r="983833" customFormat="1" x14ac:dyDescent="0.25"/>
    <row r="983834" customFormat="1" x14ac:dyDescent="0.25"/>
    <row r="983835" customFormat="1" x14ac:dyDescent="0.25"/>
    <row r="983836" customFormat="1" x14ac:dyDescent="0.25"/>
    <row r="983837" customFormat="1" x14ac:dyDescent="0.25"/>
    <row r="983838" customFormat="1" x14ac:dyDescent="0.25"/>
    <row r="983839" customFormat="1" x14ac:dyDescent="0.25"/>
    <row r="983840" customFormat="1" x14ac:dyDescent="0.25"/>
    <row r="983841" customFormat="1" x14ac:dyDescent="0.25"/>
    <row r="983842" customFormat="1" x14ac:dyDescent="0.25"/>
    <row r="983843" customFormat="1" x14ac:dyDescent="0.25"/>
    <row r="983844" customFormat="1" x14ac:dyDescent="0.25"/>
    <row r="983845" customFormat="1" x14ac:dyDescent="0.25"/>
    <row r="983846" customFormat="1" x14ac:dyDescent="0.25"/>
    <row r="983847" customFormat="1" x14ac:dyDescent="0.25"/>
    <row r="983848" customFormat="1" x14ac:dyDescent="0.25"/>
    <row r="983849" customFormat="1" x14ac:dyDescent="0.25"/>
    <row r="983850" customFormat="1" x14ac:dyDescent="0.25"/>
    <row r="983851" customFormat="1" x14ac:dyDescent="0.25"/>
    <row r="983852" customFormat="1" x14ac:dyDescent="0.25"/>
    <row r="983853" customFormat="1" x14ac:dyDescent="0.25"/>
    <row r="983854" customFormat="1" x14ac:dyDescent="0.25"/>
    <row r="983855" customFormat="1" x14ac:dyDescent="0.25"/>
    <row r="983856" customFormat="1" x14ac:dyDescent="0.25"/>
    <row r="983857" customFormat="1" x14ac:dyDescent="0.25"/>
    <row r="983858" customFormat="1" x14ac:dyDescent="0.25"/>
    <row r="983859" customFormat="1" x14ac:dyDescent="0.25"/>
    <row r="983860" customFormat="1" x14ac:dyDescent="0.25"/>
    <row r="983861" customFormat="1" x14ac:dyDescent="0.25"/>
    <row r="983862" customFormat="1" x14ac:dyDescent="0.25"/>
    <row r="983863" customFormat="1" x14ac:dyDescent="0.25"/>
    <row r="983864" customFormat="1" x14ac:dyDescent="0.25"/>
    <row r="983865" customFormat="1" x14ac:dyDescent="0.25"/>
    <row r="983866" customFormat="1" x14ac:dyDescent="0.25"/>
    <row r="983867" customFormat="1" x14ac:dyDescent="0.25"/>
    <row r="983868" customFormat="1" x14ac:dyDescent="0.25"/>
    <row r="983869" customFormat="1" x14ac:dyDescent="0.25"/>
    <row r="983870" customFormat="1" x14ac:dyDescent="0.25"/>
    <row r="983871" customFormat="1" x14ac:dyDescent="0.25"/>
    <row r="983872" customFormat="1" x14ac:dyDescent="0.25"/>
    <row r="983873" customFormat="1" x14ac:dyDescent="0.25"/>
    <row r="983874" customFormat="1" x14ac:dyDescent="0.25"/>
    <row r="983875" customFormat="1" x14ac:dyDescent="0.25"/>
    <row r="983876" customFormat="1" x14ac:dyDescent="0.25"/>
    <row r="983877" customFormat="1" x14ac:dyDescent="0.25"/>
    <row r="983878" customFormat="1" x14ac:dyDescent="0.25"/>
    <row r="983879" customFormat="1" x14ac:dyDescent="0.25"/>
    <row r="983880" customFormat="1" x14ac:dyDescent="0.25"/>
    <row r="983881" customFormat="1" x14ac:dyDescent="0.25"/>
    <row r="983882" customFormat="1" x14ac:dyDescent="0.25"/>
    <row r="983883" customFormat="1" x14ac:dyDescent="0.25"/>
    <row r="983884" customFormat="1" x14ac:dyDescent="0.25"/>
    <row r="983885" customFormat="1" x14ac:dyDescent="0.25"/>
    <row r="983886" customFormat="1" x14ac:dyDescent="0.25"/>
    <row r="983887" customFormat="1" x14ac:dyDescent="0.25"/>
    <row r="983888" customFormat="1" x14ac:dyDescent="0.25"/>
    <row r="983889" customFormat="1" x14ac:dyDescent="0.25"/>
    <row r="983890" customFormat="1" x14ac:dyDescent="0.25"/>
    <row r="983891" customFormat="1" x14ac:dyDescent="0.25"/>
    <row r="983892" customFormat="1" x14ac:dyDescent="0.25"/>
    <row r="983893" customFormat="1" x14ac:dyDescent="0.25"/>
    <row r="983894" customFormat="1" x14ac:dyDescent="0.25"/>
    <row r="983895" customFormat="1" x14ac:dyDescent="0.25"/>
    <row r="983896" customFormat="1" x14ac:dyDescent="0.25"/>
    <row r="983897" customFormat="1" x14ac:dyDescent="0.25"/>
    <row r="983898" customFormat="1" x14ac:dyDescent="0.25"/>
    <row r="983899" customFormat="1" x14ac:dyDescent="0.25"/>
    <row r="983900" customFormat="1" x14ac:dyDescent="0.25"/>
    <row r="983901" customFormat="1" x14ac:dyDescent="0.25"/>
    <row r="983902" customFormat="1" x14ac:dyDescent="0.25"/>
    <row r="983903" customFormat="1" x14ac:dyDescent="0.25"/>
    <row r="983904" customFormat="1" x14ac:dyDescent="0.25"/>
    <row r="983905" customFormat="1" x14ac:dyDescent="0.25"/>
    <row r="983906" customFormat="1" x14ac:dyDescent="0.25"/>
    <row r="983907" customFormat="1" x14ac:dyDescent="0.25"/>
    <row r="983908" customFormat="1" x14ac:dyDescent="0.25"/>
    <row r="983909" customFormat="1" x14ac:dyDescent="0.25"/>
    <row r="983910" customFormat="1" x14ac:dyDescent="0.25"/>
    <row r="983911" customFormat="1" x14ac:dyDescent="0.25"/>
    <row r="983912" customFormat="1" x14ac:dyDescent="0.25"/>
    <row r="983913" customFormat="1" x14ac:dyDescent="0.25"/>
    <row r="983914" customFormat="1" x14ac:dyDescent="0.25"/>
    <row r="983915" customFormat="1" x14ac:dyDescent="0.25"/>
    <row r="983916" customFormat="1" x14ac:dyDescent="0.25"/>
    <row r="983917" customFormat="1" x14ac:dyDescent="0.25"/>
    <row r="983918" customFormat="1" x14ac:dyDescent="0.25"/>
    <row r="983919" customFormat="1" x14ac:dyDescent="0.25"/>
    <row r="983920" customFormat="1" x14ac:dyDescent="0.25"/>
    <row r="983921" customFormat="1" x14ac:dyDescent="0.25"/>
    <row r="983922" customFormat="1" x14ac:dyDescent="0.25"/>
    <row r="983923" customFormat="1" x14ac:dyDescent="0.25"/>
    <row r="983924" customFormat="1" x14ac:dyDescent="0.25"/>
    <row r="983925" customFormat="1" x14ac:dyDescent="0.25"/>
    <row r="983926" customFormat="1" x14ac:dyDescent="0.25"/>
    <row r="983927" customFormat="1" x14ac:dyDescent="0.25"/>
    <row r="983928" customFormat="1" x14ac:dyDescent="0.25"/>
    <row r="983929" customFormat="1" x14ac:dyDescent="0.25"/>
    <row r="983930" customFormat="1" x14ac:dyDescent="0.25"/>
    <row r="983931" customFormat="1" x14ac:dyDescent="0.25"/>
    <row r="983932" customFormat="1" x14ac:dyDescent="0.25"/>
    <row r="983933" customFormat="1" x14ac:dyDescent="0.25"/>
    <row r="983934" customFormat="1" x14ac:dyDescent="0.25"/>
    <row r="983935" customFormat="1" x14ac:dyDescent="0.25"/>
    <row r="983936" customFormat="1" x14ac:dyDescent="0.25"/>
    <row r="983937" customFormat="1" x14ac:dyDescent="0.25"/>
    <row r="983938" customFormat="1" x14ac:dyDescent="0.25"/>
    <row r="983939" customFormat="1" x14ac:dyDescent="0.25"/>
    <row r="983940" customFormat="1" x14ac:dyDescent="0.25"/>
    <row r="983941" customFormat="1" x14ac:dyDescent="0.25"/>
    <row r="983942" customFormat="1" x14ac:dyDescent="0.25"/>
    <row r="983943" customFormat="1" x14ac:dyDescent="0.25"/>
    <row r="983944" customFormat="1" x14ac:dyDescent="0.25"/>
    <row r="983945" customFormat="1" x14ac:dyDescent="0.25"/>
    <row r="983946" customFormat="1" x14ac:dyDescent="0.25"/>
    <row r="983947" customFormat="1" x14ac:dyDescent="0.25"/>
    <row r="983948" customFormat="1" x14ac:dyDescent="0.25"/>
    <row r="983949" customFormat="1" x14ac:dyDescent="0.25"/>
    <row r="983950" customFormat="1" x14ac:dyDescent="0.25"/>
    <row r="983951" customFormat="1" x14ac:dyDescent="0.25"/>
    <row r="983952" customFormat="1" x14ac:dyDescent="0.25"/>
    <row r="983953" customFormat="1" x14ac:dyDescent="0.25"/>
    <row r="983954" customFormat="1" x14ac:dyDescent="0.25"/>
    <row r="983955" customFormat="1" x14ac:dyDescent="0.25"/>
    <row r="983956" customFormat="1" x14ac:dyDescent="0.25"/>
    <row r="983957" customFormat="1" x14ac:dyDescent="0.25"/>
    <row r="983958" customFormat="1" x14ac:dyDescent="0.25"/>
    <row r="983959" customFormat="1" x14ac:dyDescent="0.25"/>
    <row r="983960" customFormat="1" x14ac:dyDescent="0.25"/>
    <row r="983961" customFormat="1" x14ac:dyDescent="0.25"/>
    <row r="983962" customFormat="1" x14ac:dyDescent="0.25"/>
    <row r="983963" customFormat="1" x14ac:dyDescent="0.25"/>
    <row r="983964" customFormat="1" x14ac:dyDescent="0.25"/>
    <row r="983965" customFormat="1" x14ac:dyDescent="0.25"/>
    <row r="983966" customFormat="1" x14ac:dyDescent="0.25"/>
    <row r="983967" customFormat="1" x14ac:dyDescent="0.25"/>
    <row r="983968" customFormat="1" x14ac:dyDescent="0.25"/>
    <row r="983969" customFormat="1" x14ac:dyDescent="0.25"/>
    <row r="983970" customFormat="1" x14ac:dyDescent="0.25"/>
    <row r="983971" customFormat="1" x14ac:dyDescent="0.25"/>
    <row r="983972" customFormat="1" x14ac:dyDescent="0.25"/>
    <row r="983973" customFormat="1" x14ac:dyDescent="0.25"/>
    <row r="983974" customFormat="1" x14ac:dyDescent="0.25"/>
    <row r="983975" customFormat="1" x14ac:dyDescent="0.25"/>
    <row r="983976" customFormat="1" x14ac:dyDescent="0.25"/>
    <row r="983977" customFormat="1" x14ac:dyDescent="0.25"/>
    <row r="983978" customFormat="1" x14ac:dyDescent="0.25"/>
    <row r="983979" customFormat="1" x14ac:dyDescent="0.25"/>
    <row r="983980" customFormat="1" x14ac:dyDescent="0.25"/>
    <row r="983981" customFormat="1" x14ac:dyDescent="0.25"/>
    <row r="983982" customFormat="1" x14ac:dyDescent="0.25"/>
    <row r="983983" customFormat="1" x14ac:dyDescent="0.25"/>
    <row r="983984" customFormat="1" x14ac:dyDescent="0.25"/>
    <row r="983985" customFormat="1" x14ac:dyDescent="0.25"/>
    <row r="983986" customFormat="1" x14ac:dyDescent="0.25"/>
    <row r="983987" customFormat="1" x14ac:dyDescent="0.25"/>
    <row r="983988" customFormat="1" x14ac:dyDescent="0.25"/>
    <row r="983989" customFormat="1" x14ac:dyDescent="0.25"/>
    <row r="983990" customFormat="1" x14ac:dyDescent="0.25"/>
    <row r="983991" customFormat="1" x14ac:dyDescent="0.25"/>
    <row r="983992" customFormat="1" x14ac:dyDescent="0.25"/>
    <row r="983993" customFormat="1" x14ac:dyDescent="0.25"/>
    <row r="983994" customFormat="1" x14ac:dyDescent="0.25"/>
    <row r="983995" customFormat="1" x14ac:dyDescent="0.25"/>
    <row r="983996" customFormat="1" x14ac:dyDescent="0.25"/>
    <row r="983997" customFormat="1" x14ac:dyDescent="0.25"/>
    <row r="983998" customFormat="1" x14ac:dyDescent="0.25"/>
    <row r="983999" customFormat="1" x14ac:dyDescent="0.25"/>
    <row r="984000" customFormat="1" x14ac:dyDescent="0.25"/>
    <row r="984001" customFormat="1" x14ac:dyDescent="0.25"/>
    <row r="984002" customFormat="1" x14ac:dyDescent="0.25"/>
    <row r="984003" customFormat="1" x14ac:dyDescent="0.25"/>
    <row r="984004" customFormat="1" x14ac:dyDescent="0.25"/>
    <row r="984005" customFormat="1" x14ac:dyDescent="0.25"/>
    <row r="984006" customFormat="1" x14ac:dyDescent="0.25"/>
    <row r="984007" customFormat="1" x14ac:dyDescent="0.25"/>
    <row r="984008" customFormat="1" x14ac:dyDescent="0.25"/>
    <row r="984009" customFormat="1" x14ac:dyDescent="0.25"/>
    <row r="984010" customFormat="1" x14ac:dyDescent="0.25"/>
    <row r="984011" customFormat="1" x14ac:dyDescent="0.25"/>
    <row r="984012" customFormat="1" x14ac:dyDescent="0.25"/>
    <row r="984013" customFormat="1" x14ac:dyDescent="0.25"/>
    <row r="984014" customFormat="1" x14ac:dyDescent="0.25"/>
    <row r="984015" customFormat="1" x14ac:dyDescent="0.25"/>
    <row r="984016" customFormat="1" x14ac:dyDescent="0.25"/>
    <row r="984017" customFormat="1" x14ac:dyDescent="0.25"/>
    <row r="984018" customFormat="1" x14ac:dyDescent="0.25"/>
    <row r="984019" customFormat="1" x14ac:dyDescent="0.25"/>
    <row r="984020" customFormat="1" x14ac:dyDescent="0.25"/>
    <row r="984021" customFormat="1" x14ac:dyDescent="0.25"/>
    <row r="984022" customFormat="1" x14ac:dyDescent="0.25"/>
    <row r="984023" customFormat="1" x14ac:dyDescent="0.25"/>
    <row r="984024" customFormat="1" x14ac:dyDescent="0.25"/>
    <row r="984025" customFormat="1" x14ac:dyDescent="0.25"/>
    <row r="984026" customFormat="1" x14ac:dyDescent="0.25"/>
    <row r="984027" customFormat="1" x14ac:dyDescent="0.25"/>
    <row r="984028" customFormat="1" x14ac:dyDescent="0.25"/>
    <row r="984029" customFormat="1" x14ac:dyDescent="0.25"/>
    <row r="984030" customFormat="1" x14ac:dyDescent="0.25"/>
    <row r="984031" customFormat="1" x14ac:dyDescent="0.25"/>
    <row r="984032" customFormat="1" x14ac:dyDescent="0.25"/>
    <row r="984033" customFormat="1" x14ac:dyDescent="0.25"/>
    <row r="984034" customFormat="1" x14ac:dyDescent="0.25"/>
    <row r="984035" customFormat="1" x14ac:dyDescent="0.25"/>
    <row r="984036" customFormat="1" x14ac:dyDescent="0.25"/>
    <row r="984037" customFormat="1" x14ac:dyDescent="0.25"/>
    <row r="984038" customFormat="1" x14ac:dyDescent="0.25"/>
    <row r="984039" customFormat="1" x14ac:dyDescent="0.25"/>
    <row r="984040" customFormat="1" x14ac:dyDescent="0.25"/>
    <row r="984041" customFormat="1" x14ac:dyDescent="0.25"/>
    <row r="984042" customFormat="1" x14ac:dyDescent="0.25"/>
    <row r="984043" customFormat="1" x14ac:dyDescent="0.25"/>
    <row r="984044" customFormat="1" x14ac:dyDescent="0.25"/>
    <row r="984045" customFormat="1" x14ac:dyDescent="0.25"/>
    <row r="984046" customFormat="1" x14ac:dyDescent="0.25"/>
    <row r="984047" customFormat="1" x14ac:dyDescent="0.25"/>
    <row r="984048" customFormat="1" x14ac:dyDescent="0.25"/>
    <row r="984049" customFormat="1" x14ac:dyDescent="0.25"/>
    <row r="984050" customFormat="1" x14ac:dyDescent="0.25"/>
    <row r="984051" customFormat="1" x14ac:dyDescent="0.25"/>
    <row r="984052" customFormat="1" x14ac:dyDescent="0.25"/>
    <row r="984053" customFormat="1" x14ac:dyDescent="0.25"/>
    <row r="984054" customFormat="1" x14ac:dyDescent="0.25"/>
    <row r="984055" customFormat="1" x14ac:dyDescent="0.25"/>
    <row r="984056" customFormat="1" x14ac:dyDescent="0.25"/>
    <row r="984057" customFormat="1" x14ac:dyDescent="0.25"/>
    <row r="984058" customFormat="1" x14ac:dyDescent="0.25"/>
    <row r="984059" customFormat="1" x14ac:dyDescent="0.25"/>
    <row r="984060" customFormat="1" x14ac:dyDescent="0.25"/>
    <row r="984061" customFormat="1" x14ac:dyDescent="0.25"/>
    <row r="984062" customFormat="1" x14ac:dyDescent="0.25"/>
    <row r="984063" customFormat="1" x14ac:dyDescent="0.25"/>
    <row r="984064" customFormat="1" x14ac:dyDescent="0.25"/>
    <row r="984065" customFormat="1" x14ac:dyDescent="0.25"/>
    <row r="984066" customFormat="1" x14ac:dyDescent="0.25"/>
    <row r="984067" customFormat="1" x14ac:dyDescent="0.25"/>
    <row r="984068" customFormat="1" x14ac:dyDescent="0.25"/>
    <row r="984069" customFormat="1" x14ac:dyDescent="0.25"/>
    <row r="984070" customFormat="1" x14ac:dyDescent="0.25"/>
    <row r="984071" customFormat="1" x14ac:dyDescent="0.25"/>
    <row r="984072" customFormat="1" x14ac:dyDescent="0.25"/>
    <row r="984073" customFormat="1" x14ac:dyDescent="0.25"/>
    <row r="984074" customFormat="1" x14ac:dyDescent="0.25"/>
    <row r="984075" customFormat="1" x14ac:dyDescent="0.25"/>
    <row r="984076" customFormat="1" x14ac:dyDescent="0.25"/>
    <row r="984077" customFormat="1" x14ac:dyDescent="0.25"/>
    <row r="984078" customFormat="1" x14ac:dyDescent="0.25"/>
    <row r="984079" customFormat="1" x14ac:dyDescent="0.25"/>
    <row r="984080" customFormat="1" x14ac:dyDescent="0.25"/>
    <row r="984081" customFormat="1" x14ac:dyDescent="0.25"/>
    <row r="984082" customFormat="1" x14ac:dyDescent="0.25"/>
    <row r="984083" customFormat="1" x14ac:dyDescent="0.25"/>
    <row r="984084" customFormat="1" x14ac:dyDescent="0.25"/>
    <row r="984085" customFormat="1" x14ac:dyDescent="0.25"/>
    <row r="984086" customFormat="1" x14ac:dyDescent="0.25"/>
    <row r="984087" customFormat="1" x14ac:dyDescent="0.25"/>
    <row r="984088" customFormat="1" x14ac:dyDescent="0.25"/>
    <row r="984089" customFormat="1" x14ac:dyDescent="0.25"/>
    <row r="984090" customFormat="1" x14ac:dyDescent="0.25"/>
    <row r="984091" customFormat="1" x14ac:dyDescent="0.25"/>
    <row r="984092" customFormat="1" x14ac:dyDescent="0.25"/>
    <row r="984093" customFormat="1" x14ac:dyDescent="0.25"/>
    <row r="984094" customFormat="1" x14ac:dyDescent="0.25"/>
    <row r="984095" customFormat="1" x14ac:dyDescent="0.25"/>
    <row r="984096" customFormat="1" x14ac:dyDescent="0.25"/>
    <row r="984097" customFormat="1" x14ac:dyDescent="0.25"/>
    <row r="984098" customFormat="1" x14ac:dyDescent="0.25"/>
    <row r="984099" customFormat="1" x14ac:dyDescent="0.25"/>
    <row r="984100" customFormat="1" x14ac:dyDescent="0.25"/>
    <row r="984101" customFormat="1" x14ac:dyDescent="0.25"/>
    <row r="984102" customFormat="1" x14ac:dyDescent="0.25"/>
    <row r="984103" customFormat="1" x14ac:dyDescent="0.25"/>
    <row r="984104" customFormat="1" x14ac:dyDescent="0.25"/>
    <row r="984105" customFormat="1" x14ac:dyDescent="0.25"/>
    <row r="984106" customFormat="1" x14ac:dyDescent="0.25"/>
    <row r="984107" customFormat="1" x14ac:dyDescent="0.25"/>
    <row r="984108" customFormat="1" x14ac:dyDescent="0.25"/>
    <row r="984109" customFormat="1" x14ac:dyDescent="0.25"/>
    <row r="984110" customFormat="1" x14ac:dyDescent="0.25"/>
    <row r="984111" customFormat="1" x14ac:dyDescent="0.25"/>
    <row r="984112" customFormat="1" x14ac:dyDescent="0.25"/>
    <row r="984113" customFormat="1" x14ac:dyDescent="0.25"/>
    <row r="984114" customFormat="1" x14ac:dyDescent="0.25"/>
    <row r="984115" customFormat="1" x14ac:dyDescent="0.25"/>
    <row r="984116" customFormat="1" x14ac:dyDescent="0.25"/>
    <row r="984117" customFormat="1" x14ac:dyDescent="0.25"/>
    <row r="984118" customFormat="1" x14ac:dyDescent="0.25"/>
    <row r="984119" customFormat="1" x14ac:dyDescent="0.25"/>
    <row r="984120" customFormat="1" x14ac:dyDescent="0.25"/>
    <row r="984121" customFormat="1" x14ac:dyDescent="0.25"/>
    <row r="984122" customFormat="1" x14ac:dyDescent="0.25"/>
    <row r="984123" customFormat="1" x14ac:dyDescent="0.25"/>
    <row r="984124" customFormat="1" x14ac:dyDescent="0.25"/>
    <row r="984125" customFormat="1" x14ac:dyDescent="0.25"/>
    <row r="984126" customFormat="1" x14ac:dyDescent="0.25"/>
    <row r="984127" customFormat="1" x14ac:dyDescent="0.25"/>
    <row r="984128" customFormat="1" x14ac:dyDescent="0.25"/>
    <row r="984129" customFormat="1" x14ac:dyDescent="0.25"/>
    <row r="984130" customFormat="1" x14ac:dyDescent="0.25"/>
    <row r="984131" customFormat="1" x14ac:dyDescent="0.25"/>
    <row r="984132" customFormat="1" x14ac:dyDescent="0.25"/>
    <row r="984133" customFormat="1" x14ac:dyDescent="0.25"/>
    <row r="984134" customFormat="1" x14ac:dyDescent="0.25"/>
    <row r="984135" customFormat="1" x14ac:dyDescent="0.25"/>
    <row r="984136" customFormat="1" x14ac:dyDescent="0.25"/>
    <row r="984137" customFormat="1" x14ac:dyDescent="0.25"/>
    <row r="984138" customFormat="1" x14ac:dyDescent="0.25"/>
    <row r="984139" customFormat="1" x14ac:dyDescent="0.25"/>
    <row r="984140" customFormat="1" x14ac:dyDescent="0.25"/>
    <row r="984141" customFormat="1" x14ac:dyDescent="0.25"/>
    <row r="984142" customFormat="1" x14ac:dyDescent="0.25"/>
    <row r="984143" customFormat="1" x14ac:dyDescent="0.25"/>
    <row r="984144" customFormat="1" x14ac:dyDescent="0.25"/>
    <row r="984145" customFormat="1" x14ac:dyDescent="0.25"/>
    <row r="984146" customFormat="1" x14ac:dyDescent="0.25"/>
    <row r="984147" customFormat="1" x14ac:dyDescent="0.25"/>
    <row r="984148" customFormat="1" x14ac:dyDescent="0.25"/>
    <row r="984149" customFormat="1" x14ac:dyDescent="0.25"/>
    <row r="984150" customFormat="1" x14ac:dyDescent="0.25"/>
    <row r="984151" customFormat="1" x14ac:dyDescent="0.25"/>
    <row r="984152" customFormat="1" x14ac:dyDescent="0.25"/>
    <row r="984153" customFormat="1" x14ac:dyDescent="0.25"/>
    <row r="984154" customFormat="1" x14ac:dyDescent="0.25"/>
    <row r="984155" customFormat="1" x14ac:dyDescent="0.25"/>
    <row r="984156" customFormat="1" x14ac:dyDescent="0.25"/>
    <row r="984157" customFormat="1" x14ac:dyDescent="0.25"/>
    <row r="984158" customFormat="1" x14ac:dyDescent="0.25"/>
    <row r="984159" customFormat="1" x14ac:dyDescent="0.25"/>
    <row r="984160" customFormat="1" x14ac:dyDescent="0.25"/>
    <row r="984161" customFormat="1" x14ac:dyDescent="0.25"/>
    <row r="984162" customFormat="1" x14ac:dyDescent="0.25"/>
    <row r="984163" customFormat="1" x14ac:dyDescent="0.25"/>
    <row r="984164" customFormat="1" x14ac:dyDescent="0.25"/>
    <row r="984165" customFormat="1" x14ac:dyDescent="0.25"/>
    <row r="984166" customFormat="1" x14ac:dyDescent="0.25"/>
    <row r="984167" customFormat="1" x14ac:dyDescent="0.25"/>
    <row r="984168" customFormat="1" x14ac:dyDescent="0.25"/>
    <row r="984169" customFormat="1" x14ac:dyDescent="0.25"/>
    <row r="984170" customFormat="1" x14ac:dyDescent="0.25"/>
    <row r="984171" customFormat="1" x14ac:dyDescent="0.25"/>
    <row r="984172" customFormat="1" x14ac:dyDescent="0.25"/>
    <row r="984173" customFormat="1" x14ac:dyDescent="0.25"/>
    <row r="984174" customFormat="1" x14ac:dyDescent="0.25"/>
    <row r="984175" customFormat="1" x14ac:dyDescent="0.25"/>
    <row r="984176" customFormat="1" x14ac:dyDescent="0.25"/>
    <row r="984177" customFormat="1" x14ac:dyDescent="0.25"/>
    <row r="984178" customFormat="1" x14ac:dyDescent="0.25"/>
    <row r="984179" customFormat="1" x14ac:dyDescent="0.25"/>
    <row r="984180" customFormat="1" x14ac:dyDescent="0.25"/>
    <row r="984181" customFormat="1" x14ac:dyDescent="0.25"/>
    <row r="984182" customFormat="1" x14ac:dyDescent="0.25"/>
    <row r="984183" customFormat="1" x14ac:dyDescent="0.25"/>
    <row r="984184" customFormat="1" x14ac:dyDescent="0.25"/>
    <row r="984185" customFormat="1" x14ac:dyDescent="0.25"/>
    <row r="984186" customFormat="1" x14ac:dyDescent="0.25"/>
    <row r="984187" customFormat="1" x14ac:dyDescent="0.25"/>
    <row r="984188" customFormat="1" x14ac:dyDescent="0.25"/>
    <row r="984189" customFormat="1" x14ac:dyDescent="0.25"/>
    <row r="984190" customFormat="1" x14ac:dyDescent="0.25"/>
    <row r="984191" customFormat="1" x14ac:dyDescent="0.25"/>
    <row r="984192" customFormat="1" x14ac:dyDescent="0.25"/>
    <row r="984193" customFormat="1" x14ac:dyDescent="0.25"/>
    <row r="984194" customFormat="1" x14ac:dyDescent="0.25"/>
    <row r="984195" customFormat="1" x14ac:dyDescent="0.25"/>
    <row r="984196" customFormat="1" x14ac:dyDescent="0.25"/>
    <row r="984197" customFormat="1" x14ac:dyDescent="0.25"/>
    <row r="984198" customFormat="1" x14ac:dyDescent="0.25"/>
    <row r="984199" customFormat="1" x14ac:dyDescent="0.25"/>
    <row r="984200" customFormat="1" x14ac:dyDescent="0.25"/>
    <row r="984201" customFormat="1" x14ac:dyDescent="0.25"/>
    <row r="984202" customFormat="1" x14ac:dyDescent="0.25"/>
    <row r="984203" customFormat="1" x14ac:dyDescent="0.25"/>
    <row r="984204" customFormat="1" x14ac:dyDescent="0.25"/>
    <row r="984205" customFormat="1" x14ac:dyDescent="0.25"/>
    <row r="984206" customFormat="1" x14ac:dyDescent="0.25"/>
    <row r="984207" customFormat="1" x14ac:dyDescent="0.25"/>
    <row r="984208" customFormat="1" x14ac:dyDescent="0.25"/>
    <row r="984209" customFormat="1" x14ac:dyDescent="0.25"/>
    <row r="984210" customFormat="1" x14ac:dyDescent="0.25"/>
    <row r="984211" customFormat="1" x14ac:dyDescent="0.25"/>
    <row r="984212" customFormat="1" x14ac:dyDescent="0.25"/>
    <row r="984213" customFormat="1" x14ac:dyDescent="0.25"/>
    <row r="984214" customFormat="1" x14ac:dyDescent="0.25"/>
    <row r="984215" customFormat="1" x14ac:dyDescent="0.25"/>
    <row r="984216" customFormat="1" x14ac:dyDescent="0.25"/>
    <row r="984217" customFormat="1" x14ac:dyDescent="0.25"/>
    <row r="984218" customFormat="1" x14ac:dyDescent="0.25"/>
    <row r="984219" customFormat="1" x14ac:dyDescent="0.25"/>
    <row r="984220" customFormat="1" x14ac:dyDescent="0.25"/>
    <row r="984221" customFormat="1" x14ac:dyDescent="0.25"/>
    <row r="984222" customFormat="1" x14ac:dyDescent="0.25"/>
    <row r="984223" customFormat="1" x14ac:dyDescent="0.25"/>
    <row r="984224" customFormat="1" x14ac:dyDescent="0.25"/>
    <row r="984225" customFormat="1" x14ac:dyDescent="0.25"/>
    <row r="984226" customFormat="1" x14ac:dyDescent="0.25"/>
    <row r="984227" customFormat="1" x14ac:dyDescent="0.25"/>
    <row r="984228" customFormat="1" x14ac:dyDescent="0.25"/>
    <row r="984229" customFormat="1" x14ac:dyDescent="0.25"/>
    <row r="984230" customFormat="1" x14ac:dyDescent="0.25"/>
    <row r="984231" customFormat="1" x14ac:dyDescent="0.25"/>
    <row r="984232" customFormat="1" x14ac:dyDescent="0.25"/>
    <row r="984233" customFormat="1" x14ac:dyDescent="0.25"/>
    <row r="984234" customFormat="1" x14ac:dyDescent="0.25"/>
    <row r="984235" customFormat="1" x14ac:dyDescent="0.25"/>
    <row r="984236" customFormat="1" x14ac:dyDescent="0.25"/>
    <row r="984237" customFormat="1" x14ac:dyDescent="0.25"/>
    <row r="984238" customFormat="1" x14ac:dyDescent="0.25"/>
    <row r="984239" customFormat="1" x14ac:dyDescent="0.25"/>
    <row r="984240" customFormat="1" x14ac:dyDescent="0.25"/>
    <row r="984241" customFormat="1" x14ac:dyDescent="0.25"/>
    <row r="984242" customFormat="1" x14ac:dyDescent="0.25"/>
    <row r="984243" customFormat="1" x14ac:dyDescent="0.25"/>
    <row r="984244" customFormat="1" x14ac:dyDescent="0.25"/>
    <row r="984245" customFormat="1" x14ac:dyDescent="0.25"/>
    <row r="984246" customFormat="1" x14ac:dyDescent="0.25"/>
    <row r="984247" customFormat="1" x14ac:dyDescent="0.25"/>
    <row r="984248" customFormat="1" x14ac:dyDescent="0.25"/>
    <row r="984249" customFormat="1" x14ac:dyDescent="0.25"/>
    <row r="984250" customFormat="1" x14ac:dyDescent="0.25"/>
    <row r="984251" customFormat="1" x14ac:dyDescent="0.25"/>
    <row r="984252" customFormat="1" x14ac:dyDescent="0.25"/>
    <row r="984253" customFormat="1" x14ac:dyDescent="0.25"/>
    <row r="984254" customFormat="1" x14ac:dyDescent="0.25"/>
    <row r="984255" customFormat="1" x14ac:dyDescent="0.25"/>
    <row r="984256" customFormat="1" x14ac:dyDescent="0.25"/>
    <row r="984257" customFormat="1" x14ac:dyDescent="0.25"/>
    <row r="984258" customFormat="1" x14ac:dyDescent="0.25"/>
    <row r="984259" customFormat="1" x14ac:dyDescent="0.25"/>
    <row r="984260" customFormat="1" x14ac:dyDescent="0.25"/>
    <row r="984261" customFormat="1" x14ac:dyDescent="0.25"/>
    <row r="984262" customFormat="1" x14ac:dyDescent="0.25"/>
    <row r="984263" customFormat="1" x14ac:dyDescent="0.25"/>
    <row r="984264" customFormat="1" x14ac:dyDescent="0.25"/>
    <row r="984265" customFormat="1" x14ac:dyDescent="0.25"/>
    <row r="984266" customFormat="1" x14ac:dyDescent="0.25"/>
    <row r="984267" customFormat="1" x14ac:dyDescent="0.25"/>
    <row r="984268" customFormat="1" x14ac:dyDescent="0.25"/>
    <row r="984269" customFormat="1" x14ac:dyDescent="0.25"/>
    <row r="984270" customFormat="1" x14ac:dyDescent="0.25"/>
    <row r="984271" customFormat="1" x14ac:dyDescent="0.25"/>
    <row r="984272" customFormat="1" x14ac:dyDescent="0.25"/>
    <row r="984273" customFormat="1" x14ac:dyDescent="0.25"/>
    <row r="984274" customFormat="1" x14ac:dyDescent="0.25"/>
    <row r="984275" customFormat="1" x14ac:dyDescent="0.25"/>
    <row r="984276" customFormat="1" x14ac:dyDescent="0.25"/>
    <row r="984277" customFormat="1" x14ac:dyDescent="0.25"/>
    <row r="984278" customFormat="1" x14ac:dyDescent="0.25"/>
    <row r="984279" customFormat="1" x14ac:dyDescent="0.25"/>
    <row r="984280" customFormat="1" x14ac:dyDescent="0.25"/>
    <row r="984281" customFormat="1" x14ac:dyDescent="0.25"/>
    <row r="984282" customFormat="1" x14ac:dyDescent="0.25"/>
    <row r="984283" customFormat="1" x14ac:dyDescent="0.25"/>
    <row r="984284" customFormat="1" x14ac:dyDescent="0.25"/>
    <row r="984285" customFormat="1" x14ac:dyDescent="0.25"/>
    <row r="984286" customFormat="1" x14ac:dyDescent="0.25"/>
    <row r="984287" customFormat="1" x14ac:dyDescent="0.25"/>
    <row r="984288" customFormat="1" x14ac:dyDescent="0.25"/>
    <row r="984289" customFormat="1" x14ac:dyDescent="0.25"/>
    <row r="984290" customFormat="1" x14ac:dyDescent="0.25"/>
    <row r="984291" customFormat="1" x14ac:dyDescent="0.25"/>
    <row r="984292" customFormat="1" x14ac:dyDescent="0.25"/>
    <row r="984293" customFormat="1" x14ac:dyDescent="0.25"/>
    <row r="984294" customFormat="1" x14ac:dyDescent="0.25"/>
    <row r="984295" customFormat="1" x14ac:dyDescent="0.25"/>
    <row r="984296" customFormat="1" x14ac:dyDescent="0.25"/>
    <row r="984297" customFormat="1" x14ac:dyDescent="0.25"/>
    <row r="984298" customFormat="1" x14ac:dyDescent="0.25"/>
    <row r="984299" customFormat="1" x14ac:dyDescent="0.25"/>
    <row r="984300" customFormat="1" x14ac:dyDescent="0.25"/>
    <row r="984301" customFormat="1" x14ac:dyDescent="0.25"/>
    <row r="984302" customFormat="1" x14ac:dyDescent="0.25"/>
    <row r="984303" customFormat="1" x14ac:dyDescent="0.25"/>
    <row r="984304" customFormat="1" x14ac:dyDescent="0.25"/>
    <row r="984305" customFormat="1" x14ac:dyDescent="0.25"/>
    <row r="984306" customFormat="1" x14ac:dyDescent="0.25"/>
    <row r="984307" customFormat="1" x14ac:dyDescent="0.25"/>
    <row r="984308" customFormat="1" x14ac:dyDescent="0.25"/>
    <row r="984309" customFormat="1" x14ac:dyDescent="0.25"/>
    <row r="984310" customFormat="1" x14ac:dyDescent="0.25"/>
    <row r="984311" customFormat="1" x14ac:dyDescent="0.25"/>
    <row r="984312" customFormat="1" x14ac:dyDescent="0.25"/>
    <row r="984313" customFormat="1" x14ac:dyDescent="0.25"/>
    <row r="984314" customFormat="1" x14ac:dyDescent="0.25"/>
    <row r="984315" customFormat="1" x14ac:dyDescent="0.25"/>
    <row r="984316" customFormat="1" x14ac:dyDescent="0.25"/>
    <row r="984317" customFormat="1" x14ac:dyDescent="0.25"/>
    <row r="984318" customFormat="1" x14ac:dyDescent="0.25"/>
    <row r="984319" customFormat="1" x14ac:dyDescent="0.25"/>
    <row r="984320" customFormat="1" x14ac:dyDescent="0.25"/>
    <row r="984321" customFormat="1" x14ac:dyDescent="0.25"/>
    <row r="984322" customFormat="1" x14ac:dyDescent="0.25"/>
    <row r="984323" customFormat="1" x14ac:dyDescent="0.25"/>
    <row r="984324" customFormat="1" x14ac:dyDescent="0.25"/>
    <row r="984325" customFormat="1" x14ac:dyDescent="0.25"/>
    <row r="984326" customFormat="1" x14ac:dyDescent="0.25"/>
    <row r="984327" customFormat="1" x14ac:dyDescent="0.25"/>
    <row r="984328" customFormat="1" x14ac:dyDescent="0.25"/>
    <row r="984329" customFormat="1" x14ac:dyDescent="0.25"/>
    <row r="984330" customFormat="1" x14ac:dyDescent="0.25"/>
    <row r="984331" customFormat="1" x14ac:dyDescent="0.25"/>
    <row r="984332" customFormat="1" x14ac:dyDescent="0.25"/>
    <row r="984333" customFormat="1" x14ac:dyDescent="0.25"/>
    <row r="984334" customFormat="1" x14ac:dyDescent="0.25"/>
    <row r="984335" customFormat="1" x14ac:dyDescent="0.25"/>
    <row r="984336" customFormat="1" x14ac:dyDescent="0.25"/>
    <row r="984337" customFormat="1" x14ac:dyDescent="0.25"/>
    <row r="984338" customFormat="1" x14ac:dyDescent="0.25"/>
    <row r="984339" customFormat="1" x14ac:dyDescent="0.25"/>
    <row r="984340" customFormat="1" x14ac:dyDescent="0.25"/>
    <row r="984341" customFormat="1" x14ac:dyDescent="0.25"/>
    <row r="984342" customFormat="1" x14ac:dyDescent="0.25"/>
    <row r="984343" customFormat="1" x14ac:dyDescent="0.25"/>
    <row r="984344" customFormat="1" x14ac:dyDescent="0.25"/>
    <row r="984345" customFormat="1" x14ac:dyDescent="0.25"/>
    <row r="984346" customFormat="1" x14ac:dyDescent="0.25"/>
    <row r="984347" customFormat="1" x14ac:dyDescent="0.25"/>
    <row r="984348" customFormat="1" x14ac:dyDescent="0.25"/>
    <row r="984349" customFormat="1" x14ac:dyDescent="0.25"/>
    <row r="984350" customFormat="1" x14ac:dyDescent="0.25"/>
    <row r="984351" customFormat="1" x14ac:dyDescent="0.25"/>
    <row r="984352" customFormat="1" x14ac:dyDescent="0.25"/>
    <row r="984353" customFormat="1" x14ac:dyDescent="0.25"/>
    <row r="984354" customFormat="1" x14ac:dyDescent="0.25"/>
    <row r="984355" customFormat="1" x14ac:dyDescent="0.25"/>
    <row r="984356" customFormat="1" x14ac:dyDescent="0.25"/>
    <row r="984357" customFormat="1" x14ac:dyDescent="0.25"/>
    <row r="984358" customFormat="1" x14ac:dyDescent="0.25"/>
    <row r="984359" customFormat="1" x14ac:dyDescent="0.25"/>
    <row r="984360" customFormat="1" x14ac:dyDescent="0.25"/>
    <row r="984361" customFormat="1" x14ac:dyDescent="0.25"/>
    <row r="984362" customFormat="1" x14ac:dyDescent="0.25"/>
    <row r="984363" customFormat="1" x14ac:dyDescent="0.25"/>
    <row r="984364" customFormat="1" x14ac:dyDescent="0.25"/>
    <row r="984365" customFormat="1" x14ac:dyDescent="0.25"/>
    <row r="984366" customFormat="1" x14ac:dyDescent="0.25"/>
    <row r="984367" customFormat="1" x14ac:dyDescent="0.25"/>
    <row r="984368" customFormat="1" x14ac:dyDescent="0.25"/>
    <row r="984369" customFormat="1" x14ac:dyDescent="0.25"/>
    <row r="984370" customFormat="1" x14ac:dyDescent="0.25"/>
    <row r="984371" customFormat="1" x14ac:dyDescent="0.25"/>
    <row r="984372" customFormat="1" x14ac:dyDescent="0.25"/>
    <row r="984373" customFormat="1" x14ac:dyDescent="0.25"/>
    <row r="984374" customFormat="1" x14ac:dyDescent="0.25"/>
    <row r="984375" customFormat="1" x14ac:dyDescent="0.25"/>
    <row r="984376" customFormat="1" x14ac:dyDescent="0.25"/>
    <row r="984377" customFormat="1" x14ac:dyDescent="0.25"/>
    <row r="984378" customFormat="1" x14ac:dyDescent="0.25"/>
    <row r="984379" customFormat="1" x14ac:dyDescent="0.25"/>
    <row r="984380" customFormat="1" x14ac:dyDescent="0.25"/>
    <row r="984381" customFormat="1" x14ac:dyDescent="0.25"/>
    <row r="984382" customFormat="1" x14ac:dyDescent="0.25"/>
    <row r="984383" customFormat="1" x14ac:dyDescent="0.25"/>
    <row r="984384" customFormat="1" x14ac:dyDescent="0.25"/>
    <row r="984385" customFormat="1" x14ac:dyDescent="0.25"/>
    <row r="984386" customFormat="1" x14ac:dyDescent="0.25"/>
    <row r="984387" customFormat="1" x14ac:dyDescent="0.25"/>
    <row r="984388" customFormat="1" x14ac:dyDescent="0.25"/>
    <row r="984389" customFormat="1" x14ac:dyDescent="0.25"/>
    <row r="984390" customFormat="1" x14ac:dyDescent="0.25"/>
    <row r="984391" customFormat="1" x14ac:dyDescent="0.25"/>
    <row r="984392" customFormat="1" x14ac:dyDescent="0.25"/>
    <row r="984393" customFormat="1" x14ac:dyDescent="0.25"/>
    <row r="984394" customFormat="1" x14ac:dyDescent="0.25"/>
    <row r="984395" customFormat="1" x14ac:dyDescent="0.25"/>
    <row r="984396" customFormat="1" x14ac:dyDescent="0.25"/>
    <row r="984397" customFormat="1" x14ac:dyDescent="0.25"/>
    <row r="984398" customFormat="1" x14ac:dyDescent="0.25"/>
    <row r="984399" customFormat="1" x14ac:dyDescent="0.25"/>
    <row r="984400" customFormat="1" x14ac:dyDescent="0.25"/>
    <row r="984401" customFormat="1" x14ac:dyDescent="0.25"/>
    <row r="984402" customFormat="1" x14ac:dyDescent="0.25"/>
    <row r="984403" customFormat="1" x14ac:dyDescent="0.25"/>
    <row r="984404" customFormat="1" x14ac:dyDescent="0.25"/>
    <row r="984405" customFormat="1" x14ac:dyDescent="0.25"/>
    <row r="984406" customFormat="1" x14ac:dyDescent="0.25"/>
    <row r="984407" customFormat="1" x14ac:dyDescent="0.25"/>
    <row r="984408" customFormat="1" x14ac:dyDescent="0.25"/>
    <row r="984409" customFormat="1" x14ac:dyDescent="0.25"/>
    <row r="984410" customFormat="1" x14ac:dyDescent="0.25"/>
    <row r="984411" customFormat="1" x14ac:dyDescent="0.25"/>
    <row r="984412" customFormat="1" x14ac:dyDescent="0.25"/>
    <row r="984413" customFormat="1" x14ac:dyDescent="0.25"/>
    <row r="984414" customFormat="1" x14ac:dyDescent="0.25"/>
    <row r="984415" customFormat="1" x14ac:dyDescent="0.25"/>
    <row r="984416" customFormat="1" x14ac:dyDescent="0.25"/>
    <row r="984417" customFormat="1" x14ac:dyDescent="0.25"/>
    <row r="984418" customFormat="1" x14ac:dyDescent="0.25"/>
    <row r="984419" customFormat="1" x14ac:dyDescent="0.25"/>
    <row r="984420" customFormat="1" x14ac:dyDescent="0.25"/>
    <row r="984421" customFormat="1" x14ac:dyDescent="0.25"/>
    <row r="984422" customFormat="1" x14ac:dyDescent="0.25"/>
    <row r="984423" customFormat="1" x14ac:dyDescent="0.25"/>
    <row r="984424" customFormat="1" x14ac:dyDescent="0.25"/>
    <row r="984425" customFormat="1" x14ac:dyDescent="0.25"/>
    <row r="984426" customFormat="1" x14ac:dyDescent="0.25"/>
    <row r="984427" customFormat="1" x14ac:dyDescent="0.25"/>
    <row r="984428" customFormat="1" x14ac:dyDescent="0.25"/>
    <row r="984429" customFormat="1" x14ac:dyDescent="0.25"/>
    <row r="984430" customFormat="1" x14ac:dyDescent="0.25"/>
    <row r="984431" customFormat="1" x14ac:dyDescent="0.25"/>
    <row r="984432" customFormat="1" x14ac:dyDescent="0.25"/>
    <row r="984433" customFormat="1" x14ac:dyDescent="0.25"/>
    <row r="984434" customFormat="1" x14ac:dyDescent="0.25"/>
    <row r="984435" customFormat="1" x14ac:dyDescent="0.25"/>
    <row r="984436" customFormat="1" x14ac:dyDescent="0.25"/>
    <row r="984437" customFormat="1" x14ac:dyDescent="0.25"/>
    <row r="984438" customFormat="1" x14ac:dyDescent="0.25"/>
    <row r="984439" customFormat="1" x14ac:dyDescent="0.25"/>
    <row r="984440" customFormat="1" x14ac:dyDescent="0.25"/>
    <row r="984441" customFormat="1" x14ac:dyDescent="0.25"/>
    <row r="984442" customFormat="1" x14ac:dyDescent="0.25"/>
    <row r="984443" customFormat="1" x14ac:dyDescent="0.25"/>
    <row r="984444" customFormat="1" x14ac:dyDescent="0.25"/>
    <row r="984445" customFormat="1" x14ac:dyDescent="0.25"/>
    <row r="984446" customFormat="1" x14ac:dyDescent="0.25"/>
    <row r="984447" customFormat="1" x14ac:dyDescent="0.25"/>
    <row r="984448" customFormat="1" x14ac:dyDescent="0.25"/>
    <row r="984449" customFormat="1" x14ac:dyDescent="0.25"/>
    <row r="984450" customFormat="1" x14ac:dyDescent="0.25"/>
    <row r="984451" customFormat="1" x14ac:dyDescent="0.25"/>
    <row r="984452" customFormat="1" x14ac:dyDescent="0.25"/>
    <row r="984453" customFormat="1" x14ac:dyDescent="0.25"/>
    <row r="984454" customFormat="1" x14ac:dyDescent="0.25"/>
    <row r="984455" customFormat="1" x14ac:dyDescent="0.25"/>
    <row r="984456" customFormat="1" x14ac:dyDescent="0.25"/>
    <row r="984457" customFormat="1" x14ac:dyDescent="0.25"/>
    <row r="984458" customFormat="1" x14ac:dyDescent="0.25"/>
    <row r="984459" customFormat="1" x14ac:dyDescent="0.25"/>
    <row r="984460" customFormat="1" x14ac:dyDescent="0.25"/>
    <row r="984461" customFormat="1" x14ac:dyDescent="0.25"/>
    <row r="984462" customFormat="1" x14ac:dyDescent="0.25"/>
    <row r="984463" customFormat="1" x14ac:dyDescent="0.25"/>
    <row r="984464" customFormat="1" x14ac:dyDescent="0.25"/>
    <row r="984465" customFormat="1" x14ac:dyDescent="0.25"/>
    <row r="984466" customFormat="1" x14ac:dyDescent="0.25"/>
    <row r="984467" customFormat="1" x14ac:dyDescent="0.25"/>
    <row r="984468" customFormat="1" x14ac:dyDescent="0.25"/>
    <row r="984469" customFormat="1" x14ac:dyDescent="0.25"/>
    <row r="984470" customFormat="1" x14ac:dyDescent="0.25"/>
    <row r="984471" customFormat="1" x14ac:dyDescent="0.25"/>
    <row r="984472" customFormat="1" x14ac:dyDescent="0.25"/>
    <row r="984473" customFormat="1" x14ac:dyDescent="0.25"/>
    <row r="984474" customFormat="1" x14ac:dyDescent="0.25"/>
    <row r="984475" customFormat="1" x14ac:dyDescent="0.25"/>
    <row r="984476" customFormat="1" x14ac:dyDescent="0.25"/>
    <row r="984477" customFormat="1" x14ac:dyDescent="0.25"/>
    <row r="984478" customFormat="1" x14ac:dyDescent="0.25"/>
    <row r="984479" customFormat="1" x14ac:dyDescent="0.25"/>
    <row r="984480" customFormat="1" x14ac:dyDescent="0.25"/>
    <row r="984481" customFormat="1" x14ac:dyDescent="0.25"/>
    <row r="984482" customFormat="1" x14ac:dyDescent="0.25"/>
    <row r="984483" customFormat="1" x14ac:dyDescent="0.25"/>
    <row r="984484" customFormat="1" x14ac:dyDescent="0.25"/>
    <row r="984485" customFormat="1" x14ac:dyDescent="0.25"/>
    <row r="984486" customFormat="1" x14ac:dyDescent="0.25"/>
    <row r="984487" customFormat="1" x14ac:dyDescent="0.25"/>
    <row r="984488" customFormat="1" x14ac:dyDescent="0.25"/>
    <row r="984489" customFormat="1" x14ac:dyDescent="0.25"/>
    <row r="984490" customFormat="1" x14ac:dyDescent="0.25"/>
    <row r="984491" customFormat="1" x14ac:dyDescent="0.25"/>
    <row r="984492" customFormat="1" x14ac:dyDescent="0.25"/>
    <row r="984493" customFormat="1" x14ac:dyDescent="0.25"/>
    <row r="984494" customFormat="1" x14ac:dyDescent="0.25"/>
    <row r="984495" customFormat="1" x14ac:dyDescent="0.25"/>
    <row r="984496" customFormat="1" x14ac:dyDescent="0.25"/>
    <row r="984497" customFormat="1" x14ac:dyDescent="0.25"/>
    <row r="984498" customFormat="1" x14ac:dyDescent="0.25"/>
    <row r="984499" customFormat="1" x14ac:dyDescent="0.25"/>
    <row r="984500" customFormat="1" x14ac:dyDescent="0.25"/>
    <row r="984501" customFormat="1" x14ac:dyDescent="0.25"/>
    <row r="984502" customFormat="1" x14ac:dyDescent="0.25"/>
    <row r="984503" customFormat="1" x14ac:dyDescent="0.25"/>
    <row r="984504" customFormat="1" x14ac:dyDescent="0.25"/>
    <row r="984505" customFormat="1" x14ac:dyDescent="0.25"/>
    <row r="984506" customFormat="1" x14ac:dyDescent="0.25"/>
    <row r="984507" customFormat="1" x14ac:dyDescent="0.25"/>
    <row r="984508" customFormat="1" x14ac:dyDescent="0.25"/>
    <row r="984509" customFormat="1" x14ac:dyDescent="0.25"/>
    <row r="984510" customFormat="1" x14ac:dyDescent="0.25"/>
    <row r="984511" customFormat="1" x14ac:dyDescent="0.25"/>
    <row r="984512" customFormat="1" x14ac:dyDescent="0.25"/>
    <row r="984513" customFormat="1" x14ac:dyDescent="0.25"/>
    <row r="984514" customFormat="1" x14ac:dyDescent="0.25"/>
    <row r="984515" customFormat="1" x14ac:dyDescent="0.25"/>
    <row r="984516" customFormat="1" x14ac:dyDescent="0.25"/>
    <row r="984517" customFormat="1" x14ac:dyDescent="0.25"/>
    <row r="984518" customFormat="1" x14ac:dyDescent="0.25"/>
    <row r="984519" customFormat="1" x14ac:dyDescent="0.25"/>
    <row r="984520" customFormat="1" x14ac:dyDescent="0.25"/>
    <row r="984521" customFormat="1" x14ac:dyDescent="0.25"/>
    <row r="984522" customFormat="1" x14ac:dyDescent="0.25"/>
    <row r="984523" customFormat="1" x14ac:dyDescent="0.25"/>
    <row r="984524" customFormat="1" x14ac:dyDescent="0.25"/>
    <row r="984525" customFormat="1" x14ac:dyDescent="0.25"/>
    <row r="984526" customFormat="1" x14ac:dyDescent="0.25"/>
    <row r="984527" customFormat="1" x14ac:dyDescent="0.25"/>
    <row r="984528" customFormat="1" x14ac:dyDescent="0.25"/>
    <row r="984529" customFormat="1" x14ac:dyDescent="0.25"/>
    <row r="984530" customFormat="1" x14ac:dyDescent="0.25"/>
    <row r="984531" customFormat="1" x14ac:dyDescent="0.25"/>
    <row r="984532" customFormat="1" x14ac:dyDescent="0.25"/>
    <row r="984533" customFormat="1" x14ac:dyDescent="0.25"/>
    <row r="984534" customFormat="1" x14ac:dyDescent="0.25"/>
    <row r="984535" customFormat="1" x14ac:dyDescent="0.25"/>
    <row r="984536" customFormat="1" x14ac:dyDescent="0.25"/>
    <row r="984537" customFormat="1" x14ac:dyDescent="0.25"/>
    <row r="984538" customFormat="1" x14ac:dyDescent="0.25"/>
    <row r="984539" customFormat="1" x14ac:dyDescent="0.25"/>
    <row r="984540" customFormat="1" x14ac:dyDescent="0.25"/>
    <row r="984541" customFormat="1" x14ac:dyDescent="0.25"/>
    <row r="984542" customFormat="1" x14ac:dyDescent="0.25"/>
    <row r="984543" customFormat="1" x14ac:dyDescent="0.25"/>
    <row r="984544" customFormat="1" x14ac:dyDescent="0.25"/>
    <row r="984545" customFormat="1" x14ac:dyDescent="0.25"/>
    <row r="984546" customFormat="1" x14ac:dyDescent="0.25"/>
    <row r="984547" customFormat="1" x14ac:dyDescent="0.25"/>
    <row r="984548" customFormat="1" x14ac:dyDescent="0.25"/>
    <row r="984549" customFormat="1" x14ac:dyDescent="0.25"/>
    <row r="984550" customFormat="1" x14ac:dyDescent="0.25"/>
    <row r="984551" customFormat="1" x14ac:dyDescent="0.25"/>
    <row r="984552" customFormat="1" x14ac:dyDescent="0.25"/>
    <row r="984553" customFormat="1" x14ac:dyDescent="0.25"/>
    <row r="984554" customFormat="1" x14ac:dyDescent="0.25"/>
    <row r="984555" customFormat="1" x14ac:dyDescent="0.25"/>
    <row r="984556" customFormat="1" x14ac:dyDescent="0.25"/>
    <row r="984557" customFormat="1" x14ac:dyDescent="0.25"/>
    <row r="984558" customFormat="1" x14ac:dyDescent="0.25"/>
    <row r="984559" customFormat="1" x14ac:dyDescent="0.25"/>
    <row r="984560" customFormat="1" x14ac:dyDescent="0.25"/>
    <row r="984561" customFormat="1" x14ac:dyDescent="0.25"/>
    <row r="984562" customFormat="1" x14ac:dyDescent="0.25"/>
    <row r="984563" customFormat="1" x14ac:dyDescent="0.25"/>
    <row r="984564" customFormat="1" x14ac:dyDescent="0.25"/>
    <row r="984565" customFormat="1" x14ac:dyDescent="0.25"/>
    <row r="984566" customFormat="1" x14ac:dyDescent="0.25"/>
    <row r="984567" customFormat="1" x14ac:dyDescent="0.25"/>
    <row r="984568" customFormat="1" x14ac:dyDescent="0.25"/>
    <row r="984569" customFormat="1" x14ac:dyDescent="0.25"/>
    <row r="984570" customFormat="1" x14ac:dyDescent="0.25"/>
    <row r="984571" customFormat="1" x14ac:dyDescent="0.25"/>
    <row r="984572" customFormat="1" x14ac:dyDescent="0.25"/>
    <row r="984573" customFormat="1" x14ac:dyDescent="0.25"/>
    <row r="984574" customFormat="1" x14ac:dyDescent="0.25"/>
    <row r="984575" customFormat="1" x14ac:dyDescent="0.25"/>
    <row r="984576" customFormat="1" x14ac:dyDescent="0.25"/>
    <row r="984577" customFormat="1" x14ac:dyDescent="0.25"/>
    <row r="984578" customFormat="1" x14ac:dyDescent="0.25"/>
    <row r="984579" customFormat="1" x14ac:dyDescent="0.25"/>
    <row r="984580" customFormat="1" x14ac:dyDescent="0.25"/>
    <row r="984581" customFormat="1" x14ac:dyDescent="0.25"/>
    <row r="984582" customFormat="1" x14ac:dyDescent="0.25"/>
    <row r="984583" customFormat="1" x14ac:dyDescent="0.25"/>
    <row r="984584" customFormat="1" x14ac:dyDescent="0.25"/>
    <row r="984585" customFormat="1" x14ac:dyDescent="0.25"/>
    <row r="984586" customFormat="1" x14ac:dyDescent="0.25"/>
    <row r="984587" customFormat="1" x14ac:dyDescent="0.25"/>
    <row r="984588" customFormat="1" x14ac:dyDescent="0.25"/>
    <row r="984589" customFormat="1" x14ac:dyDescent="0.25"/>
    <row r="984590" customFormat="1" x14ac:dyDescent="0.25"/>
    <row r="984591" customFormat="1" x14ac:dyDescent="0.25"/>
    <row r="984592" customFormat="1" x14ac:dyDescent="0.25"/>
    <row r="984593" customFormat="1" x14ac:dyDescent="0.25"/>
    <row r="984594" customFormat="1" x14ac:dyDescent="0.25"/>
    <row r="984595" customFormat="1" x14ac:dyDescent="0.25"/>
    <row r="984596" customFormat="1" x14ac:dyDescent="0.25"/>
    <row r="984597" customFormat="1" x14ac:dyDescent="0.25"/>
    <row r="984598" customFormat="1" x14ac:dyDescent="0.25"/>
    <row r="984599" customFormat="1" x14ac:dyDescent="0.25"/>
    <row r="984600" customFormat="1" x14ac:dyDescent="0.25"/>
    <row r="984601" customFormat="1" x14ac:dyDescent="0.25"/>
    <row r="984602" customFormat="1" x14ac:dyDescent="0.25"/>
    <row r="984603" customFormat="1" x14ac:dyDescent="0.25"/>
    <row r="984604" customFormat="1" x14ac:dyDescent="0.25"/>
    <row r="984605" customFormat="1" x14ac:dyDescent="0.25"/>
    <row r="984606" customFormat="1" x14ac:dyDescent="0.25"/>
    <row r="984607" customFormat="1" x14ac:dyDescent="0.25"/>
    <row r="984608" customFormat="1" x14ac:dyDescent="0.25"/>
    <row r="984609" customFormat="1" x14ac:dyDescent="0.25"/>
    <row r="984610" customFormat="1" x14ac:dyDescent="0.25"/>
    <row r="984611" customFormat="1" x14ac:dyDescent="0.25"/>
    <row r="984612" customFormat="1" x14ac:dyDescent="0.25"/>
    <row r="984613" customFormat="1" x14ac:dyDescent="0.25"/>
    <row r="984614" customFormat="1" x14ac:dyDescent="0.25"/>
    <row r="984615" customFormat="1" x14ac:dyDescent="0.25"/>
    <row r="984616" customFormat="1" x14ac:dyDescent="0.25"/>
    <row r="984617" customFormat="1" x14ac:dyDescent="0.25"/>
    <row r="984618" customFormat="1" x14ac:dyDescent="0.25"/>
    <row r="984619" customFormat="1" x14ac:dyDescent="0.25"/>
    <row r="984620" customFormat="1" x14ac:dyDescent="0.25"/>
    <row r="984621" customFormat="1" x14ac:dyDescent="0.25"/>
    <row r="984622" customFormat="1" x14ac:dyDescent="0.25"/>
    <row r="984623" customFormat="1" x14ac:dyDescent="0.25"/>
    <row r="984624" customFormat="1" x14ac:dyDescent="0.25"/>
    <row r="984625" customFormat="1" x14ac:dyDescent="0.25"/>
    <row r="984626" customFormat="1" x14ac:dyDescent="0.25"/>
    <row r="984627" customFormat="1" x14ac:dyDescent="0.25"/>
    <row r="984628" customFormat="1" x14ac:dyDescent="0.25"/>
    <row r="984629" customFormat="1" x14ac:dyDescent="0.25"/>
    <row r="984630" customFormat="1" x14ac:dyDescent="0.25"/>
    <row r="984631" customFormat="1" x14ac:dyDescent="0.25"/>
    <row r="984632" customFormat="1" x14ac:dyDescent="0.25"/>
    <row r="984633" customFormat="1" x14ac:dyDescent="0.25"/>
    <row r="984634" customFormat="1" x14ac:dyDescent="0.25"/>
    <row r="984635" customFormat="1" x14ac:dyDescent="0.25"/>
    <row r="984636" customFormat="1" x14ac:dyDescent="0.25"/>
    <row r="984637" customFormat="1" x14ac:dyDescent="0.25"/>
    <row r="984638" customFormat="1" x14ac:dyDescent="0.25"/>
    <row r="984639" customFormat="1" x14ac:dyDescent="0.25"/>
    <row r="984640" customFormat="1" x14ac:dyDescent="0.25"/>
    <row r="984641" customFormat="1" x14ac:dyDescent="0.25"/>
    <row r="984642" customFormat="1" x14ac:dyDescent="0.25"/>
    <row r="984643" customFormat="1" x14ac:dyDescent="0.25"/>
    <row r="984644" customFormat="1" x14ac:dyDescent="0.25"/>
    <row r="984645" customFormat="1" x14ac:dyDescent="0.25"/>
    <row r="984646" customFormat="1" x14ac:dyDescent="0.25"/>
    <row r="984647" customFormat="1" x14ac:dyDescent="0.25"/>
    <row r="984648" customFormat="1" x14ac:dyDescent="0.25"/>
    <row r="984649" customFormat="1" x14ac:dyDescent="0.25"/>
    <row r="984650" customFormat="1" x14ac:dyDescent="0.25"/>
    <row r="984651" customFormat="1" x14ac:dyDescent="0.25"/>
    <row r="984652" customFormat="1" x14ac:dyDescent="0.25"/>
    <row r="984653" customFormat="1" x14ac:dyDescent="0.25"/>
    <row r="984654" customFormat="1" x14ac:dyDescent="0.25"/>
    <row r="984655" customFormat="1" x14ac:dyDescent="0.25"/>
    <row r="984656" customFormat="1" x14ac:dyDescent="0.25"/>
    <row r="984657" customFormat="1" x14ac:dyDescent="0.25"/>
    <row r="984658" customFormat="1" x14ac:dyDescent="0.25"/>
    <row r="984659" customFormat="1" x14ac:dyDescent="0.25"/>
    <row r="984660" customFormat="1" x14ac:dyDescent="0.25"/>
    <row r="984661" customFormat="1" x14ac:dyDescent="0.25"/>
    <row r="984662" customFormat="1" x14ac:dyDescent="0.25"/>
    <row r="984663" customFormat="1" x14ac:dyDescent="0.25"/>
    <row r="984664" customFormat="1" x14ac:dyDescent="0.25"/>
    <row r="984665" customFormat="1" x14ac:dyDescent="0.25"/>
    <row r="984666" customFormat="1" x14ac:dyDescent="0.25"/>
    <row r="984667" customFormat="1" x14ac:dyDescent="0.25"/>
    <row r="984668" customFormat="1" x14ac:dyDescent="0.25"/>
    <row r="984669" customFormat="1" x14ac:dyDescent="0.25"/>
    <row r="984670" customFormat="1" x14ac:dyDescent="0.25"/>
    <row r="984671" customFormat="1" x14ac:dyDescent="0.25"/>
    <row r="984672" customFormat="1" x14ac:dyDescent="0.25"/>
    <row r="984673" customFormat="1" x14ac:dyDescent="0.25"/>
    <row r="984674" customFormat="1" x14ac:dyDescent="0.25"/>
    <row r="984675" customFormat="1" x14ac:dyDescent="0.25"/>
    <row r="984676" customFormat="1" x14ac:dyDescent="0.25"/>
    <row r="984677" customFormat="1" x14ac:dyDescent="0.25"/>
    <row r="984678" customFormat="1" x14ac:dyDescent="0.25"/>
    <row r="984679" customFormat="1" x14ac:dyDescent="0.25"/>
    <row r="984680" customFormat="1" x14ac:dyDescent="0.25"/>
    <row r="984681" customFormat="1" x14ac:dyDescent="0.25"/>
    <row r="984682" customFormat="1" x14ac:dyDescent="0.25"/>
    <row r="984683" customFormat="1" x14ac:dyDescent="0.25"/>
    <row r="984684" customFormat="1" x14ac:dyDescent="0.25"/>
    <row r="984685" customFormat="1" x14ac:dyDescent="0.25"/>
    <row r="984686" customFormat="1" x14ac:dyDescent="0.25"/>
    <row r="984687" customFormat="1" x14ac:dyDescent="0.25"/>
    <row r="984688" customFormat="1" x14ac:dyDescent="0.25"/>
    <row r="984689" customFormat="1" x14ac:dyDescent="0.25"/>
    <row r="984690" customFormat="1" x14ac:dyDescent="0.25"/>
    <row r="984691" customFormat="1" x14ac:dyDescent="0.25"/>
    <row r="984692" customFormat="1" x14ac:dyDescent="0.25"/>
    <row r="984693" customFormat="1" x14ac:dyDescent="0.25"/>
    <row r="984694" customFormat="1" x14ac:dyDescent="0.25"/>
    <row r="984695" customFormat="1" x14ac:dyDescent="0.25"/>
    <row r="984696" customFormat="1" x14ac:dyDescent="0.25"/>
    <row r="984697" customFormat="1" x14ac:dyDescent="0.25"/>
    <row r="984698" customFormat="1" x14ac:dyDescent="0.25"/>
    <row r="984699" customFormat="1" x14ac:dyDescent="0.25"/>
    <row r="984700" customFormat="1" x14ac:dyDescent="0.25"/>
    <row r="984701" customFormat="1" x14ac:dyDescent="0.25"/>
    <row r="984702" customFormat="1" x14ac:dyDescent="0.25"/>
    <row r="984703" customFormat="1" x14ac:dyDescent="0.25"/>
    <row r="984704" customFormat="1" x14ac:dyDescent="0.25"/>
    <row r="984705" customFormat="1" x14ac:dyDescent="0.25"/>
    <row r="984706" customFormat="1" x14ac:dyDescent="0.25"/>
    <row r="984707" customFormat="1" x14ac:dyDescent="0.25"/>
    <row r="984708" customFormat="1" x14ac:dyDescent="0.25"/>
    <row r="984709" customFormat="1" x14ac:dyDescent="0.25"/>
    <row r="984710" customFormat="1" x14ac:dyDescent="0.25"/>
    <row r="984711" customFormat="1" x14ac:dyDescent="0.25"/>
    <row r="984712" customFormat="1" x14ac:dyDescent="0.25"/>
    <row r="984713" customFormat="1" x14ac:dyDescent="0.25"/>
    <row r="984714" customFormat="1" x14ac:dyDescent="0.25"/>
    <row r="984715" customFormat="1" x14ac:dyDescent="0.25"/>
    <row r="984716" customFormat="1" x14ac:dyDescent="0.25"/>
    <row r="984717" customFormat="1" x14ac:dyDescent="0.25"/>
    <row r="984718" customFormat="1" x14ac:dyDescent="0.25"/>
    <row r="984719" customFormat="1" x14ac:dyDescent="0.25"/>
    <row r="984720" customFormat="1" x14ac:dyDescent="0.25"/>
    <row r="984721" customFormat="1" x14ac:dyDescent="0.25"/>
    <row r="984722" customFormat="1" x14ac:dyDescent="0.25"/>
    <row r="984723" customFormat="1" x14ac:dyDescent="0.25"/>
    <row r="984724" customFormat="1" x14ac:dyDescent="0.25"/>
    <row r="984725" customFormat="1" x14ac:dyDescent="0.25"/>
    <row r="984726" customFormat="1" x14ac:dyDescent="0.25"/>
    <row r="984727" customFormat="1" x14ac:dyDescent="0.25"/>
    <row r="984728" customFormat="1" x14ac:dyDescent="0.25"/>
    <row r="984729" customFormat="1" x14ac:dyDescent="0.25"/>
    <row r="984730" customFormat="1" x14ac:dyDescent="0.25"/>
    <row r="984731" customFormat="1" x14ac:dyDescent="0.25"/>
    <row r="984732" customFormat="1" x14ac:dyDescent="0.25"/>
    <row r="984733" customFormat="1" x14ac:dyDescent="0.25"/>
    <row r="984734" customFormat="1" x14ac:dyDescent="0.25"/>
    <row r="984735" customFormat="1" x14ac:dyDescent="0.25"/>
    <row r="984736" customFormat="1" x14ac:dyDescent="0.25"/>
    <row r="984737" customFormat="1" x14ac:dyDescent="0.25"/>
    <row r="984738" customFormat="1" x14ac:dyDescent="0.25"/>
    <row r="984739" customFormat="1" x14ac:dyDescent="0.25"/>
    <row r="984740" customFormat="1" x14ac:dyDescent="0.25"/>
    <row r="984741" customFormat="1" x14ac:dyDescent="0.25"/>
    <row r="984742" customFormat="1" x14ac:dyDescent="0.25"/>
    <row r="984743" customFormat="1" x14ac:dyDescent="0.25"/>
    <row r="984744" customFormat="1" x14ac:dyDescent="0.25"/>
    <row r="984745" customFormat="1" x14ac:dyDescent="0.25"/>
    <row r="984746" customFormat="1" x14ac:dyDescent="0.25"/>
    <row r="984747" customFormat="1" x14ac:dyDescent="0.25"/>
    <row r="984748" customFormat="1" x14ac:dyDescent="0.25"/>
    <row r="984749" customFormat="1" x14ac:dyDescent="0.25"/>
    <row r="984750" customFormat="1" x14ac:dyDescent="0.25"/>
    <row r="984751" customFormat="1" x14ac:dyDescent="0.25"/>
    <row r="984752" customFormat="1" x14ac:dyDescent="0.25"/>
    <row r="984753" customFormat="1" x14ac:dyDescent="0.25"/>
    <row r="984754" customFormat="1" x14ac:dyDescent="0.25"/>
    <row r="984755" customFormat="1" x14ac:dyDescent="0.25"/>
    <row r="984756" customFormat="1" x14ac:dyDescent="0.25"/>
    <row r="984757" customFormat="1" x14ac:dyDescent="0.25"/>
    <row r="984758" customFormat="1" x14ac:dyDescent="0.25"/>
    <row r="984759" customFormat="1" x14ac:dyDescent="0.25"/>
    <row r="984760" customFormat="1" x14ac:dyDescent="0.25"/>
    <row r="984761" customFormat="1" x14ac:dyDescent="0.25"/>
    <row r="984762" customFormat="1" x14ac:dyDescent="0.25"/>
    <row r="984763" customFormat="1" x14ac:dyDescent="0.25"/>
    <row r="984764" customFormat="1" x14ac:dyDescent="0.25"/>
    <row r="984765" customFormat="1" x14ac:dyDescent="0.25"/>
    <row r="984766" customFormat="1" x14ac:dyDescent="0.25"/>
    <row r="984767" customFormat="1" x14ac:dyDescent="0.25"/>
    <row r="984768" customFormat="1" x14ac:dyDescent="0.25"/>
    <row r="984769" customFormat="1" x14ac:dyDescent="0.25"/>
    <row r="984770" customFormat="1" x14ac:dyDescent="0.25"/>
    <row r="984771" customFormat="1" x14ac:dyDescent="0.25"/>
    <row r="984772" customFormat="1" x14ac:dyDescent="0.25"/>
    <row r="984773" customFormat="1" x14ac:dyDescent="0.25"/>
    <row r="984774" customFormat="1" x14ac:dyDescent="0.25"/>
    <row r="984775" customFormat="1" x14ac:dyDescent="0.25"/>
    <row r="984776" customFormat="1" x14ac:dyDescent="0.25"/>
    <row r="984777" customFormat="1" x14ac:dyDescent="0.25"/>
    <row r="984778" customFormat="1" x14ac:dyDescent="0.25"/>
    <row r="984779" customFormat="1" x14ac:dyDescent="0.25"/>
    <row r="984780" customFormat="1" x14ac:dyDescent="0.25"/>
    <row r="984781" customFormat="1" x14ac:dyDescent="0.25"/>
    <row r="984782" customFormat="1" x14ac:dyDescent="0.25"/>
    <row r="984783" customFormat="1" x14ac:dyDescent="0.25"/>
    <row r="984784" customFormat="1" x14ac:dyDescent="0.25"/>
    <row r="984785" customFormat="1" x14ac:dyDescent="0.25"/>
    <row r="984786" customFormat="1" x14ac:dyDescent="0.25"/>
    <row r="984787" customFormat="1" x14ac:dyDescent="0.25"/>
    <row r="984788" customFormat="1" x14ac:dyDescent="0.25"/>
    <row r="984789" customFormat="1" x14ac:dyDescent="0.25"/>
    <row r="984790" customFormat="1" x14ac:dyDescent="0.25"/>
    <row r="984791" customFormat="1" x14ac:dyDescent="0.25"/>
    <row r="984792" customFormat="1" x14ac:dyDescent="0.25"/>
    <row r="984793" customFormat="1" x14ac:dyDescent="0.25"/>
    <row r="984794" customFormat="1" x14ac:dyDescent="0.25"/>
    <row r="984795" customFormat="1" x14ac:dyDescent="0.25"/>
    <row r="984796" customFormat="1" x14ac:dyDescent="0.25"/>
    <row r="984797" customFormat="1" x14ac:dyDescent="0.25"/>
    <row r="984798" customFormat="1" x14ac:dyDescent="0.25"/>
    <row r="984799" customFormat="1" x14ac:dyDescent="0.25"/>
    <row r="984800" customFormat="1" x14ac:dyDescent="0.25"/>
    <row r="984801" customFormat="1" x14ac:dyDescent="0.25"/>
    <row r="984802" customFormat="1" x14ac:dyDescent="0.25"/>
    <row r="984803" customFormat="1" x14ac:dyDescent="0.25"/>
    <row r="984804" customFormat="1" x14ac:dyDescent="0.25"/>
    <row r="984805" customFormat="1" x14ac:dyDescent="0.25"/>
    <row r="984806" customFormat="1" x14ac:dyDescent="0.25"/>
    <row r="984807" customFormat="1" x14ac:dyDescent="0.25"/>
    <row r="984808" customFormat="1" x14ac:dyDescent="0.25"/>
    <row r="984809" customFormat="1" x14ac:dyDescent="0.25"/>
    <row r="984810" customFormat="1" x14ac:dyDescent="0.25"/>
    <row r="984811" customFormat="1" x14ac:dyDescent="0.25"/>
    <row r="984812" customFormat="1" x14ac:dyDescent="0.25"/>
    <row r="984813" customFormat="1" x14ac:dyDescent="0.25"/>
    <row r="984814" customFormat="1" x14ac:dyDescent="0.25"/>
    <row r="984815" customFormat="1" x14ac:dyDescent="0.25"/>
    <row r="984816" customFormat="1" x14ac:dyDescent="0.25"/>
    <row r="984817" customFormat="1" x14ac:dyDescent="0.25"/>
    <row r="984818" customFormat="1" x14ac:dyDescent="0.25"/>
    <row r="984819" customFormat="1" x14ac:dyDescent="0.25"/>
    <row r="984820" customFormat="1" x14ac:dyDescent="0.25"/>
    <row r="984821" customFormat="1" x14ac:dyDescent="0.25"/>
    <row r="984822" customFormat="1" x14ac:dyDescent="0.25"/>
    <row r="984823" customFormat="1" x14ac:dyDescent="0.25"/>
    <row r="984824" customFormat="1" x14ac:dyDescent="0.25"/>
    <row r="984825" customFormat="1" x14ac:dyDescent="0.25"/>
    <row r="984826" customFormat="1" x14ac:dyDescent="0.25"/>
    <row r="984827" customFormat="1" x14ac:dyDescent="0.25"/>
    <row r="984828" customFormat="1" x14ac:dyDescent="0.25"/>
    <row r="984829" customFormat="1" x14ac:dyDescent="0.25"/>
    <row r="984830" customFormat="1" x14ac:dyDescent="0.25"/>
    <row r="984831" customFormat="1" x14ac:dyDescent="0.25"/>
    <row r="984832" customFormat="1" x14ac:dyDescent="0.25"/>
    <row r="984833" customFormat="1" x14ac:dyDescent="0.25"/>
    <row r="984834" customFormat="1" x14ac:dyDescent="0.25"/>
    <row r="984835" customFormat="1" x14ac:dyDescent="0.25"/>
    <row r="984836" customFormat="1" x14ac:dyDescent="0.25"/>
    <row r="984837" customFormat="1" x14ac:dyDescent="0.25"/>
    <row r="984838" customFormat="1" x14ac:dyDescent="0.25"/>
    <row r="984839" customFormat="1" x14ac:dyDescent="0.25"/>
    <row r="984840" customFormat="1" x14ac:dyDescent="0.25"/>
    <row r="984841" customFormat="1" x14ac:dyDescent="0.25"/>
    <row r="984842" customFormat="1" x14ac:dyDescent="0.25"/>
    <row r="984843" customFormat="1" x14ac:dyDescent="0.25"/>
    <row r="984844" customFormat="1" x14ac:dyDescent="0.25"/>
    <row r="984845" customFormat="1" x14ac:dyDescent="0.25"/>
    <row r="984846" customFormat="1" x14ac:dyDescent="0.25"/>
    <row r="984847" customFormat="1" x14ac:dyDescent="0.25"/>
    <row r="984848" customFormat="1" x14ac:dyDescent="0.25"/>
    <row r="984849" customFormat="1" x14ac:dyDescent="0.25"/>
    <row r="984850" customFormat="1" x14ac:dyDescent="0.25"/>
    <row r="984851" customFormat="1" x14ac:dyDescent="0.25"/>
    <row r="984852" customFormat="1" x14ac:dyDescent="0.25"/>
    <row r="984853" customFormat="1" x14ac:dyDescent="0.25"/>
    <row r="984854" customFormat="1" x14ac:dyDescent="0.25"/>
    <row r="984855" customFormat="1" x14ac:dyDescent="0.25"/>
    <row r="984856" customFormat="1" x14ac:dyDescent="0.25"/>
    <row r="984857" customFormat="1" x14ac:dyDescent="0.25"/>
    <row r="984858" customFormat="1" x14ac:dyDescent="0.25"/>
    <row r="984859" customFormat="1" x14ac:dyDescent="0.25"/>
    <row r="984860" customFormat="1" x14ac:dyDescent="0.25"/>
    <row r="984861" customFormat="1" x14ac:dyDescent="0.25"/>
    <row r="984862" customFormat="1" x14ac:dyDescent="0.25"/>
    <row r="984863" customFormat="1" x14ac:dyDescent="0.25"/>
    <row r="984864" customFormat="1" x14ac:dyDescent="0.25"/>
    <row r="984865" customFormat="1" x14ac:dyDescent="0.25"/>
    <row r="984866" customFormat="1" x14ac:dyDescent="0.25"/>
    <row r="984867" customFormat="1" x14ac:dyDescent="0.25"/>
    <row r="984868" customFormat="1" x14ac:dyDescent="0.25"/>
    <row r="984869" customFormat="1" x14ac:dyDescent="0.25"/>
    <row r="984870" customFormat="1" x14ac:dyDescent="0.25"/>
    <row r="984871" customFormat="1" x14ac:dyDescent="0.25"/>
    <row r="984872" customFormat="1" x14ac:dyDescent="0.25"/>
    <row r="984873" customFormat="1" x14ac:dyDescent="0.25"/>
    <row r="984874" customFormat="1" x14ac:dyDescent="0.25"/>
    <row r="984875" customFormat="1" x14ac:dyDescent="0.25"/>
    <row r="984876" customFormat="1" x14ac:dyDescent="0.25"/>
    <row r="984877" customFormat="1" x14ac:dyDescent="0.25"/>
    <row r="984878" customFormat="1" x14ac:dyDescent="0.25"/>
    <row r="984879" customFormat="1" x14ac:dyDescent="0.25"/>
    <row r="984880" customFormat="1" x14ac:dyDescent="0.25"/>
    <row r="984881" customFormat="1" x14ac:dyDescent="0.25"/>
    <row r="984882" customFormat="1" x14ac:dyDescent="0.25"/>
    <row r="984883" customFormat="1" x14ac:dyDescent="0.25"/>
    <row r="984884" customFormat="1" x14ac:dyDescent="0.25"/>
    <row r="984885" customFormat="1" x14ac:dyDescent="0.25"/>
    <row r="984886" customFormat="1" x14ac:dyDescent="0.25"/>
    <row r="984887" customFormat="1" x14ac:dyDescent="0.25"/>
    <row r="984888" customFormat="1" x14ac:dyDescent="0.25"/>
    <row r="984889" customFormat="1" x14ac:dyDescent="0.25"/>
    <row r="984890" customFormat="1" x14ac:dyDescent="0.25"/>
    <row r="984891" customFormat="1" x14ac:dyDescent="0.25"/>
    <row r="984892" customFormat="1" x14ac:dyDescent="0.25"/>
    <row r="984893" customFormat="1" x14ac:dyDescent="0.25"/>
    <row r="984894" customFormat="1" x14ac:dyDescent="0.25"/>
    <row r="984895" customFormat="1" x14ac:dyDescent="0.25"/>
    <row r="984896" customFormat="1" x14ac:dyDescent="0.25"/>
    <row r="984897" customFormat="1" x14ac:dyDescent="0.25"/>
    <row r="984898" customFormat="1" x14ac:dyDescent="0.25"/>
    <row r="984899" customFormat="1" x14ac:dyDescent="0.25"/>
    <row r="984900" customFormat="1" x14ac:dyDescent="0.25"/>
    <row r="984901" customFormat="1" x14ac:dyDescent="0.25"/>
    <row r="984902" customFormat="1" x14ac:dyDescent="0.25"/>
    <row r="984903" customFormat="1" x14ac:dyDescent="0.25"/>
    <row r="984904" customFormat="1" x14ac:dyDescent="0.25"/>
    <row r="984905" customFormat="1" x14ac:dyDescent="0.25"/>
    <row r="984906" customFormat="1" x14ac:dyDescent="0.25"/>
    <row r="984907" customFormat="1" x14ac:dyDescent="0.25"/>
    <row r="984908" customFormat="1" x14ac:dyDescent="0.25"/>
    <row r="984909" customFormat="1" x14ac:dyDescent="0.25"/>
    <row r="984910" customFormat="1" x14ac:dyDescent="0.25"/>
    <row r="984911" customFormat="1" x14ac:dyDescent="0.25"/>
    <row r="984912" customFormat="1" x14ac:dyDescent="0.25"/>
    <row r="984913" customFormat="1" x14ac:dyDescent="0.25"/>
    <row r="984914" customFormat="1" x14ac:dyDescent="0.25"/>
    <row r="984915" customFormat="1" x14ac:dyDescent="0.25"/>
    <row r="984916" customFormat="1" x14ac:dyDescent="0.25"/>
    <row r="984917" customFormat="1" x14ac:dyDescent="0.25"/>
    <row r="984918" customFormat="1" x14ac:dyDescent="0.25"/>
    <row r="984919" customFormat="1" x14ac:dyDescent="0.25"/>
    <row r="984920" customFormat="1" x14ac:dyDescent="0.25"/>
    <row r="984921" customFormat="1" x14ac:dyDescent="0.25"/>
    <row r="984922" customFormat="1" x14ac:dyDescent="0.25"/>
    <row r="984923" customFormat="1" x14ac:dyDescent="0.25"/>
    <row r="984924" customFormat="1" x14ac:dyDescent="0.25"/>
    <row r="984925" customFormat="1" x14ac:dyDescent="0.25"/>
    <row r="984926" customFormat="1" x14ac:dyDescent="0.25"/>
    <row r="984927" customFormat="1" x14ac:dyDescent="0.25"/>
    <row r="984928" customFormat="1" x14ac:dyDescent="0.25"/>
    <row r="984929" customFormat="1" x14ac:dyDescent="0.25"/>
    <row r="984930" customFormat="1" x14ac:dyDescent="0.25"/>
    <row r="984931" customFormat="1" x14ac:dyDescent="0.25"/>
    <row r="984932" customFormat="1" x14ac:dyDescent="0.25"/>
    <row r="984933" customFormat="1" x14ac:dyDescent="0.25"/>
    <row r="984934" customFormat="1" x14ac:dyDescent="0.25"/>
    <row r="984935" customFormat="1" x14ac:dyDescent="0.25"/>
    <row r="984936" customFormat="1" x14ac:dyDescent="0.25"/>
    <row r="984937" customFormat="1" x14ac:dyDescent="0.25"/>
    <row r="984938" customFormat="1" x14ac:dyDescent="0.25"/>
    <row r="984939" customFormat="1" x14ac:dyDescent="0.25"/>
    <row r="984940" customFormat="1" x14ac:dyDescent="0.25"/>
    <row r="984941" customFormat="1" x14ac:dyDescent="0.25"/>
    <row r="984942" customFormat="1" x14ac:dyDescent="0.25"/>
    <row r="984943" customFormat="1" x14ac:dyDescent="0.25"/>
    <row r="984944" customFormat="1" x14ac:dyDescent="0.25"/>
    <row r="984945" customFormat="1" x14ac:dyDescent="0.25"/>
    <row r="984946" customFormat="1" x14ac:dyDescent="0.25"/>
    <row r="984947" customFormat="1" x14ac:dyDescent="0.25"/>
    <row r="984948" customFormat="1" x14ac:dyDescent="0.25"/>
    <row r="984949" customFormat="1" x14ac:dyDescent="0.25"/>
    <row r="984950" customFormat="1" x14ac:dyDescent="0.25"/>
    <row r="984951" customFormat="1" x14ac:dyDescent="0.25"/>
    <row r="984952" customFormat="1" x14ac:dyDescent="0.25"/>
    <row r="984953" customFormat="1" x14ac:dyDescent="0.25"/>
    <row r="984954" customFormat="1" x14ac:dyDescent="0.25"/>
    <row r="984955" customFormat="1" x14ac:dyDescent="0.25"/>
    <row r="984956" customFormat="1" x14ac:dyDescent="0.25"/>
    <row r="984957" customFormat="1" x14ac:dyDescent="0.25"/>
    <row r="984958" customFormat="1" x14ac:dyDescent="0.25"/>
    <row r="984959" customFormat="1" x14ac:dyDescent="0.25"/>
    <row r="984960" customFormat="1" x14ac:dyDescent="0.25"/>
    <row r="984961" customFormat="1" x14ac:dyDescent="0.25"/>
    <row r="984962" customFormat="1" x14ac:dyDescent="0.25"/>
    <row r="984963" customFormat="1" x14ac:dyDescent="0.25"/>
    <row r="984964" customFormat="1" x14ac:dyDescent="0.25"/>
    <row r="984965" customFormat="1" x14ac:dyDescent="0.25"/>
    <row r="984966" customFormat="1" x14ac:dyDescent="0.25"/>
    <row r="984967" customFormat="1" x14ac:dyDescent="0.25"/>
    <row r="984968" customFormat="1" x14ac:dyDescent="0.25"/>
    <row r="984969" customFormat="1" x14ac:dyDescent="0.25"/>
    <row r="984970" customFormat="1" x14ac:dyDescent="0.25"/>
    <row r="984971" customFormat="1" x14ac:dyDescent="0.25"/>
    <row r="984972" customFormat="1" x14ac:dyDescent="0.25"/>
    <row r="984973" customFormat="1" x14ac:dyDescent="0.25"/>
    <row r="984974" customFormat="1" x14ac:dyDescent="0.25"/>
    <row r="984975" customFormat="1" x14ac:dyDescent="0.25"/>
    <row r="984976" customFormat="1" x14ac:dyDescent="0.25"/>
    <row r="984977" customFormat="1" x14ac:dyDescent="0.25"/>
    <row r="984978" customFormat="1" x14ac:dyDescent="0.25"/>
    <row r="984979" customFormat="1" x14ac:dyDescent="0.25"/>
    <row r="984980" customFormat="1" x14ac:dyDescent="0.25"/>
    <row r="984981" customFormat="1" x14ac:dyDescent="0.25"/>
    <row r="984982" customFormat="1" x14ac:dyDescent="0.25"/>
    <row r="984983" customFormat="1" x14ac:dyDescent="0.25"/>
    <row r="984984" customFormat="1" x14ac:dyDescent="0.25"/>
    <row r="984985" customFormat="1" x14ac:dyDescent="0.25"/>
    <row r="984986" customFormat="1" x14ac:dyDescent="0.25"/>
    <row r="984987" customFormat="1" x14ac:dyDescent="0.25"/>
    <row r="984988" customFormat="1" x14ac:dyDescent="0.25"/>
    <row r="984989" customFormat="1" x14ac:dyDescent="0.25"/>
    <row r="984990" customFormat="1" x14ac:dyDescent="0.25"/>
    <row r="984991" customFormat="1" x14ac:dyDescent="0.25"/>
    <row r="984992" customFormat="1" x14ac:dyDescent="0.25"/>
    <row r="984993" customFormat="1" x14ac:dyDescent="0.25"/>
    <row r="984994" customFormat="1" x14ac:dyDescent="0.25"/>
    <row r="984995" customFormat="1" x14ac:dyDescent="0.25"/>
    <row r="984996" customFormat="1" x14ac:dyDescent="0.25"/>
    <row r="984997" customFormat="1" x14ac:dyDescent="0.25"/>
    <row r="984998" customFormat="1" x14ac:dyDescent="0.25"/>
    <row r="984999" customFormat="1" x14ac:dyDescent="0.25"/>
    <row r="985000" customFormat="1" x14ac:dyDescent="0.25"/>
    <row r="985001" customFormat="1" x14ac:dyDescent="0.25"/>
    <row r="985002" customFormat="1" x14ac:dyDescent="0.25"/>
    <row r="985003" customFormat="1" x14ac:dyDescent="0.25"/>
    <row r="985004" customFormat="1" x14ac:dyDescent="0.25"/>
    <row r="985005" customFormat="1" x14ac:dyDescent="0.25"/>
    <row r="985006" customFormat="1" x14ac:dyDescent="0.25"/>
    <row r="985007" customFormat="1" x14ac:dyDescent="0.25"/>
    <row r="985008" customFormat="1" x14ac:dyDescent="0.25"/>
    <row r="985009" customFormat="1" x14ac:dyDescent="0.25"/>
    <row r="985010" customFormat="1" x14ac:dyDescent="0.25"/>
    <row r="985011" customFormat="1" x14ac:dyDescent="0.25"/>
    <row r="985012" customFormat="1" x14ac:dyDescent="0.25"/>
    <row r="985013" customFormat="1" x14ac:dyDescent="0.25"/>
    <row r="985014" customFormat="1" x14ac:dyDescent="0.25"/>
    <row r="985015" customFormat="1" x14ac:dyDescent="0.25"/>
    <row r="985016" customFormat="1" x14ac:dyDescent="0.25"/>
    <row r="985017" customFormat="1" x14ac:dyDescent="0.25"/>
    <row r="985018" customFormat="1" x14ac:dyDescent="0.25"/>
    <row r="985019" customFormat="1" x14ac:dyDescent="0.25"/>
    <row r="985020" customFormat="1" x14ac:dyDescent="0.25"/>
    <row r="985021" customFormat="1" x14ac:dyDescent="0.25"/>
    <row r="985022" customFormat="1" x14ac:dyDescent="0.25"/>
    <row r="985023" customFormat="1" x14ac:dyDescent="0.25"/>
    <row r="985024" customFormat="1" x14ac:dyDescent="0.25"/>
    <row r="985025" customFormat="1" x14ac:dyDescent="0.25"/>
    <row r="985026" customFormat="1" x14ac:dyDescent="0.25"/>
    <row r="985027" customFormat="1" x14ac:dyDescent="0.25"/>
    <row r="985028" customFormat="1" x14ac:dyDescent="0.25"/>
    <row r="985029" customFormat="1" x14ac:dyDescent="0.25"/>
    <row r="985030" customFormat="1" x14ac:dyDescent="0.25"/>
    <row r="985031" customFormat="1" x14ac:dyDescent="0.25"/>
    <row r="985032" customFormat="1" x14ac:dyDescent="0.25"/>
    <row r="985033" customFormat="1" x14ac:dyDescent="0.25"/>
    <row r="985034" customFormat="1" x14ac:dyDescent="0.25"/>
    <row r="985035" customFormat="1" x14ac:dyDescent="0.25"/>
    <row r="985036" customFormat="1" x14ac:dyDescent="0.25"/>
    <row r="985037" customFormat="1" x14ac:dyDescent="0.25"/>
    <row r="985038" customFormat="1" x14ac:dyDescent="0.25"/>
    <row r="985039" customFormat="1" x14ac:dyDescent="0.25"/>
    <row r="985040" customFormat="1" x14ac:dyDescent="0.25"/>
    <row r="985041" customFormat="1" x14ac:dyDescent="0.25"/>
    <row r="985042" customFormat="1" x14ac:dyDescent="0.25"/>
    <row r="985043" customFormat="1" x14ac:dyDescent="0.25"/>
    <row r="985044" customFormat="1" x14ac:dyDescent="0.25"/>
    <row r="985045" customFormat="1" x14ac:dyDescent="0.25"/>
    <row r="985046" customFormat="1" x14ac:dyDescent="0.25"/>
    <row r="985047" customFormat="1" x14ac:dyDescent="0.25"/>
    <row r="985048" customFormat="1" x14ac:dyDescent="0.25"/>
    <row r="985049" customFormat="1" x14ac:dyDescent="0.25"/>
    <row r="985050" customFormat="1" x14ac:dyDescent="0.25"/>
    <row r="985051" customFormat="1" x14ac:dyDescent="0.25"/>
    <row r="985052" customFormat="1" x14ac:dyDescent="0.25"/>
    <row r="985053" customFormat="1" x14ac:dyDescent="0.25"/>
    <row r="985054" customFormat="1" x14ac:dyDescent="0.25"/>
    <row r="985055" customFormat="1" x14ac:dyDescent="0.25"/>
    <row r="985056" customFormat="1" x14ac:dyDescent="0.25"/>
    <row r="985057" customFormat="1" x14ac:dyDescent="0.25"/>
    <row r="985058" customFormat="1" x14ac:dyDescent="0.25"/>
    <row r="985059" customFormat="1" x14ac:dyDescent="0.25"/>
    <row r="985060" customFormat="1" x14ac:dyDescent="0.25"/>
    <row r="985061" customFormat="1" x14ac:dyDescent="0.25"/>
    <row r="985062" customFormat="1" x14ac:dyDescent="0.25"/>
    <row r="985063" customFormat="1" x14ac:dyDescent="0.25"/>
    <row r="985064" customFormat="1" x14ac:dyDescent="0.25"/>
    <row r="985065" customFormat="1" x14ac:dyDescent="0.25"/>
    <row r="985066" customFormat="1" x14ac:dyDescent="0.25"/>
    <row r="985067" customFormat="1" x14ac:dyDescent="0.25"/>
    <row r="985068" customFormat="1" x14ac:dyDescent="0.25"/>
    <row r="985069" customFormat="1" x14ac:dyDescent="0.25"/>
    <row r="985070" customFormat="1" x14ac:dyDescent="0.25"/>
    <row r="985071" customFormat="1" x14ac:dyDescent="0.25"/>
    <row r="985072" customFormat="1" x14ac:dyDescent="0.25"/>
    <row r="985073" customFormat="1" x14ac:dyDescent="0.25"/>
    <row r="985074" customFormat="1" x14ac:dyDescent="0.25"/>
    <row r="985075" customFormat="1" x14ac:dyDescent="0.25"/>
    <row r="985076" customFormat="1" x14ac:dyDescent="0.25"/>
    <row r="985077" customFormat="1" x14ac:dyDescent="0.25"/>
    <row r="985078" customFormat="1" x14ac:dyDescent="0.25"/>
    <row r="985079" customFormat="1" x14ac:dyDescent="0.25"/>
    <row r="985080" customFormat="1" x14ac:dyDescent="0.25"/>
    <row r="985081" customFormat="1" x14ac:dyDescent="0.25"/>
    <row r="985082" customFormat="1" x14ac:dyDescent="0.25"/>
    <row r="985083" customFormat="1" x14ac:dyDescent="0.25"/>
    <row r="985084" customFormat="1" x14ac:dyDescent="0.25"/>
    <row r="985085" customFormat="1" x14ac:dyDescent="0.25"/>
    <row r="985086" customFormat="1" x14ac:dyDescent="0.25"/>
    <row r="985087" customFormat="1" x14ac:dyDescent="0.25"/>
    <row r="985088" customFormat="1" x14ac:dyDescent="0.25"/>
    <row r="985089" customFormat="1" x14ac:dyDescent="0.25"/>
    <row r="985090" customFormat="1" x14ac:dyDescent="0.25"/>
    <row r="985091" customFormat="1" x14ac:dyDescent="0.25"/>
    <row r="985092" customFormat="1" x14ac:dyDescent="0.25"/>
    <row r="985093" customFormat="1" x14ac:dyDescent="0.25"/>
    <row r="985094" customFormat="1" x14ac:dyDescent="0.25"/>
    <row r="985095" customFormat="1" x14ac:dyDescent="0.25"/>
    <row r="985096" customFormat="1" x14ac:dyDescent="0.25"/>
    <row r="985097" customFormat="1" x14ac:dyDescent="0.25"/>
    <row r="985098" customFormat="1" x14ac:dyDescent="0.25"/>
    <row r="985099" customFormat="1" x14ac:dyDescent="0.25"/>
    <row r="985100" customFormat="1" x14ac:dyDescent="0.25"/>
    <row r="985101" customFormat="1" x14ac:dyDescent="0.25"/>
    <row r="985102" customFormat="1" x14ac:dyDescent="0.25"/>
    <row r="985103" customFormat="1" x14ac:dyDescent="0.25"/>
    <row r="985104" customFormat="1" x14ac:dyDescent="0.25"/>
    <row r="985105" customFormat="1" x14ac:dyDescent="0.25"/>
    <row r="985106" customFormat="1" x14ac:dyDescent="0.25"/>
    <row r="985107" customFormat="1" x14ac:dyDescent="0.25"/>
    <row r="985108" customFormat="1" x14ac:dyDescent="0.25"/>
    <row r="985109" customFormat="1" x14ac:dyDescent="0.25"/>
    <row r="985110" customFormat="1" x14ac:dyDescent="0.25"/>
    <row r="985111" customFormat="1" x14ac:dyDescent="0.25"/>
    <row r="985112" customFormat="1" x14ac:dyDescent="0.25"/>
    <row r="985113" customFormat="1" x14ac:dyDescent="0.25"/>
    <row r="985114" customFormat="1" x14ac:dyDescent="0.25"/>
    <row r="985115" customFormat="1" x14ac:dyDescent="0.25"/>
    <row r="985116" customFormat="1" x14ac:dyDescent="0.25"/>
    <row r="985117" customFormat="1" x14ac:dyDescent="0.25"/>
    <row r="985118" customFormat="1" x14ac:dyDescent="0.25"/>
    <row r="985119" customFormat="1" x14ac:dyDescent="0.25"/>
    <row r="985120" customFormat="1" x14ac:dyDescent="0.25"/>
    <row r="985121" customFormat="1" x14ac:dyDescent="0.25"/>
    <row r="985122" customFormat="1" x14ac:dyDescent="0.25"/>
    <row r="985123" customFormat="1" x14ac:dyDescent="0.25"/>
    <row r="985124" customFormat="1" x14ac:dyDescent="0.25"/>
    <row r="985125" customFormat="1" x14ac:dyDescent="0.25"/>
    <row r="985126" customFormat="1" x14ac:dyDescent="0.25"/>
    <row r="985127" customFormat="1" x14ac:dyDescent="0.25"/>
    <row r="985128" customFormat="1" x14ac:dyDescent="0.25"/>
    <row r="985129" customFormat="1" x14ac:dyDescent="0.25"/>
    <row r="985130" customFormat="1" x14ac:dyDescent="0.25"/>
    <row r="985131" customFormat="1" x14ac:dyDescent="0.25"/>
    <row r="985132" customFormat="1" x14ac:dyDescent="0.25"/>
    <row r="985133" customFormat="1" x14ac:dyDescent="0.25"/>
    <row r="985134" customFormat="1" x14ac:dyDescent="0.25"/>
    <row r="985135" customFormat="1" x14ac:dyDescent="0.25"/>
    <row r="985136" customFormat="1" x14ac:dyDescent="0.25"/>
    <row r="985137" customFormat="1" x14ac:dyDescent="0.25"/>
    <row r="985138" customFormat="1" x14ac:dyDescent="0.25"/>
    <row r="985139" customFormat="1" x14ac:dyDescent="0.25"/>
    <row r="985140" customFormat="1" x14ac:dyDescent="0.25"/>
    <row r="985141" customFormat="1" x14ac:dyDescent="0.25"/>
    <row r="985142" customFormat="1" x14ac:dyDescent="0.25"/>
    <row r="985143" customFormat="1" x14ac:dyDescent="0.25"/>
    <row r="985144" customFormat="1" x14ac:dyDescent="0.25"/>
    <row r="985145" customFormat="1" x14ac:dyDescent="0.25"/>
    <row r="985146" customFormat="1" x14ac:dyDescent="0.25"/>
    <row r="985147" customFormat="1" x14ac:dyDescent="0.25"/>
    <row r="985148" customFormat="1" x14ac:dyDescent="0.25"/>
    <row r="985149" customFormat="1" x14ac:dyDescent="0.25"/>
    <row r="985150" customFormat="1" x14ac:dyDescent="0.25"/>
    <row r="985151" customFormat="1" x14ac:dyDescent="0.25"/>
    <row r="985152" customFormat="1" x14ac:dyDescent="0.25"/>
    <row r="985153" customFormat="1" x14ac:dyDescent="0.25"/>
    <row r="985154" customFormat="1" x14ac:dyDescent="0.25"/>
    <row r="985155" customFormat="1" x14ac:dyDescent="0.25"/>
    <row r="985156" customFormat="1" x14ac:dyDescent="0.25"/>
    <row r="985157" customFormat="1" x14ac:dyDescent="0.25"/>
    <row r="985158" customFormat="1" x14ac:dyDescent="0.25"/>
    <row r="985159" customFormat="1" x14ac:dyDescent="0.25"/>
    <row r="985160" customFormat="1" x14ac:dyDescent="0.25"/>
    <row r="985161" customFormat="1" x14ac:dyDescent="0.25"/>
    <row r="985162" customFormat="1" x14ac:dyDescent="0.25"/>
    <row r="985163" customFormat="1" x14ac:dyDescent="0.25"/>
    <row r="985164" customFormat="1" x14ac:dyDescent="0.25"/>
    <row r="985165" customFormat="1" x14ac:dyDescent="0.25"/>
    <row r="985166" customFormat="1" x14ac:dyDescent="0.25"/>
    <row r="985167" customFormat="1" x14ac:dyDescent="0.25"/>
    <row r="985168" customFormat="1" x14ac:dyDescent="0.25"/>
    <row r="985169" customFormat="1" x14ac:dyDescent="0.25"/>
    <row r="985170" customFormat="1" x14ac:dyDescent="0.25"/>
    <row r="985171" customFormat="1" x14ac:dyDescent="0.25"/>
    <row r="985172" customFormat="1" x14ac:dyDescent="0.25"/>
    <row r="985173" customFormat="1" x14ac:dyDescent="0.25"/>
    <row r="985174" customFormat="1" x14ac:dyDescent="0.25"/>
    <row r="985175" customFormat="1" x14ac:dyDescent="0.25"/>
    <row r="985176" customFormat="1" x14ac:dyDescent="0.25"/>
    <row r="985177" customFormat="1" x14ac:dyDescent="0.25"/>
    <row r="985178" customFormat="1" x14ac:dyDescent="0.25"/>
    <row r="985179" customFormat="1" x14ac:dyDescent="0.25"/>
    <row r="985180" customFormat="1" x14ac:dyDescent="0.25"/>
    <row r="985181" customFormat="1" x14ac:dyDescent="0.25"/>
    <row r="985182" customFormat="1" x14ac:dyDescent="0.25"/>
    <row r="985183" customFormat="1" x14ac:dyDescent="0.25"/>
    <row r="985184" customFormat="1" x14ac:dyDescent="0.25"/>
    <row r="985185" customFormat="1" x14ac:dyDescent="0.25"/>
    <row r="985186" customFormat="1" x14ac:dyDescent="0.25"/>
    <row r="985187" customFormat="1" x14ac:dyDescent="0.25"/>
    <row r="985188" customFormat="1" x14ac:dyDescent="0.25"/>
    <row r="985189" customFormat="1" x14ac:dyDescent="0.25"/>
    <row r="985190" customFormat="1" x14ac:dyDescent="0.25"/>
    <row r="985191" customFormat="1" x14ac:dyDescent="0.25"/>
    <row r="985192" customFormat="1" x14ac:dyDescent="0.25"/>
    <row r="985193" customFormat="1" x14ac:dyDescent="0.25"/>
    <row r="985194" customFormat="1" x14ac:dyDescent="0.25"/>
    <row r="985195" customFormat="1" x14ac:dyDescent="0.25"/>
    <row r="985196" customFormat="1" x14ac:dyDescent="0.25"/>
    <row r="985197" customFormat="1" x14ac:dyDescent="0.25"/>
    <row r="985198" customFormat="1" x14ac:dyDescent="0.25"/>
    <row r="985199" customFormat="1" x14ac:dyDescent="0.25"/>
    <row r="985200" customFormat="1" x14ac:dyDescent="0.25"/>
    <row r="985201" customFormat="1" x14ac:dyDescent="0.25"/>
    <row r="985202" customFormat="1" x14ac:dyDescent="0.25"/>
    <row r="985203" customFormat="1" x14ac:dyDescent="0.25"/>
    <row r="985204" customFormat="1" x14ac:dyDescent="0.25"/>
    <row r="985205" customFormat="1" x14ac:dyDescent="0.25"/>
    <row r="985206" customFormat="1" x14ac:dyDescent="0.25"/>
    <row r="985207" customFormat="1" x14ac:dyDescent="0.25"/>
    <row r="985208" customFormat="1" x14ac:dyDescent="0.25"/>
    <row r="985209" customFormat="1" x14ac:dyDescent="0.25"/>
    <row r="985210" customFormat="1" x14ac:dyDescent="0.25"/>
    <row r="985211" customFormat="1" x14ac:dyDescent="0.25"/>
    <row r="985212" customFormat="1" x14ac:dyDescent="0.25"/>
    <row r="985213" customFormat="1" x14ac:dyDescent="0.25"/>
    <row r="985214" customFormat="1" x14ac:dyDescent="0.25"/>
    <row r="985215" customFormat="1" x14ac:dyDescent="0.25"/>
    <row r="985216" customFormat="1" x14ac:dyDescent="0.25"/>
    <row r="985217" customFormat="1" x14ac:dyDescent="0.25"/>
    <row r="985218" customFormat="1" x14ac:dyDescent="0.25"/>
    <row r="985219" customFormat="1" x14ac:dyDescent="0.25"/>
    <row r="985220" customFormat="1" x14ac:dyDescent="0.25"/>
    <row r="985221" customFormat="1" x14ac:dyDescent="0.25"/>
    <row r="985222" customFormat="1" x14ac:dyDescent="0.25"/>
    <row r="985223" customFormat="1" x14ac:dyDescent="0.25"/>
    <row r="985224" customFormat="1" x14ac:dyDescent="0.25"/>
    <row r="985225" customFormat="1" x14ac:dyDescent="0.25"/>
    <row r="985226" customFormat="1" x14ac:dyDescent="0.25"/>
    <row r="985227" customFormat="1" x14ac:dyDescent="0.25"/>
    <row r="985228" customFormat="1" x14ac:dyDescent="0.25"/>
    <row r="985229" customFormat="1" x14ac:dyDescent="0.25"/>
    <row r="985230" customFormat="1" x14ac:dyDescent="0.25"/>
    <row r="985231" customFormat="1" x14ac:dyDescent="0.25"/>
    <row r="985232" customFormat="1" x14ac:dyDescent="0.25"/>
    <row r="985233" customFormat="1" x14ac:dyDescent="0.25"/>
    <row r="985234" customFormat="1" x14ac:dyDescent="0.25"/>
    <row r="985235" customFormat="1" x14ac:dyDescent="0.25"/>
    <row r="985236" customFormat="1" x14ac:dyDescent="0.25"/>
    <row r="985237" customFormat="1" x14ac:dyDescent="0.25"/>
    <row r="985238" customFormat="1" x14ac:dyDescent="0.25"/>
    <row r="985239" customFormat="1" x14ac:dyDescent="0.25"/>
    <row r="985240" customFormat="1" x14ac:dyDescent="0.25"/>
    <row r="985241" customFormat="1" x14ac:dyDescent="0.25"/>
    <row r="985242" customFormat="1" x14ac:dyDescent="0.25"/>
    <row r="985243" customFormat="1" x14ac:dyDescent="0.25"/>
    <row r="985244" customFormat="1" x14ac:dyDescent="0.25"/>
    <row r="985245" customFormat="1" x14ac:dyDescent="0.25"/>
    <row r="985246" customFormat="1" x14ac:dyDescent="0.25"/>
    <row r="985247" customFormat="1" x14ac:dyDescent="0.25"/>
    <row r="985248" customFormat="1" x14ac:dyDescent="0.25"/>
    <row r="985249" customFormat="1" x14ac:dyDescent="0.25"/>
    <row r="985250" customFormat="1" x14ac:dyDescent="0.25"/>
    <row r="985251" customFormat="1" x14ac:dyDescent="0.25"/>
    <row r="985252" customFormat="1" x14ac:dyDescent="0.25"/>
    <row r="985253" customFormat="1" x14ac:dyDescent="0.25"/>
    <row r="985254" customFormat="1" x14ac:dyDescent="0.25"/>
    <row r="985255" customFormat="1" x14ac:dyDescent="0.25"/>
    <row r="985256" customFormat="1" x14ac:dyDescent="0.25"/>
    <row r="985257" customFormat="1" x14ac:dyDescent="0.25"/>
    <row r="985258" customFormat="1" x14ac:dyDescent="0.25"/>
    <row r="985259" customFormat="1" x14ac:dyDescent="0.25"/>
    <row r="985260" customFormat="1" x14ac:dyDescent="0.25"/>
    <row r="985261" customFormat="1" x14ac:dyDescent="0.25"/>
    <row r="985262" customFormat="1" x14ac:dyDescent="0.25"/>
    <row r="985263" customFormat="1" x14ac:dyDescent="0.25"/>
    <row r="985264" customFormat="1" x14ac:dyDescent="0.25"/>
    <row r="985265" customFormat="1" x14ac:dyDescent="0.25"/>
    <row r="985266" customFormat="1" x14ac:dyDescent="0.25"/>
    <row r="985267" customFormat="1" x14ac:dyDescent="0.25"/>
    <row r="985268" customFormat="1" x14ac:dyDescent="0.25"/>
    <row r="985269" customFormat="1" x14ac:dyDescent="0.25"/>
    <row r="985270" customFormat="1" x14ac:dyDescent="0.25"/>
    <row r="985271" customFormat="1" x14ac:dyDescent="0.25"/>
    <row r="985272" customFormat="1" x14ac:dyDescent="0.25"/>
    <row r="985273" customFormat="1" x14ac:dyDescent="0.25"/>
    <row r="985274" customFormat="1" x14ac:dyDescent="0.25"/>
    <row r="985275" customFormat="1" x14ac:dyDescent="0.25"/>
    <row r="985276" customFormat="1" x14ac:dyDescent="0.25"/>
    <row r="985277" customFormat="1" x14ac:dyDescent="0.25"/>
    <row r="985278" customFormat="1" x14ac:dyDescent="0.25"/>
    <row r="985279" customFormat="1" x14ac:dyDescent="0.25"/>
    <row r="985280" customFormat="1" x14ac:dyDescent="0.25"/>
    <row r="985281" customFormat="1" x14ac:dyDescent="0.25"/>
    <row r="985282" customFormat="1" x14ac:dyDescent="0.25"/>
    <row r="985283" customFormat="1" x14ac:dyDescent="0.25"/>
    <row r="985284" customFormat="1" x14ac:dyDescent="0.25"/>
    <row r="985285" customFormat="1" x14ac:dyDescent="0.25"/>
    <row r="985286" customFormat="1" x14ac:dyDescent="0.25"/>
    <row r="985287" customFormat="1" x14ac:dyDescent="0.25"/>
    <row r="985288" customFormat="1" x14ac:dyDescent="0.25"/>
    <row r="985289" customFormat="1" x14ac:dyDescent="0.25"/>
    <row r="985290" customFormat="1" x14ac:dyDescent="0.25"/>
    <row r="985291" customFormat="1" x14ac:dyDescent="0.25"/>
    <row r="985292" customFormat="1" x14ac:dyDescent="0.25"/>
    <row r="985293" customFormat="1" x14ac:dyDescent="0.25"/>
    <row r="985294" customFormat="1" x14ac:dyDescent="0.25"/>
    <row r="985295" customFormat="1" x14ac:dyDescent="0.25"/>
    <row r="985296" customFormat="1" x14ac:dyDescent="0.25"/>
    <row r="985297" customFormat="1" x14ac:dyDescent="0.25"/>
    <row r="985298" customFormat="1" x14ac:dyDescent="0.25"/>
    <row r="985299" customFormat="1" x14ac:dyDescent="0.25"/>
    <row r="985300" customFormat="1" x14ac:dyDescent="0.25"/>
    <row r="985301" customFormat="1" x14ac:dyDescent="0.25"/>
    <row r="985302" customFormat="1" x14ac:dyDescent="0.25"/>
    <row r="985303" customFormat="1" x14ac:dyDescent="0.25"/>
    <row r="985304" customFormat="1" x14ac:dyDescent="0.25"/>
    <row r="985305" customFormat="1" x14ac:dyDescent="0.25"/>
    <row r="985306" customFormat="1" x14ac:dyDescent="0.25"/>
    <row r="985307" customFormat="1" x14ac:dyDescent="0.25"/>
    <row r="985308" customFormat="1" x14ac:dyDescent="0.25"/>
    <row r="985309" customFormat="1" x14ac:dyDescent="0.25"/>
    <row r="985310" customFormat="1" x14ac:dyDescent="0.25"/>
    <row r="985311" customFormat="1" x14ac:dyDescent="0.25"/>
    <row r="985312" customFormat="1" x14ac:dyDescent="0.25"/>
    <row r="985313" customFormat="1" x14ac:dyDescent="0.25"/>
    <row r="985314" customFormat="1" x14ac:dyDescent="0.25"/>
    <row r="985315" customFormat="1" x14ac:dyDescent="0.25"/>
    <row r="985316" customFormat="1" x14ac:dyDescent="0.25"/>
    <row r="985317" customFormat="1" x14ac:dyDescent="0.25"/>
    <row r="985318" customFormat="1" x14ac:dyDescent="0.25"/>
    <row r="985319" customFormat="1" x14ac:dyDescent="0.25"/>
    <row r="985320" customFormat="1" x14ac:dyDescent="0.25"/>
    <row r="985321" customFormat="1" x14ac:dyDescent="0.25"/>
    <row r="985322" customFormat="1" x14ac:dyDescent="0.25"/>
    <row r="985323" customFormat="1" x14ac:dyDescent="0.25"/>
    <row r="985324" customFormat="1" x14ac:dyDescent="0.25"/>
    <row r="985325" customFormat="1" x14ac:dyDescent="0.25"/>
    <row r="985326" customFormat="1" x14ac:dyDescent="0.25"/>
    <row r="985327" customFormat="1" x14ac:dyDescent="0.25"/>
    <row r="985328" customFormat="1" x14ac:dyDescent="0.25"/>
    <row r="985329" customFormat="1" x14ac:dyDescent="0.25"/>
    <row r="985330" customFormat="1" x14ac:dyDescent="0.25"/>
    <row r="985331" customFormat="1" x14ac:dyDescent="0.25"/>
    <row r="985332" customFormat="1" x14ac:dyDescent="0.25"/>
    <row r="985333" customFormat="1" x14ac:dyDescent="0.25"/>
    <row r="985334" customFormat="1" x14ac:dyDescent="0.25"/>
    <row r="985335" customFormat="1" x14ac:dyDescent="0.25"/>
    <row r="985336" customFormat="1" x14ac:dyDescent="0.25"/>
    <row r="985337" customFormat="1" x14ac:dyDescent="0.25"/>
    <row r="985338" customFormat="1" x14ac:dyDescent="0.25"/>
    <row r="985339" customFormat="1" x14ac:dyDescent="0.25"/>
    <row r="985340" customFormat="1" x14ac:dyDescent="0.25"/>
    <row r="985341" customFormat="1" x14ac:dyDescent="0.25"/>
    <row r="985342" customFormat="1" x14ac:dyDescent="0.25"/>
    <row r="985343" customFormat="1" x14ac:dyDescent="0.25"/>
    <row r="985344" customFormat="1" x14ac:dyDescent="0.25"/>
    <row r="985345" customFormat="1" x14ac:dyDescent="0.25"/>
    <row r="985346" customFormat="1" x14ac:dyDescent="0.25"/>
    <row r="985347" customFormat="1" x14ac:dyDescent="0.25"/>
    <row r="985348" customFormat="1" x14ac:dyDescent="0.25"/>
    <row r="985349" customFormat="1" x14ac:dyDescent="0.25"/>
    <row r="985350" customFormat="1" x14ac:dyDescent="0.25"/>
    <row r="985351" customFormat="1" x14ac:dyDescent="0.25"/>
    <row r="985352" customFormat="1" x14ac:dyDescent="0.25"/>
    <row r="985353" customFormat="1" x14ac:dyDescent="0.25"/>
    <row r="985354" customFormat="1" x14ac:dyDescent="0.25"/>
    <row r="985355" customFormat="1" x14ac:dyDescent="0.25"/>
    <row r="985356" customFormat="1" x14ac:dyDescent="0.25"/>
    <row r="985357" customFormat="1" x14ac:dyDescent="0.25"/>
    <row r="985358" customFormat="1" x14ac:dyDescent="0.25"/>
    <row r="985359" customFormat="1" x14ac:dyDescent="0.25"/>
    <row r="985360" customFormat="1" x14ac:dyDescent="0.25"/>
    <row r="985361" customFormat="1" x14ac:dyDescent="0.25"/>
    <row r="985362" customFormat="1" x14ac:dyDescent="0.25"/>
    <row r="985363" customFormat="1" x14ac:dyDescent="0.25"/>
    <row r="985364" customFormat="1" x14ac:dyDescent="0.25"/>
    <row r="985365" customFormat="1" x14ac:dyDescent="0.25"/>
    <row r="985366" customFormat="1" x14ac:dyDescent="0.25"/>
    <row r="985367" customFormat="1" x14ac:dyDescent="0.25"/>
    <row r="985368" customFormat="1" x14ac:dyDescent="0.25"/>
    <row r="985369" customFormat="1" x14ac:dyDescent="0.25"/>
    <row r="985370" customFormat="1" x14ac:dyDescent="0.25"/>
    <row r="985371" customFormat="1" x14ac:dyDescent="0.25"/>
    <row r="985372" customFormat="1" x14ac:dyDescent="0.25"/>
    <row r="985373" customFormat="1" x14ac:dyDescent="0.25"/>
    <row r="985374" customFormat="1" x14ac:dyDescent="0.25"/>
    <row r="985375" customFormat="1" x14ac:dyDescent="0.25"/>
    <row r="985376" customFormat="1" x14ac:dyDescent="0.25"/>
    <row r="985377" customFormat="1" x14ac:dyDescent="0.25"/>
    <row r="985378" customFormat="1" x14ac:dyDescent="0.25"/>
    <row r="985379" customFormat="1" x14ac:dyDescent="0.25"/>
    <row r="985380" customFormat="1" x14ac:dyDescent="0.25"/>
    <row r="985381" customFormat="1" x14ac:dyDescent="0.25"/>
    <row r="985382" customFormat="1" x14ac:dyDescent="0.25"/>
    <row r="985383" customFormat="1" x14ac:dyDescent="0.25"/>
    <row r="985384" customFormat="1" x14ac:dyDescent="0.25"/>
    <row r="985385" customFormat="1" x14ac:dyDescent="0.25"/>
    <row r="985386" customFormat="1" x14ac:dyDescent="0.25"/>
    <row r="985387" customFormat="1" x14ac:dyDescent="0.25"/>
    <row r="985388" customFormat="1" x14ac:dyDescent="0.25"/>
    <row r="985389" customFormat="1" x14ac:dyDescent="0.25"/>
    <row r="985390" customFormat="1" x14ac:dyDescent="0.25"/>
    <row r="985391" customFormat="1" x14ac:dyDescent="0.25"/>
    <row r="985392" customFormat="1" x14ac:dyDescent="0.25"/>
    <row r="985393" customFormat="1" x14ac:dyDescent="0.25"/>
    <row r="985394" customFormat="1" x14ac:dyDescent="0.25"/>
    <row r="985395" customFormat="1" x14ac:dyDescent="0.25"/>
    <row r="985396" customFormat="1" x14ac:dyDescent="0.25"/>
    <row r="985397" customFormat="1" x14ac:dyDescent="0.25"/>
    <row r="985398" customFormat="1" x14ac:dyDescent="0.25"/>
    <row r="985399" customFormat="1" x14ac:dyDescent="0.25"/>
    <row r="985400" customFormat="1" x14ac:dyDescent="0.25"/>
    <row r="985401" customFormat="1" x14ac:dyDescent="0.25"/>
    <row r="985402" customFormat="1" x14ac:dyDescent="0.25"/>
    <row r="985403" customFormat="1" x14ac:dyDescent="0.25"/>
    <row r="985404" customFormat="1" x14ac:dyDescent="0.25"/>
    <row r="985405" customFormat="1" x14ac:dyDescent="0.25"/>
    <row r="985406" customFormat="1" x14ac:dyDescent="0.25"/>
    <row r="985407" customFormat="1" x14ac:dyDescent="0.25"/>
    <row r="985408" customFormat="1" x14ac:dyDescent="0.25"/>
    <row r="985409" customFormat="1" x14ac:dyDescent="0.25"/>
    <row r="985410" customFormat="1" x14ac:dyDescent="0.25"/>
    <row r="985411" customFormat="1" x14ac:dyDescent="0.25"/>
    <row r="985412" customFormat="1" x14ac:dyDescent="0.25"/>
    <row r="985413" customFormat="1" x14ac:dyDescent="0.25"/>
    <row r="985414" customFormat="1" x14ac:dyDescent="0.25"/>
    <row r="985415" customFormat="1" x14ac:dyDescent="0.25"/>
    <row r="985416" customFormat="1" x14ac:dyDescent="0.25"/>
    <row r="985417" customFormat="1" x14ac:dyDescent="0.25"/>
    <row r="985418" customFormat="1" x14ac:dyDescent="0.25"/>
    <row r="985419" customFormat="1" x14ac:dyDescent="0.25"/>
    <row r="985420" customFormat="1" x14ac:dyDescent="0.25"/>
    <row r="985421" customFormat="1" x14ac:dyDescent="0.25"/>
    <row r="985422" customFormat="1" x14ac:dyDescent="0.25"/>
    <row r="985423" customFormat="1" x14ac:dyDescent="0.25"/>
    <row r="985424" customFormat="1" x14ac:dyDescent="0.25"/>
    <row r="985425" customFormat="1" x14ac:dyDescent="0.25"/>
    <row r="985426" customFormat="1" x14ac:dyDescent="0.25"/>
    <row r="985427" customFormat="1" x14ac:dyDescent="0.25"/>
    <row r="985428" customFormat="1" x14ac:dyDescent="0.25"/>
    <row r="985429" customFormat="1" x14ac:dyDescent="0.25"/>
    <row r="985430" customFormat="1" x14ac:dyDescent="0.25"/>
    <row r="985431" customFormat="1" x14ac:dyDescent="0.25"/>
    <row r="985432" customFormat="1" x14ac:dyDescent="0.25"/>
    <row r="985433" customFormat="1" x14ac:dyDescent="0.25"/>
    <row r="985434" customFormat="1" x14ac:dyDescent="0.25"/>
    <row r="985435" customFormat="1" x14ac:dyDescent="0.25"/>
    <row r="985436" customFormat="1" x14ac:dyDescent="0.25"/>
    <row r="985437" customFormat="1" x14ac:dyDescent="0.25"/>
    <row r="985438" customFormat="1" x14ac:dyDescent="0.25"/>
    <row r="985439" customFormat="1" x14ac:dyDescent="0.25"/>
    <row r="985440" customFormat="1" x14ac:dyDescent="0.25"/>
    <row r="985441" customFormat="1" x14ac:dyDescent="0.25"/>
    <row r="985442" customFormat="1" x14ac:dyDescent="0.25"/>
    <row r="985443" customFormat="1" x14ac:dyDescent="0.25"/>
    <row r="985444" customFormat="1" x14ac:dyDescent="0.25"/>
    <row r="985445" customFormat="1" x14ac:dyDescent="0.25"/>
    <row r="985446" customFormat="1" x14ac:dyDescent="0.25"/>
    <row r="985447" customFormat="1" x14ac:dyDescent="0.25"/>
    <row r="985448" customFormat="1" x14ac:dyDescent="0.25"/>
    <row r="985449" customFormat="1" x14ac:dyDescent="0.25"/>
    <row r="985450" customFormat="1" x14ac:dyDescent="0.25"/>
    <row r="985451" customFormat="1" x14ac:dyDescent="0.25"/>
    <row r="985452" customFormat="1" x14ac:dyDescent="0.25"/>
    <row r="985453" customFormat="1" x14ac:dyDescent="0.25"/>
    <row r="985454" customFormat="1" x14ac:dyDescent="0.25"/>
    <row r="985455" customFormat="1" x14ac:dyDescent="0.25"/>
    <row r="985456" customFormat="1" x14ac:dyDescent="0.25"/>
    <row r="985457" customFormat="1" x14ac:dyDescent="0.25"/>
    <row r="985458" customFormat="1" x14ac:dyDescent="0.25"/>
    <row r="985459" customFormat="1" x14ac:dyDescent="0.25"/>
    <row r="985460" customFormat="1" x14ac:dyDescent="0.25"/>
    <row r="985461" customFormat="1" x14ac:dyDescent="0.25"/>
    <row r="985462" customFormat="1" x14ac:dyDescent="0.25"/>
    <row r="985463" customFormat="1" x14ac:dyDescent="0.25"/>
    <row r="985464" customFormat="1" x14ac:dyDescent="0.25"/>
    <row r="985465" customFormat="1" x14ac:dyDescent="0.25"/>
    <row r="985466" customFormat="1" x14ac:dyDescent="0.25"/>
    <row r="985467" customFormat="1" x14ac:dyDescent="0.25"/>
    <row r="985468" customFormat="1" x14ac:dyDescent="0.25"/>
    <row r="985469" customFormat="1" x14ac:dyDescent="0.25"/>
    <row r="985470" customFormat="1" x14ac:dyDescent="0.25"/>
    <row r="985471" customFormat="1" x14ac:dyDescent="0.25"/>
    <row r="985472" customFormat="1" x14ac:dyDescent="0.25"/>
    <row r="985473" customFormat="1" x14ac:dyDescent="0.25"/>
    <row r="985474" customFormat="1" x14ac:dyDescent="0.25"/>
    <row r="985475" customFormat="1" x14ac:dyDescent="0.25"/>
    <row r="985476" customFormat="1" x14ac:dyDescent="0.25"/>
    <row r="985477" customFormat="1" x14ac:dyDescent="0.25"/>
    <row r="985478" customFormat="1" x14ac:dyDescent="0.25"/>
    <row r="985479" customFormat="1" x14ac:dyDescent="0.25"/>
    <row r="985480" customFormat="1" x14ac:dyDescent="0.25"/>
    <row r="985481" customFormat="1" x14ac:dyDescent="0.25"/>
    <row r="985482" customFormat="1" x14ac:dyDescent="0.25"/>
    <row r="985483" customFormat="1" x14ac:dyDescent="0.25"/>
    <row r="985484" customFormat="1" x14ac:dyDescent="0.25"/>
    <row r="985485" customFormat="1" x14ac:dyDescent="0.25"/>
    <row r="985486" customFormat="1" x14ac:dyDescent="0.25"/>
    <row r="985487" customFormat="1" x14ac:dyDescent="0.25"/>
    <row r="985488" customFormat="1" x14ac:dyDescent="0.25"/>
    <row r="985489" customFormat="1" x14ac:dyDescent="0.25"/>
    <row r="985490" customFormat="1" x14ac:dyDescent="0.25"/>
    <row r="985491" customFormat="1" x14ac:dyDescent="0.25"/>
    <row r="985492" customFormat="1" x14ac:dyDescent="0.25"/>
    <row r="985493" customFormat="1" x14ac:dyDescent="0.25"/>
    <row r="985494" customFormat="1" x14ac:dyDescent="0.25"/>
    <row r="985495" customFormat="1" x14ac:dyDescent="0.25"/>
    <row r="985496" customFormat="1" x14ac:dyDescent="0.25"/>
    <row r="985497" customFormat="1" x14ac:dyDescent="0.25"/>
    <row r="985498" customFormat="1" x14ac:dyDescent="0.25"/>
    <row r="985499" customFormat="1" x14ac:dyDescent="0.25"/>
    <row r="985500" customFormat="1" x14ac:dyDescent="0.25"/>
    <row r="985501" customFormat="1" x14ac:dyDescent="0.25"/>
    <row r="985502" customFormat="1" x14ac:dyDescent="0.25"/>
    <row r="985503" customFormat="1" x14ac:dyDescent="0.25"/>
    <row r="985504" customFormat="1" x14ac:dyDescent="0.25"/>
    <row r="985505" customFormat="1" x14ac:dyDescent="0.25"/>
    <row r="985506" customFormat="1" x14ac:dyDescent="0.25"/>
    <row r="985507" customFormat="1" x14ac:dyDescent="0.25"/>
    <row r="985508" customFormat="1" x14ac:dyDescent="0.25"/>
    <row r="985509" customFormat="1" x14ac:dyDescent="0.25"/>
    <row r="985510" customFormat="1" x14ac:dyDescent="0.25"/>
    <row r="985511" customFormat="1" x14ac:dyDescent="0.25"/>
    <row r="985512" customFormat="1" x14ac:dyDescent="0.25"/>
    <row r="985513" customFormat="1" x14ac:dyDescent="0.25"/>
    <row r="985514" customFormat="1" x14ac:dyDescent="0.25"/>
    <row r="985515" customFormat="1" x14ac:dyDescent="0.25"/>
    <row r="985516" customFormat="1" x14ac:dyDescent="0.25"/>
    <row r="985517" customFormat="1" x14ac:dyDescent="0.25"/>
    <row r="985518" customFormat="1" x14ac:dyDescent="0.25"/>
    <row r="985519" customFormat="1" x14ac:dyDescent="0.25"/>
    <row r="985520" customFormat="1" x14ac:dyDescent="0.25"/>
    <row r="985521" customFormat="1" x14ac:dyDescent="0.25"/>
    <row r="985522" customFormat="1" x14ac:dyDescent="0.25"/>
    <row r="985523" customFormat="1" x14ac:dyDescent="0.25"/>
    <row r="985524" customFormat="1" x14ac:dyDescent="0.25"/>
    <row r="985525" customFormat="1" x14ac:dyDescent="0.25"/>
    <row r="985526" customFormat="1" x14ac:dyDescent="0.25"/>
    <row r="985527" customFormat="1" x14ac:dyDescent="0.25"/>
    <row r="985528" customFormat="1" x14ac:dyDescent="0.25"/>
    <row r="985529" customFormat="1" x14ac:dyDescent="0.25"/>
    <row r="985530" customFormat="1" x14ac:dyDescent="0.25"/>
    <row r="985531" customFormat="1" x14ac:dyDescent="0.25"/>
    <row r="985532" customFormat="1" x14ac:dyDescent="0.25"/>
    <row r="985533" customFormat="1" x14ac:dyDescent="0.25"/>
    <row r="985534" customFormat="1" x14ac:dyDescent="0.25"/>
    <row r="985535" customFormat="1" x14ac:dyDescent="0.25"/>
    <row r="985536" customFormat="1" x14ac:dyDescent="0.25"/>
    <row r="985537" customFormat="1" x14ac:dyDescent="0.25"/>
    <row r="985538" customFormat="1" x14ac:dyDescent="0.25"/>
    <row r="985539" customFormat="1" x14ac:dyDescent="0.25"/>
    <row r="985540" customFormat="1" x14ac:dyDescent="0.25"/>
    <row r="985541" customFormat="1" x14ac:dyDescent="0.25"/>
    <row r="985542" customFormat="1" x14ac:dyDescent="0.25"/>
    <row r="985543" customFormat="1" x14ac:dyDescent="0.25"/>
    <row r="985544" customFormat="1" x14ac:dyDescent="0.25"/>
    <row r="985545" customFormat="1" x14ac:dyDescent="0.25"/>
    <row r="985546" customFormat="1" x14ac:dyDescent="0.25"/>
    <row r="985547" customFormat="1" x14ac:dyDescent="0.25"/>
    <row r="985548" customFormat="1" x14ac:dyDescent="0.25"/>
    <row r="985549" customFormat="1" x14ac:dyDescent="0.25"/>
    <row r="985550" customFormat="1" x14ac:dyDescent="0.25"/>
    <row r="985551" customFormat="1" x14ac:dyDescent="0.25"/>
    <row r="985552" customFormat="1" x14ac:dyDescent="0.25"/>
    <row r="985553" customFormat="1" x14ac:dyDescent="0.25"/>
    <row r="985554" customFormat="1" x14ac:dyDescent="0.25"/>
    <row r="985555" customFormat="1" x14ac:dyDescent="0.25"/>
    <row r="985556" customFormat="1" x14ac:dyDescent="0.25"/>
    <row r="985557" customFormat="1" x14ac:dyDescent="0.25"/>
    <row r="985558" customFormat="1" x14ac:dyDescent="0.25"/>
    <row r="985559" customFormat="1" x14ac:dyDescent="0.25"/>
    <row r="985560" customFormat="1" x14ac:dyDescent="0.25"/>
    <row r="985561" customFormat="1" x14ac:dyDescent="0.25"/>
    <row r="985562" customFormat="1" x14ac:dyDescent="0.25"/>
    <row r="985563" customFormat="1" x14ac:dyDescent="0.25"/>
    <row r="985564" customFormat="1" x14ac:dyDescent="0.25"/>
    <row r="985565" customFormat="1" x14ac:dyDescent="0.25"/>
    <row r="985566" customFormat="1" x14ac:dyDescent="0.25"/>
    <row r="985567" customFormat="1" x14ac:dyDescent="0.25"/>
    <row r="985568" customFormat="1" x14ac:dyDescent="0.25"/>
    <row r="985569" customFormat="1" x14ac:dyDescent="0.25"/>
    <row r="985570" customFormat="1" x14ac:dyDescent="0.25"/>
    <row r="985571" customFormat="1" x14ac:dyDescent="0.25"/>
    <row r="985572" customFormat="1" x14ac:dyDescent="0.25"/>
    <row r="985573" customFormat="1" x14ac:dyDescent="0.25"/>
    <row r="985574" customFormat="1" x14ac:dyDescent="0.25"/>
    <row r="985575" customFormat="1" x14ac:dyDescent="0.25"/>
    <row r="985576" customFormat="1" x14ac:dyDescent="0.25"/>
    <row r="985577" customFormat="1" x14ac:dyDescent="0.25"/>
    <row r="985578" customFormat="1" x14ac:dyDescent="0.25"/>
    <row r="985579" customFormat="1" x14ac:dyDescent="0.25"/>
    <row r="985580" customFormat="1" x14ac:dyDescent="0.25"/>
    <row r="985581" customFormat="1" x14ac:dyDescent="0.25"/>
    <row r="985582" customFormat="1" x14ac:dyDescent="0.25"/>
    <row r="985583" customFormat="1" x14ac:dyDescent="0.25"/>
    <row r="985584" customFormat="1" x14ac:dyDescent="0.25"/>
    <row r="985585" customFormat="1" x14ac:dyDescent="0.25"/>
    <row r="985586" customFormat="1" x14ac:dyDescent="0.25"/>
    <row r="985587" customFormat="1" x14ac:dyDescent="0.25"/>
    <row r="985588" customFormat="1" x14ac:dyDescent="0.25"/>
    <row r="985589" customFormat="1" x14ac:dyDescent="0.25"/>
    <row r="985590" customFormat="1" x14ac:dyDescent="0.25"/>
    <row r="985591" customFormat="1" x14ac:dyDescent="0.25"/>
    <row r="985592" customFormat="1" x14ac:dyDescent="0.25"/>
    <row r="985593" customFormat="1" x14ac:dyDescent="0.25"/>
    <row r="985594" customFormat="1" x14ac:dyDescent="0.25"/>
    <row r="985595" customFormat="1" x14ac:dyDescent="0.25"/>
    <row r="985596" customFormat="1" x14ac:dyDescent="0.25"/>
    <row r="985597" customFormat="1" x14ac:dyDescent="0.25"/>
    <row r="985598" customFormat="1" x14ac:dyDescent="0.25"/>
    <row r="985599" customFormat="1" x14ac:dyDescent="0.25"/>
    <row r="985600" customFormat="1" x14ac:dyDescent="0.25"/>
    <row r="985601" customFormat="1" x14ac:dyDescent="0.25"/>
    <row r="985602" customFormat="1" x14ac:dyDescent="0.25"/>
    <row r="985603" customFormat="1" x14ac:dyDescent="0.25"/>
    <row r="985604" customFormat="1" x14ac:dyDescent="0.25"/>
    <row r="985605" customFormat="1" x14ac:dyDescent="0.25"/>
    <row r="985606" customFormat="1" x14ac:dyDescent="0.25"/>
    <row r="985607" customFormat="1" x14ac:dyDescent="0.25"/>
    <row r="985608" customFormat="1" x14ac:dyDescent="0.25"/>
    <row r="985609" customFormat="1" x14ac:dyDescent="0.25"/>
    <row r="985610" customFormat="1" x14ac:dyDescent="0.25"/>
    <row r="985611" customFormat="1" x14ac:dyDescent="0.25"/>
    <row r="985612" customFormat="1" x14ac:dyDescent="0.25"/>
    <row r="985613" customFormat="1" x14ac:dyDescent="0.25"/>
    <row r="985614" customFormat="1" x14ac:dyDescent="0.25"/>
    <row r="985615" customFormat="1" x14ac:dyDescent="0.25"/>
    <row r="985616" customFormat="1" x14ac:dyDescent="0.25"/>
    <row r="985617" customFormat="1" x14ac:dyDescent="0.25"/>
    <row r="985618" customFormat="1" x14ac:dyDescent="0.25"/>
    <row r="985619" customFormat="1" x14ac:dyDescent="0.25"/>
    <row r="985620" customFormat="1" x14ac:dyDescent="0.25"/>
    <row r="985621" customFormat="1" x14ac:dyDescent="0.25"/>
    <row r="985622" customFormat="1" x14ac:dyDescent="0.25"/>
    <row r="985623" customFormat="1" x14ac:dyDescent="0.25"/>
    <row r="985624" customFormat="1" x14ac:dyDescent="0.25"/>
    <row r="985625" customFormat="1" x14ac:dyDescent="0.25"/>
    <row r="985626" customFormat="1" x14ac:dyDescent="0.25"/>
    <row r="985627" customFormat="1" x14ac:dyDescent="0.25"/>
    <row r="985628" customFormat="1" x14ac:dyDescent="0.25"/>
    <row r="985629" customFormat="1" x14ac:dyDescent="0.25"/>
    <row r="985630" customFormat="1" x14ac:dyDescent="0.25"/>
    <row r="985631" customFormat="1" x14ac:dyDescent="0.25"/>
    <row r="985632" customFormat="1" x14ac:dyDescent="0.25"/>
    <row r="985633" customFormat="1" x14ac:dyDescent="0.25"/>
    <row r="985634" customFormat="1" x14ac:dyDescent="0.25"/>
    <row r="985635" customFormat="1" x14ac:dyDescent="0.25"/>
    <row r="985636" customFormat="1" x14ac:dyDescent="0.25"/>
    <row r="985637" customFormat="1" x14ac:dyDescent="0.25"/>
    <row r="985638" customFormat="1" x14ac:dyDescent="0.25"/>
    <row r="985639" customFormat="1" x14ac:dyDescent="0.25"/>
    <row r="985640" customFormat="1" x14ac:dyDescent="0.25"/>
    <row r="985641" customFormat="1" x14ac:dyDescent="0.25"/>
    <row r="985642" customFormat="1" x14ac:dyDescent="0.25"/>
    <row r="985643" customFormat="1" x14ac:dyDescent="0.25"/>
    <row r="985644" customFormat="1" x14ac:dyDescent="0.25"/>
    <row r="985645" customFormat="1" x14ac:dyDescent="0.25"/>
    <row r="985646" customFormat="1" x14ac:dyDescent="0.25"/>
    <row r="985647" customFormat="1" x14ac:dyDescent="0.25"/>
    <row r="985648" customFormat="1" x14ac:dyDescent="0.25"/>
    <row r="985649" customFormat="1" x14ac:dyDescent="0.25"/>
    <row r="985650" customFormat="1" x14ac:dyDescent="0.25"/>
    <row r="985651" customFormat="1" x14ac:dyDescent="0.25"/>
    <row r="985652" customFormat="1" x14ac:dyDescent="0.25"/>
    <row r="985653" customFormat="1" x14ac:dyDescent="0.25"/>
    <row r="985654" customFormat="1" x14ac:dyDescent="0.25"/>
    <row r="985655" customFormat="1" x14ac:dyDescent="0.25"/>
    <row r="985656" customFormat="1" x14ac:dyDescent="0.25"/>
    <row r="985657" customFormat="1" x14ac:dyDescent="0.25"/>
    <row r="985658" customFormat="1" x14ac:dyDescent="0.25"/>
    <row r="985659" customFormat="1" x14ac:dyDescent="0.25"/>
    <row r="985660" customFormat="1" x14ac:dyDescent="0.25"/>
    <row r="985661" customFormat="1" x14ac:dyDescent="0.25"/>
    <row r="985662" customFormat="1" x14ac:dyDescent="0.25"/>
    <row r="985663" customFormat="1" x14ac:dyDescent="0.25"/>
    <row r="985664" customFormat="1" x14ac:dyDescent="0.25"/>
    <row r="985665" customFormat="1" x14ac:dyDescent="0.25"/>
    <row r="985666" customFormat="1" x14ac:dyDescent="0.25"/>
    <row r="985667" customFormat="1" x14ac:dyDescent="0.25"/>
    <row r="985668" customFormat="1" x14ac:dyDescent="0.25"/>
    <row r="985669" customFormat="1" x14ac:dyDescent="0.25"/>
    <row r="985670" customFormat="1" x14ac:dyDescent="0.25"/>
    <row r="985671" customFormat="1" x14ac:dyDescent="0.25"/>
    <row r="985672" customFormat="1" x14ac:dyDescent="0.25"/>
    <row r="985673" customFormat="1" x14ac:dyDescent="0.25"/>
    <row r="985674" customFormat="1" x14ac:dyDescent="0.25"/>
    <row r="985675" customFormat="1" x14ac:dyDescent="0.25"/>
    <row r="985676" customFormat="1" x14ac:dyDescent="0.25"/>
    <row r="985677" customFormat="1" x14ac:dyDescent="0.25"/>
    <row r="985678" customFormat="1" x14ac:dyDescent="0.25"/>
    <row r="985679" customFormat="1" x14ac:dyDescent="0.25"/>
    <row r="985680" customFormat="1" x14ac:dyDescent="0.25"/>
    <row r="985681" customFormat="1" x14ac:dyDescent="0.25"/>
    <row r="985682" customFormat="1" x14ac:dyDescent="0.25"/>
    <row r="985683" customFormat="1" x14ac:dyDescent="0.25"/>
    <row r="985684" customFormat="1" x14ac:dyDescent="0.25"/>
    <row r="985685" customFormat="1" x14ac:dyDescent="0.25"/>
    <row r="985686" customFormat="1" x14ac:dyDescent="0.25"/>
    <row r="985687" customFormat="1" x14ac:dyDescent="0.25"/>
    <row r="985688" customFormat="1" x14ac:dyDescent="0.25"/>
    <row r="985689" customFormat="1" x14ac:dyDescent="0.25"/>
    <row r="985690" customFormat="1" x14ac:dyDescent="0.25"/>
    <row r="985691" customFormat="1" x14ac:dyDescent="0.25"/>
    <row r="985692" customFormat="1" x14ac:dyDescent="0.25"/>
    <row r="985693" customFormat="1" x14ac:dyDescent="0.25"/>
    <row r="985694" customFormat="1" x14ac:dyDescent="0.25"/>
    <row r="985695" customFormat="1" x14ac:dyDescent="0.25"/>
    <row r="985696" customFormat="1" x14ac:dyDescent="0.25"/>
    <row r="985697" customFormat="1" x14ac:dyDescent="0.25"/>
    <row r="985698" customFormat="1" x14ac:dyDescent="0.25"/>
    <row r="985699" customFormat="1" x14ac:dyDescent="0.25"/>
    <row r="985700" customFormat="1" x14ac:dyDescent="0.25"/>
    <row r="985701" customFormat="1" x14ac:dyDescent="0.25"/>
    <row r="985702" customFormat="1" x14ac:dyDescent="0.25"/>
    <row r="985703" customFormat="1" x14ac:dyDescent="0.25"/>
    <row r="985704" customFormat="1" x14ac:dyDescent="0.25"/>
    <row r="985705" customFormat="1" x14ac:dyDescent="0.25"/>
    <row r="985706" customFormat="1" x14ac:dyDescent="0.25"/>
    <row r="985707" customFormat="1" x14ac:dyDescent="0.25"/>
    <row r="985708" customFormat="1" x14ac:dyDescent="0.25"/>
    <row r="985709" customFormat="1" x14ac:dyDescent="0.25"/>
    <row r="985710" customFormat="1" x14ac:dyDescent="0.25"/>
    <row r="985711" customFormat="1" x14ac:dyDescent="0.25"/>
    <row r="985712" customFormat="1" x14ac:dyDescent="0.25"/>
    <row r="985713" customFormat="1" x14ac:dyDescent="0.25"/>
    <row r="985714" customFormat="1" x14ac:dyDescent="0.25"/>
    <row r="985715" customFormat="1" x14ac:dyDescent="0.25"/>
    <row r="985716" customFormat="1" x14ac:dyDescent="0.25"/>
    <row r="985717" customFormat="1" x14ac:dyDescent="0.25"/>
    <row r="985718" customFormat="1" x14ac:dyDescent="0.25"/>
    <row r="985719" customFormat="1" x14ac:dyDescent="0.25"/>
    <row r="985720" customFormat="1" x14ac:dyDescent="0.25"/>
    <row r="985721" customFormat="1" x14ac:dyDescent="0.25"/>
    <row r="985722" customFormat="1" x14ac:dyDescent="0.25"/>
    <row r="985723" customFormat="1" x14ac:dyDescent="0.25"/>
    <row r="985724" customFormat="1" x14ac:dyDescent="0.25"/>
    <row r="985725" customFormat="1" x14ac:dyDescent="0.25"/>
    <row r="985726" customFormat="1" x14ac:dyDescent="0.25"/>
    <row r="985727" customFormat="1" x14ac:dyDescent="0.25"/>
    <row r="985728" customFormat="1" x14ac:dyDescent="0.25"/>
    <row r="985729" customFormat="1" x14ac:dyDescent="0.25"/>
    <row r="985730" customFormat="1" x14ac:dyDescent="0.25"/>
    <row r="985731" customFormat="1" x14ac:dyDescent="0.25"/>
    <row r="985732" customFormat="1" x14ac:dyDescent="0.25"/>
    <row r="985733" customFormat="1" x14ac:dyDescent="0.25"/>
    <row r="985734" customFormat="1" x14ac:dyDescent="0.25"/>
    <row r="985735" customFormat="1" x14ac:dyDescent="0.25"/>
    <row r="985736" customFormat="1" x14ac:dyDescent="0.25"/>
    <row r="985737" customFormat="1" x14ac:dyDescent="0.25"/>
    <row r="985738" customFormat="1" x14ac:dyDescent="0.25"/>
    <row r="985739" customFormat="1" x14ac:dyDescent="0.25"/>
    <row r="985740" customFormat="1" x14ac:dyDescent="0.25"/>
    <row r="985741" customFormat="1" x14ac:dyDescent="0.25"/>
    <row r="985742" customFormat="1" x14ac:dyDescent="0.25"/>
    <row r="985743" customFormat="1" x14ac:dyDescent="0.25"/>
    <row r="985744" customFormat="1" x14ac:dyDescent="0.25"/>
    <row r="985745" customFormat="1" x14ac:dyDescent="0.25"/>
    <row r="985746" customFormat="1" x14ac:dyDescent="0.25"/>
    <row r="985747" customFormat="1" x14ac:dyDescent="0.25"/>
    <row r="985748" customFormat="1" x14ac:dyDescent="0.25"/>
    <row r="985749" customFormat="1" x14ac:dyDescent="0.25"/>
    <row r="985750" customFormat="1" x14ac:dyDescent="0.25"/>
    <row r="985751" customFormat="1" x14ac:dyDescent="0.25"/>
    <row r="985752" customFormat="1" x14ac:dyDescent="0.25"/>
    <row r="985753" customFormat="1" x14ac:dyDescent="0.25"/>
    <row r="985754" customFormat="1" x14ac:dyDescent="0.25"/>
    <row r="985755" customFormat="1" x14ac:dyDescent="0.25"/>
    <row r="985756" customFormat="1" x14ac:dyDescent="0.25"/>
    <row r="985757" customFormat="1" x14ac:dyDescent="0.25"/>
    <row r="985758" customFormat="1" x14ac:dyDescent="0.25"/>
    <row r="985759" customFormat="1" x14ac:dyDescent="0.25"/>
    <row r="985760" customFormat="1" x14ac:dyDescent="0.25"/>
    <row r="985761" customFormat="1" x14ac:dyDescent="0.25"/>
    <row r="985762" customFormat="1" x14ac:dyDescent="0.25"/>
    <row r="985763" customFormat="1" x14ac:dyDescent="0.25"/>
    <row r="985764" customFormat="1" x14ac:dyDescent="0.25"/>
    <row r="985765" customFormat="1" x14ac:dyDescent="0.25"/>
    <row r="985766" customFormat="1" x14ac:dyDescent="0.25"/>
    <row r="985767" customFormat="1" x14ac:dyDescent="0.25"/>
    <row r="985768" customFormat="1" x14ac:dyDescent="0.25"/>
    <row r="985769" customFormat="1" x14ac:dyDescent="0.25"/>
    <row r="985770" customFormat="1" x14ac:dyDescent="0.25"/>
    <row r="985771" customFormat="1" x14ac:dyDescent="0.25"/>
    <row r="985772" customFormat="1" x14ac:dyDescent="0.25"/>
    <row r="985773" customFormat="1" x14ac:dyDescent="0.25"/>
    <row r="985774" customFormat="1" x14ac:dyDescent="0.25"/>
    <row r="985775" customFormat="1" x14ac:dyDescent="0.25"/>
    <row r="985776" customFormat="1" x14ac:dyDescent="0.25"/>
    <row r="985777" customFormat="1" x14ac:dyDescent="0.25"/>
    <row r="985778" customFormat="1" x14ac:dyDescent="0.25"/>
    <row r="985779" customFormat="1" x14ac:dyDescent="0.25"/>
    <row r="985780" customFormat="1" x14ac:dyDescent="0.25"/>
    <row r="985781" customFormat="1" x14ac:dyDescent="0.25"/>
    <row r="985782" customFormat="1" x14ac:dyDescent="0.25"/>
    <row r="985783" customFormat="1" x14ac:dyDescent="0.25"/>
    <row r="985784" customFormat="1" x14ac:dyDescent="0.25"/>
    <row r="985785" customFormat="1" x14ac:dyDescent="0.25"/>
    <row r="985786" customFormat="1" x14ac:dyDescent="0.25"/>
    <row r="985787" customFormat="1" x14ac:dyDescent="0.25"/>
    <row r="985788" customFormat="1" x14ac:dyDescent="0.25"/>
    <row r="985789" customFormat="1" x14ac:dyDescent="0.25"/>
    <row r="985790" customFormat="1" x14ac:dyDescent="0.25"/>
    <row r="985791" customFormat="1" x14ac:dyDescent="0.25"/>
    <row r="985792" customFormat="1" x14ac:dyDescent="0.25"/>
    <row r="985793" customFormat="1" x14ac:dyDescent="0.25"/>
    <row r="985794" customFormat="1" x14ac:dyDescent="0.25"/>
    <row r="985795" customFormat="1" x14ac:dyDescent="0.25"/>
    <row r="985796" customFormat="1" x14ac:dyDescent="0.25"/>
    <row r="985797" customFormat="1" x14ac:dyDescent="0.25"/>
    <row r="985798" customFormat="1" x14ac:dyDescent="0.25"/>
    <row r="985799" customFormat="1" x14ac:dyDescent="0.25"/>
    <row r="985800" customFormat="1" x14ac:dyDescent="0.25"/>
    <row r="985801" customFormat="1" x14ac:dyDescent="0.25"/>
    <row r="985802" customFormat="1" x14ac:dyDescent="0.25"/>
    <row r="985803" customFormat="1" x14ac:dyDescent="0.25"/>
    <row r="985804" customFormat="1" x14ac:dyDescent="0.25"/>
    <row r="985805" customFormat="1" x14ac:dyDescent="0.25"/>
    <row r="985806" customFormat="1" x14ac:dyDescent="0.25"/>
    <row r="985807" customFormat="1" x14ac:dyDescent="0.25"/>
    <row r="985808" customFormat="1" x14ac:dyDescent="0.25"/>
    <row r="985809" customFormat="1" x14ac:dyDescent="0.25"/>
    <row r="985810" customFormat="1" x14ac:dyDescent="0.25"/>
    <row r="985811" customFormat="1" x14ac:dyDescent="0.25"/>
    <row r="985812" customFormat="1" x14ac:dyDescent="0.25"/>
    <row r="985813" customFormat="1" x14ac:dyDescent="0.25"/>
    <row r="985814" customFormat="1" x14ac:dyDescent="0.25"/>
    <row r="985815" customFormat="1" x14ac:dyDescent="0.25"/>
    <row r="985816" customFormat="1" x14ac:dyDescent="0.25"/>
    <row r="985817" customFormat="1" x14ac:dyDescent="0.25"/>
    <row r="985818" customFormat="1" x14ac:dyDescent="0.25"/>
    <row r="985819" customFormat="1" x14ac:dyDescent="0.25"/>
    <row r="985820" customFormat="1" x14ac:dyDescent="0.25"/>
    <row r="985821" customFormat="1" x14ac:dyDescent="0.25"/>
    <row r="985822" customFormat="1" x14ac:dyDescent="0.25"/>
    <row r="985823" customFormat="1" x14ac:dyDescent="0.25"/>
    <row r="985824" customFormat="1" x14ac:dyDescent="0.25"/>
    <row r="985825" customFormat="1" x14ac:dyDescent="0.25"/>
    <row r="985826" customFormat="1" x14ac:dyDescent="0.25"/>
    <row r="985827" customFormat="1" x14ac:dyDescent="0.25"/>
    <row r="985828" customFormat="1" x14ac:dyDescent="0.25"/>
    <row r="985829" customFormat="1" x14ac:dyDescent="0.25"/>
    <row r="985830" customFormat="1" x14ac:dyDescent="0.25"/>
    <row r="985831" customFormat="1" x14ac:dyDescent="0.25"/>
    <row r="985832" customFormat="1" x14ac:dyDescent="0.25"/>
    <row r="985833" customFormat="1" x14ac:dyDescent="0.25"/>
    <row r="985834" customFormat="1" x14ac:dyDescent="0.25"/>
    <row r="985835" customFormat="1" x14ac:dyDescent="0.25"/>
    <row r="985836" customFormat="1" x14ac:dyDescent="0.25"/>
    <row r="985837" customFormat="1" x14ac:dyDescent="0.25"/>
    <row r="985838" customFormat="1" x14ac:dyDescent="0.25"/>
    <row r="985839" customFormat="1" x14ac:dyDescent="0.25"/>
    <row r="985840" customFormat="1" x14ac:dyDescent="0.25"/>
    <row r="985841" customFormat="1" x14ac:dyDescent="0.25"/>
    <row r="985842" customFormat="1" x14ac:dyDescent="0.25"/>
    <row r="985843" customFormat="1" x14ac:dyDescent="0.25"/>
    <row r="985844" customFormat="1" x14ac:dyDescent="0.25"/>
    <row r="985845" customFormat="1" x14ac:dyDescent="0.25"/>
    <row r="985846" customFormat="1" x14ac:dyDescent="0.25"/>
    <row r="985847" customFormat="1" x14ac:dyDescent="0.25"/>
    <row r="985848" customFormat="1" x14ac:dyDescent="0.25"/>
    <row r="985849" customFormat="1" x14ac:dyDescent="0.25"/>
    <row r="985850" customFormat="1" x14ac:dyDescent="0.25"/>
    <row r="985851" customFormat="1" x14ac:dyDescent="0.25"/>
    <row r="985852" customFormat="1" x14ac:dyDescent="0.25"/>
    <row r="985853" customFormat="1" x14ac:dyDescent="0.25"/>
    <row r="985854" customFormat="1" x14ac:dyDescent="0.25"/>
    <row r="985855" customFormat="1" x14ac:dyDescent="0.25"/>
    <row r="985856" customFormat="1" x14ac:dyDescent="0.25"/>
    <row r="985857" customFormat="1" x14ac:dyDescent="0.25"/>
    <row r="985858" customFormat="1" x14ac:dyDescent="0.25"/>
    <row r="985859" customFormat="1" x14ac:dyDescent="0.25"/>
    <row r="985860" customFormat="1" x14ac:dyDescent="0.25"/>
    <row r="985861" customFormat="1" x14ac:dyDescent="0.25"/>
    <row r="985862" customFormat="1" x14ac:dyDescent="0.25"/>
    <row r="985863" customFormat="1" x14ac:dyDescent="0.25"/>
    <row r="985864" customFormat="1" x14ac:dyDescent="0.25"/>
    <row r="985865" customFormat="1" x14ac:dyDescent="0.25"/>
    <row r="985866" customFormat="1" x14ac:dyDescent="0.25"/>
    <row r="985867" customFormat="1" x14ac:dyDescent="0.25"/>
    <row r="985868" customFormat="1" x14ac:dyDescent="0.25"/>
    <row r="985869" customFormat="1" x14ac:dyDescent="0.25"/>
    <row r="985870" customFormat="1" x14ac:dyDescent="0.25"/>
    <row r="985871" customFormat="1" x14ac:dyDescent="0.25"/>
    <row r="985872" customFormat="1" x14ac:dyDescent="0.25"/>
    <row r="985873" customFormat="1" x14ac:dyDescent="0.25"/>
    <row r="985874" customFormat="1" x14ac:dyDescent="0.25"/>
    <row r="985875" customFormat="1" x14ac:dyDescent="0.25"/>
    <row r="985876" customFormat="1" x14ac:dyDescent="0.25"/>
    <row r="985877" customFormat="1" x14ac:dyDescent="0.25"/>
    <row r="985878" customFormat="1" x14ac:dyDescent="0.25"/>
    <row r="985879" customFormat="1" x14ac:dyDescent="0.25"/>
    <row r="985880" customFormat="1" x14ac:dyDescent="0.25"/>
    <row r="985881" customFormat="1" x14ac:dyDescent="0.25"/>
    <row r="985882" customFormat="1" x14ac:dyDescent="0.25"/>
    <row r="985883" customFormat="1" x14ac:dyDescent="0.25"/>
    <row r="985884" customFormat="1" x14ac:dyDescent="0.25"/>
    <row r="985885" customFormat="1" x14ac:dyDescent="0.25"/>
    <row r="985886" customFormat="1" x14ac:dyDescent="0.25"/>
    <row r="985887" customFormat="1" x14ac:dyDescent="0.25"/>
    <row r="985888" customFormat="1" x14ac:dyDescent="0.25"/>
    <row r="985889" customFormat="1" x14ac:dyDescent="0.25"/>
    <row r="985890" customFormat="1" x14ac:dyDescent="0.25"/>
    <row r="985891" customFormat="1" x14ac:dyDescent="0.25"/>
    <row r="985892" customFormat="1" x14ac:dyDescent="0.25"/>
    <row r="985893" customFormat="1" x14ac:dyDescent="0.25"/>
    <row r="985894" customFormat="1" x14ac:dyDescent="0.25"/>
    <row r="985895" customFormat="1" x14ac:dyDescent="0.25"/>
    <row r="985896" customFormat="1" x14ac:dyDescent="0.25"/>
    <row r="985897" customFormat="1" x14ac:dyDescent="0.25"/>
    <row r="985898" customFormat="1" x14ac:dyDescent="0.25"/>
    <row r="985899" customFormat="1" x14ac:dyDescent="0.25"/>
    <row r="985900" customFormat="1" x14ac:dyDescent="0.25"/>
    <row r="985901" customFormat="1" x14ac:dyDescent="0.25"/>
    <row r="985902" customFormat="1" x14ac:dyDescent="0.25"/>
    <row r="985903" customFormat="1" x14ac:dyDescent="0.25"/>
    <row r="985904" customFormat="1" x14ac:dyDescent="0.25"/>
    <row r="985905" customFormat="1" x14ac:dyDescent="0.25"/>
    <row r="985906" customFormat="1" x14ac:dyDescent="0.25"/>
    <row r="985907" customFormat="1" x14ac:dyDescent="0.25"/>
    <row r="985908" customFormat="1" x14ac:dyDescent="0.25"/>
    <row r="985909" customFormat="1" x14ac:dyDescent="0.25"/>
    <row r="985910" customFormat="1" x14ac:dyDescent="0.25"/>
    <row r="985911" customFormat="1" x14ac:dyDescent="0.25"/>
    <row r="985912" customFormat="1" x14ac:dyDescent="0.25"/>
    <row r="985913" customFormat="1" x14ac:dyDescent="0.25"/>
    <row r="985914" customFormat="1" x14ac:dyDescent="0.25"/>
    <row r="985915" customFormat="1" x14ac:dyDescent="0.25"/>
    <row r="985916" customFormat="1" x14ac:dyDescent="0.25"/>
    <row r="985917" customFormat="1" x14ac:dyDescent="0.25"/>
    <row r="985918" customFormat="1" x14ac:dyDescent="0.25"/>
    <row r="985919" customFormat="1" x14ac:dyDescent="0.25"/>
    <row r="985920" customFormat="1" x14ac:dyDescent="0.25"/>
    <row r="985921" customFormat="1" x14ac:dyDescent="0.25"/>
    <row r="985922" customFormat="1" x14ac:dyDescent="0.25"/>
    <row r="985923" customFormat="1" x14ac:dyDescent="0.25"/>
    <row r="985924" customFormat="1" x14ac:dyDescent="0.25"/>
    <row r="985925" customFormat="1" x14ac:dyDescent="0.25"/>
    <row r="985926" customFormat="1" x14ac:dyDescent="0.25"/>
    <row r="985927" customFormat="1" x14ac:dyDescent="0.25"/>
    <row r="985928" customFormat="1" x14ac:dyDescent="0.25"/>
    <row r="985929" customFormat="1" x14ac:dyDescent="0.25"/>
    <row r="985930" customFormat="1" x14ac:dyDescent="0.25"/>
    <row r="985931" customFormat="1" x14ac:dyDescent="0.25"/>
    <row r="985932" customFormat="1" x14ac:dyDescent="0.25"/>
    <row r="985933" customFormat="1" x14ac:dyDescent="0.25"/>
    <row r="985934" customFormat="1" x14ac:dyDescent="0.25"/>
    <row r="985935" customFormat="1" x14ac:dyDescent="0.25"/>
    <row r="985936" customFormat="1" x14ac:dyDescent="0.25"/>
    <row r="985937" customFormat="1" x14ac:dyDescent="0.25"/>
    <row r="985938" customFormat="1" x14ac:dyDescent="0.25"/>
    <row r="985939" customFormat="1" x14ac:dyDescent="0.25"/>
    <row r="985940" customFormat="1" x14ac:dyDescent="0.25"/>
    <row r="985941" customFormat="1" x14ac:dyDescent="0.25"/>
    <row r="985942" customFormat="1" x14ac:dyDescent="0.25"/>
    <row r="985943" customFormat="1" x14ac:dyDescent="0.25"/>
    <row r="985944" customFormat="1" x14ac:dyDescent="0.25"/>
    <row r="985945" customFormat="1" x14ac:dyDescent="0.25"/>
    <row r="985946" customFormat="1" x14ac:dyDescent="0.25"/>
    <row r="985947" customFormat="1" x14ac:dyDescent="0.25"/>
    <row r="985948" customFormat="1" x14ac:dyDescent="0.25"/>
    <row r="985949" customFormat="1" x14ac:dyDescent="0.25"/>
    <row r="985950" customFormat="1" x14ac:dyDescent="0.25"/>
    <row r="985951" customFormat="1" x14ac:dyDescent="0.25"/>
    <row r="985952" customFormat="1" x14ac:dyDescent="0.25"/>
    <row r="985953" customFormat="1" x14ac:dyDescent="0.25"/>
    <row r="985954" customFormat="1" x14ac:dyDescent="0.25"/>
    <row r="985955" customFormat="1" x14ac:dyDescent="0.25"/>
    <row r="985956" customFormat="1" x14ac:dyDescent="0.25"/>
    <row r="985957" customFormat="1" x14ac:dyDescent="0.25"/>
    <row r="985958" customFormat="1" x14ac:dyDescent="0.25"/>
    <row r="985959" customFormat="1" x14ac:dyDescent="0.25"/>
    <row r="985960" customFormat="1" x14ac:dyDescent="0.25"/>
    <row r="985961" customFormat="1" x14ac:dyDescent="0.25"/>
    <row r="985962" customFormat="1" x14ac:dyDescent="0.25"/>
    <row r="985963" customFormat="1" x14ac:dyDescent="0.25"/>
    <row r="985964" customFormat="1" x14ac:dyDescent="0.25"/>
    <row r="985965" customFormat="1" x14ac:dyDescent="0.25"/>
    <row r="985966" customFormat="1" x14ac:dyDescent="0.25"/>
    <row r="985967" customFormat="1" x14ac:dyDescent="0.25"/>
    <row r="985968" customFormat="1" x14ac:dyDescent="0.25"/>
    <row r="985969" customFormat="1" x14ac:dyDescent="0.25"/>
    <row r="985970" customFormat="1" x14ac:dyDescent="0.25"/>
    <row r="985971" customFormat="1" x14ac:dyDescent="0.25"/>
    <row r="985972" customFormat="1" x14ac:dyDescent="0.25"/>
    <row r="985973" customFormat="1" x14ac:dyDescent="0.25"/>
    <row r="985974" customFormat="1" x14ac:dyDescent="0.25"/>
    <row r="985975" customFormat="1" x14ac:dyDescent="0.25"/>
    <row r="985976" customFormat="1" x14ac:dyDescent="0.25"/>
    <row r="985977" customFormat="1" x14ac:dyDescent="0.25"/>
    <row r="985978" customFormat="1" x14ac:dyDescent="0.25"/>
    <row r="985979" customFormat="1" x14ac:dyDescent="0.25"/>
    <row r="985980" customFormat="1" x14ac:dyDescent="0.25"/>
    <row r="985981" customFormat="1" x14ac:dyDescent="0.25"/>
    <row r="985982" customFormat="1" x14ac:dyDescent="0.25"/>
    <row r="985983" customFormat="1" x14ac:dyDescent="0.25"/>
    <row r="985984" customFormat="1" x14ac:dyDescent="0.25"/>
    <row r="985985" customFormat="1" x14ac:dyDescent="0.25"/>
    <row r="985986" customFormat="1" x14ac:dyDescent="0.25"/>
    <row r="985987" customFormat="1" x14ac:dyDescent="0.25"/>
    <row r="985988" customFormat="1" x14ac:dyDescent="0.25"/>
    <row r="985989" customFormat="1" x14ac:dyDescent="0.25"/>
    <row r="985990" customFormat="1" x14ac:dyDescent="0.25"/>
    <row r="985991" customFormat="1" x14ac:dyDescent="0.25"/>
    <row r="985992" customFormat="1" x14ac:dyDescent="0.25"/>
    <row r="985993" customFormat="1" x14ac:dyDescent="0.25"/>
    <row r="985994" customFormat="1" x14ac:dyDescent="0.25"/>
    <row r="985995" customFormat="1" x14ac:dyDescent="0.25"/>
    <row r="985996" customFormat="1" x14ac:dyDescent="0.25"/>
    <row r="985997" customFormat="1" x14ac:dyDescent="0.25"/>
    <row r="985998" customFormat="1" x14ac:dyDescent="0.25"/>
    <row r="985999" customFormat="1" x14ac:dyDescent="0.25"/>
    <row r="986000" customFormat="1" x14ac:dyDescent="0.25"/>
    <row r="986001" customFormat="1" x14ac:dyDescent="0.25"/>
    <row r="986002" customFormat="1" x14ac:dyDescent="0.25"/>
    <row r="986003" customFormat="1" x14ac:dyDescent="0.25"/>
    <row r="986004" customFormat="1" x14ac:dyDescent="0.25"/>
    <row r="986005" customFormat="1" x14ac:dyDescent="0.25"/>
    <row r="986006" customFormat="1" x14ac:dyDescent="0.25"/>
    <row r="986007" customFormat="1" x14ac:dyDescent="0.25"/>
    <row r="986008" customFormat="1" x14ac:dyDescent="0.25"/>
    <row r="986009" customFormat="1" x14ac:dyDescent="0.25"/>
    <row r="986010" customFormat="1" x14ac:dyDescent="0.25"/>
    <row r="986011" customFormat="1" x14ac:dyDescent="0.25"/>
    <row r="986012" customFormat="1" x14ac:dyDescent="0.25"/>
    <row r="986013" customFormat="1" x14ac:dyDescent="0.25"/>
    <row r="986014" customFormat="1" x14ac:dyDescent="0.25"/>
    <row r="986015" customFormat="1" x14ac:dyDescent="0.25"/>
    <row r="986016" customFormat="1" x14ac:dyDescent="0.25"/>
    <row r="986017" customFormat="1" x14ac:dyDescent="0.25"/>
    <row r="986018" customFormat="1" x14ac:dyDescent="0.25"/>
    <row r="986019" customFormat="1" x14ac:dyDescent="0.25"/>
    <row r="986020" customFormat="1" x14ac:dyDescent="0.25"/>
    <row r="986021" customFormat="1" x14ac:dyDescent="0.25"/>
    <row r="986022" customFormat="1" x14ac:dyDescent="0.25"/>
    <row r="986023" customFormat="1" x14ac:dyDescent="0.25"/>
    <row r="986024" customFormat="1" x14ac:dyDescent="0.25"/>
    <row r="986025" customFormat="1" x14ac:dyDescent="0.25"/>
    <row r="986026" customFormat="1" x14ac:dyDescent="0.25"/>
    <row r="986027" customFormat="1" x14ac:dyDescent="0.25"/>
    <row r="986028" customFormat="1" x14ac:dyDescent="0.25"/>
    <row r="986029" customFormat="1" x14ac:dyDescent="0.25"/>
    <row r="986030" customFormat="1" x14ac:dyDescent="0.25"/>
    <row r="986031" customFormat="1" x14ac:dyDescent="0.25"/>
    <row r="986032" customFormat="1" x14ac:dyDescent="0.25"/>
    <row r="986033" customFormat="1" x14ac:dyDescent="0.25"/>
    <row r="986034" customFormat="1" x14ac:dyDescent="0.25"/>
    <row r="986035" customFormat="1" x14ac:dyDescent="0.25"/>
    <row r="986036" customFormat="1" x14ac:dyDescent="0.25"/>
    <row r="986037" customFormat="1" x14ac:dyDescent="0.25"/>
    <row r="986038" customFormat="1" x14ac:dyDescent="0.25"/>
    <row r="986039" customFormat="1" x14ac:dyDescent="0.25"/>
    <row r="986040" customFormat="1" x14ac:dyDescent="0.25"/>
    <row r="986041" customFormat="1" x14ac:dyDescent="0.25"/>
    <row r="986042" customFormat="1" x14ac:dyDescent="0.25"/>
    <row r="986043" customFormat="1" x14ac:dyDescent="0.25"/>
    <row r="986044" customFormat="1" x14ac:dyDescent="0.25"/>
    <row r="986045" customFormat="1" x14ac:dyDescent="0.25"/>
    <row r="986046" customFormat="1" x14ac:dyDescent="0.25"/>
    <row r="986047" customFormat="1" x14ac:dyDescent="0.25"/>
    <row r="986048" customFormat="1" x14ac:dyDescent="0.25"/>
    <row r="986049" customFormat="1" x14ac:dyDescent="0.25"/>
    <row r="986050" customFormat="1" x14ac:dyDescent="0.25"/>
    <row r="986051" customFormat="1" x14ac:dyDescent="0.25"/>
    <row r="986052" customFormat="1" x14ac:dyDescent="0.25"/>
    <row r="986053" customFormat="1" x14ac:dyDescent="0.25"/>
    <row r="986054" customFormat="1" x14ac:dyDescent="0.25"/>
    <row r="986055" customFormat="1" x14ac:dyDescent="0.25"/>
    <row r="986056" customFormat="1" x14ac:dyDescent="0.25"/>
    <row r="986057" customFormat="1" x14ac:dyDescent="0.25"/>
    <row r="986058" customFormat="1" x14ac:dyDescent="0.25"/>
    <row r="986059" customFormat="1" x14ac:dyDescent="0.25"/>
    <row r="986060" customFormat="1" x14ac:dyDescent="0.25"/>
    <row r="986061" customFormat="1" x14ac:dyDescent="0.25"/>
    <row r="986062" customFormat="1" x14ac:dyDescent="0.25"/>
    <row r="986063" customFormat="1" x14ac:dyDescent="0.25"/>
    <row r="986064" customFormat="1" x14ac:dyDescent="0.25"/>
    <row r="986065" customFormat="1" x14ac:dyDescent="0.25"/>
    <row r="986066" customFormat="1" x14ac:dyDescent="0.25"/>
    <row r="986067" customFormat="1" x14ac:dyDescent="0.25"/>
    <row r="986068" customFormat="1" x14ac:dyDescent="0.25"/>
    <row r="986069" customFormat="1" x14ac:dyDescent="0.25"/>
    <row r="986070" customFormat="1" x14ac:dyDescent="0.25"/>
    <row r="986071" customFormat="1" x14ac:dyDescent="0.25"/>
    <row r="986072" customFormat="1" x14ac:dyDescent="0.25"/>
    <row r="986073" customFormat="1" x14ac:dyDescent="0.25"/>
    <row r="986074" customFormat="1" x14ac:dyDescent="0.25"/>
    <row r="986075" customFormat="1" x14ac:dyDescent="0.25"/>
    <row r="986076" customFormat="1" x14ac:dyDescent="0.25"/>
    <row r="986077" customFormat="1" x14ac:dyDescent="0.25"/>
    <row r="986078" customFormat="1" x14ac:dyDescent="0.25"/>
    <row r="986079" customFormat="1" x14ac:dyDescent="0.25"/>
    <row r="986080" customFormat="1" x14ac:dyDescent="0.25"/>
    <row r="986081" customFormat="1" x14ac:dyDescent="0.25"/>
    <row r="986082" customFormat="1" x14ac:dyDescent="0.25"/>
    <row r="986083" customFormat="1" x14ac:dyDescent="0.25"/>
    <row r="986084" customFormat="1" x14ac:dyDescent="0.25"/>
    <row r="986085" customFormat="1" x14ac:dyDescent="0.25"/>
    <row r="986086" customFormat="1" x14ac:dyDescent="0.25"/>
    <row r="986087" customFormat="1" x14ac:dyDescent="0.25"/>
    <row r="986088" customFormat="1" x14ac:dyDescent="0.25"/>
    <row r="986089" customFormat="1" x14ac:dyDescent="0.25"/>
    <row r="986090" customFormat="1" x14ac:dyDescent="0.25"/>
    <row r="986091" customFormat="1" x14ac:dyDescent="0.25"/>
    <row r="986092" customFormat="1" x14ac:dyDescent="0.25"/>
    <row r="986093" customFormat="1" x14ac:dyDescent="0.25"/>
    <row r="986094" customFormat="1" x14ac:dyDescent="0.25"/>
    <row r="986095" customFormat="1" x14ac:dyDescent="0.25"/>
    <row r="986096" customFormat="1" x14ac:dyDescent="0.25"/>
    <row r="986097" customFormat="1" x14ac:dyDescent="0.25"/>
    <row r="986098" customFormat="1" x14ac:dyDescent="0.25"/>
    <row r="986099" customFormat="1" x14ac:dyDescent="0.25"/>
    <row r="986100" customFormat="1" x14ac:dyDescent="0.25"/>
    <row r="986101" customFormat="1" x14ac:dyDescent="0.25"/>
    <row r="986102" customFormat="1" x14ac:dyDescent="0.25"/>
    <row r="986103" customFormat="1" x14ac:dyDescent="0.25"/>
    <row r="986104" customFormat="1" x14ac:dyDescent="0.25"/>
    <row r="986105" customFormat="1" x14ac:dyDescent="0.25"/>
    <row r="986106" customFormat="1" x14ac:dyDescent="0.25"/>
    <row r="986107" customFormat="1" x14ac:dyDescent="0.25"/>
    <row r="986108" customFormat="1" x14ac:dyDescent="0.25"/>
    <row r="986109" customFormat="1" x14ac:dyDescent="0.25"/>
    <row r="986110" customFormat="1" x14ac:dyDescent="0.25"/>
    <row r="986111" customFormat="1" x14ac:dyDescent="0.25"/>
    <row r="986112" customFormat="1" x14ac:dyDescent="0.25"/>
    <row r="986113" customFormat="1" x14ac:dyDescent="0.25"/>
    <row r="986114" customFormat="1" x14ac:dyDescent="0.25"/>
    <row r="986115" customFormat="1" x14ac:dyDescent="0.25"/>
    <row r="986116" customFormat="1" x14ac:dyDescent="0.25"/>
    <row r="986117" customFormat="1" x14ac:dyDescent="0.25"/>
    <row r="986118" customFormat="1" x14ac:dyDescent="0.25"/>
    <row r="986119" customFormat="1" x14ac:dyDescent="0.25"/>
    <row r="986120" customFormat="1" x14ac:dyDescent="0.25"/>
    <row r="986121" customFormat="1" x14ac:dyDescent="0.25"/>
    <row r="986122" customFormat="1" x14ac:dyDescent="0.25"/>
    <row r="986123" customFormat="1" x14ac:dyDescent="0.25"/>
    <row r="986124" customFormat="1" x14ac:dyDescent="0.25"/>
    <row r="986125" customFormat="1" x14ac:dyDescent="0.25"/>
    <row r="986126" customFormat="1" x14ac:dyDescent="0.25"/>
    <row r="986127" customFormat="1" x14ac:dyDescent="0.25"/>
    <row r="986128" customFormat="1" x14ac:dyDescent="0.25"/>
    <row r="986129" customFormat="1" x14ac:dyDescent="0.25"/>
    <row r="986130" customFormat="1" x14ac:dyDescent="0.25"/>
    <row r="986131" customFormat="1" x14ac:dyDescent="0.25"/>
    <row r="986132" customFormat="1" x14ac:dyDescent="0.25"/>
    <row r="986133" customFormat="1" x14ac:dyDescent="0.25"/>
    <row r="986134" customFormat="1" x14ac:dyDescent="0.25"/>
    <row r="986135" customFormat="1" x14ac:dyDescent="0.25"/>
    <row r="986136" customFormat="1" x14ac:dyDescent="0.25"/>
    <row r="986137" customFormat="1" x14ac:dyDescent="0.25"/>
    <row r="986138" customFormat="1" x14ac:dyDescent="0.25"/>
    <row r="986139" customFormat="1" x14ac:dyDescent="0.25"/>
    <row r="986140" customFormat="1" x14ac:dyDescent="0.25"/>
    <row r="986141" customFormat="1" x14ac:dyDescent="0.25"/>
    <row r="986142" customFormat="1" x14ac:dyDescent="0.25"/>
    <row r="986143" customFormat="1" x14ac:dyDescent="0.25"/>
    <row r="986144" customFormat="1" x14ac:dyDescent="0.25"/>
    <row r="986145" customFormat="1" x14ac:dyDescent="0.25"/>
    <row r="986146" customFormat="1" x14ac:dyDescent="0.25"/>
    <row r="986147" customFormat="1" x14ac:dyDescent="0.25"/>
    <row r="986148" customFormat="1" x14ac:dyDescent="0.25"/>
    <row r="986149" customFormat="1" x14ac:dyDescent="0.25"/>
    <row r="986150" customFormat="1" x14ac:dyDescent="0.25"/>
    <row r="986151" customFormat="1" x14ac:dyDescent="0.25"/>
    <row r="986152" customFormat="1" x14ac:dyDescent="0.25"/>
    <row r="986153" customFormat="1" x14ac:dyDescent="0.25"/>
    <row r="986154" customFormat="1" x14ac:dyDescent="0.25"/>
    <row r="986155" customFormat="1" x14ac:dyDescent="0.25"/>
    <row r="986156" customFormat="1" x14ac:dyDescent="0.25"/>
    <row r="986157" customFormat="1" x14ac:dyDescent="0.25"/>
    <row r="986158" customFormat="1" x14ac:dyDescent="0.25"/>
    <row r="986159" customFormat="1" x14ac:dyDescent="0.25"/>
    <row r="986160" customFormat="1" x14ac:dyDescent="0.25"/>
    <row r="986161" customFormat="1" x14ac:dyDescent="0.25"/>
    <row r="986162" customFormat="1" x14ac:dyDescent="0.25"/>
    <row r="986163" customFormat="1" x14ac:dyDescent="0.25"/>
    <row r="986164" customFormat="1" x14ac:dyDescent="0.25"/>
    <row r="986165" customFormat="1" x14ac:dyDescent="0.25"/>
    <row r="986166" customFormat="1" x14ac:dyDescent="0.25"/>
    <row r="986167" customFormat="1" x14ac:dyDescent="0.25"/>
    <row r="986168" customFormat="1" x14ac:dyDescent="0.25"/>
    <row r="986169" customFormat="1" x14ac:dyDescent="0.25"/>
    <row r="986170" customFormat="1" x14ac:dyDescent="0.25"/>
    <row r="986171" customFormat="1" x14ac:dyDescent="0.25"/>
    <row r="986172" customFormat="1" x14ac:dyDescent="0.25"/>
    <row r="986173" customFormat="1" x14ac:dyDescent="0.25"/>
    <row r="986174" customFormat="1" x14ac:dyDescent="0.25"/>
    <row r="986175" customFormat="1" x14ac:dyDescent="0.25"/>
    <row r="986176" customFormat="1" x14ac:dyDescent="0.25"/>
    <row r="986177" customFormat="1" x14ac:dyDescent="0.25"/>
    <row r="986178" customFormat="1" x14ac:dyDescent="0.25"/>
    <row r="986179" customFormat="1" x14ac:dyDescent="0.25"/>
    <row r="986180" customFormat="1" x14ac:dyDescent="0.25"/>
    <row r="986181" customFormat="1" x14ac:dyDescent="0.25"/>
    <row r="986182" customFormat="1" x14ac:dyDescent="0.25"/>
    <row r="986183" customFormat="1" x14ac:dyDescent="0.25"/>
    <row r="986184" customFormat="1" x14ac:dyDescent="0.25"/>
    <row r="986185" customFormat="1" x14ac:dyDescent="0.25"/>
    <row r="986186" customFormat="1" x14ac:dyDescent="0.25"/>
    <row r="986187" customFormat="1" x14ac:dyDescent="0.25"/>
    <row r="986188" customFormat="1" x14ac:dyDescent="0.25"/>
    <row r="986189" customFormat="1" x14ac:dyDescent="0.25"/>
    <row r="986190" customFormat="1" x14ac:dyDescent="0.25"/>
    <row r="986191" customFormat="1" x14ac:dyDescent="0.25"/>
    <row r="986192" customFormat="1" x14ac:dyDescent="0.25"/>
    <row r="986193" customFormat="1" x14ac:dyDescent="0.25"/>
    <row r="986194" customFormat="1" x14ac:dyDescent="0.25"/>
    <row r="986195" customFormat="1" x14ac:dyDescent="0.25"/>
    <row r="986196" customFormat="1" x14ac:dyDescent="0.25"/>
    <row r="986197" customFormat="1" x14ac:dyDescent="0.25"/>
    <row r="986198" customFormat="1" x14ac:dyDescent="0.25"/>
    <row r="986199" customFormat="1" x14ac:dyDescent="0.25"/>
    <row r="986200" customFormat="1" x14ac:dyDescent="0.25"/>
    <row r="986201" customFormat="1" x14ac:dyDescent="0.25"/>
    <row r="986202" customFormat="1" x14ac:dyDescent="0.25"/>
    <row r="986203" customFormat="1" x14ac:dyDescent="0.25"/>
    <row r="986204" customFormat="1" x14ac:dyDescent="0.25"/>
    <row r="986205" customFormat="1" x14ac:dyDescent="0.25"/>
    <row r="986206" customFormat="1" x14ac:dyDescent="0.25"/>
    <row r="986207" customFormat="1" x14ac:dyDescent="0.25"/>
    <row r="986208" customFormat="1" x14ac:dyDescent="0.25"/>
    <row r="986209" customFormat="1" x14ac:dyDescent="0.25"/>
    <row r="986210" customFormat="1" x14ac:dyDescent="0.25"/>
    <row r="986211" customFormat="1" x14ac:dyDescent="0.25"/>
    <row r="986212" customFormat="1" x14ac:dyDescent="0.25"/>
    <row r="986213" customFormat="1" x14ac:dyDescent="0.25"/>
    <row r="986214" customFormat="1" x14ac:dyDescent="0.25"/>
    <row r="986215" customFormat="1" x14ac:dyDescent="0.25"/>
    <row r="986216" customFormat="1" x14ac:dyDescent="0.25"/>
    <row r="986217" customFormat="1" x14ac:dyDescent="0.25"/>
    <row r="986218" customFormat="1" x14ac:dyDescent="0.25"/>
    <row r="986219" customFormat="1" x14ac:dyDescent="0.25"/>
    <row r="986220" customFormat="1" x14ac:dyDescent="0.25"/>
    <row r="986221" customFormat="1" x14ac:dyDescent="0.25"/>
    <row r="986222" customFormat="1" x14ac:dyDescent="0.25"/>
    <row r="986223" customFormat="1" x14ac:dyDescent="0.25"/>
    <row r="986224" customFormat="1" x14ac:dyDescent="0.25"/>
    <row r="986225" customFormat="1" x14ac:dyDescent="0.25"/>
    <row r="986226" customFormat="1" x14ac:dyDescent="0.25"/>
    <row r="986227" customFormat="1" x14ac:dyDescent="0.25"/>
    <row r="986228" customFormat="1" x14ac:dyDescent="0.25"/>
    <row r="986229" customFormat="1" x14ac:dyDescent="0.25"/>
    <row r="986230" customFormat="1" x14ac:dyDescent="0.25"/>
    <row r="986231" customFormat="1" x14ac:dyDescent="0.25"/>
    <row r="986232" customFormat="1" x14ac:dyDescent="0.25"/>
    <row r="986233" customFormat="1" x14ac:dyDescent="0.25"/>
    <row r="986234" customFormat="1" x14ac:dyDescent="0.25"/>
    <row r="986235" customFormat="1" x14ac:dyDescent="0.25"/>
    <row r="986236" customFormat="1" x14ac:dyDescent="0.25"/>
    <row r="986237" customFormat="1" x14ac:dyDescent="0.25"/>
    <row r="986238" customFormat="1" x14ac:dyDescent="0.25"/>
    <row r="986239" customFormat="1" x14ac:dyDescent="0.25"/>
    <row r="986240" customFormat="1" x14ac:dyDescent="0.25"/>
    <row r="986241" customFormat="1" x14ac:dyDescent="0.25"/>
    <row r="986242" customFormat="1" x14ac:dyDescent="0.25"/>
    <row r="986243" customFormat="1" x14ac:dyDescent="0.25"/>
    <row r="986244" customFormat="1" x14ac:dyDescent="0.25"/>
    <row r="986245" customFormat="1" x14ac:dyDescent="0.25"/>
    <row r="986246" customFormat="1" x14ac:dyDescent="0.25"/>
    <row r="986247" customFormat="1" x14ac:dyDescent="0.25"/>
    <row r="986248" customFormat="1" x14ac:dyDescent="0.25"/>
    <row r="986249" customFormat="1" x14ac:dyDescent="0.25"/>
    <row r="986250" customFormat="1" x14ac:dyDescent="0.25"/>
    <row r="986251" customFormat="1" x14ac:dyDescent="0.25"/>
    <row r="986252" customFormat="1" x14ac:dyDescent="0.25"/>
    <row r="986253" customFormat="1" x14ac:dyDescent="0.25"/>
    <row r="986254" customFormat="1" x14ac:dyDescent="0.25"/>
    <row r="986255" customFormat="1" x14ac:dyDescent="0.25"/>
    <row r="986256" customFormat="1" x14ac:dyDescent="0.25"/>
    <row r="986257" customFormat="1" x14ac:dyDescent="0.25"/>
    <row r="986258" customFormat="1" x14ac:dyDescent="0.25"/>
    <row r="986259" customFormat="1" x14ac:dyDescent="0.25"/>
    <row r="986260" customFormat="1" x14ac:dyDescent="0.25"/>
    <row r="986261" customFormat="1" x14ac:dyDescent="0.25"/>
    <row r="986262" customFormat="1" x14ac:dyDescent="0.25"/>
    <row r="986263" customFormat="1" x14ac:dyDescent="0.25"/>
    <row r="986264" customFormat="1" x14ac:dyDescent="0.25"/>
    <row r="986265" customFormat="1" x14ac:dyDescent="0.25"/>
    <row r="986266" customFormat="1" x14ac:dyDescent="0.25"/>
    <row r="986267" customFormat="1" x14ac:dyDescent="0.25"/>
    <row r="986268" customFormat="1" x14ac:dyDescent="0.25"/>
    <row r="986269" customFormat="1" x14ac:dyDescent="0.25"/>
    <row r="986270" customFormat="1" x14ac:dyDescent="0.25"/>
    <row r="986271" customFormat="1" x14ac:dyDescent="0.25"/>
    <row r="986272" customFormat="1" x14ac:dyDescent="0.25"/>
    <row r="986273" customFormat="1" x14ac:dyDescent="0.25"/>
    <row r="986274" customFormat="1" x14ac:dyDescent="0.25"/>
    <row r="986275" customFormat="1" x14ac:dyDescent="0.25"/>
    <row r="986276" customFormat="1" x14ac:dyDescent="0.25"/>
    <row r="986277" customFormat="1" x14ac:dyDescent="0.25"/>
    <row r="986278" customFormat="1" x14ac:dyDescent="0.25"/>
    <row r="986279" customFormat="1" x14ac:dyDescent="0.25"/>
    <row r="986280" customFormat="1" x14ac:dyDescent="0.25"/>
    <row r="986281" customFormat="1" x14ac:dyDescent="0.25"/>
    <row r="986282" customFormat="1" x14ac:dyDescent="0.25"/>
    <row r="986283" customFormat="1" x14ac:dyDescent="0.25"/>
    <row r="986284" customFormat="1" x14ac:dyDescent="0.25"/>
    <row r="986285" customFormat="1" x14ac:dyDescent="0.25"/>
    <row r="986286" customFormat="1" x14ac:dyDescent="0.25"/>
    <row r="986287" customFormat="1" x14ac:dyDescent="0.25"/>
    <row r="986288" customFormat="1" x14ac:dyDescent="0.25"/>
    <row r="986289" customFormat="1" x14ac:dyDescent="0.25"/>
    <row r="986290" customFormat="1" x14ac:dyDescent="0.25"/>
    <row r="986291" customFormat="1" x14ac:dyDescent="0.25"/>
    <row r="986292" customFormat="1" x14ac:dyDescent="0.25"/>
    <row r="986293" customFormat="1" x14ac:dyDescent="0.25"/>
    <row r="986294" customFormat="1" x14ac:dyDescent="0.25"/>
    <row r="986295" customFormat="1" x14ac:dyDescent="0.25"/>
    <row r="986296" customFormat="1" x14ac:dyDescent="0.25"/>
    <row r="986297" customFormat="1" x14ac:dyDescent="0.25"/>
    <row r="986298" customFormat="1" x14ac:dyDescent="0.25"/>
    <row r="986299" customFormat="1" x14ac:dyDescent="0.25"/>
    <row r="986300" customFormat="1" x14ac:dyDescent="0.25"/>
    <row r="986301" customFormat="1" x14ac:dyDescent="0.25"/>
    <row r="986302" customFormat="1" x14ac:dyDescent="0.25"/>
    <row r="986303" customFormat="1" x14ac:dyDescent="0.25"/>
    <row r="986304" customFormat="1" x14ac:dyDescent="0.25"/>
    <row r="986305" customFormat="1" x14ac:dyDescent="0.25"/>
    <row r="986306" customFormat="1" x14ac:dyDescent="0.25"/>
    <row r="986307" customFormat="1" x14ac:dyDescent="0.25"/>
    <row r="986308" customFormat="1" x14ac:dyDescent="0.25"/>
    <row r="986309" customFormat="1" x14ac:dyDescent="0.25"/>
    <row r="986310" customFormat="1" x14ac:dyDescent="0.25"/>
    <row r="986311" customFormat="1" x14ac:dyDescent="0.25"/>
    <row r="986312" customFormat="1" x14ac:dyDescent="0.25"/>
    <row r="986313" customFormat="1" x14ac:dyDescent="0.25"/>
    <row r="986314" customFormat="1" x14ac:dyDescent="0.25"/>
    <row r="986315" customFormat="1" x14ac:dyDescent="0.25"/>
    <row r="986316" customFormat="1" x14ac:dyDescent="0.25"/>
    <row r="986317" customFormat="1" x14ac:dyDescent="0.25"/>
    <row r="986318" customFormat="1" x14ac:dyDescent="0.25"/>
    <row r="986319" customFormat="1" x14ac:dyDescent="0.25"/>
    <row r="986320" customFormat="1" x14ac:dyDescent="0.25"/>
    <row r="986321" customFormat="1" x14ac:dyDescent="0.25"/>
    <row r="986322" customFormat="1" x14ac:dyDescent="0.25"/>
    <row r="986323" customFormat="1" x14ac:dyDescent="0.25"/>
    <row r="986324" customFormat="1" x14ac:dyDescent="0.25"/>
    <row r="986325" customFormat="1" x14ac:dyDescent="0.25"/>
    <row r="986326" customFormat="1" x14ac:dyDescent="0.25"/>
    <row r="986327" customFormat="1" x14ac:dyDescent="0.25"/>
    <row r="986328" customFormat="1" x14ac:dyDescent="0.25"/>
    <row r="986329" customFormat="1" x14ac:dyDescent="0.25"/>
    <row r="986330" customFormat="1" x14ac:dyDescent="0.25"/>
    <row r="986331" customFormat="1" x14ac:dyDescent="0.25"/>
    <row r="986332" customFormat="1" x14ac:dyDescent="0.25"/>
    <row r="986333" customFormat="1" x14ac:dyDescent="0.25"/>
    <row r="986334" customFormat="1" x14ac:dyDescent="0.25"/>
    <row r="986335" customFormat="1" x14ac:dyDescent="0.25"/>
    <row r="986336" customFormat="1" x14ac:dyDescent="0.25"/>
    <row r="986337" customFormat="1" x14ac:dyDescent="0.25"/>
    <row r="986338" customFormat="1" x14ac:dyDescent="0.25"/>
    <row r="986339" customFormat="1" x14ac:dyDescent="0.25"/>
    <row r="986340" customFormat="1" x14ac:dyDescent="0.25"/>
    <row r="986341" customFormat="1" x14ac:dyDescent="0.25"/>
    <row r="986342" customFormat="1" x14ac:dyDescent="0.25"/>
    <row r="986343" customFormat="1" x14ac:dyDescent="0.25"/>
    <row r="986344" customFormat="1" x14ac:dyDescent="0.25"/>
    <row r="986345" customFormat="1" x14ac:dyDescent="0.25"/>
    <row r="986346" customFormat="1" x14ac:dyDescent="0.25"/>
    <row r="986347" customFormat="1" x14ac:dyDescent="0.25"/>
    <row r="986348" customFormat="1" x14ac:dyDescent="0.25"/>
    <row r="986349" customFormat="1" x14ac:dyDescent="0.25"/>
    <row r="986350" customFormat="1" x14ac:dyDescent="0.25"/>
    <row r="986351" customFormat="1" x14ac:dyDescent="0.25"/>
    <row r="986352" customFormat="1" x14ac:dyDescent="0.25"/>
    <row r="986353" customFormat="1" x14ac:dyDescent="0.25"/>
    <row r="986354" customFormat="1" x14ac:dyDescent="0.25"/>
    <row r="986355" customFormat="1" x14ac:dyDescent="0.25"/>
    <row r="986356" customFormat="1" x14ac:dyDescent="0.25"/>
    <row r="986357" customFormat="1" x14ac:dyDescent="0.25"/>
    <row r="986358" customFormat="1" x14ac:dyDescent="0.25"/>
    <row r="986359" customFormat="1" x14ac:dyDescent="0.25"/>
    <row r="986360" customFormat="1" x14ac:dyDescent="0.25"/>
    <row r="986361" customFormat="1" x14ac:dyDescent="0.25"/>
    <row r="986362" customFormat="1" x14ac:dyDescent="0.25"/>
    <row r="986363" customFormat="1" x14ac:dyDescent="0.25"/>
    <row r="986364" customFormat="1" x14ac:dyDescent="0.25"/>
    <row r="986365" customFormat="1" x14ac:dyDescent="0.25"/>
    <row r="986366" customFormat="1" x14ac:dyDescent="0.25"/>
    <row r="986367" customFormat="1" x14ac:dyDescent="0.25"/>
    <row r="986368" customFormat="1" x14ac:dyDescent="0.25"/>
    <row r="986369" customFormat="1" x14ac:dyDescent="0.25"/>
    <row r="986370" customFormat="1" x14ac:dyDescent="0.25"/>
    <row r="986371" customFormat="1" x14ac:dyDescent="0.25"/>
    <row r="986372" customFormat="1" x14ac:dyDescent="0.25"/>
    <row r="986373" customFormat="1" x14ac:dyDescent="0.25"/>
    <row r="986374" customFormat="1" x14ac:dyDescent="0.25"/>
    <row r="986375" customFormat="1" x14ac:dyDescent="0.25"/>
    <row r="986376" customFormat="1" x14ac:dyDescent="0.25"/>
    <row r="986377" customFormat="1" x14ac:dyDescent="0.25"/>
    <row r="986378" customFormat="1" x14ac:dyDescent="0.25"/>
    <row r="986379" customFormat="1" x14ac:dyDescent="0.25"/>
    <row r="986380" customFormat="1" x14ac:dyDescent="0.25"/>
    <row r="986381" customFormat="1" x14ac:dyDescent="0.25"/>
    <row r="986382" customFormat="1" x14ac:dyDescent="0.25"/>
    <row r="986383" customFormat="1" x14ac:dyDescent="0.25"/>
    <row r="986384" customFormat="1" x14ac:dyDescent="0.25"/>
    <row r="986385" customFormat="1" x14ac:dyDescent="0.25"/>
    <row r="986386" customFormat="1" x14ac:dyDescent="0.25"/>
    <row r="986387" customFormat="1" x14ac:dyDescent="0.25"/>
    <row r="986388" customFormat="1" x14ac:dyDescent="0.25"/>
    <row r="986389" customFormat="1" x14ac:dyDescent="0.25"/>
    <row r="986390" customFormat="1" x14ac:dyDescent="0.25"/>
    <row r="986391" customFormat="1" x14ac:dyDescent="0.25"/>
    <row r="986392" customFormat="1" x14ac:dyDescent="0.25"/>
    <row r="986393" customFormat="1" x14ac:dyDescent="0.25"/>
    <row r="986394" customFormat="1" x14ac:dyDescent="0.25"/>
    <row r="986395" customFormat="1" x14ac:dyDescent="0.25"/>
    <row r="986396" customFormat="1" x14ac:dyDescent="0.25"/>
    <row r="986397" customFormat="1" x14ac:dyDescent="0.25"/>
    <row r="986398" customFormat="1" x14ac:dyDescent="0.25"/>
    <row r="986399" customFormat="1" x14ac:dyDescent="0.25"/>
    <row r="986400" customFormat="1" x14ac:dyDescent="0.25"/>
    <row r="986401" customFormat="1" x14ac:dyDescent="0.25"/>
    <row r="986402" customFormat="1" x14ac:dyDescent="0.25"/>
    <row r="986403" customFormat="1" x14ac:dyDescent="0.25"/>
    <row r="986404" customFormat="1" x14ac:dyDescent="0.25"/>
    <row r="986405" customFormat="1" x14ac:dyDescent="0.25"/>
    <row r="986406" customFormat="1" x14ac:dyDescent="0.25"/>
    <row r="986407" customFormat="1" x14ac:dyDescent="0.25"/>
    <row r="986408" customFormat="1" x14ac:dyDescent="0.25"/>
    <row r="986409" customFormat="1" x14ac:dyDescent="0.25"/>
    <row r="986410" customFormat="1" x14ac:dyDescent="0.25"/>
    <row r="986411" customFormat="1" x14ac:dyDescent="0.25"/>
    <row r="986412" customFormat="1" x14ac:dyDescent="0.25"/>
    <row r="986413" customFormat="1" x14ac:dyDescent="0.25"/>
    <row r="986414" customFormat="1" x14ac:dyDescent="0.25"/>
    <row r="986415" customFormat="1" x14ac:dyDescent="0.25"/>
    <row r="986416" customFormat="1" x14ac:dyDescent="0.25"/>
    <row r="986417" customFormat="1" x14ac:dyDescent="0.25"/>
    <row r="986418" customFormat="1" x14ac:dyDescent="0.25"/>
    <row r="986419" customFormat="1" x14ac:dyDescent="0.25"/>
    <row r="986420" customFormat="1" x14ac:dyDescent="0.25"/>
    <row r="986421" customFormat="1" x14ac:dyDescent="0.25"/>
    <row r="986422" customFormat="1" x14ac:dyDescent="0.25"/>
    <row r="986423" customFormat="1" x14ac:dyDescent="0.25"/>
    <row r="986424" customFormat="1" x14ac:dyDescent="0.25"/>
    <row r="986425" customFormat="1" x14ac:dyDescent="0.25"/>
    <row r="986426" customFormat="1" x14ac:dyDescent="0.25"/>
    <row r="986427" customFormat="1" x14ac:dyDescent="0.25"/>
    <row r="986428" customFormat="1" x14ac:dyDescent="0.25"/>
    <row r="986429" customFormat="1" x14ac:dyDescent="0.25"/>
    <row r="986430" customFormat="1" x14ac:dyDescent="0.25"/>
    <row r="986431" customFormat="1" x14ac:dyDescent="0.25"/>
    <row r="986432" customFormat="1" x14ac:dyDescent="0.25"/>
    <row r="986433" customFormat="1" x14ac:dyDescent="0.25"/>
    <row r="986434" customFormat="1" x14ac:dyDescent="0.25"/>
    <row r="986435" customFormat="1" x14ac:dyDescent="0.25"/>
    <row r="986436" customFormat="1" x14ac:dyDescent="0.25"/>
    <row r="986437" customFormat="1" x14ac:dyDescent="0.25"/>
    <row r="986438" customFormat="1" x14ac:dyDescent="0.25"/>
    <row r="986439" customFormat="1" x14ac:dyDescent="0.25"/>
    <row r="986440" customFormat="1" x14ac:dyDescent="0.25"/>
    <row r="986441" customFormat="1" x14ac:dyDescent="0.25"/>
    <row r="986442" customFormat="1" x14ac:dyDescent="0.25"/>
    <row r="986443" customFormat="1" x14ac:dyDescent="0.25"/>
    <row r="986444" customFormat="1" x14ac:dyDescent="0.25"/>
    <row r="986445" customFormat="1" x14ac:dyDescent="0.25"/>
    <row r="986446" customFormat="1" x14ac:dyDescent="0.25"/>
    <row r="986447" customFormat="1" x14ac:dyDescent="0.25"/>
    <row r="986448" customFormat="1" x14ac:dyDescent="0.25"/>
    <row r="986449" customFormat="1" x14ac:dyDescent="0.25"/>
    <row r="986450" customFormat="1" x14ac:dyDescent="0.25"/>
    <row r="986451" customFormat="1" x14ac:dyDescent="0.25"/>
    <row r="986452" customFormat="1" x14ac:dyDescent="0.25"/>
    <row r="986453" customFormat="1" x14ac:dyDescent="0.25"/>
    <row r="986454" customFormat="1" x14ac:dyDescent="0.25"/>
    <row r="986455" customFormat="1" x14ac:dyDescent="0.25"/>
    <row r="986456" customFormat="1" x14ac:dyDescent="0.25"/>
    <row r="986457" customFormat="1" x14ac:dyDescent="0.25"/>
    <row r="986458" customFormat="1" x14ac:dyDescent="0.25"/>
    <row r="986459" customFormat="1" x14ac:dyDescent="0.25"/>
    <row r="986460" customFormat="1" x14ac:dyDescent="0.25"/>
    <row r="986461" customFormat="1" x14ac:dyDescent="0.25"/>
    <row r="986462" customFormat="1" x14ac:dyDescent="0.25"/>
    <row r="986463" customFormat="1" x14ac:dyDescent="0.25"/>
    <row r="986464" customFormat="1" x14ac:dyDescent="0.25"/>
    <row r="986465" customFormat="1" x14ac:dyDescent="0.25"/>
    <row r="986466" customFormat="1" x14ac:dyDescent="0.25"/>
    <row r="986467" customFormat="1" x14ac:dyDescent="0.25"/>
    <row r="986468" customFormat="1" x14ac:dyDescent="0.25"/>
    <row r="986469" customFormat="1" x14ac:dyDescent="0.25"/>
    <row r="986470" customFormat="1" x14ac:dyDescent="0.25"/>
    <row r="986471" customFormat="1" x14ac:dyDescent="0.25"/>
    <row r="986472" customFormat="1" x14ac:dyDescent="0.25"/>
    <row r="986473" customFormat="1" x14ac:dyDescent="0.25"/>
    <row r="986474" customFormat="1" x14ac:dyDescent="0.25"/>
    <row r="986475" customFormat="1" x14ac:dyDescent="0.25"/>
    <row r="986476" customFormat="1" x14ac:dyDescent="0.25"/>
    <row r="986477" customFormat="1" x14ac:dyDescent="0.25"/>
    <row r="986478" customFormat="1" x14ac:dyDescent="0.25"/>
    <row r="986479" customFormat="1" x14ac:dyDescent="0.25"/>
    <row r="986480" customFormat="1" x14ac:dyDescent="0.25"/>
    <row r="986481" customFormat="1" x14ac:dyDescent="0.25"/>
    <row r="986482" customFormat="1" x14ac:dyDescent="0.25"/>
    <row r="986483" customFormat="1" x14ac:dyDescent="0.25"/>
    <row r="986484" customFormat="1" x14ac:dyDescent="0.25"/>
    <row r="986485" customFormat="1" x14ac:dyDescent="0.25"/>
    <row r="986486" customFormat="1" x14ac:dyDescent="0.25"/>
    <row r="986487" customFormat="1" x14ac:dyDescent="0.25"/>
    <row r="986488" customFormat="1" x14ac:dyDescent="0.25"/>
    <row r="986489" customFormat="1" x14ac:dyDescent="0.25"/>
    <row r="986490" customFormat="1" x14ac:dyDescent="0.25"/>
    <row r="986491" customFormat="1" x14ac:dyDescent="0.25"/>
    <row r="986492" customFormat="1" x14ac:dyDescent="0.25"/>
    <row r="986493" customFormat="1" x14ac:dyDescent="0.25"/>
    <row r="986494" customFormat="1" x14ac:dyDescent="0.25"/>
    <row r="986495" customFormat="1" x14ac:dyDescent="0.25"/>
    <row r="986496" customFormat="1" x14ac:dyDescent="0.25"/>
    <row r="986497" customFormat="1" x14ac:dyDescent="0.25"/>
    <row r="986498" customFormat="1" x14ac:dyDescent="0.25"/>
    <row r="986499" customFormat="1" x14ac:dyDescent="0.25"/>
    <row r="986500" customFormat="1" x14ac:dyDescent="0.25"/>
    <row r="986501" customFormat="1" x14ac:dyDescent="0.25"/>
    <row r="986502" customFormat="1" x14ac:dyDescent="0.25"/>
    <row r="986503" customFormat="1" x14ac:dyDescent="0.25"/>
    <row r="986504" customFormat="1" x14ac:dyDescent="0.25"/>
    <row r="986505" customFormat="1" x14ac:dyDescent="0.25"/>
    <row r="986506" customFormat="1" x14ac:dyDescent="0.25"/>
    <row r="986507" customFormat="1" x14ac:dyDescent="0.25"/>
    <row r="986508" customFormat="1" x14ac:dyDescent="0.25"/>
    <row r="986509" customFormat="1" x14ac:dyDescent="0.25"/>
    <row r="986510" customFormat="1" x14ac:dyDescent="0.25"/>
    <row r="986511" customFormat="1" x14ac:dyDescent="0.25"/>
    <row r="986512" customFormat="1" x14ac:dyDescent="0.25"/>
    <row r="986513" customFormat="1" x14ac:dyDescent="0.25"/>
    <row r="986514" customFormat="1" x14ac:dyDescent="0.25"/>
    <row r="986515" customFormat="1" x14ac:dyDescent="0.25"/>
    <row r="986516" customFormat="1" x14ac:dyDescent="0.25"/>
    <row r="986517" customFormat="1" x14ac:dyDescent="0.25"/>
    <row r="986518" customFormat="1" x14ac:dyDescent="0.25"/>
    <row r="986519" customFormat="1" x14ac:dyDescent="0.25"/>
    <row r="986520" customFormat="1" x14ac:dyDescent="0.25"/>
    <row r="986521" customFormat="1" x14ac:dyDescent="0.25"/>
    <row r="986522" customFormat="1" x14ac:dyDescent="0.25"/>
    <row r="986523" customFormat="1" x14ac:dyDescent="0.25"/>
    <row r="986524" customFormat="1" x14ac:dyDescent="0.25"/>
    <row r="986525" customFormat="1" x14ac:dyDescent="0.25"/>
    <row r="986526" customFormat="1" x14ac:dyDescent="0.25"/>
    <row r="986527" customFormat="1" x14ac:dyDescent="0.25"/>
    <row r="986528" customFormat="1" x14ac:dyDescent="0.25"/>
    <row r="986529" customFormat="1" x14ac:dyDescent="0.25"/>
    <row r="986530" customFormat="1" x14ac:dyDescent="0.25"/>
    <row r="986531" customFormat="1" x14ac:dyDescent="0.25"/>
    <row r="986532" customFormat="1" x14ac:dyDescent="0.25"/>
    <row r="986533" customFormat="1" x14ac:dyDescent="0.25"/>
    <row r="986534" customFormat="1" x14ac:dyDescent="0.25"/>
    <row r="986535" customFormat="1" x14ac:dyDescent="0.25"/>
    <row r="986536" customFormat="1" x14ac:dyDescent="0.25"/>
    <row r="986537" customFormat="1" x14ac:dyDescent="0.25"/>
    <row r="986538" customFormat="1" x14ac:dyDescent="0.25"/>
    <row r="986539" customFormat="1" x14ac:dyDescent="0.25"/>
    <row r="986540" customFormat="1" x14ac:dyDescent="0.25"/>
    <row r="986541" customFormat="1" x14ac:dyDescent="0.25"/>
    <row r="986542" customFormat="1" x14ac:dyDescent="0.25"/>
    <row r="986543" customFormat="1" x14ac:dyDescent="0.25"/>
    <row r="986544" customFormat="1" x14ac:dyDescent="0.25"/>
    <row r="986545" customFormat="1" x14ac:dyDescent="0.25"/>
    <row r="986546" customFormat="1" x14ac:dyDescent="0.25"/>
    <row r="986547" customFormat="1" x14ac:dyDescent="0.25"/>
    <row r="986548" customFormat="1" x14ac:dyDescent="0.25"/>
    <row r="986549" customFormat="1" x14ac:dyDescent="0.25"/>
    <row r="986550" customFormat="1" x14ac:dyDescent="0.25"/>
    <row r="986551" customFormat="1" x14ac:dyDescent="0.25"/>
    <row r="986552" customFormat="1" x14ac:dyDescent="0.25"/>
    <row r="986553" customFormat="1" x14ac:dyDescent="0.25"/>
    <row r="986554" customFormat="1" x14ac:dyDescent="0.25"/>
    <row r="986555" customFormat="1" x14ac:dyDescent="0.25"/>
    <row r="986556" customFormat="1" x14ac:dyDescent="0.25"/>
    <row r="986557" customFormat="1" x14ac:dyDescent="0.25"/>
    <row r="986558" customFormat="1" x14ac:dyDescent="0.25"/>
    <row r="986559" customFormat="1" x14ac:dyDescent="0.25"/>
    <row r="986560" customFormat="1" x14ac:dyDescent="0.25"/>
    <row r="986561" customFormat="1" x14ac:dyDescent="0.25"/>
    <row r="986562" customFormat="1" x14ac:dyDescent="0.25"/>
    <row r="986563" customFormat="1" x14ac:dyDescent="0.25"/>
    <row r="986564" customFormat="1" x14ac:dyDescent="0.25"/>
    <row r="986565" customFormat="1" x14ac:dyDescent="0.25"/>
    <row r="986566" customFormat="1" x14ac:dyDescent="0.25"/>
    <row r="986567" customFormat="1" x14ac:dyDescent="0.25"/>
    <row r="986568" customFormat="1" x14ac:dyDescent="0.25"/>
    <row r="986569" customFormat="1" x14ac:dyDescent="0.25"/>
    <row r="986570" customFormat="1" x14ac:dyDescent="0.25"/>
    <row r="986571" customFormat="1" x14ac:dyDescent="0.25"/>
    <row r="986572" customFormat="1" x14ac:dyDescent="0.25"/>
    <row r="986573" customFormat="1" x14ac:dyDescent="0.25"/>
    <row r="986574" customFormat="1" x14ac:dyDescent="0.25"/>
    <row r="986575" customFormat="1" x14ac:dyDescent="0.25"/>
    <row r="986576" customFormat="1" x14ac:dyDescent="0.25"/>
    <row r="986577" customFormat="1" x14ac:dyDescent="0.25"/>
    <row r="986578" customFormat="1" x14ac:dyDescent="0.25"/>
    <row r="986579" customFormat="1" x14ac:dyDescent="0.25"/>
    <row r="986580" customFormat="1" x14ac:dyDescent="0.25"/>
    <row r="986581" customFormat="1" x14ac:dyDescent="0.25"/>
    <row r="986582" customFormat="1" x14ac:dyDescent="0.25"/>
    <row r="986583" customFormat="1" x14ac:dyDescent="0.25"/>
    <row r="986584" customFormat="1" x14ac:dyDescent="0.25"/>
    <row r="986585" customFormat="1" x14ac:dyDescent="0.25"/>
    <row r="986586" customFormat="1" x14ac:dyDescent="0.25"/>
    <row r="986587" customFormat="1" x14ac:dyDescent="0.25"/>
    <row r="986588" customFormat="1" x14ac:dyDescent="0.25"/>
    <row r="986589" customFormat="1" x14ac:dyDescent="0.25"/>
    <row r="986590" customFormat="1" x14ac:dyDescent="0.25"/>
    <row r="986591" customFormat="1" x14ac:dyDescent="0.25"/>
    <row r="986592" customFormat="1" x14ac:dyDescent="0.25"/>
    <row r="986593" customFormat="1" x14ac:dyDescent="0.25"/>
    <row r="986594" customFormat="1" x14ac:dyDescent="0.25"/>
    <row r="986595" customFormat="1" x14ac:dyDescent="0.25"/>
    <row r="986596" customFormat="1" x14ac:dyDescent="0.25"/>
    <row r="986597" customFormat="1" x14ac:dyDescent="0.25"/>
    <row r="986598" customFormat="1" x14ac:dyDescent="0.25"/>
    <row r="986599" customFormat="1" x14ac:dyDescent="0.25"/>
    <row r="986600" customFormat="1" x14ac:dyDescent="0.25"/>
    <row r="986601" customFormat="1" x14ac:dyDescent="0.25"/>
    <row r="986602" customFormat="1" x14ac:dyDescent="0.25"/>
    <row r="986603" customFormat="1" x14ac:dyDescent="0.25"/>
    <row r="986604" customFormat="1" x14ac:dyDescent="0.25"/>
    <row r="986605" customFormat="1" x14ac:dyDescent="0.25"/>
    <row r="986606" customFormat="1" x14ac:dyDescent="0.25"/>
    <row r="986607" customFormat="1" x14ac:dyDescent="0.25"/>
    <row r="986608" customFormat="1" x14ac:dyDescent="0.25"/>
    <row r="986609" customFormat="1" x14ac:dyDescent="0.25"/>
    <row r="986610" customFormat="1" x14ac:dyDescent="0.25"/>
    <row r="986611" customFormat="1" x14ac:dyDescent="0.25"/>
    <row r="986612" customFormat="1" x14ac:dyDescent="0.25"/>
    <row r="986613" customFormat="1" x14ac:dyDescent="0.25"/>
    <row r="986614" customFormat="1" x14ac:dyDescent="0.25"/>
    <row r="986615" customFormat="1" x14ac:dyDescent="0.25"/>
    <row r="986616" customFormat="1" x14ac:dyDescent="0.25"/>
    <row r="986617" customFormat="1" x14ac:dyDescent="0.25"/>
    <row r="986618" customFormat="1" x14ac:dyDescent="0.25"/>
    <row r="986619" customFormat="1" x14ac:dyDescent="0.25"/>
    <row r="986620" customFormat="1" x14ac:dyDescent="0.25"/>
    <row r="986621" customFormat="1" x14ac:dyDescent="0.25"/>
    <row r="986622" customFormat="1" x14ac:dyDescent="0.25"/>
    <row r="986623" customFormat="1" x14ac:dyDescent="0.25"/>
    <row r="986624" customFormat="1" x14ac:dyDescent="0.25"/>
    <row r="986625" customFormat="1" x14ac:dyDescent="0.25"/>
    <row r="986626" customFormat="1" x14ac:dyDescent="0.25"/>
    <row r="986627" customFormat="1" x14ac:dyDescent="0.25"/>
    <row r="986628" customFormat="1" x14ac:dyDescent="0.25"/>
    <row r="986629" customFormat="1" x14ac:dyDescent="0.25"/>
    <row r="986630" customFormat="1" x14ac:dyDescent="0.25"/>
    <row r="986631" customFormat="1" x14ac:dyDescent="0.25"/>
    <row r="986632" customFormat="1" x14ac:dyDescent="0.25"/>
    <row r="986633" customFormat="1" x14ac:dyDescent="0.25"/>
    <row r="986634" customFormat="1" x14ac:dyDescent="0.25"/>
    <row r="986635" customFormat="1" x14ac:dyDescent="0.25"/>
    <row r="986636" customFormat="1" x14ac:dyDescent="0.25"/>
    <row r="986637" customFormat="1" x14ac:dyDescent="0.25"/>
    <row r="986638" customFormat="1" x14ac:dyDescent="0.25"/>
    <row r="986639" customFormat="1" x14ac:dyDescent="0.25"/>
    <row r="986640" customFormat="1" x14ac:dyDescent="0.25"/>
    <row r="986641" customFormat="1" x14ac:dyDescent="0.25"/>
    <row r="986642" customFormat="1" x14ac:dyDescent="0.25"/>
    <row r="986643" customFormat="1" x14ac:dyDescent="0.25"/>
    <row r="986644" customFormat="1" x14ac:dyDescent="0.25"/>
    <row r="986645" customFormat="1" x14ac:dyDescent="0.25"/>
    <row r="986646" customFormat="1" x14ac:dyDescent="0.25"/>
    <row r="986647" customFormat="1" x14ac:dyDescent="0.25"/>
    <row r="986648" customFormat="1" x14ac:dyDescent="0.25"/>
    <row r="986649" customFormat="1" x14ac:dyDescent="0.25"/>
    <row r="986650" customFormat="1" x14ac:dyDescent="0.25"/>
    <row r="986651" customFormat="1" x14ac:dyDescent="0.25"/>
    <row r="986652" customFormat="1" x14ac:dyDescent="0.25"/>
    <row r="986653" customFormat="1" x14ac:dyDescent="0.25"/>
    <row r="986654" customFormat="1" x14ac:dyDescent="0.25"/>
    <row r="986655" customFormat="1" x14ac:dyDescent="0.25"/>
    <row r="986656" customFormat="1" x14ac:dyDescent="0.25"/>
    <row r="986657" customFormat="1" x14ac:dyDescent="0.25"/>
    <row r="986658" customFormat="1" x14ac:dyDescent="0.25"/>
    <row r="986659" customFormat="1" x14ac:dyDescent="0.25"/>
    <row r="986660" customFormat="1" x14ac:dyDescent="0.25"/>
    <row r="986661" customFormat="1" x14ac:dyDescent="0.25"/>
    <row r="986662" customFormat="1" x14ac:dyDescent="0.25"/>
    <row r="986663" customFormat="1" x14ac:dyDescent="0.25"/>
    <row r="986664" customFormat="1" x14ac:dyDescent="0.25"/>
    <row r="986665" customFormat="1" x14ac:dyDescent="0.25"/>
    <row r="986666" customFormat="1" x14ac:dyDescent="0.25"/>
    <row r="986667" customFormat="1" x14ac:dyDescent="0.25"/>
    <row r="986668" customFormat="1" x14ac:dyDescent="0.25"/>
    <row r="986669" customFormat="1" x14ac:dyDescent="0.25"/>
    <row r="986670" customFormat="1" x14ac:dyDescent="0.25"/>
    <row r="986671" customFormat="1" x14ac:dyDescent="0.25"/>
    <row r="986672" customFormat="1" x14ac:dyDescent="0.25"/>
    <row r="986673" customFormat="1" x14ac:dyDescent="0.25"/>
    <row r="986674" customFormat="1" x14ac:dyDescent="0.25"/>
    <row r="986675" customFormat="1" x14ac:dyDescent="0.25"/>
    <row r="986676" customFormat="1" x14ac:dyDescent="0.25"/>
    <row r="986677" customFormat="1" x14ac:dyDescent="0.25"/>
    <row r="986678" customFormat="1" x14ac:dyDescent="0.25"/>
    <row r="986679" customFormat="1" x14ac:dyDescent="0.25"/>
    <row r="986680" customFormat="1" x14ac:dyDescent="0.25"/>
    <row r="986681" customFormat="1" x14ac:dyDescent="0.25"/>
    <row r="986682" customFormat="1" x14ac:dyDescent="0.25"/>
    <row r="986683" customFormat="1" x14ac:dyDescent="0.25"/>
    <row r="986684" customFormat="1" x14ac:dyDescent="0.25"/>
    <row r="986685" customFormat="1" x14ac:dyDescent="0.25"/>
    <row r="986686" customFormat="1" x14ac:dyDescent="0.25"/>
    <row r="986687" customFormat="1" x14ac:dyDescent="0.25"/>
    <row r="986688" customFormat="1" x14ac:dyDescent="0.25"/>
    <row r="986689" customFormat="1" x14ac:dyDescent="0.25"/>
    <row r="986690" customFormat="1" x14ac:dyDescent="0.25"/>
    <row r="986691" customFormat="1" x14ac:dyDescent="0.25"/>
    <row r="986692" customFormat="1" x14ac:dyDescent="0.25"/>
    <row r="986693" customFormat="1" x14ac:dyDescent="0.25"/>
    <row r="986694" customFormat="1" x14ac:dyDescent="0.25"/>
    <row r="986695" customFormat="1" x14ac:dyDescent="0.25"/>
    <row r="986696" customFormat="1" x14ac:dyDescent="0.25"/>
    <row r="986697" customFormat="1" x14ac:dyDescent="0.25"/>
    <row r="986698" customFormat="1" x14ac:dyDescent="0.25"/>
    <row r="986699" customFormat="1" x14ac:dyDescent="0.25"/>
    <row r="986700" customFormat="1" x14ac:dyDescent="0.25"/>
    <row r="986701" customFormat="1" x14ac:dyDescent="0.25"/>
    <row r="986702" customFormat="1" x14ac:dyDescent="0.25"/>
    <row r="986703" customFormat="1" x14ac:dyDescent="0.25"/>
    <row r="986704" customFormat="1" x14ac:dyDescent="0.25"/>
    <row r="986705" customFormat="1" x14ac:dyDescent="0.25"/>
    <row r="986706" customFormat="1" x14ac:dyDescent="0.25"/>
    <row r="986707" customFormat="1" x14ac:dyDescent="0.25"/>
    <row r="986708" customFormat="1" x14ac:dyDescent="0.25"/>
    <row r="986709" customFormat="1" x14ac:dyDescent="0.25"/>
    <row r="986710" customFormat="1" x14ac:dyDescent="0.25"/>
    <row r="986711" customFormat="1" x14ac:dyDescent="0.25"/>
    <row r="986712" customFormat="1" x14ac:dyDescent="0.25"/>
    <row r="986713" customFormat="1" x14ac:dyDescent="0.25"/>
    <row r="986714" customFormat="1" x14ac:dyDescent="0.25"/>
    <row r="986715" customFormat="1" x14ac:dyDescent="0.25"/>
    <row r="986716" customFormat="1" x14ac:dyDescent="0.25"/>
    <row r="986717" customFormat="1" x14ac:dyDescent="0.25"/>
    <row r="986718" customFormat="1" x14ac:dyDescent="0.25"/>
    <row r="986719" customFormat="1" x14ac:dyDescent="0.25"/>
    <row r="986720" customFormat="1" x14ac:dyDescent="0.25"/>
    <row r="986721" customFormat="1" x14ac:dyDescent="0.25"/>
    <row r="986722" customFormat="1" x14ac:dyDescent="0.25"/>
    <row r="986723" customFormat="1" x14ac:dyDescent="0.25"/>
    <row r="986724" customFormat="1" x14ac:dyDescent="0.25"/>
    <row r="986725" customFormat="1" x14ac:dyDescent="0.25"/>
    <row r="986726" customFormat="1" x14ac:dyDescent="0.25"/>
    <row r="986727" customFormat="1" x14ac:dyDescent="0.25"/>
    <row r="986728" customFormat="1" x14ac:dyDescent="0.25"/>
    <row r="986729" customFormat="1" x14ac:dyDescent="0.25"/>
    <row r="986730" customFormat="1" x14ac:dyDescent="0.25"/>
    <row r="986731" customFormat="1" x14ac:dyDescent="0.25"/>
    <row r="986732" customFormat="1" x14ac:dyDescent="0.25"/>
    <row r="986733" customFormat="1" x14ac:dyDescent="0.25"/>
    <row r="986734" customFormat="1" x14ac:dyDescent="0.25"/>
    <row r="986735" customFormat="1" x14ac:dyDescent="0.25"/>
    <row r="986736" customFormat="1" x14ac:dyDescent="0.25"/>
    <row r="986737" customFormat="1" x14ac:dyDescent="0.25"/>
    <row r="986738" customFormat="1" x14ac:dyDescent="0.25"/>
    <row r="986739" customFormat="1" x14ac:dyDescent="0.25"/>
    <row r="986740" customFormat="1" x14ac:dyDescent="0.25"/>
    <row r="986741" customFormat="1" x14ac:dyDescent="0.25"/>
    <row r="986742" customFormat="1" x14ac:dyDescent="0.25"/>
    <row r="986743" customFormat="1" x14ac:dyDescent="0.25"/>
    <row r="986744" customFormat="1" x14ac:dyDescent="0.25"/>
    <row r="986745" customFormat="1" x14ac:dyDescent="0.25"/>
    <row r="986746" customFormat="1" x14ac:dyDescent="0.25"/>
    <row r="986747" customFormat="1" x14ac:dyDescent="0.25"/>
    <row r="986748" customFormat="1" x14ac:dyDescent="0.25"/>
    <row r="986749" customFormat="1" x14ac:dyDescent="0.25"/>
    <row r="986750" customFormat="1" x14ac:dyDescent="0.25"/>
    <row r="986751" customFormat="1" x14ac:dyDescent="0.25"/>
    <row r="986752" customFormat="1" x14ac:dyDescent="0.25"/>
    <row r="986753" customFormat="1" x14ac:dyDescent="0.25"/>
    <row r="986754" customFormat="1" x14ac:dyDescent="0.25"/>
    <row r="986755" customFormat="1" x14ac:dyDescent="0.25"/>
    <row r="986756" customFormat="1" x14ac:dyDescent="0.25"/>
    <row r="986757" customFormat="1" x14ac:dyDescent="0.25"/>
    <row r="986758" customFormat="1" x14ac:dyDescent="0.25"/>
    <row r="986759" customFormat="1" x14ac:dyDescent="0.25"/>
    <row r="986760" customFormat="1" x14ac:dyDescent="0.25"/>
    <row r="986761" customFormat="1" x14ac:dyDescent="0.25"/>
    <row r="986762" customFormat="1" x14ac:dyDescent="0.25"/>
    <row r="986763" customFormat="1" x14ac:dyDescent="0.25"/>
    <row r="986764" customFormat="1" x14ac:dyDescent="0.25"/>
    <row r="986765" customFormat="1" x14ac:dyDescent="0.25"/>
    <row r="986766" customFormat="1" x14ac:dyDescent="0.25"/>
    <row r="986767" customFormat="1" x14ac:dyDescent="0.25"/>
    <row r="986768" customFormat="1" x14ac:dyDescent="0.25"/>
    <row r="986769" customFormat="1" x14ac:dyDescent="0.25"/>
    <row r="986770" customFormat="1" x14ac:dyDescent="0.25"/>
    <row r="986771" customFormat="1" x14ac:dyDescent="0.25"/>
    <row r="986772" customFormat="1" x14ac:dyDescent="0.25"/>
    <row r="986773" customFormat="1" x14ac:dyDescent="0.25"/>
    <row r="986774" customFormat="1" x14ac:dyDescent="0.25"/>
    <row r="986775" customFormat="1" x14ac:dyDescent="0.25"/>
    <row r="986776" customFormat="1" x14ac:dyDescent="0.25"/>
    <row r="986777" customFormat="1" x14ac:dyDescent="0.25"/>
    <row r="986778" customFormat="1" x14ac:dyDescent="0.25"/>
    <row r="986779" customFormat="1" x14ac:dyDescent="0.25"/>
    <row r="986780" customFormat="1" x14ac:dyDescent="0.25"/>
    <row r="986781" customFormat="1" x14ac:dyDescent="0.25"/>
    <row r="986782" customFormat="1" x14ac:dyDescent="0.25"/>
    <row r="986783" customFormat="1" x14ac:dyDescent="0.25"/>
    <row r="986784" customFormat="1" x14ac:dyDescent="0.25"/>
    <row r="986785" customFormat="1" x14ac:dyDescent="0.25"/>
    <row r="986786" customFormat="1" x14ac:dyDescent="0.25"/>
    <row r="986787" customFormat="1" x14ac:dyDescent="0.25"/>
    <row r="986788" customFormat="1" x14ac:dyDescent="0.25"/>
    <row r="986789" customFormat="1" x14ac:dyDescent="0.25"/>
    <row r="986790" customFormat="1" x14ac:dyDescent="0.25"/>
    <row r="986791" customFormat="1" x14ac:dyDescent="0.25"/>
    <row r="986792" customFormat="1" x14ac:dyDescent="0.25"/>
    <row r="986793" customFormat="1" x14ac:dyDescent="0.25"/>
    <row r="986794" customFormat="1" x14ac:dyDescent="0.25"/>
    <row r="986795" customFormat="1" x14ac:dyDescent="0.25"/>
    <row r="986796" customFormat="1" x14ac:dyDescent="0.25"/>
    <row r="986797" customFormat="1" x14ac:dyDescent="0.25"/>
    <row r="986798" customFormat="1" x14ac:dyDescent="0.25"/>
    <row r="986799" customFormat="1" x14ac:dyDescent="0.25"/>
    <row r="986800" customFormat="1" x14ac:dyDescent="0.25"/>
    <row r="986801" customFormat="1" x14ac:dyDescent="0.25"/>
    <row r="986802" customFormat="1" x14ac:dyDescent="0.25"/>
    <row r="986803" customFormat="1" x14ac:dyDescent="0.25"/>
    <row r="986804" customFormat="1" x14ac:dyDescent="0.25"/>
    <row r="986805" customFormat="1" x14ac:dyDescent="0.25"/>
    <row r="986806" customFormat="1" x14ac:dyDescent="0.25"/>
    <row r="986807" customFormat="1" x14ac:dyDescent="0.25"/>
    <row r="986808" customFormat="1" x14ac:dyDescent="0.25"/>
    <row r="986809" customFormat="1" x14ac:dyDescent="0.25"/>
    <row r="986810" customFormat="1" x14ac:dyDescent="0.25"/>
    <row r="986811" customFormat="1" x14ac:dyDescent="0.25"/>
    <row r="986812" customFormat="1" x14ac:dyDescent="0.25"/>
    <row r="986813" customFormat="1" x14ac:dyDescent="0.25"/>
    <row r="986814" customFormat="1" x14ac:dyDescent="0.25"/>
    <row r="986815" customFormat="1" x14ac:dyDescent="0.25"/>
    <row r="986816" customFormat="1" x14ac:dyDescent="0.25"/>
    <row r="986817" customFormat="1" x14ac:dyDescent="0.25"/>
    <row r="986818" customFormat="1" x14ac:dyDescent="0.25"/>
    <row r="986819" customFormat="1" x14ac:dyDescent="0.25"/>
    <row r="986820" customFormat="1" x14ac:dyDescent="0.25"/>
    <row r="986821" customFormat="1" x14ac:dyDescent="0.25"/>
    <row r="986822" customFormat="1" x14ac:dyDescent="0.25"/>
    <row r="986823" customFormat="1" x14ac:dyDescent="0.25"/>
    <row r="986824" customFormat="1" x14ac:dyDescent="0.25"/>
    <row r="986825" customFormat="1" x14ac:dyDescent="0.25"/>
    <row r="986826" customFormat="1" x14ac:dyDescent="0.25"/>
    <row r="986827" customFormat="1" x14ac:dyDescent="0.25"/>
    <row r="986828" customFormat="1" x14ac:dyDescent="0.25"/>
    <row r="986829" customFormat="1" x14ac:dyDescent="0.25"/>
    <row r="986830" customFormat="1" x14ac:dyDescent="0.25"/>
    <row r="986831" customFormat="1" x14ac:dyDescent="0.25"/>
    <row r="986832" customFormat="1" x14ac:dyDescent="0.25"/>
    <row r="986833" customFormat="1" x14ac:dyDescent="0.25"/>
    <row r="986834" customFormat="1" x14ac:dyDescent="0.25"/>
    <row r="986835" customFormat="1" x14ac:dyDescent="0.25"/>
    <row r="986836" customFormat="1" x14ac:dyDescent="0.25"/>
    <row r="986837" customFormat="1" x14ac:dyDescent="0.25"/>
    <row r="986838" customFormat="1" x14ac:dyDescent="0.25"/>
    <row r="986839" customFormat="1" x14ac:dyDescent="0.25"/>
    <row r="986840" customFormat="1" x14ac:dyDescent="0.25"/>
    <row r="986841" customFormat="1" x14ac:dyDescent="0.25"/>
    <row r="986842" customFormat="1" x14ac:dyDescent="0.25"/>
    <row r="986843" customFormat="1" x14ac:dyDescent="0.25"/>
    <row r="986844" customFormat="1" x14ac:dyDescent="0.25"/>
    <row r="986845" customFormat="1" x14ac:dyDescent="0.25"/>
    <row r="986846" customFormat="1" x14ac:dyDescent="0.25"/>
    <row r="986847" customFormat="1" x14ac:dyDescent="0.25"/>
    <row r="986848" customFormat="1" x14ac:dyDescent="0.25"/>
    <row r="986849" customFormat="1" x14ac:dyDescent="0.25"/>
    <row r="986850" customFormat="1" x14ac:dyDescent="0.25"/>
    <row r="986851" customFormat="1" x14ac:dyDescent="0.25"/>
    <row r="986852" customFormat="1" x14ac:dyDescent="0.25"/>
    <row r="986853" customFormat="1" x14ac:dyDescent="0.25"/>
    <row r="986854" customFormat="1" x14ac:dyDescent="0.25"/>
    <row r="986855" customFormat="1" x14ac:dyDescent="0.25"/>
    <row r="986856" customFormat="1" x14ac:dyDescent="0.25"/>
    <row r="986857" customFormat="1" x14ac:dyDescent="0.25"/>
    <row r="986858" customFormat="1" x14ac:dyDescent="0.25"/>
    <row r="986859" customFormat="1" x14ac:dyDescent="0.25"/>
    <row r="986860" customFormat="1" x14ac:dyDescent="0.25"/>
    <row r="986861" customFormat="1" x14ac:dyDescent="0.25"/>
    <row r="986862" customFormat="1" x14ac:dyDescent="0.25"/>
    <row r="986863" customFormat="1" x14ac:dyDescent="0.25"/>
    <row r="986864" customFormat="1" x14ac:dyDescent="0.25"/>
    <row r="986865" customFormat="1" x14ac:dyDescent="0.25"/>
    <row r="986866" customFormat="1" x14ac:dyDescent="0.25"/>
    <row r="986867" customFormat="1" x14ac:dyDescent="0.25"/>
    <row r="986868" customFormat="1" x14ac:dyDescent="0.25"/>
    <row r="986869" customFormat="1" x14ac:dyDescent="0.25"/>
    <row r="986870" customFormat="1" x14ac:dyDescent="0.25"/>
    <row r="986871" customFormat="1" x14ac:dyDescent="0.25"/>
    <row r="986872" customFormat="1" x14ac:dyDescent="0.25"/>
    <row r="986873" customFormat="1" x14ac:dyDescent="0.25"/>
    <row r="986874" customFormat="1" x14ac:dyDescent="0.25"/>
    <row r="986875" customFormat="1" x14ac:dyDescent="0.25"/>
    <row r="986876" customFormat="1" x14ac:dyDescent="0.25"/>
    <row r="986877" customFormat="1" x14ac:dyDescent="0.25"/>
    <row r="986878" customFormat="1" x14ac:dyDescent="0.25"/>
    <row r="986879" customFormat="1" x14ac:dyDescent="0.25"/>
    <row r="986880" customFormat="1" x14ac:dyDescent="0.25"/>
    <row r="986881" customFormat="1" x14ac:dyDescent="0.25"/>
    <row r="986882" customFormat="1" x14ac:dyDescent="0.25"/>
    <row r="986883" customFormat="1" x14ac:dyDescent="0.25"/>
    <row r="986884" customFormat="1" x14ac:dyDescent="0.25"/>
    <row r="986885" customFormat="1" x14ac:dyDescent="0.25"/>
    <row r="986886" customFormat="1" x14ac:dyDescent="0.25"/>
    <row r="986887" customFormat="1" x14ac:dyDescent="0.25"/>
    <row r="986888" customFormat="1" x14ac:dyDescent="0.25"/>
    <row r="986889" customFormat="1" x14ac:dyDescent="0.25"/>
    <row r="986890" customFormat="1" x14ac:dyDescent="0.25"/>
    <row r="986891" customFormat="1" x14ac:dyDescent="0.25"/>
    <row r="986892" customFormat="1" x14ac:dyDescent="0.25"/>
    <row r="986893" customFormat="1" x14ac:dyDescent="0.25"/>
    <row r="986894" customFormat="1" x14ac:dyDescent="0.25"/>
    <row r="986895" customFormat="1" x14ac:dyDescent="0.25"/>
    <row r="986896" customFormat="1" x14ac:dyDescent="0.25"/>
    <row r="986897" customFormat="1" x14ac:dyDescent="0.25"/>
    <row r="986898" customFormat="1" x14ac:dyDescent="0.25"/>
    <row r="986899" customFormat="1" x14ac:dyDescent="0.25"/>
    <row r="986900" customFormat="1" x14ac:dyDescent="0.25"/>
    <row r="986901" customFormat="1" x14ac:dyDescent="0.25"/>
    <row r="986902" customFormat="1" x14ac:dyDescent="0.25"/>
    <row r="986903" customFormat="1" x14ac:dyDescent="0.25"/>
    <row r="986904" customFormat="1" x14ac:dyDescent="0.25"/>
    <row r="986905" customFormat="1" x14ac:dyDescent="0.25"/>
    <row r="986906" customFormat="1" x14ac:dyDescent="0.25"/>
    <row r="986907" customFormat="1" x14ac:dyDescent="0.25"/>
    <row r="986908" customFormat="1" x14ac:dyDescent="0.25"/>
    <row r="986909" customFormat="1" x14ac:dyDescent="0.25"/>
    <row r="986910" customFormat="1" x14ac:dyDescent="0.25"/>
    <row r="986911" customFormat="1" x14ac:dyDescent="0.25"/>
    <row r="986912" customFormat="1" x14ac:dyDescent="0.25"/>
    <row r="986913" customFormat="1" x14ac:dyDescent="0.25"/>
    <row r="986914" customFormat="1" x14ac:dyDescent="0.25"/>
    <row r="986915" customFormat="1" x14ac:dyDescent="0.25"/>
    <row r="986916" customFormat="1" x14ac:dyDescent="0.25"/>
    <row r="986917" customFormat="1" x14ac:dyDescent="0.25"/>
    <row r="986918" customFormat="1" x14ac:dyDescent="0.25"/>
    <row r="986919" customFormat="1" x14ac:dyDescent="0.25"/>
    <row r="986920" customFormat="1" x14ac:dyDescent="0.25"/>
    <row r="986921" customFormat="1" x14ac:dyDescent="0.25"/>
    <row r="986922" customFormat="1" x14ac:dyDescent="0.25"/>
    <row r="986923" customFormat="1" x14ac:dyDescent="0.25"/>
    <row r="986924" customFormat="1" x14ac:dyDescent="0.25"/>
    <row r="986925" customFormat="1" x14ac:dyDescent="0.25"/>
    <row r="986926" customFormat="1" x14ac:dyDescent="0.25"/>
    <row r="986927" customFormat="1" x14ac:dyDescent="0.25"/>
    <row r="986928" customFormat="1" x14ac:dyDescent="0.25"/>
    <row r="986929" customFormat="1" x14ac:dyDescent="0.25"/>
    <row r="986930" customFormat="1" x14ac:dyDescent="0.25"/>
    <row r="986931" customFormat="1" x14ac:dyDescent="0.25"/>
    <row r="986932" customFormat="1" x14ac:dyDescent="0.25"/>
    <row r="986933" customFormat="1" x14ac:dyDescent="0.25"/>
    <row r="986934" customFormat="1" x14ac:dyDescent="0.25"/>
    <row r="986935" customFormat="1" x14ac:dyDescent="0.25"/>
    <row r="986936" customFormat="1" x14ac:dyDescent="0.25"/>
    <row r="986937" customFormat="1" x14ac:dyDescent="0.25"/>
    <row r="986938" customFormat="1" x14ac:dyDescent="0.25"/>
    <row r="986939" customFormat="1" x14ac:dyDescent="0.25"/>
    <row r="986940" customFormat="1" x14ac:dyDescent="0.25"/>
    <row r="986941" customFormat="1" x14ac:dyDescent="0.25"/>
    <row r="986942" customFormat="1" x14ac:dyDescent="0.25"/>
    <row r="986943" customFormat="1" x14ac:dyDescent="0.25"/>
    <row r="986944" customFormat="1" x14ac:dyDescent="0.25"/>
    <row r="986945" customFormat="1" x14ac:dyDescent="0.25"/>
    <row r="986946" customFormat="1" x14ac:dyDescent="0.25"/>
    <row r="986947" customFormat="1" x14ac:dyDescent="0.25"/>
    <row r="986948" customFormat="1" x14ac:dyDescent="0.25"/>
    <row r="986949" customFormat="1" x14ac:dyDescent="0.25"/>
    <row r="986950" customFormat="1" x14ac:dyDescent="0.25"/>
    <row r="986951" customFormat="1" x14ac:dyDescent="0.25"/>
    <row r="986952" customFormat="1" x14ac:dyDescent="0.25"/>
    <row r="986953" customFormat="1" x14ac:dyDescent="0.25"/>
    <row r="986954" customFormat="1" x14ac:dyDescent="0.25"/>
    <row r="986955" customFormat="1" x14ac:dyDescent="0.25"/>
    <row r="986956" customFormat="1" x14ac:dyDescent="0.25"/>
    <row r="986957" customFormat="1" x14ac:dyDescent="0.25"/>
    <row r="986958" customFormat="1" x14ac:dyDescent="0.25"/>
    <row r="986959" customFormat="1" x14ac:dyDescent="0.25"/>
    <row r="986960" customFormat="1" x14ac:dyDescent="0.25"/>
    <row r="986961" customFormat="1" x14ac:dyDescent="0.25"/>
    <row r="986962" customFormat="1" x14ac:dyDescent="0.25"/>
    <row r="986963" customFormat="1" x14ac:dyDescent="0.25"/>
    <row r="986964" customFormat="1" x14ac:dyDescent="0.25"/>
    <row r="986965" customFormat="1" x14ac:dyDescent="0.25"/>
    <row r="986966" customFormat="1" x14ac:dyDescent="0.25"/>
    <row r="986967" customFormat="1" x14ac:dyDescent="0.25"/>
    <row r="986968" customFormat="1" x14ac:dyDescent="0.25"/>
    <row r="986969" customFormat="1" x14ac:dyDescent="0.25"/>
    <row r="986970" customFormat="1" x14ac:dyDescent="0.25"/>
    <row r="986971" customFormat="1" x14ac:dyDescent="0.25"/>
    <row r="986972" customFormat="1" x14ac:dyDescent="0.25"/>
    <row r="986973" customFormat="1" x14ac:dyDescent="0.25"/>
    <row r="986974" customFormat="1" x14ac:dyDescent="0.25"/>
    <row r="986975" customFormat="1" x14ac:dyDescent="0.25"/>
    <row r="986976" customFormat="1" x14ac:dyDescent="0.25"/>
    <row r="986977" customFormat="1" x14ac:dyDescent="0.25"/>
    <row r="986978" customFormat="1" x14ac:dyDescent="0.25"/>
    <row r="986979" customFormat="1" x14ac:dyDescent="0.25"/>
    <row r="986980" customFormat="1" x14ac:dyDescent="0.25"/>
    <row r="986981" customFormat="1" x14ac:dyDescent="0.25"/>
    <row r="986982" customFormat="1" x14ac:dyDescent="0.25"/>
    <row r="986983" customFormat="1" x14ac:dyDescent="0.25"/>
    <row r="986984" customFormat="1" x14ac:dyDescent="0.25"/>
    <row r="986985" customFormat="1" x14ac:dyDescent="0.25"/>
    <row r="986986" customFormat="1" x14ac:dyDescent="0.25"/>
    <row r="986987" customFormat="1" x14ac:dyDescent="0.25"/>
    <row r="986988" customFormat="1" x14ac:dyDescent="0.25"/>
    <row r="986989" customFormat="1" x14ac:dyDescent="0.25"/>
    <row r="986990" customFormat="1" x14ac:dyDescent="0.25"/>
    <row r="986991" customFormat="1" x14ac:dyDescent="0.25"/>
    <row r="986992" customFormat="1" x14ac:dyDescent="0.25"/>
    <row r="986993" customFormat="1" x14ac:dyDescent="0.25"/>
    <row r="986994" customFormat="1" x14ac:dyDescent="0.25"/>
    <row r="986995" customFormat="1" x14ac:dyDescent="0.25"/>
    <row r="986996" customFormat="1" x14ac:dyDescent="0.25"/>
    <row r="986997" customFormat="1" x14ac:dyDescent="0.25"/>
    <row r="986998" customFormat="1" x14ac:dyDescent="0.25"/>
    <row r="986999" customFormat="1" x14ac:dyDescent="0.25"/>
    <row r="987000" customFormat="1" x14ac:dyDescent="0.25"/>
    <row r="987001" customFormat="1" x14ac:dyDescent="0.25"/>
    <row r="987002" customFormat="1" x14ac:dyDescent="0.25"/>
    <row r="987003" customFormat="1" x14ac:dyDescent="0.25"/>
    <row r="987004" customFormat="1" x14ac:dyDescent="0.25"/>
    <row r="987005" customFormat="1" x14ac:dyDescent="0.25"/>
    <row r="987006" customFormat="1" x14ac:dyDescent="0.25"/>
    <row r="987007" customFormat="1" x14ac:dyDescent="0.25"/>
    <row r="987008" customFormat="1" x14ac:dyDescent="0.25"/>
    <row r="987009" customFormat="1" x14ac:dyDescent="0.25"/>
    <row r="987010" customFormat="1" x14ac:dyDescent="0.25"/>
    <row r="987011" customFormat="1" x14ac:dyDescent="0.25"/>
    <row r="987012" customFormat="1" x14ac:dyDescent="0.25"/>
    <row r="987013" customFormat="1" x14ac:dyDescent="0.25"/>
    <row r="987014" customFormat="1" x14ac:dyDescent="0.25"/>
    <row r="987015" customFormat="1" x14ac:dyDescent="0.25"/>
    <row r="987016" customFormat="1" x14ac:dyDescent="0.25"/>
    <row r="987017" customFormat="1" x14ac:dyDescent="0.25"/>
    <row r="987018" customFormat="1" x14ac:dyDescent="0.25"/>
    <row r="987019" customFormat="1" x14ac:dyDescent="0.25"/>
    <row r="987020" customFormat="1" x14ac:dyDescent="0.25"/>
    <row r="987021" customFormat="1" x14ac:dyDescent="0.25"/>
    <row r="987022" customFormat="1" x14ac:dyDescent="0.25"/>
    <row r="987023" customFormat="1" x14ac:dyDescent="0.25"/>
    <row r="987024" customFormat="1" x14ac:dyDescent="0.25"/>
    <row r="987025" customFormat="1" x14ac:dyDescent="0.25"/>
    <row r="987026" customFormat="1" x14ac:dyDescent="0.25"/>
    <row r="987027" customFormat="1" x14ac:dyDescent="0.25"/>
    <row r="987028" customFormat="1" x14ac:dyDescent="0.25"/>
    <row r="987029" customFormat="1" x14ac:dyDescent="0.25"/>
    <row r="987030" customFormat="1" x14ac:dyDescent="0.25"/>
    <row r="987031" customFormat="1" x14ac:dyDescent="0.25"/>
    <row r="987032" customFormat="1" x14ac:dyDescent="0.25"/>
    <row r="987033" customFormat="1" x14ac:dyDescent="0.25"/>
    <row r="987034" customFormat="1" x14ac:dyDescent="0.25"/>
    <row r="987035" customFormat="1" x14ac:dyDescent="0.25"/>
    <row r="987036" customFormat="1" x14ac:dyDescent="0.25"/>
    <row r="987037" customFormat="1" x14ac:dyDescent="0.25"/>
    <row r="987038" customFormat="1" x14ac:dyDescent="0.25"/>
    <row r="987039" customFormat="1" x14ac:dyDescent="0.25"/>
    <row r="987040" customFormat="1" x14ac:dyDescent="0.25"/>
    <row r="987041" customFormat="1" x14ac:dyDescent="0.25"/>
    <row r="987042" customFormat="1" x14ac:dyDescent="0.25"/>
    <row r="987043" customFormat="1" x14ac:dyDescent="0.25"/>
    <row r="987044" customFormat="1" x14ac:dyDescent="0.25"/>
    <row r="987045" customFormat="1" x14ac:dyDescent="0.25"/>
    <row r="987046" customFormat="1" x14ac:dyDescent="0.25"/>
    <row r="987047" customFormat="1" x14ac:dyDescent="0.25"/>
    <row r="987048" customFormat="1" x14ac:dyDescent="0.25"/>
    <row r="987049" customFormat="1" x14ac:dyDescent="0.25"/>
    <row r="987050" customFormat="1" x14ac:dyDescent="0.25"/>
    <row r="987051" customFormat="1" x14ac:dyDescent="0.25"/>
    <row r="987052" customFormat="1" x14ac:dyDescent="0.25"/>
    <row r="987053" customFormat="1" x14ac:dyDescent="0.25"/>
    <row r="987054" customFormat="1" x14ac:dyDescent="0.25"/>
    <row r="987055" customFormat="1" x14ac:dyDescent="0.25"/>
    <row r="987056" customFormat="1" x14ac:dyDescent="0.25"/>
    <row r="987057" customFormat="1" x14ac:dyDescent="0.25"/>
    <row r="987058" customFormat="1" x14ac:dyDescent="0.25"/>
    <row r="987059" customFormat="1" x14ac:dyDescent="0.25"/>
    <row r="987060" customFormat="1" x14ac:dyDescent="0.25"/>
    <row r="987061" customFormat="1" x14ac:dyDescent="0.25"/>
    <row r="987062" customFormat="1" x14ac:dyDescent="0.25"/>
    <row r="987063" customFormat="1" x14ac:dyDescent="0.25"/>
    <row r="987064" customFormat="1" x14ac:dyDescent="0.25"/>
    <row r="987065" customFormat="1" x14ac:dyDescent="0.25"/>
    <row r="987066" customFormat="1" x14ac:dyDescent="0.25"/>
    <row r="987067" customFormat="1" x14ac:dyDescent="0.25"/>
    <row r="987068" customFormat="1" x14ac:dyDescent="0.25"/>
    <row r="987069" customFormat="1" x14ac:dyDescent="0.25"/>
    <row r="987070" customFormat="1" x14ac:dyDescent="0.25"/>
    <row r="987071" customFormat="1" x14ac:dyDescent="0.25"/>
    <row r="987072" customFormat="1" x14ac:dyDescent="0.25"/>
    <row r="987073" customFormat="1" x14ac:dyDescent="0.25"/>
    <row r="987074" customFormat="1" x14ac:dyDescent="0.25"/>
    <row r="987075" customFormat="1" x14ac:dyDescent="0.25"/>
    <row r="987076" customFormat="1" x14ac:dyDescent="0.25"/>
    <row r="987077" customFormat="1" x14ac:dyDescent="0.25"/>
    <row r="987078" customFormat="1" x14ac:dyDescent="0.25"/>
    <row r="987079" customFormat="1" x14ac:dyDescent="0.25"/>
    <row r="987080" customFormat="1" x14ac:dyDescent="0.25"/>
    <row r="987081" customFormat="1" x14ac:dyDescent="0.25"/>
    <row r="987082" customFormat="1" x14ac:dyDescent="0.25"/>
    <row r="987083" customFormat="1" x14ac:dyDescent="0.25"/>
    <row r="987084" customFormat="1" x14ac:dyDescent="0.25"/>
    <row r="987085" customFormat="1" x14ac:dyDescent="0.25"/>
    <row r="987086" customFormat="1" x14ac:dyDescent="0.25"/>
    <row r="987087" customFormat="1" x14ac:dyDescent="0.25"/>
    <row r="987088" customFormat="1" x14ac:dyDescent="0.25"/>
    <row r="987089" customFormat="1" x14ac:dyDescent="0.25"/>
    <row r="987090" customFormat="1" x14ac:dyDescent="0.25"/>
    <row r="987091" customFormat="1" x14ac:dyDescent="0.25"/>
    <row r="987092" customFormat="1" x14ac:dyDescent="0.25"/>
    <row r="987093" customFormat="1" x14ac:dyDescent="0.25"/>
    <row r="987094" customFormat="1" x14ac:dyDescent="0.25"/>
    <row r="987095" customFormat="1" x14ac:dyDescent="0.25"/>
    <row r="987096" customFormat="1" x14ac:dyDescent="0.25"/>
    <row r="987097" customFormat="1" x14ac:dyDescent="0.25"/>
    <row r="987098" customFormat="1" x14ac:dyDescent="0.25"/>
    <row r="987099" customFormat="1" x14ac:dyDescent="0.25"/>
    <row r="987100" customFormat="1" x14ac:dyDescent="0.25"/>
    <row r="987101" customFormat="1" x14ac:dyDescent="0.25"/>
    <row r="987102" customFormat="1" x14ac:dyDescent="0.25"/>
    <row r="987103" customFormat="1" x14ac:dyDescent="0.25"/>
    <row r="987104" customFormat="1" x14ac:dyDescent="0.25"/>
    <row r="987105" customFormat="1" x14ac:dyDescent="0.25"/>
    <row r="987106" customFormat="1" x14ac:dyDescent="0.25"/>
    <row r="987107" customFormat="1" x14ac:dyDescent="0.25"/>
    <row r="987108" customFormat="1" x14ac:dyDescent="0.25"/>
    <row r="987109" customFormat="1" x14ac:dyDescent="0.25"/>
    <row r="987110" customFormat="1" x14ac:dyDescent="0.25"/>
    <row r="987111" customFormat="1" x14ac:dyDescent="0.25"/>
    <row r="987112" customFormat="1" x14ac:dyDescent="0.25"/>
    <row r="987113" customFormat="1" x14ac:dyDescent="0.25"/>
    <row r="987114" customFormat="1" x14ac:dyDescent="0.25"/>
    <row r="987115" customFormat="1" x14ac:dyDescent="0.25"/>
    <row r="987116" customFormat="1" x14ac:dyDescent="0.25"/>
    <row r="987117" customFormat="1" x14ac:dyDescent="0.25"/>
    <row r="987118" customFormat="1" x14ac:dyDescent="0.25"/>
    <row r="987119" customFormat="1" x14ac:dyDescent="0.25"/>
    <row r="987120" customFormat="1" x14ac:dyDescent="0.25"/>
    <row r="987121" customFormat="1" x14ac:dyDescent="0.25"/>
    <row r="987122" customFormat="1" x14ac:dyDescent="0.25"/>
    <row r="987123" customFormat="1" x14ac:dyDescent="0.25"/>
    <row r="987124" customFormat="1" x14ac:dyDescent="0.25"/>
    <row r="987125" customFormat="1" x14ac:dyDescent="0.25"/>
    <row r="987126" customFormat="1" x14ac:dyDescent="0.25"/>
    <row r="987127" customFormat="1" x14ac:dyDescent="0.25"/>
    <row r="987128" customFormat="1" x14ac:dyDescent="0.25"/>
    <row r="987129" customFormat="1" x14ac:dyDescent="0.25"/>
    <row r="987130" customFormat="1" x14ac:dyDescent="0.25"/>
    <row r="987131" customFormat="1" x14ac:dyDescent="0.25"/>
    <row r="987132" customFormat="1" x14ac:dyDescent="0.25"/>
    <row r="987133" customFormat="1" x14ac:dyDescent="0.25"/>
    <row r="987134" customFormat="1" x14ac:dyDescent="0.25"/>
    <row r="987135" customFormat="1" x14ac:dyDescent="0.25"/>
    <row r="987136" customFormat="1" x14ac:dyDescent="0.25"/>
    <row r="987137" customFormat="1" x14ac:dyDescent="0.25"/>
    <row r="987138" customFormat="1" x14ac:dyDescent="0.25"/>
    <row r="987139" customFormat="1" x14ac:dyDescent="0.25"/>
    <row r="987140" customFormat="1" x14ac:dyDescent="0.25"/>
    <row r="987141" customFormat="1" x14ac:dyDescent="0.25"/>
    <row r="987142" customFormat="1" x14ac:dyDescent="0.25"/>
    <row r="987143" customFormat="1" x14ac:dyDescent="0.25"/>
    <row r="987144" customFormat="1" x14ac:dyDescent="0.25"/>
    <row r="987145" customFormat="1" x14ac:dyDescent="0.25"/>
    <row r="987146" customFormat="1" x14ac:dyDescent="0.25"/>
    <row r="987147" customFormat="1" x14ac:dyDescent="0.25"/>
    <row r="987148" customFormat="1" x14ac:dyDescent="0.25"/>
    <row r="987149" customFormat="1" x14ac:dyDescent="0.25"/>
    <row r="987150" customFormat="1" x14ac:dyDescent="0.25"/>
    <row r="987151" customFormat="1" x14ac:dyDescent="0.25"/>
    <row r="987152" customFormat="1" x14ac:dyDescent="0.25"/>
    <row r="987153" customFormat="1" x14ac:dyDescent="0.25"/>
    <row r="987154" customFormat="1" x14ac:dyDescent="0.25"/>
    <row r="987155" customFormat="1" x14ac:dyDescent="0.25"/>
    <row r="987156" customFormat="1" x14ac:dyDescent="0.25"/>
    <row r="987157" customFormat="1" x14ac:dyDescent="0.25"/>
    <row r="987158" customFormat="1" x14ac:dyDescent="0.25"/>
    <row r="987159" customFormat="1" x14ac:dyDescent="0.25"/>
    <row r="987160" customFormat="1" x14ac:dyDescent="0.25"/>
    <row r="987161" customFormat="1" x14ac:dyDescent="0.25"/>
    <row r="987162" customFormat="1" x14ac:dyDescent="0.25"/>
    <row r="987163" customFormat="1" x14ac:dyDescent="0.25"/>
    <row r="987164" customFormat="1" x14ac:dyDescent="0.25"/>
    <row r="987165" customFormat="1" x14ac:dyDescent="0.25"/>
    <row r="987166" customFormat="1" x14ac:dyDescent="0.25"/>
    <row r="987167" customFormat="1" x14ac:dyDescent="0.25"/>
    <row r="987168" customFormat="1" x14ac:dyDescent="0.25"/>
    <row r="987169" customFormat="1" x14ac:dyDescent="0.25"/>
    <row r="987170" customFormat="1" x14ac:dyDescent="0.25"/>
    <row r="987171" customFormat="1" x14ac:dyDescent="0.25"/>
    <row r="987172" customFormat="1" x14ac:dyDescent="0.25"/>
    <row r="987173" customFormat="1" x14ac:dyDescent="0.25"/>
    <row r="987174" customFormat="1" x14ac:dyDescent="0.25"/>
    <row r="987175" customFormat="1" x14ac:dyDescent="0.25"/>
    <row r="987176" customFormat="1" x14ac:dyDescent="0.25"/>
    <row r="987177" customFormat="1" x14ac:dyDescent="0.25"/>
    <row r="987178" customFormat="1" x14ac:dyDescent="0.25"/>
    <row r="987179" customFormat="1" x14ac:dyDescent="0.25"/>
    <row r="987180" customFormat="1" x14ac:dyDescent="0.25"/>
    <row r="987181" customFormat="1" x14ac:dyDescent="0.25"/>
    <row r="987182" customFormat="1" x14ac:dyDescent="0.25"/>
    <row r="987183" customFormat="1" x14ac:dyDescent="0.25"/>
    <row r="987184" customFormat="1" x14ac:dyDescent="0.25"/>
    <row r="987185" customFormat="1" x14ac:dyDescent="0.25"/>
    <row r="987186" customFormat="1" x14ac:dyDescent="0.25"/>
    <row r="987187" customFormat="1" x14ac:dyDescent="0.25"/>
    <row r="987188" customFormat="1" x14ac:dyDescent="0.25"/>
    <row r="987189" customFormat="1" x14ac:dyDescent="0.25"/>
    <row r="987190" customFormat="1" x14ac:dyDescent="0.25"/>
    <row r="987191" customFormat="1" x14ac:dyDescent="0.25"/>
    <row r="987192" customFormat="1" x14ac:dyDescent="0.25"/>
    <row r="987193" customFormat="1" x14ac:dyDescent="0.25"/>
    <row r="987194" customFormat="1" x14ac:dyDescent="0.25"/>
    <row r="987195" customFormat="1" x14ac:dyDescent="0.25"/>
    <row r="987196" customFormat="1" x14ac:dyDescent="0.25"/>
    <row r="987197" customFormat="1" x14ac:dyDescent="0.25"/>
    <row r="987198" customFormat="1" x14ac:dyDescent="0.25"/>
    <row r="987199" customFormat="1" x14ac:dyDescent="0.25"/>
    <row r="987200" customFormat="1" x14ac:dyDescent="0.25"/>
    <row r="987201" customFormat="1" x14ac:dyDescent="0.25"/>
    <row r="987202" customFormat="1" x14ac:dyDescent="0.25"/>
    <row r="987203" customFormat="1" x14ac:dyDescent="0.25"/>
    <row r="987204" customFormat="1" x14ac:dyDescent="0.25"/>
    <row r="987205" customFormat="1" x14ac:dyDescent="0.25"/>
    <row r="987206" customFormat="1" x14ac:dyDescent="0.25"/>
    <row r="987207" customFormat="1" x14ac:dyDescent="0.25"/>
    <row r="987208" customFormat="1" x14ac:dyDescent="0.25"/>
    <row r="987209" customFormat="1" x14ac:dyDescent="0.25"/>
    <row r="987210" customFormat="1" x14ac:dyDescent="0.25"/>
    <row r="987211" customFormat="1" x14ac:dyDescent="0.25"/>
    <row r="987212" customFormat="1" x14ac:dyDescent="0.25"/>
    <row r="987213" customFormat="1" x14ac:dyDescent="0.25"/>
    <row r="987214" customFormat="1" x14ac:dyDescent="0.25"/>
    <row r="987215" customFormat="1" x14ac:dyDescent="0.25"/>
    <row r="987216" customFormat="1" x14ac:dyDescent="0.25"/>
    <row r="987217" customFormat="1" x14ac:dyDescent="0.25"/>
    <row r="987218" customFormat="1" x14ac:dyDescent="0.25"/>
    <row r="987219" customFormat="1" x14ac:dyDescent="0.25"/>
    <row r="987220" customFormat="1" x14ac:dyDescent="0.25"/>
    <row r="987221" customFormat="1" x14ac:dyDescent="0.25"/>
    <row r="987222" customFormat="1" x14ac:dyDescent="0.25"/>
    <row r="987223" customFormat="1" x14ac:dyDescent="0.25"/>
    <row r="987224" customFormat="1" x14ac:dyDescent="0.25"/>
    <row r="987225" customFormat="1" x14ac:dyDescent="0.25"/>
    <row r="987226" customFormat="1" x14ac:dyDescent="0.25"/>
    <row r="987227" customFormat="1" x14ac:dyDescent="0.25"/>
    <row r="987228" customFormat="1" x14ac:dyDescent="0.25"/>
    <row r="987229" customFormat="1" x14ac:dyDescent="0.25"/>
    <row r="987230" customFormat="1" x14ac:dyDescent="0.25"/>
    <row r="987231" customFormat="1" x14ac:dyDescent="0.25"/>
    <row r="987232" customFormat="1" x14ac:dyDescent="0.25"/>
    <row r="987233" customFormat="1" x14ac:dyDescent="0.25"/>
    <row r="987234" customFormat="1" x14ac:dyDescent="0.25"/>
    <row r="987235" customFormat="1" x14ac:dyDescent="0.25"/>
    <row r="987236" customFormat="1" x14ac:dyDescent="0.25"/>
    <row r="987237" customFormat="1" x14ac:dyDescent="0.25"/>
    <row r="987238" customFormat="1" x14ac:dyDescent="0.25"/>
    <row r="987239" customFormat="1" x14ac:dyDescent="0.25"/>
    <row r="987240" customFormat="1" x14ac:dyDescent="0.25"/>
    <row r="987241" customFormat="1" x14ac:dyDescent="0.25"/>
    <row r="987242" customFormat="1" x14ac:dyDescent="0.25"/>
    <row r="987243" customFormat="1" x14ac:dyDescent="0.25"/>
    <row r="987244" customFormat="1" x14ac:dyDescent="0.25"/>
    <row r="987245" customFormat="1" x14ac:dyDescent="0.25"/>
    <row r="987246" customFormat="1" x14ac:dyDescent="0.25"/>
    <row r="987247" customFormat="1" x14ac:dyDescent="0.25"/>
    <row r="987248" customFormat="1" x14ac:dyDescent="0.25"/>
    <row r="987249" customFormat="1" x14ac:dyDescent="0.25"/>
    <row r="987250" customFormat="1" x14ac:dyDescent="0.25"/>
    <row r="987251" customFormat="1" x14ac:dyDescent="0.25"/>
    <row r="987252" customFormat="1" x14ac:dyDescent="0.25"/>
    <row r="987253" customFormat="1" x14ac:dyDescent="0.25"/>
    <row r="987254" customFormat="1" x14ac:dyDescent="0.25"/>
    <row r="987255" customFormat="1" x14ac:dyDescent="0.25"/>
    <row r="987256" customFormat="1" x14ac:dyDescent="0.25"/>
    <row r="987257" customFormat="1" x14ac:dyDescent="0.25"/>
    <row r="987258" customFormat="1" x14ac:dyDescent="0.25"/>
    <row r="987259" customFormat="1" x14ac:dyDescent="0.25"/>
    <row r="987260" customFormat="1" x14ac:dyDescent="0.25"/>
    <row r="987261" customFormat="1" x14ac:dyDescent="0.25"/>
    <row r="987262" customFormat="1" x14ac:dyDescent="0.25"/>
    <row r="987263" customFormat="1" x14ac:dyDescent="0.25"/>
    <row r="987264" customFormat="1" x14ac:dyDescent="0.25"/>
    <row r="987265" customFormat="1" x14ac:dyDescent="0.25"/>
    <row r="987266" customFormat="1" x14ac:dyDescent="0.25"/>
    <row r="987267" customFormat="1" x14ac:dyDescent="0.25"/>
    <row r="987268" customFormat="1" x14ac:dyDescent="0.25"/>
    <row r="987269" customFormat="1" x14ac:dyDescent="0.25"/>
    <row r="987270" customFormat="1" x14ac:dyDescent="0.25"/>
    <row r="987271" customFormat="1" x14ac:dyDescent="0.25"/>
    <row r="987272" customFormat="1" x14ac:dyDescent="0.25"/>
    <row r="987273" customFormat="1" x14ac:dyDescent="0.25"/>
    <row r="987274" customFormat="1" x14ac:dyDescent="0.25"/>
    <row r="987275" customFormat="1" x14ac:dyDescent="0.25"/>
    <row r="987276" customFormat="1" x14ac:dyDescent="0.25"/>
    <row r="987277" customFormat="1" x14ac:dyDescent="0.25"/>
    <row r="987278" customFormat="1" x14ac:dyDescent="0.25"/>
    <row r="987279" customFormat="1" x14ac:dyDescent="0.25"/>
    <row r="987280" customFormat="1" x14ac:dyDescent="0.25"/>
    <row r="987281" customFormat="1" x14ac:dyDescent="0.25"/>
    <row r="987282" customFormat="1" x14ac:dyDescent="0.25"/>
    <row r="987283" customFormat="1" x14ac:dyDescent="0.25"/>
    <row r="987284" customFormat="1" x14ac:dyDescent="0.25"/>
    <row r="987285" customFormat="1" x14ac:dyDescent="0.25"/>
    <row r="987286" customFormat="1" x14ac:dyDescent="0.25"/>
    <row r="987287" customFormat="1" x14ac:dyDescent="0.25"/>
    <row r="987288" customFormat="1" x14ac:dyDescent="0.25"/>
    <row r="987289" customFormat="1" x14ac:dyDescent="0.25"/>
    <row r="987290" customFormat="1" x14ac:dyDescent="0.25"/>
    <row r="987291" customFormat="1" x14ac:dyDescent="0.25"/>
    <row r="987292" customFormat="1" x14ac:dyDescent="0.25"/>
    <row r="987293" customFormat="1" x14ac:dyDescent="0.25"/>
    <row r="987294" customFormat="1" x14ac:dyDescent="0.25"/>
    <row r="987295" customFormat="1" x14ac:dyDescent="0.25"/>
    <row r="987296" customFormat="1" x14ac:dyDescent="0.25"/>
    <row r="987297" customFormat="1" x14ac:dyDescent="0.25"/>
    <row r="987298" customFormat="1" x14ac:dyDescent="0.25"/>
    <row r="987299" customFormat="1" x14ac:dyDescent="0.25"/>
    <row r="987300" customFormat="1" x14ac:dyDescent="0.25"/>
    <row r="987301" customFormat="1" x14ac:dyDescent="0.25"/>
    <row r="987302" customFormat="1" x14ac:dyDescent="0.25"/>
    <row r="987303" customFormat="1" x14ac:dyDescent="0.25"/>
    <row r="987304" customFormat="1" x14ac:dyDescent="0.25"/>
    <row r="987305" customFormat="1" x14ac:dyDescent="0.25"/>
    <row r="987306" customFormat="1" x14ac:dyDescent="0.25"/>
    <row r="987307" customFormat="1" x14ac:dyDescent="0.25"/>
    <row r="987308" customFormat="1" x14ac:dyDescent="0.25"/>
    <row r="987309" customFormat="1" x14ac:dyDescent="0.25"/>
    <row r="987310" customFormat="1" x14ac:dyDescent="0.25"/>
    <row r="987311" customFormat="1" x14ac:dyDescent="0.25"/>
    <row r="987312" customFormat="1" x14ac:dyDescent="0.25"/>
    <row r="987313" customFormat="1" x14ac:dyDescent="0.25"/>
    <row r="987314" customFormat="1" x14ac:dyDescent="0.25"/>
    <row r="987315" customFormat="1" x14ac:dyDescent="0.25"/>
    <row r="987316" customFormat="1" x14ac:dyDescent="0.25"/>
    <row r="987317" customFormat="1" x14ac:dyDescent="0.25"/>
    <row r="987318" customFormat="1" x14ac:dyDescent="0.25"/>
    <row r="987319" customFormat="1" x14ac:dyDescent="0.25"/>
    <row r="987320" customFormat="1" x14ac:dyDescent="0.25"/>
    <row r="987321" customFormat="1" x14ac:dyDescent="0.25"/>
    <row r="987322" customFormat="1" x14ac:dyDescent="0.25"/>
    <row r="987323" customFormat="1" x14ac:dyDescent="0.25"/>
    <row r="987324" customFormat="1" x14ac:dyDescent="0.25"/>
    <row r="987325" customFormat="1" x14ac:dyDescent="0.25"/>
    <row r="987326" customFormat="1" x14ac:dyDescent="0.25"/>
    <row r="987327" customFormat="1" x14ac:dyDescent="0.25"/>
    <row r="987328" customFormat="1" x14ac:dyDescent="0.25"/>
    <row r="987329" customFormat="1" x14ac:dyDescent="0.25"/>
    <row r="987330" customFormat="1" x14ac:dyDescent="0.25"/>
    <row r="987331" customFormat="1" x14ac:dyDescent="0.25"/>
    <row r="987332" customFormat="1" x14ac:dyDescent="0.25"/>
    <row r="987333" customFormat="1" x14ac:dyDescent="0.25"/>
    <row r="987334" customFormat="1" x14ac:dyDescent="0.25"/>
    <row r="987335" customFormat="1" x14ac:dyDescent="0.25"/>
    <row r="987336" customFormat="1" x14ac:dyDescent="0.25"/>
    <row r="987337" customFormat="1" x14ac:dyDescent="0.25"/>
    <row r="987338" customFormat="1" x14ac:dyDescent="0.25"/>
    <row r="987339" customFormat="1" x14ac:dyDescent="0.25"/>
    <row r="987340" customFormat="1" x14ac:dyDescent="0.25"/>
    <row r="987341" customFormat="1" x14ac:dyDescent="0.25"/>
    <row r="987342" customFormat="1" x14ac:dyDescent="0.25"/>
    <row r="987343" customFormat="1" x14ac:dyDescent="0.25"/>
    <row r="987344" customFormat="1" x14ac:dyDescent="0.25"/>
    <row r="987345" customFormat="1" x14ac:dyDescent="0.25"/>
    <row r="987346" customFormat="1" x14ac:dyDescent="0.25"/>
    <row r="987347" customFormat="1" x14ac:dyDescent="0.25"/>
    <row r="987348" customFormat="1" x14ac:dyDescent="0.25"/>
    <row r="987349" customFormat="1" x14ac:dyDescent="0.25"/>
    <row r="987350" customFormat="1" x14ac:dyDescent="0.25"/>
    <row r="987351" customFormat="1" x14ac:dyDescent="0.25"/>
    <row r="987352" customFormat="1" x14ac:dyDescent="0.25"/>
    <row r="987353" customFormat="1" x14ac:dyDescent="0.25"/>
    <row r="987354" customFormat="1" x14ac:dyDescent="0.25"/>
    <row r="987355" customFormat="1" x14ac:dyDescent="0.25"/>
    <row r="987356" customFormat="1" x14ac:dyDescent="0.25"/>
    <row r="987357" customFormat="1" x14ac:dyDescent="0.25"/>
    <row r="987358" customFormat="1" x14ac:dyDescent="0.25"/>
    <row r="987359" customFormat="1" x14ac:dyDescent="0.25"/>
    <row r="987360" customFormat="1" x14ac:dyDescent="0.25"/>
    <row r="987361" customFormat="1" x14ac:dyDescent="0.25"/>
    <row r="987362" customFormat="1" x14ac:dyDescent="0.25"/>
    <row r="987363" customFormat="1" x14ac:dyDescent="0.25"/>
    <row r="987364" customFormat="1" x14ac:dyDescent="0.25"/>
    <row r="987365" customFormat="1" x14ac:dyDescent="0.25"/>
    <row r="987366" customFormat="1" x14ac:dyDescent="0.25"/>
    <row r="987367" customFormat="1" x14ac:dyDescent="0.25"/>
    <row r="987368" customFormat="1" x14ac:dyDescent="0.25"/>
    <row r="987369" customFormat="1" x14ac:dyDescent="0.25"/>
    <row r="987370" customFormat="1" x14ac:dyDescent="0.25"/>
    <row r="987371" customFormat="1" x14ac:dyDescent="0.25"/>
    <row r="987372" customFormat="1" x14ac:dyDescent="0.25"/>
    <row r="987373" customFormat="1" x14ac:dyDescent="0.25"/>
    <row r="987374" customFormat="1" x14ac:dyDescent="0.25"/>
    <row r="987375" customFormat="1" x14ac:dyDescent="0.25"/>
    <row r="987376" customFormat="1" x14ac:dyDescent="0.25"/>
    <row r="987377" customFormat="1" x14ac:dyDescent="0.25"/>
    <row r="987378" customFormat="1" x14ac:dyDescent="0.25"/>
    <row r="987379" customFormat="1" x14ac:dyDescent="0.25"/>
    <row r="987380" customFormat="1" x14ac:dyDescent="0.25"/>
    <row r="987381" customFormat="1" x14ac:dyDescent="0.25"/>
    <row r="987382" customFormat="1" x14ac:dyDescent="0.25"/>
    <row r="987383" customFormat="1" x14ac:dyDescent="0.25"/>
    <row r="987384" customFormat="1" x14ac:dyDescent="0.25"/>
    <row r="987385" customFormat="1" x14ac:dyDescent="0.25"/>
    <row r="987386" customFormat="1" x14ac:dyDescent="0.25"/>
    <row r="987387" customFormat="1" x14ac:dyDescent="0.25"/>
    <row r="987388" customFormat="1" x14ac:dyDescent="0.25"/>
    <row r="987389" customFormat="1" x14ac:dyDescent="0.25"/>
    <row r="987390" customFormat="1" x14ac:dyDescent="0.25"/>
    <row r="987391" customFormat="1" x14ac:dyDescent="0.25"/>
    <row r="987392" customFormat="1" x14ac:dyDescent="0.25"/>
    <row r="987393" customFormat="1" x14ac:dyDescent="0.25"/>
    <row r="987394" customFormat="1" x14ac:dyDescent="0.25"/>
    <row r="987395" customFormat="1" x14ac:dyDescent="0.25"/>
    <row r="987396" customFormat="1" x14ac:dyDescent="0.25"/>
    <row r="987397" customFormat="1" x14ac:dyDescent="0.25"/>
    <row r="987398" customFormat="1" x14ac:dyDescent="0.25"/>
    <row r="987399" customFormat="1" x14ac:dyDescent="0.25"/>
    <row r="987400" customFormat="1" x14ac:dyDescent="0.25"/>
    <row r="987401" customFormat="1" x14ac:dyDescent="0.25"/>
    <row r="987402" customFormat="1" x14ac:dyDescent="0.25"/>
    <row r="987403" customFormat="1" x14ac:dyDescent="0.25"/>
    <row r="987404" customFormat="1" x14ac:dyDescent="0.25"/>
    <row r="987405" customFormat="1" x14ac:dyDescent="0.25"/>
    <row r="987406" customFormat="1" x14ac:dyDescent="0.25"/>
    <row r="987407" customFormat="1" x14ac:dyDescent="0.25"/>
    <row r="987408" customFormat="1" x14ac:dyDescent="0.25"/>
    <row r="987409" customFormat="1" x14ac:dyDescent="0.25"/>
    <row r="987410" customFormat="1" x14ac:dyDescent="0.25"/>
    <row r="987411" customFormat="1" x14ac:dyDescent="0.25"/>
    <row r="987412" customFormat="1" x14ac:dyDescent="0.25"/>
    <row r="987413" customFormat="1" x14ac:dyDescent="0.25"/>
    <row r="987414" customFormat="1" x14ac:dyDescent="0.25"/>
    <row r="987415" customFormat="1" x14ac:dyDescent="0.25"/>
    <row r="987416" customFormat="1" x14ac:dyDescent="0.25"/>
    <row r="987417" customFormat="1" x14ac:dyDescent="0.25"/>
    <row r="987418" customFormat="1" x14ac:dyDescent="0.25"/>
    <row r="987419" customFormat="1" x14ac:dyDescent="0.25"/>
    <row r="987420" customFormat="1" x14ac:dyDescent="0.25"/>
    <row r="987421" customFormat="1" x14ac:dyDescent="0.25"/>
    <row r="987422" customFormat="1" x14ac:dyDescent="0.25"/>
    <row r="987423" customFormat="1" x14ac:dyDescent="0.25"/>
    <row r="987424" customFormat="1" x14ac:dyDescent="0.25"/>
    <row r="987425" customFormat="1" x14ac:dyDescent="0.25"/>
    <row r="987426" customFormat="1" x14ac:dyDescent="0.25"/>
    <row r="987427" customFormat="1" x14ac:dyDescent="0.25"/>
    <row r="987428" customFormat="1" x14ac:dyDescent="0.25"/>
    <row r="987429" customFormat="1" x14ac:dyDescent="0.25"/>
    <row r="987430" customFormat="1" x14ac:dyDescent="0.25"/>
    <row r="987431" customFormat="1" x14ac:dyDescent="0.25"/>
    <row r="987432" customFormat="1" x14ac:dyDescent="0.25"/>
    <row r="987433" customFormat="1" x14ac:dyDescent="0.25"/>
    <row r="987434" customFormat="1" x14ac:dyDescent="0.25"/>
    <row r="987435" customFormat="1" x14ac:dyDescent="0.25"/>
    <row r="987436" customFormat="1" x14ac:dyDescent="0.25"/>
    <row r="987437" customFormat="1" x14ac:dyDescent="0.25"/>
    <row r="987438" customFormat="1" x14ac:dyDescent="0.25"/>
    <row r="987439" customFormat="1" x14ac:dyDescent="0.25"/>
    <row r="987440" customFormat="1" x14ac:dyDescent="0.25"/>
    <row r="987441" customFormat="1" x14ac:dyDescent="0.25"/>
    <row r="987442" customFormat="1" x14ac:dyDescent="0.25"/>
    <row r="987443" customFormat="1" x14ac:dyDescent="0.25"/>
    <row r="987444" customFormat="1" x14ac:dyDescent="0.25"/>
    <row r="987445" customFormat="1" x14ac:dyDescent="0.25"/>
    <row r="987446" customFormat="1" x14ac:dyDescent="0.25"/>
    <row r="987447" customFormat="1" x14ac:dyDescent="0.25"/>
    <row r="987448" customFormat="1" x14ac:dyDescent="0.25"/>
    <row r="987449" customFormat="1" x14ac:dyDescent="0.25"/>
    <row r="987450" customFormat="1" x14ac:dyDescent="0.25"/>
    <row r="987451" customFormat="1" x14ac:dyDescent="0.25"/>
    <row r="987452" customFormat="1" x14ac:dyDescent="0.25"/>
    <row r="987453" customFormat="1" x14ac:dyDescent="0.25"/>
    <row r="987454" customFormat="1" x14ac:dyDescent="0.25"/>
    <row r="987455" customFormat="1" x14ac:dyDescent="0.25"/>
    <row r="987456" customFormat="1" x14ac:dyDescent="0.25"/>
    <row r="987457" customFormat="1" x14ac:dyDescent="0.25"/>
    <row r="987458" customFormat="1" x14ac:dyDescent="0.25"/>
    <row r="987459" customFormat="1" x14ac:dyDescent="0.25"/>
    <row r="987460" customFormat="1" x14ac:dyDescent="0.25"/>
    <row r="987461" customFormat="1" x14ac:dyDescent="0.25"/>
    <row r="987462" customFormat="1" x14ac:dyDescent="0.25"/>
    <row r="987463" customFormat="1" x14ac:dyDescent="0.25"/>
    <row r="987464" customFormat="1" x14ac:dyDescent="0.25"/>
    <row r="987465" customFormat="1" x14ac:dyDescent="0.25"/>
    <row r="987466" customFormat="1" x14ac:dyDescent="0.25"/>
    <row r="987467" customFormat="1" x14ac:dyDescent="0.25"/>
    <row r="987468" customFormat="1" x14ac:dyDescent="0.25"/>
    <row r="987469" customFormat="1" x14ac:dyDescent="0.25"/>
    <row r="987470" customFormat="1" x14ac:dyDescent="0.25"/>
    <row r="987471" customFormat="1" x14ac:dyDescent="0.25"/>
    <row r="987472" customFormat="1" x14ac:dyDescent="0.25"/>
    <row r="987473" customFormat="1" x14ac:dyDescent="0.25"/>
    <row r="987474" customFormat="1" x14ac:dyDescent="0.25"/>
    <row r="987475" customFormat="1" x14ac:dyDescent="0.25"/>
    <row r="987476" customFormat="1" x14ac:dyDescent="0.25"/>
    <row r="987477" customFormat="1" x14ac:dyDescent="0.25"/>
    <row r="987478" customFormat="1" x14ac:dyDescent="0.25"/>
    <row r="987479" customFormat="1" x14ac:dyDescent="0.25"/>
    <row r="987480" customFormat="1" x14ac:dyDescent="0.25"/>
    <row r="987481" customFormat="1" x14ac:dyDescent="0.25"/>
    <row r="987482" customFormat="1" x14ac:dyDescent="0.25"/>
    <row r="987483" customFormat="1" x14ac:dyDescent="0.25"/>
    <row r="987484" customFormat="1" x14ac:dyDescent="0.25"/>
    <row r="987485" customFormat="1" x14ac:dyDescent="0.25"/>
    <row r="987486" customFormat="1" x14ac:dyDescent="0.25"/>
    <row r="987487" customFormat="1" x14ac:dyDescent="0.25"/>
    <row r="987488" customFormat="1" x14ac:dyDescent="0.25"/>
    <row r="987489" customFormat="1" x14ac:dyDescent="0.25"/>
    <row r="987490" customFormat="1" x14ac:dyDescent="0.25"/>
    <row r="987491" customFormat="1" x14ac:dyDescent="0.25"/>
    <row r="987492" customFormat="1" x14ac:dyDescent="0.25"/>
    <row r="987493" customFormat="1" x14ac:dyDescent="0.25"/>
    <row r="987494" customFormat="1" x14ac:dyDescent="0.25"/>
    <row r="987495" customFormat="1" x14ac:dyDescent="0.25"/>
    <row r="987496" customFormat="1" x14ac:dyDescent="0.25"/>
    <row r="987497" customFormat="1" x14ac:dyDescent="0.25"/>
    <row r="987498" customFormat="1" x14ac:dyDescent="0.25"/>
    <row r="987499" customFormat="1" x14ac:dyDescent="0.25"/>
    <row r="987500" customFormat="1" x14ac:dyDescent="0.25"/>
    <row r="987501" customFormat="1" x14ac:dyDescent="0.25"/>
    <row r="987502" customFormat="1" x14ac:dyDescent="0.25"/>
    <row r="987503" customFormat="1" x14ac:dyDescent="0.25"/>
    <row r="987504" customFormat="1" x14ac:dyDescent="0.25"/>
    <row r="987505" customFormat="1" x14ac:dyDescent="0.25"/>
    <row r="987506" customFormat="1" x14ac:dyDescent="0.25"/>
    <row r="987507" customFormat="1" x14ac:dyDescent="0.25"/>
    <row r="987508" customFormat="1" x14ac:dyDescent="0.25"/>
    <row r="987509" customFormat="1" x14ac:dyDescent="0.25"/>
    <row r="987510" customFormat="1" x14ac:dyDescent="0.25"/>
    <row r="987511" customFormat="1" x14ac:dyDescent="0.25"/>
    <row r="987512" customFormat="1" x14ac:dyDescent="0.25"/>
    <row r="987513" customFormat="1" x14ac:dyDescent="0.25"/>
    <row r="987514" customFormat="1" x14ac:dyDescent="0.25"/>
    <row r="987515" customFormat="1" x14ac:dyDescent="0.25"/>
    <row r="987516" customFormat="1" x14ac:dyDescent="0.25"/>
    <row r="987517" customFormat="1" x14ac:dyDescent="0.25"/>
    <row r="987518" customFormat="1" x14ac:dyDescent="0.25"/>
    <row r="987519" customFormat="1" x14ac:dyDescent="0.25"/>
    <row r="987520" customFormat="1" x14ac:dyDescent="0.25"/>
    <row r="987521" customFormat="1" x14ac:dyDescent="0.25"/>
    <row r="987522" customFormat="1" x14ac:dyDescent="0.25"/>
    <row r="987523" customFormat="1" x14ac:dyDescent="0.25"/>
    <row r="987524" customFormat="1" x14ac:dyDescent="0.25"/>
    <row r="987525" customFormat="1" x14ac:dyDescent="0.25"/>
    <row r="987526" customFormat="1" x14ac:dyDescent="0.25"/>
    <row r="987527" customFormat="1" x14ac:dyDescent="0.25"/>
    <row r="987528" customFormat="1" x14ac:dyDescent="0.25"/>
    <row r="987529" customFormat="1" x14ac:dyDescent="0.25"/>
    <row r="987530" customFormat="1" x14ac:dyDescent="0.25"/>
    <row r="987531" customFormat="1" x14ac:dyDescent="0.25"/>
    <row r="987532" customFormat="1" x14ac:dyDescent="0.25"/>
    <row r="987533" customFormat="1" x14ac:dyDescent="0.25"/>
    <row r="987534" customFormat="1" x14ac:dyDescent="0.25"/>
    <row r="987535" customFormat="1" x14ac:dyDescent="0.25"/>
    <row r="987536" customFormat="1" x14ac:dyDescent="0.25"/>
    <row r="987537" customFormat="1" x14ac:dyDescent="0.25"/>
    <row r="987538" customFormat="1" x14ac:dyDescent="0.25"/>
    <row r="987539" customFormat="1" x14ac:dyDescent="0.25"/>
    <row r="987540" customFormat="1" x14ac:dyDescent="0.25"/>
    <row r="987541" customFormat="1" x14ac:dyDescent="0.25"/>
    <row r="987542" customFormat="1" x14ac:dyDescent="0.25"/>
    <row r="987543" customFormat="1" x14ac:dyDescent="0.25"/>
    <row r="987544" customFormat="1" x14ac:dyDescent="0.25"/>
    <row r="987545" customFormat="1" x14ac:dyDescent="0.25"/>
    <row r="987546" customFormat="1" x14ac:dyDescent="0.25"/>
    <row r="987547" customFormat="1" x14ac:dyDescent="0.25"/>
    <row r="987548" customFormat="1" x14ac:dyDescent="0.25"/>
    <row r="987549" customFormat="1" x14ac:dyDescent="0.25"/>
    <row r="987550" customFormat="1" x14ac:dyDescent="0.25"/>
    <row r="987551" customFormat="1" x14ac:dyDescent="0.25"/>
    <row r="987552" customFormat="1" x14ac:dyDescent="0.25"/>
    <row r="987553" customFormat="1" x14ac:dyDescent="0.25"/>
    <row r="987554" customFormat="1" x14ac:dyDescent="0.25"/>
    <row r="987555" customFormat="1" x14ac:dyDescent="0.25"/>
    <row r="987556" customFormat="1" x14ac:dyDescent="0.25"/>
    <row r="987557" customFormat="1" x14ac:dyDescent="0.25"/>
    <row r="987558" customFormat="1" x14ac:dyDescent="0.25"/>
    <row r="987559" customFormat="1" x14ac:dyDescent="0.25"/>
    <row r="987560" customFormat="1" x14ac:dyDescent="0.25"/>
    <row r="987561" customFormat="1" x14ac:dyDescent="0.25"/>
    <row r="987562" customFormat="1" x14ac:dyDescent="0.25"/>
    <row r="987563" customFormat="1" x14ac:dyDescent="0.25"/>
    <row r="987564" customFormat="1" x14ac:dyDescent="0.25"/>
    <row r="987565" customFormat="1" x14ac:dyDescent="0.25"/>
    <row r="987566" customFormat="1" x14ac:dyDescent="0.25"/>
    <row r="987567" customFormat="1" x14ac:dyDescent="0.25"/>
    <row r="987568" customFormat="1" x14ac:dyDescent="0.25"/>
    <row r="987569" customFormat="1" x14ac:dyDescent="0.25"/>
    <row r="987570" customFormat="1" x14ac:dyDescent="0.25"/>
    <row r="987571" customFormat="1" x14ac:dyDescent="0.25"/>
    <row r="987572" customFormat="1" x14ac:dyDescent="0.25"/>
    <row r="987573" customFormat="1" x14ac:dyDescent="0.25"/>
    <row r="987574" customFormat="1" x14ac:dyDescent="0.25"/>
    <row r="987575" customFormat="1" x14ac:dyDescent="0.25"/>
    <row r="987576" customFormat="1" x14ac:dyDescent="0.25"/>
    <row r="987577" customFormat="1" x14ac:dyDescent="0.25"/>
    <row r="987578" customFormat="1" x14ac:dyDescent="0.25"/>
    <row r="987579" customFormat="1" x14ac:dyDescent="0.25"/>
    <row r="987580" customFormat="1" x14ac:dyDescent="0.25"/>
    <row r="987581" customFormat="1" x14ac:dyDescent="0.25"/>
    <row r="987582" customFormat="1" x14ac:dyDescent="0.25"/>
    <row r="987583" customFormat="1" x14ac:dyDescent="0.25"/>
    <row r="987584" customFormat="1" x14ac:dyDescent="0.25"/>
    <row r="987585" customFormat="1" x14ac:dyDescent="0.25"/>
    <row r="987586" customFormat="1" x14ac:dyDescent="0.25"/>
    <row r="987587" customFormat="1" x14ac:dyDescent="0.25"/>
    <row r="987588" customFormat="1" x14ac:dyDescent="0.25"/>
    <row r="987589" customFormat="1" x14ac:dyDescent="0.25"/>
    <row r="987590" customFormat="1" x14ac:dyDescent="0.25"/>
    <row r="987591" customFormat="1" x14ac:dyDescent="0.25"/>
    <row r="987592" customFormat="1" x14ac:dyDescent="0.25"/>
    <row r="987593" customFormat="1" x14ac:dyDescent="0.25"/>
    <row r="987594" customFormat="1" x14ac:dyDescent="0.25"/>
    <row r="987595" customFormat="1" x14ac:dyDescent="0.25"/>
    <row r="987596" customFormat="1" x14ac:dyDescent="0.25"/>
    <row r="987597" customFormat="1" x14ac:dyDescent="0.25"/>
    <row r="987598" customFormat="1" x14ac:dyDescent="0.25"/>
    <row r="987599" customFormat="1" x14ac:dyDescent="0.25"/>
    <row r="987600" customFormat="1" x14ac:dyDescent="0.25"/>
    <row r="987601" customFormat="1" x14ac:dyDescent="0.25"/>
    <row r="987602" customFormat="1" x14ac:dyDescent="0.25"/>
    <row r="987603" customFormat="1" x14ac:dyDescent="0.25"/>
    <row r="987604" customFormat="1" x14ac:dyDescent="0.25"/>
    <row r="987605" customFormat="1" x14ac:dyDescent="0.25"/>
    <row r="987606" customFormat="1" x14ac:dyDescent="0.25"/>
    <row r="987607" customFormat="1" x14ac:dyDescent="0.25"/>
    <row r="987608" customFormat="1" x14ac:dyDescent="0.25"/>
    <row r="987609" customFormat="1" x14ac:dyDescent="0.25"/>
    <row r="987610" customFormat="1" x14ac:dyDescent="0.25"/>
    <row r="987611" customFormat="1" x14ac:dyDescent="0.25"/>
    <row r="987612" customFormat="1" x14ac:dyDescent="0.25"/>
    <row r="987613" customFormat="1" x14ac:dyDescent="0.25"/>
    <row r="987614" customFormat="1" x14ac:dyDescent="0.25"/>
    <row r="987615" customFormat="1" x14ac:dyDescent="0.25"/>
    <row r="987616" customFormat="1" x14ac:dyDescent="0.25"/>
    <row r="987617" customFormat="1" x14ac:dyDescent="0.25"/>
    <row r="987618" customFormat="1" x14ac:dyDescent="0.25"/>
    <row r="987619" customFormat="1" x14ac:dyDescent="0.25"/>
    <row r="987620" customFormat="1" x14ac:dyDescent="0.25"/>
    <row r="987621" customFormat="1" x14ac:dyDescent="0.25"/>
    <row r="987622" customFormat="1" x14ac:dyDescent="0.25"/>
    <row r="987623" customFormat="1" x14ac:dyDescent="0.25"/>
    <row r="987624" customFormat="1" x14ac:dyDescent="0.25"/>
    <row r="987625" customFormat="1" x14ac:dyDescent="0.25"/>
    <row r="987626" customFormat="1" x14ac:dyDescent="0.25"/>
    <row r="987627" customFormat="1" x14ac:dyDescent="0.25"/>
    <row r="987628" customFormat="1" x14ac:dyDescent="0.25"/>
    <row r="987629" customFormat="1" x14ac:dyDescent="0.25"/>
    <row r="987630" customFormat="1" x14ac:dyDescent="0.25"/>
    <row r="987631" customFormat="1" x14ac:dyDescent="0.25"/>
    <row r="987632" customFormat="1" x14ac:dyDescent="0.25"/>
    <row r="987633" customFormat="1" x14ac:dyDescent="0.25"/>
    <row r="987634" customFormat="1" x14ac:dyDescent="0.25"/>
    <row r="987635" customFormat="1" x14ac:dyDescent="0.25"/>
    <row r="987636" customFormat="1" x14ac:dyDescent="0.25"/>
    <row r="987637" customFormat="1" x14ac:dyDescent="0.25"/>
    <row r="987638" customFormat="1" x14ac:dyDescent="0.25"/>
    <row r="987639" customFormat="1" x14ac:dyDescent="0.25"/>
    <row r="987640" customFormat="1" x14ac:dyDescent="0.25"/>
    <row r="987641" customFormat="1" x14ac:dyDescent="0.25"/>
    <row r="987642" customFormat="1" x14ac:dyDescent="0.25"/>
    <row r="987643" customFormat="1" x14ac:dyDescent="0.25"/>
    <row r="987644" customFormat="1" x14ac:dyDescent="0.25"/>
    <row r="987645" customFormat="1" x14ac:dyDescent="0.25"/>
    <row r="987646" customFormat="1" x14ac:dyDescent="0.25"/>
    <row r="987647" customFormat="1" x14ac:dyDescent="0.25"/>
    <row r="987648" customFormat="1" x14ac:dyDescent="0.25"/>
    <row r="987649" customFormat="1" x14ac:dyDescent="0.25"/>
    <row r="987650" customFormat="1" x14ac:dyDescent="0.25"/>
    <row r="987651" customFormat="1" x14ac:dyDescent="0.25"/>
    <row r="987652" customFormat="1" x14ac:dyDescent="0.25"/>
    <row r="987653" customFormat="1" x14ac:dyDescent="0.25"/>
    <row r="987654" customFormat="1" x14ac:dyDescent="0.25"/>
    <row r="987655" customFormat="1" x14ac:dyDescent="0.25"/>
    <row r="987656" customFormat="1" x14ac:dyDescent="0.25"/>
    <row r="987657" customFormat="1" x14ac:dyDescent="0.25"/>
    <row r="987658" customFormat="1" x14ac:dyDescent="0.25"/>
    <row r="987659" customFormat="1" x14ac:dyDescent="0.25"/>
    <row r="987660" customFormat="1" x14ac:dyDescent="0.25"/>
    <row r="987661" customFormat="1" x14ac:dyDescent="0.25"/>
    <row r="987662" customFormat="1" x14ac:dyDescent="0.25"/>
    <row r="987663" customFormat="1" x14ac:dyDescent="0.25"/>
    <row r="987664" customFormat="1" x14ac:dyDescent="0.25"/>
    <row r="987665" customFormat="1" x14ac:dyDescent="0.25"/>
    <row r="987666" customFormat="1" x14ac:dyDescent="0.25"/>
    <row r="987667" customFormat="1" x14ac:dyDescent="0.25"/>
    <row r="987668" customFormat="1" x14ac:dyDescent="0.25"/>
    <row r="987669" customFormat="1" x14ac:dyDescent="0.25"/>
    <row r="987670" customFormat="1" x14ac:dyDescent="0.25"/>
    <row r="987671" customFormat="1" x14ac:dyDescent="0.25"/>
    <row r="987672" customFormat="1" x14ac:dyDescent="0.25"/>
    <row r="987673" customFormat="1" x14ac:dyDescent="0.25"/>
    <row r="987674" customFormat="1" x14ac:dyDescent="0.25"/>
    <row r="987675" customFormat="1" x14ac:dyDescent="0.25"/>
    <row r="987676" customFormat="1" x14ac:dyDescent="0.25"/>
    <row r="987677" customFormat="1" x14ac:dyDescent="0.25"/>
    <row r="987678" customFormat="1" x14ac:dyDescent="0.25"/>
    <row r="987679" customFormat="1" x14ac:dyDescent="0.25"/>
    <row r="987680" customFormat="1" x14ac:dyDescent="0.25"/>
    <row r="987681" customFormat="1" x14ac:dyDescent="0.25"/>
    <row r="987682" customFormat="1" x14ac:dyDescent="0.25"/>
    <row r="987683" customFormat="1" x14ac:dyDescent="0.25"/>
    <row r="987684" customFormat="1" x14ac:dyDescent="0.25"/>
    <row r="987685" customFormat="1" x14ac:dyDescent="0.25"/>
    <row r="987686" customFormat="1" x14ac:dyDescent="0.25"/>
    <row r="987687" customFormat="1" x14ac:dyDescent="0.25"/>
    <row r="987688" customFormat="1" x14ac:dyDescent="0.25"/>
    <row r="987689" customFormat="1" x14ac:dyDescent="0.25"/>
    <row r="987690" customFormat="1" x14ac:dyDescent="0.25"/>
    <row r="987691" customFormat="1" x14ac:dyDescent="0.25"/>
    <row r="987692" customFormat="1" x14ac:dyDescent="0.25"/>
    <row r="987693" customFormat="1" x14ac:dyDescent="0.25"/>
    <row r="987694" customFormat="1" x14ac:dyDescent="0.25"/>
    <row r="987695" customFormat="1" x14ac:dyDescent="0.25"/>
    <row r="987696" customFormat="1" x14ac:dyDescent="0.25"/>
    <row r="987697" customFormat="1" x14ac:dyDescent="0.25"/>
    <row r="987698" customFormat="1" x14ac:dyDescent="0.25"/>
    <row r="987699" customFormat="1" x14ac:dyDescent="0.25"/>
    <row r="987700" customFormat="1" x14ac:dyDescent="0.25"/>
    <row r="987701" customFormat="1" x14ac:dyDescent="0.25"/>
    <row r="987702" customFormat="1" x14ac:dyDescent="0.25"/>
    <row r="987703" customFormat="1" x14ac:dyDescent="0.25"/>
    <row r="987704" customFormat="1" x14ac:dyDescent="0.25"/>
    <row r="987705" customFormat="1" x14ac:dyDescent="0.25"/>
    <row r="987706" customFormat="1" x14ac:dyDescent="0.25"/>
    <row r="987707" customFormat="1" x14ac:dyDescent="0.25"/>
    <row r="987708" customFormat="1" x14ac:dyDescent="0.25"/>
    <row r="987709" customFormat="1" x14ac:dyDescent="0.25"/>
    <row r="987710" customFormat="1" x14ac:dyDescent="0.25"/>
    <row r="987711" customFormat="1" x14ac:dyDescent="0.25"/>
    <row r="987712" customFormat="1" x14ac:dyDescent="0.25"/>
    <row r="987713" customFormat="1" x14ac:dyDescent="0.25"/>
    <row r="987714" customFormat="1" x14ac:dyDescent="0.25"/>
    <row r="987715" customFormat="1" x14ac:dyDescent="0.25"/>
    <row r="987716" customFormat="1" x14ac:dyDescent="0.25"/>
    <row r="987717" customFormat="1" x14ac:dyDescent="0.25"/>
    <row r="987718" customFormat="1" x14ac:dyDescent="0.25"/>
    <row r="987719" customFormat="1" x14ac:dyDescent="0.25"/>
    <row r="987720" customFormat="1" x14ac:dyDescent="0.25"/>
    <row r="987721" customFormat="1" x14ac:dyDescent="0.25"/>
    <row r="987722" customFormat="1" x14ac:dyDescent="0.25"/>
    <row r="987723" customFormat="1" x14ac:dyDescent="0.25"/>
    <row r="987724" customFormat="1" x14ac:dyDescent="0.25"/>
    <row r="987725" customFormat="1" x14ac:dyDescent="0.25"/>
    <row r="987726" customFormat="1" x14ac:dyDescent="0.25"/>
    <row r="987727" customFormat="1" x14ac:dyDescent="0.25"/>
    <row r="987728" customFormat="1" x14ac:dyDescent="0.25"/>
    <row r="987729" customFormat="1" x14ac:dyDescent="0.25"/>
    <row r="987730" customFormat="1" x14ac:dyDescent="0.25"/>
    <row r="987731" customFormat="1" x14ac:dyDescent="0.25"/>
    <row r="987732" customFormat="1" x14ac:dyDescent="0.25"/>
    <row r="987733" customFormat="1" x14ac:dyDescent="0.25"/>
    <row r="987734" customFormat="1" x14ac:dyDescent="0.25"/>
    <row r="987735" customFormat="1" x14ac:dyDescent="0.25"/>
    <row r="987736" customFormat="1" x14ac:dyDescent="0.25"/>
    <row r="987737" customFormat="1" x14ac:dyDescent="0.25"/>
    <row r="987738" customFormat="1" x14ac:dyDescent="0.25"/>
    <row r="987739" customFormat="1" x14ac:dyDescent="0.25"/>
    <row r="987740" customFormat="1" x14ac:dyDescent="0.25"/>
    <row r="987741" customFormat="1" x14ac:dyDescent="0.25"/>
    <row r="987742" customFormat="1" x14ac:dyDescent="0.25"/>
    <row r="987743" customFormat="1" x14ac:dyDescent="0.25"/>
    <row r="987744" customFormat="1" x14ac:dyDescent="0.25"/>
    <row r="987745" customFormat="1" x14ac:dyDescent="0.25"/>
    <row r="987746" customFormat="1" x14ac:dyDescent="0.25"/>
    <row r="987747" customFormat="1" x14ac:dyDescent="0.25"/>
    <row r="987748" customFormat="1" x14ac:dyDescent="0.25"/>
    <row r="987749" customFormat="1" x14ac:dyDescent="0.25"/>
    <row r="987750" customFormat="1" x14ac:dyDescent="0.25"/>
    <row r="987751" customFormat="1" x14ac:dyDescent="0.25"/>
    <row r="987752" customFormat="1" x14ac:dyDescent="0.25"/>
    <row r="987753" customFormat="1" x14ac:dyDescent="0.25"/>
    <row r="987754" customFormat="1" x14ac:dyDescent="0.25"/>
    <row r="987755" customFormat="1" x14ac:dyDescent="0.25"/>
    <row r="987756" customFormat="1" x14ac:dyDescent="0.25"/>
    <row r="987757" customFormat="1" x14ac:dyDescent="0.25"/>
    <row r="987758" customFormat="1" x14ac:dyDescent="0.25"/>
    <row r="987759" customFormat="1" x14ac:dyDescent="0.25"/>
    <row r="987760" customFormat="1" x14ac:dyDescent="0.25"/>
    <row r="987761" customFormat="1" x14ac:dyDescent="0.25"/>
    <row r="987762" customFormat="1" x14ac:dyDescent="0.25"/>
    <row r="987763" customFormat="1" x14ac:dyDescent="0.25"/>
    <row r="987764" customFormat="1" x14ac:dyDescent="0.25"/>
    <row r="987765" customFormat="1" x14ac:dyDescent="0.25"/>
    <row r="987766" customFormat="1" x14ac:dyDescent="0.25"/>
    <row r="987767" customFormat="1" x14ac:dyDescent="0.25"/>
    <row r="987768" customFormat="1" x14ac:dyDescent="0.25"/>
    <row r="987769" customFormat="1" x14ac:dyDescent="0.25"/>
    <row r="987770" customFormat="1" x14ac:dyDescent="0.25"/>
    <row r="987771" customFormat="1" x14ac:dyDescent="0.25"/>
    <row r="987772" customFormat="1" x14ac:dyDescent="0.25"/>
    <row r="987773" customFormat="1" x14ac:dyDescent="0.25"/>
    <row r="987774" customFormat="1" x14ac:dyDescent="0.25"/>
    <row r="987775" customFormat="1" x14ac:dyDescent="0.25"/>
    <row r="987776" customFormat="1" x14ac:dyDescent="0.25"/>
    <row r="987777" customFormat="1" x14ac:dyDescent="0.25"/>
    <row r="987778" customFormat="1" x14ac:dyDescent="0.25"/>
    <row r="987779" customFormat="1" x14ac:dyDescent="0.25"/>
    <row r="987780" customFormat="1" x14ac:dyDescent="0.25"/>
    <row r="987781" customFormat="1" x14ac:dyDescent="0.25"/>
    <row r="987782" customFormat="1" x14ac:dyDescent="0.25"/>
    <row r="987783" customFormat="1" x14ac:dyDescent="0.25"/>
    <row r="987784" customFormat="1" x14ac:dyDescent="0.25"/>
    <row r="987785" customFormat="1" x14ac:dyDescent="0.25"/>
    <row r="987786" customFormat="1" x14ac:dyDescent="0.25"/>
    <row r="987787" customFormat="1" x14ac:dyDescent="0.25"/>
    <row r="987788" customFormat="1" x14ac:dyDescent="0.25"/>
    <row r="987789" customFormat="1" x14ac:dyDescent="0.25"/>
    <row r="987790" customFormat="1" x14ac:dyDescent="0.25"/>
    <row r="987791" customFormat="1" x14ac:dyDescent="0.25"/>
    <row r="987792" customFormat="1" x14ac:dyDescent="0.25"/>
    <row r="987793" customFormat="1" x14ac:dyDescent="0.25"/>
    <row r="987794" customFormat="1" x14ac:dyDescent="0.25"/>
    <row r="987795" customFormat="1" x14ac:dyDescent="0.25"/>
    <row r="987796" customFormat="1" x14ac:dyDescent="0.25"/>
    <row r="987797" customFormat="1" x14ac:dyDescent="0.25"/>
    <row r="987798" customFormat="1" x14ac:dyDescent="0.25"/>
    <row r="987799" customFormat="1" x14ac:dyDescent="0.25"/>
    <row r="987800" customFormat="1" x14ac:dyDescent="0.25"/>
    <row r="987801" customFormat="1" x14ac:dyDescent="0.25"/>
    <row r="987802" customFormat="1" x14ac:dyDescent="0.25"/>
    <row r="987803" customFormat="1" x14ac:dyDescent="0.25"/>
    <row r="987804" customFormat="1" x14ac:dyDescent="0.25"/>
    <row r="987805" customFormat="1" x14ac:dyDescent="0.25"/>
    <row r="987806" customFormat="1" x14ac:dyDescent="0.25"/>
    <row r="987807" customFormat="1" x14ac:dyDescent="0.25"/>
    <row r="987808" customFormat="1" x14ac:dyDescent="0.25"/>
    <row r="987809" customFormat="1" x14ac:dyDescent="0.25"/>
    <row r="987810" customFormat="1" x14ac:dyDescent="0.25"/>
    <row r="987811" customFormat="1" x14ac:dyDescent="0.25"/>
    <row r="987812" customFormat="1" x14ac:dyDescent="0.25"/>
    <row r="987813" customFormat="1" x14ac:dyDescent="0.25"/>
    <row r="987814" customFormat="1" x14ac:dyDescent="0.25"/>
    <row r="987815" customFormat="1" x14ac:dyDescent="0.25"/>
    <row r="987816" customFormat="1" x14ac:dyDescent="0.25"/>
    <row r="987817" customFormat="1" x14ac:dyDescent="0.25"/>
    <row r="987818" customFormat="1" x14ac:dyDescent="0.25"/>
    <row r="987819" customFormat="1" x14ac:dyDescent="0.25"/>
    <row r="987820" customFormat="1" x14ac:dyDescent="0.25"/>
    <row r="987821" customFormat="1" x14ac:dyDescent="0.25"/>
    <row r="987822" customFormat="1" x14ac:dyDescent="0.25"/>
    <row r="987823" customFormat="1" x14ac:dyDescent="0.25"/>
    <row r="987824" customFormat="1" x14ac:dyDescent="0.25"/>
    <row r="987825" customFormat="1" x14ac:dyDescent="0.25"/>
    <row r="987826" customFormat="1" x14ac:dyDescent="0.25"/>
    <row r="987827" customFormat="1" x14ac:dyDescent="0.25"/>
    <row r="987828" customFormat="1" x14ac:dyDescent="0.25"/>
    <row r="987829" customFormat="1" x14ac:dyDescent="0.25"/>
    <row r="987830" customFormat="1" x14ac:dyDescent="0.25"/>
    <row r="987831" customFormat="1" x14ac:dyDescent="0.25"/>
    <row r="987832" customFormat="1" x14ac:dyDescent="0.25"/>
    <row r="987833" customFormat="1" x14ac:dyDescent="0.25"/>
    <row r="987834" customFormat="1" x14ac:dyDescent="0.25"/>
    <row r="987835" customFormat="1" x14ac:dyDescent="0.25"/>
    <row r="987836" customFormat="1" x14ac:dyDescent="0.25"/>
    <row r="987837" customFormat="1" x14ac:dyDescent="0.25"/>
    <row r="987838" customFormat="1" x14ac:dyDescent="0.25"/>
    <row r="987839" customFormat="1" x14ac:dyDescent="0.25"/>
    <row r="987840" customFormat="1" x14ac:dyDescent="0.25"/>
    <row r="987841" customFormat="1" x14ac:dyDescent="0.25"/>
    <row r="987842" customFormat="1" x14ac:dyDescent="0.25"/>
    <row r="987843" customFormat="1" x14ac:dyDescent="0.25"/>
    <row r="987844" customFormat="1" x14ac:dyDescent="0.25"/>
    <row r="987845" customFormat="1" x14ac:dyDescent="0.25"/>
    <row r="987846" customFormat="1" x14ac:dyDescent="0.25"/>
    <row r="987847" customFormat="1" x14ac:dyDescent="0.25"/>
    <row r="987848" customFormat="1" x14ac:dyDescent="0.25"/>
    <row r="987849" customFormat="1" x14ac:dyDescent="0.25"/>
    <row r="987850" customFormat="1" x14ac:dyDescent="0.25"/>
    <row r="987851" customFormat="1" x14ac:dyDescent="0.25"/>
    <row r="987852" customFormat="1" x14ac:dyDescent="0.25"/>
    <row r="987853" customFormat="1" x14ac:dyDescent="0.25"/>
    <row r="987854" customFormat="1" x14ac:dyDescent="0.25"/>
    <row r="987855" customFormat="1" x14ac:dyDescent="0.25"/>
    <row r="987856" customFormat="1" x14ac:dyDescent="0.25"/>
    <row r="987857" customFormat="1" x14ac:dyDescent="0.25"/>
    <row r="987858" customFormat="1" x14ac:dyDescent="0.25"/>
    <row r="987859" customFormat="1" x14ac:dyDescent="0.25"/>
    <row r="987860" customFormat="1" x14ac:dyDescent="0.25"/>
    <row r="987861" customFormat="1" x14ac:dyDescent="0.25"/>
    <row r="987862" customFormat="1" x14ac:dyDescent="0.25"/>
    <row r="987863" customFormat="1" x14ac:dyDescent="0.25"/>
    <row r="987864" customFormat="1" x14ac:dyDescent="0.25"/>
    <row r="987865" customFormat="1" x14ac:dyDescent="0.25"/>
    <row r="987866" customFormat="1" x14ac:dyDescent="0.25"/>
    <row r="987867" customFormat="1" x14ac:dyDescent="0.25"/>
    <row r="987868" customFormat="1" x14ac:dyDescent="0.25"/>
    <row r="987869" customFormat="1" x14ac:dyDescent="0.25"/>
    <row r="987870" customFormat="1" x14ac:dyDescent="0.25"/>
    <row r="987871" customFormat="1" x14ac:dyDescent="0.25"/>
    <row r="987872" customFormat="1" x14ac:dyDescent="0.25"/>
    <row r="987873" customFormat="1" x14ac:dyDescent="0.25"/>
    <row r="987874" customFormat="1" x14ac:dyDescent="0.25"/>
    <row r="987875" customFormat="1" x14ac:dyDescent="0.25"/>
    <row r="987876" customFormat="1" x14ac:dyDescent="0.25"/>
    <row r="987877" customFormat="1" x14ac:dyDescent="0.25"/>
    <row r="987878" customFormat="1" x14ac:dyDescent="0.25"/>
    <row r="987879" customFormat="1" x14ac:dyDescent="0.25"/>
    <row r="987880" customFormat="1" x14ac:dyDescent="0.25"/>
    <row r="987881" customFormat="1" x14ac:dyDescent="0.25"/>
    <row r="987882" customFormat="1" x14ac:dyDescent="0.25"/>
    <row r="987883" customFormat="1" x14ac:dyDescent="0.25"/>
    <row r="987884" customFormat="1" x14ac:dyDescent="0.25"/>
    <row r="987885" customFormat="1" x14ac:dyDescent="0.25"/>
    <row r="987886" customFormat="1" x14ac:dyDescent="0.25"/>
    <row r="987887" customFormat="1" x14ac:dyDescent="0.25"/>
    <row r="987888" customFormat="1" x14ac:dyDescent="0.25"/>
    <row r="987889" customFormat="1" x14ac:dyDescent="0.25"/>
    <row r="987890" customFormat="1" x14ac:dyDescent="0.25"/>
    <row r="987891" customFormat="1" x14ac:dyDescent="0.25"/>
    <row r="987892" customFormat="1" x14ac:dyDescent="0.25"/>
    <row r="987893" customFormat="1" x14ac:dyDescent="0.25"/>
    <row r="987894" customFormat="1" x14ac:dyDescent="0.25"/>
    <row r="987895" customFormat="1" x14ac:dyDescent="0.25"/>
    <row r="987896" customFormat="1" x14ac:dyDescent="0.25"/>
    <row r="987897" customFormat="1" x14ac:dyDescent="0.25"/>
    <row r="987898" customFormat="1" x14ac:dyDescent="0.25"/>
    <row r="987899" customFormat="1" x14ac:dyDescent="0.25"/>
    <row r="987900" customFormat="1" x14ac:dyDescent="0.25"/>
    <row r="987901" customFormat="1" x14ac:dyDescent="0.25"/>
    <row r="987902" customFormat="1" x14ac:dyDescent="0.25"/>
    <row r="987903" customFormat="1" x14ac:dyDescent="0.25"/>
    <row r="987904" customFormat="1" x14ac:dyDescent="0.25"/>
    <row r="987905" customFormat="1" x14ac:dyDescent="0.25"/>
    <row r="987906" customFormat="1" x14ac:dyDescent="0.25"/>
    <row r="987907" customFormat="1" x14ac:dyDescent="0.25"/>
    <row r="987908" customFormat="1" x14ac:dyDescent="0.25"/>
    <row r="987909" customFormat="1" x14ac:dyDescent="0.25"/>
    <row r="987910" customFormat="1" x14ac:dyDescent="0.25"/>
    <row r="987911" customFormat="1" x14ac:dyDescent="0.25"/>
    <row r="987912" customFormat="1" x14ac:dyDescent="0.25"/>
    <row r="987913" customFormat="1" x14ac:dyDescent="0.25"/>
    <row r="987914" customFormat="1" x14ac:dyDescent="0.25"/>
    <row r="987915" customFormat="1" x14ac:dyDescent="0.25"/>
    <row r="987916" customFormat="1" x14ac:dyDescent="0.25"/>
    <row r="987917" customFormat="1" x14ac:dyDescent="0.25"/>
    <row r="987918" customFormat="1" x14ac:dyDescent="0.25"/>
    <row r="987919" customFormat="1" x14ac:dyDescent="0.25"/>
    <row r="987920" customFormat="1" x14ac:dyDescent="0.25"/>
    <row r="987921" customFormat="1" x14ac:dyDescent="0.25"/>
    <row r="987922" customFormat="1" x14ac:dyDescent="0.25"/>
    <row r="987923" customFormat="1" x14ac:dyDescent="0.25"/>
    <row r="987924" customFormat="1" x14ac:dyDescent="0.25"/>
    <row r="987925" customFormat="1" x14ac:dyDescent="0.25"/>
    <row r="987926" customFormat="1" x14ac:dyDescent="0.25"/>
    <row r="987927" customFormat="1" x14ac:dyDescent="0.25"/>
    <row r="987928" customFormat="1" x14ac:dyDescent="0.25"/>
    <row r="987929" customFormat="1" x14ac:dyDescent="0.25"/>
    <row r="987930" customFormat="1" x14ac:dyDescent="0.25"/>
    <row r="987931" customFormat="1" x14ac:dyDescent="0.25"/>
    <row r="987932" customFormat="1" x14ac:dyDescent="0.25"/>
    <row r="987933" customFormat="1" x14ac:dyDescent="0.25"/>
    <row r="987934" customFormat="1" x14ac:dyDescent="0.25"/>
    <row r="987935" customFormat="1" x14ac:dyDescent="0.25"/>
    <row r="987936" customFormat="1" x14ac:dyDescent="0.25"/>
    <row r="987937" customFormat="1" x14ac:dyDescent="0.25"/>
    <row r="987938" customFormat="1" x14ac:dyDescent="0.25"/>
    <row r="987939" customFormat="1" x14ac:dyDescent="0.25"/>
    <row r="987940" customFormat="1" x14ac:dyDescent="0.25"/>
    <row r="987941" customFormat="1" x14ac:dyDescent="0.25"/>
    <row r="987942" customFormat="1" x14ac:dyDescent="0.25"/>
    <row r="987943" customFormat="1" x14ac:dyDescent="0.25"/>
    <row r="987944" customFormat="1" x14ac:dyDescent="0.25"/>
    <row r="987945" customFormat="1" x14ac:dyDescent="0.25"/>
    <row r="987946" customFormat="1" x14ac:dyDescent="0.25"/>
    <row r="987947" customFormat="1" x14ac:dyDescent="0.25"/>
    <row r="987948" customFormat="1" x14ac:dyDescent="0.25"/>
    <row r="987949" customFormat="1" x14ac:dyDescent="0.25"/>
    <row r="987950" customFormat="1" x14ac:dyDescent="0.25"/>
    <row r="987951" customFormat="1" x14ac:dyDescent="0.25"/>
    <row r="987952" customFormat="1" x14ac:dyDescent="0.25"/>
    <row r="987953" customFormat="1" x14ac:dyDescent="0.25"/>
    <row r="987954" customFormat="1" x14ac:dyDescent="0.25"/>
    <row r="987955" customFormat="1" x14ac:dyDescent="0.25"/>
    <row r="987956" customFormat="1" x14ac:dyDescent="0.25"/>
    <row r="987957" customFormat="1" x14ac:dyDescent="0.25"/>
    <row r="987958" customFormat="1" x14ac:dyDescent="0.25"/>
    <row r="987959" customFormat="1" x14ac:dyDescent="0.25"/>
    <row r="987960" customFormat="1" x14ac:dyDescent="0.25"/>
    <row r="987961" customFormat="1" x14ac:dyDescent="0.25"/>
    <row r="987962" customFormat="1" x14ac:dyDescent="0.25"/>
    <row r="987963" customFormat="1" x14ac:dyDescent="0.25"/>
    <row r="987964" customFormat="1" x14ac:dyDescent="0.25"/>
    <row r="987965" customFormat="1" x14ac:dyDescent="0.25"/>
    <row r="987966" customFormat="1" x14ac:dyDescent="0.25"/>
    <row r="987967" customFormat="1" x14ac:dyDescent="0.25"/>
    <row r="987968" customFormat="1" x14ac:dyDescent="0.25"/>
    <row r="987969" customFormat="1" x14ac:dyDescent="0.25"/>
    <row r="987970" customFormat="1" x14ac:dyDescent="0.25"/>
    <row r="987971" customFormat="1" x14ac:dyDescent="0.25"/>
    <row r="987972" customFormat="1" x14ac:dyDescent="0.25"/>
    <row r="987973" customFormat="1" x14ac:dyDescent="0.25"/>
    <row r="987974" customFormat="1" x14ac:dyDescent="0.25"/>
    <row r="987975" customFormat="1" x14ac:dyDescent="0.25"/>
    <row r="987976" customFormat="1" x14ac:dyDescent="0.25"/>
    <row r="987977" customFormat="1" x14ac:dyDescent="0.25"/>
    <row r="987978" customFormat="1" x14ac:dyDescent="0.25"/>
    <row r="987979" customFormat="1" x14ac:dyDescent="0.25"/>
    <row r="987980" customFormat="1" x14ac:dyDescent="0.25"/>
    <row r="987981" customFormat="1" x14ac:dyDescent="0.25"/>
    <row r="987982" customFormat="1" x14ac:dyDescent="0.25"/>
    <row r="987983" customFormat="1" x14ac:dyDescent="0.25"/>
    <row r="987984" customFormat="1" x14ac:dyDescent="0.25"/>
    <row r="987985" customFormat="1" x14ac:dyDescent="0.25"/>
    <row r="987986" customFormat="1" x14ac:dyDescent="0.25"/>
    <row r="987987" customFormat="1" x14ac:dyDescent="0.25"/>
    <row r="987988" customFormat="1" x14ac:dyDescent="0.25"/>
    <row r="987989" customFormat="1" x14ac:dyDescent="0.25"/>
    <row r="987990" customFormat="1" x14ac:dyDescent="0.25"/>
    <row r="987991" customFormat="1" x14ac:dyDescent="0.25"/>
    <row r="987992" customFormat="1" x14ac:dyDescent="0.25"/>
    <row r="987993" customFormat="1" x14ac:dyDescent="0.25"/>
    <row r="987994" customFormat="1" x14ac:dyDescent="0.25"/>
    <row r="987995" customFormat="1" x14ac:dyDescent="0.25"/>
    <row r="987996" customFormat="1" x14ac:dyDescent="0.25"/>
    <row r="987997" customFormat="1" x14ac:dyDescent="0.25"/>
    <row r="987998" customFormat="1" x14ac:dyDescent="0.25"/>
    <row r="987999" customFormat="1" x14ac:dyDescent="0.25"/>
    <row r="988000" customFormat="1" x14ac:dyDescent="0.25"/>
    <row r="988001" customFormat="1" x14ac:dyDescent="0.25"/>
    <row r="988002" customFormat="1" x14ac:dyDescent="0.25"/>
    <row r="988003" customFormat="1" x14ac:dyDescent="0.25"/>
    <row r="988004" customFormat="1" x14ac:dyDescent="0.25"/>
    <row r="988005" customFormat="1" x14ac:dyDescent="0.25"/>
    <row r="988006" customFormat="1" x14ac:dyDescent="0.25"/>
    <row r="988007" customFormat="1" x14ac:dyDescent="0.25"/>
    <row r="988008" customFormat="1" x14ac:dyDescent="0.25"/>
    <row r="988009" customFormat="1" x14ac:dyDescent="0.25"/>
    <row r="988010" customFormat="1" x14ac:dyDescent="0.25"/>
    <row r="988011" customFormat="1" x14ac:dyDescent="0.25"/>
    <row r="988012" customFormat="1" x14ac:dyDescent="0.25"/>
    <row r="988013" customFormat="1" x14ac:dyDescent="0.25"/>
    <row r="988014" customFormat="1" x14ac:dyDescent="0.25"/>
    <row r="988015" customFormat="1" x14ac:dyDescent="0.25"/>
    <row r="988016" customFormat="1" x14ac:dyDescent="0.25"/>
    <row r="988017" customFormat="1" x14ac:dyDescent="0.25"/>
    <row r="988018" customFormat="1" x14ac:dyDescent="0.25"/>
    <row r="988019" customFormat="1" x14ac:dyDescent="0.25"/>
    <row r="988020" customFormat="1" x14ac:dyDescent="0.25"/>
    <row r="988021" customFormat="1" x14ac:dyDescent="0.25"/>
    <row r="988022" customFormat="1" x14ac:dyDescent="0.25"/>
    <row r="988023" customFormat="1" x14ac:dyDescent="0.25"/>
    <row r="988024" customFormat="1" x14ac:dyDescent="0.25"/>
    <row r="988025" customFormat="1" x14ac:dyDescent="0.25"/>
    <row r="988026" customFormat="1" x14ac:dyDescent="0.25"/>
    <row r="988027" customFormat="1" x14ac:dyDescent="0.25"/>
    <row r="988028" customFormat="1" x14ac:dyDescent="0.25"/>
    <row r="988029" customFormat="1" x14ac:dyDescent="0.25"/>
    <row r="988030" customFormat="1" x14ac:dyDescent="0.25"/>
    <row r="988031" customFormat="1" x14ac:dyDescent="0.25"/>
    <row r="988032" customFormat="1" x14ac:dyDescent="0.25"/>
    <row r="988033" customFormat="1" x14ac:dyDescent="0.25"/>
    <row r="988034" customFormat="1" x14ac:dyDescent="0.25"/>
    <row r="988035" customFormat="1" x14ac:dyDescent="0.25"/>
    <row r="988036" customFormat="1" x14ac:dyDescent="0.25"/>
    <row r="988037" customFormat="1" x14ac:dyDescent="0.25"/>
    <row r="988038" customFormat="1" x14ac:dyDescent="0.25"/>
    <row r="988039" customFormat="1" x14ac:dyDescent="0.25"/>
    <row r="988040" customFormat="1" x14ac:dyDescent="0.25"/>
    <row r="988041" customFormat="1" x14ac:dyDescent="0.25"/>
    <row r="988042" customFormat="1" x14ac:dyDescent="0.25"/>
    <row r="988043" customFormat="1" x14ac:dyDescent="0.25"/>
    <row r="988044" customFormat="1" x14ac:dyDescent="0.25"/>
    <row r="988045" customFormat="1" x14ac:dyDescent="0.25"/>
    <row r="988046" customFormat="1" x14ac:dyDescent="0.25"/>
    <row r="988047" customFormat="1" x14ac:dyDescent="0.25"/>
    <row r="988048" customFormat="1" x14ac:dyDescent="0.25"/>
    <row r="988049" customFormat="1" x14ac:dyDescent="0.25"/>
    <row r="988050" customFormat="1" x14ac:dyDescent="0.25"/>
    <row r="988051" customFormat="1" x14ac:dyDescent="0.25"/>
    <row r="988052" customFormat="1" x14ac:dyDescent="0.25"/>
    <row r="988053" customFormat="1" x14ac:dyDescent="0.25"/>
    <row r="988054" customFormat="1" x14ac:dyDescent="0.25"/>
    <row r="988055" customFormat="1" x14ac:dyDescent="0.25"/>
    <row r="988056" customFormat="1" x14ac:dyDescent="0.25"/>
    <row r="988057" customFormat="1" x14ac:dyDescent="0.25"/>
    <row r="988058" customFormat="1" x14ac:dyDescent="0.25"/>
    <row r="988059" customFormat="1" x14ac:dyDescent="0.25"/>
    <row r="988060" customFormat="1" x14ac:dyDescent="0.25"/>
    <row r="988061" customFormat="1" x14ac:dyDescent="0.25"/>
    <row r="988062" customFormat="1" x14ac:dyDescent="0.25"/>
    <row r="988063" customFormat="1" x14ac:dyDescent="0.25"/>
    <row r="988064" customFormat="1" x14ac:dyDescent="0.25"/>
    <row r="988065" customFormat="1" x14ac:dyDescent="0.25"/>
    <row r="988066" customFormat="1" x14ac:dyDescent="0.25"/>
    <row r="988067" customFormat="1" x14ac:dyDescent="0.25"/>
    <row r="988068" customFormat="1" x14ac:dyDescent="0.25"/>
    <row r="988069" customFormat="1" x14ac:dyDescent="0.25"/>
    <row r="988070" customFormat="1" x14ac:dyDescent="0.25"/>
    <row r="988071" customFormat="1" x14ac:dyDescent="0.25"/>
    <row r="988072" customFormat="1" x14ac:dyDescent="0.25"/>
    <row r="988073" customFormat="1" x14ac:dyDescent="0.25"/>
    <row r="988074" customFormat="1" x14ac:dyDescent="0.25"/>
    <row r="988075" customFormat="1" x14ac:dyDescent="0.25"/>
    <row r="988076" customFormat="1" x14ac:dyDescent="0.25"/>
    <row r="988077" customFormat="1" x14ac:dyDescent="0.25"/>
    <row r="988078" customFormat="1" x14ac:dyDescent="0.25"/>
    <row r="988079" customFormat="1" x14ac:dyDescent="0.25"/>
    <row r="988080" customFormat="1" x14ac:dyDescent="0.25"/>
    <row r="988081" customFormat="1" x14ac:dyDescent="0.25"/>
    <row r="988082" customFormat="1" x14ac:dyDescent="0.25"/>
    <row r="988083" customFormat="1" x14ac:dyDescent="0.25"/>
    <row r="988084" customFormat="1" x14ac:dyDescent="0.25"/>
    <row r="988085" customFormat="1" x14ac:dyDescent="0.25"/>
    <row r="988086" customFormat="1" x14ac:dyDescent="0.25"/>
    <row r="988087" customFormat="1" x14ac:dyDescent="0.25"/>
    <row r="988088" customFormat="1" x14ac:dyDescent="0.25"/>
    <row r="988089" customFormat="1" x14ac:dyDescent="0.25"/>
    <row r="988090" customFormat="1" x14ac:dyDescent="0.25"/>
    <row r="988091" customFormat="1" x14ac:dyDescent="0.25"/>
    <row r="988092" customFormat="1" x14ac:dyDescent="0.25"/>
    <row r="988093" customFormat="1" x14ac:dyDescent="0.25"/>
    <row r="988094" customFormat="1" x14ac:dyDescent="0.25"/>
    <row r="988095" customFormat="1" x14ac:dyDescent="0.25"/>
    <row r="988096" customFormat="1" x14ac:dyDescent="0.25"/>
    <row r="988097" customFormat="1" x14ac:dyDescent="0.25"/>
    <row r="988098" customFormat="1" x14ac:dyDescent="0.25"/>
    <row r="988099" customFormat="1" x14ac:dyDescent="0.25"/>
    <row r="988100" customFormat="1" x14ac:dyDescent="0.25"/>
    <row r="988101" customFormat="1" x14ac:dyDescent="0.25"/>
    <row r="988102" customFormat="1" x14ac:dyDescent="0.25"/>
    <row r="988103" customFormat="1" x14ac:dyDescent="0.25"/>
    <row r="988104" customFormat="1" x14ac:dyDescent="0.25"/>
    <row r="988105" customFormat="1" x14ac:dyDescent="0.25"/>
    <row r="988106" customFormat="1" x14ac:dyDescent="0.25"/>
    <row r="988107" customFormat="1" x14ac:dyDescent="0.25"/>
    <row r="988108" customFormat="1" x14ac:dyDescent="0.25"/>
    <row r="988109" customFormat="1" x14ac:dyDescent="0.25"/>
    <row r="988110" customFormat="1" x14ac:dyDescent="0.25"/>
    <row r="988111" customFormat="1" x14ac:dyDescent="0.25"/>
    <row r="988112" customFormat="1" x14ac:dyDescent="0.25"/>
    <row r="988113" customFormat="1" x14ac:dyDescent="0.25"/>
    <row r="988114" customFormat="1" x14ac:dyDescent="0.25"/>
    <row r="988115" customFormat="1" x14ac:dyDescent="0.25"/>
    <row r="988116" customFormat="1" x14ac:dyDescent="0.25"/>
    <row r="988117" customFormat="1" x14ac:dyDescent="0.25"/>
    <row r="988118" customFormat="1" x14ac:dyDescent="0.25"/>
    <row r="988119" customFormat="1" x14ac:dyDescent="0.25"/>
    <row r="988120" customFormat="1" x14ac:dyDescent="0.25"/>
    <row r="988121" customFormat="1" x14ac:dyDescent="0.25"/>
    <row r="988122" customFormat="1" x14ac:dyDescent="0.25"/>
    <row r="988123" customFormat="1" x14ac:dyDescent="0.25"/>
    <row r="988124" customFormat="1" x14ac:dyDescent="0.25"/>
    <row r="988125" customFormat="1" x14ac:dyDescent="0.25"/>
    <row r="988126" customFormat="1" x14ac:dyDescent="0.25"/>
    <row r="988127" customFormat="1" x14ac:dyDescent="0.25"/>
    <row r="988128" customFormat="1" x14ac:dyDescent="0.25"/>
    <row r="988129" customFormat="1" x14ac:dyDescent="0.25"/>
    <row r="988130" customFormat="1" x14ac:dyDescent="0.25"/>
    <row r="988131" customFormat="1" x14ac:dyDescent="0.25"/>
    <row r="988132" customFormat="1" x14ac:dyDescent="0.25"/>
    <row r="988133" customFormat="1" x14ac:dyDescent="0.25"/>
    <row r="988134" customFormat="1" x14ac:dyDescent="0.25"/>
    <row r="988135" customFormat="1" x14ac:dyDescent="0.25"/>
    <row r="988136" customFormat="1" x14ac:dyDescent="0.25"/>
    <row r="988137" customFormat="1" x14ac:dyDescent="0.25"/>
    <row r="988138" customFormat="1" x14ac:dyDescent="0.25"/>
    <row r="988139" customFormat="1" x14ac:dyDescent="0.25"/>
    <row r="988140" customFormat="1" x14ac:dyDescent="0.25"/>
    <row r="988141" customFormat="1" x14ac:dyDescent="0.25"/>
    <row r="988142" customFormat="1" x14ac:dyDescent="0.25"/>
    <row r="988143" customFormat="1" x14ac:dyDescent="0.25"/>
    <row r="988144" customFormat="1" x14ac:dyDescent="0.25"/>
    <row r="988145" customFormat="1" x14ac:dyDescent="0.25"/>
    <row r="988146" customFormat="1" x14ac:dyDescent="0.25"/>
    <row r="988147" customFormat="1" x14ac:dyDescent="0.25"/>
    <row r="988148" customFormat="1" x14ac:dyDescent="0.25"/>
    <row r="988149" customFormat="1" x14ac:dyDescent="0.25"/>
    <row r="988150" customFormat="1" x14ac:dyDescent="0.25"/>
    <row r="988151" customFormat="1" x14ac:dyDescent="0.25"/>
    <row r="988152" customFormat="1" x14ac:dyDescent="0.25"/>
    <row r="988153" customFormat="1" x14ac:dyDescent="0.25"/>
    <row r="988154" customFormat="1" x14ac:dyDescent="0.25"/>
    <row r="988155" customFormat="1" x14ac:dyDescent="0.25"/>
    <row r="988156" customFormat="1" x14ac:dyDescent="0.25"/>
    <row r="988157" customFormat="1" x14ac:dyDescent="0.25"/>
    <row r="988158" customFormat="1" x14ac:dyDescent="0.25"/>
    <row r="988159" customFormat="1" x14ac:dyDescent="0.25"/>
    <row r="988160" customFormat="1" x14ac:dyDescent="0.25"/>
    <row r="988161" customFormat="1" x14ac:dyDescent="0.25"/>
    <row r="988162" customFormat="1" x14ac:dyDescent="0.25"/>
    <row r="988163" customFormat="1" x14ac:dyDescent="0.25"/>
    <row r="988164" customFormat="1" x14ac:dyDescent="0.25"/>
    <row r="988165" customFormat="1" x14ac:dyDescent="0.25"/>
    <row r="988166" customFormat="1" x14ac:dyDescent="0.25"/>
    <row r="988167" customFormat="1" x14ac:dyDescent="0.25"/>
    <row r="988168" customFormat="1" x14ac:dyDescent="0.25"/>
    <row r="988169" customFormat="1" x14ac:dyDescent="0.25"/>
    <row r="988170" customFormat="1" x14ac:dyDescent="0.25"/>
    <row r="988171" customFormat="1" x14ac:dyDescent="0.25"/>
    <row r="988172" customFormat="1" x14ac:dyDescent="0.25"/>
    <row r="988173" customFormat="1" x14ac:dyDescent="0.25"/>
    <row r="988174" customFormat="1" x14ac:dyDescent="0.25"/>
    <row r="988175" customFormat="1" x14ac:dyDescent="0.25"/>
    <row r="988176" customFormat="1" x14ac:dyDescent="0.25"/>
    <row r="988177" customFormat="1" x14ac:dyDescent="0.25"/>
    <row r="988178" customFormat="1" x14ac:dyDescent="0.25"/>
    <row r="988179" customFormat="1" x14ac:dyDescent="0.25"/>
    <row r="988180" customFormat="1" x14ac:dyDescent="0.25"/>
    <row r="988181" customFormat="1" x14ac:dyDescent="0.25"/>
    <row r="988182" customFormat="1" x14ac:dyDescent="0.25"/>
    <row r="988183" customFormat="1" x14ac:dyDescent="0.25"/>
    <row r="988184" customFormat="1" x14ac:dyDescent="0.25"/>
    <row r="988185" customFormat="1" x14ac:dyDescent="0.25"/>
    <row r="988186" customFormat="1" x14ac:dyDescent="0.25"/>
    <row r="988187" customFormat="1" x14ac:dyDescent="0.25"/>
    <row r="988188" customFormat="1" x14ac:dyDescent="0.25"/>
    <row r="988189" customFormat="1" x14ac:dyDescent="0.25"/>
    <row r="988190" customFormat="1" x14ac:dyDescent="0.25"/>
    <row r="988191" customFormat="1" x14ac:dyDescent="0.25"/>
    <row r="988192" customFormat="1" x14ac:dyDescent="0.25"/>
    <row r="988193" customFormat="1" x14ac:dyDescent="0.25"/>
    <row r="988194" customFormat="1" x14ac:dyDescent="0.25"/>
    <row r="988195" customFormat="1" x14ac:dyDescent="0.25"/>
    <row r="988196" customFormat="1" x14ac:dyDescent="0.25"/>
    <row r="988197" customFormat="1" x14ac:dyDescent="0.25"/>
    <row r="988198" customFormat="1" x14ac:dyDescent="0.25"/>
    <row r="988199" customFormat="1" x14ac:dyDescent="0.25"/>
    <row r="988200" customFormat="1" x14ac:dyDescent="0.25"/>
    <row r="988201" customFormat="1" x14ac:dyDescent="0.25"/>
    <row r="988202" customFormat="1" x14ac:dyDescent="0.25"/>
    <row r="988203" customFormat="1" x14ac:dyDescent="0.25"/>
    <row r="988204" customFormat="1" x14ac:dyDescent="0.25"/>
    <row r="988205" customFormat="1" x14ac:dyDescent="0.25"/>
    <row r="988206" customFormat="1" x14ac:dyDescent="0.25"/>
    <row r="988207" customFormat="1" x14ac:dyDescent="0.25"/>
    <row r="988208" customFormat="1" x14ac:dyDescent="0.25"/>
    <row r="988209" customFormat="1" x14ac:dyDescent="0.25"/>
    <row r="988210" customFormat="1" x14ac:dyDescent="0.25"/>
    <row r="988211" customFormat="1" x14ac:dyDescent="0.25"/>
    <row r="988212" customFormat="1" x14ac:dyDescent="0.25"/>
    <row r="988213" customFormat="1" x14ac:dyDescent="0.25"/>
    <row r="988214" customFormat="1" x14ac:dyDescent="0.25"/>
    <row r="988215" customFormat="1" x14ac:dyDescent="0.25"/>
    <row r="988216" customFormat="1" x14ac:dyDescent="0.25"/>
    <row r="988217" customFormat="1" x14ac:dyDescent="0.25"/>
    <row r="988218" customFormat="1" x14ac:dyDescent="0.25"/>
    <row r="988219" customFormat="1" x14ac:dyDescent="0.25"/>
    <row r="988220" customFormat="1" x14ac:dyDescent="0.25"/>
    <row r="988221" customFormat="1" x14ac:dyDescent="0.25"/>
    <row r="988222" customFormat="1" x14ac:dyDescent="0.25"/>
    <row r="988223" customFormat="1" x14ac:dyDescent="0.25"/>
    <row r="988224" customFormat="1" x14ac:dyDescent="0.25"/>
    <row r="988225" customFormat="1" x14ac:dyDescent="0.25"/>
    <row r="988226" customFormat="1" x14ac:dyDescent="0.25"/>
    <row r="988227" customFormat="1" x14ac:dyDescent="0.25"/>
    <row r="988228" customFormat="1" x14ac:dyDescent="0.25"/>
    <row r="988229" customFormat="1" x14ac:dyDescent="0.25"/>
    <row r="988230" customFormat="1" x14ac:dyDescent="0.25"/>
    <row r="988231" customFormat="1" x14ac:dyDescent="0.25"/>
    <row r="988232" customFormat="1" x14ac:dyDescent="0.25"/>
    <row r="988233" customFormat="1" x14ac:dyDescent="0.25"/>
    <row r="988234" customFormat="1" x14ac:dyDescent="0.25"/>
    <row r="988235" customFormat="1" x14ac:dyDescent="0.25"/>
    <row r="988236" customFormat="1" x14ac:dyDescent="0.25"/>
    <row r="988237" customFormat="1" x14ac:dyDescent="0.25"/>
    <row r="988238" customFormat="1" x14ac:dyDescent="0.25"/>
    <row r="988239" customFormat="1" x14ac:dyDescent="0.25"/>
    <row r="988240" customFormat="1" x14ac:dyDescent="0.25"/>
    <row r="988241" customFormat="1" x14ac:dyDescent="0.25"/>
    <row r="988242" customFormat="1" x14ac:dyDescent="0.25"/>
    <row r="988243" customFormat="1" x14ac:dyDescent="0.25"/>
    <row r="988244" customFormat="1" x14ac:dyDescent="0.25"/>
    <row r="988245" customFormat="1" x14ac:dyDescent="0.25"/>
    <row r="988246" customFormat="1" x14ac:dyDescent="0.25"/>
    <row r="988247" customFormat="1" x14ac:dyDescent="0.25"/>
    <row r="988248" customFormat="1" x14ac:dyDescent="0.25"/>
    <row r="988249" customFormat="1" x14ac:dyDescent="0.25"/>
    <row r="988250" customFormat="1" x14ac:dyDescent="0.25"/>
    <row r="988251" customFormat="1" x14ac:dyDescent="0.25"/>
    <row r="988252" customFormat="1" x14ac:dyDescent="0.25"/>
    <row r="988253" customFormat="1" x14ac:dyDescent="0.25"/>
    <row r="988254" customFormat="1" x14ac:dyDescent="0.25"/>
    <row r="988255" customFormat="1" x14ac:dyDescent="0.25"/>
    <row r="988256" customFormat="1" x14ac:dyDescent="0.25"/>
    <row r="988257" customFormat="1" x14ac:dyDescent="0.25"/>
    <row r="988258" customFormat="1" x14ac:dyDescent="0.25"/>
    <row r="988259" customFormat="1" x14ac:dyDescent="0.25"/>
    <row r="988260" customFormat="1" x14ac:dyDescent="0.25"/>
    <row r="988261" customFormat="1" x14ac:dyDescent="0.25"/>
    <row r="988262" customFormat="1" x14ac:dyDescent="0.25"/>
    <row r="988263" customFormat="1" x14ac:dyDescent="0.25"/>
    <row r="988264" customFormat="1" x14ac:dyDescent="0.25"/>
    <row r="988265" customFormat="1" x14ac:dyDescent="0.25"/>
    <row r="988266" customFormat="1" x14ac:dyDescent="0.25"/>
    <row r="988267" customFormat="1" x14ac:dyDescent="0.25"/>
    <row r="988268" customFormat="1" x14ac:dyDescent="0.25"/>
    <row r="988269" customFormat="1" x14ac:dyDescent="0.25"/>
    <row r="988270" customFormat="1" x14ac:dyDescent="0.25"/>
    <row r="988271" customFormat="1" x14ac:dyDescent="0.25"/>
    <row r="988272" customFormat="1" x14ac:dyDescent="0.25"/>
    <row r="988273" customFormat="1" x14ac:dyDescent="0.25"/>
    <row r="988274" customFormat="1" x14ac:dyDescent="0.25"/>
    <row r="988275" customFormat="1" x14ac:dyDescent="0.25"/>
    <row r="988276" customFormat="1" x14ac:dyDescent="0.25"/>
    <row r="988277" customFormat="1" x14ac:dyDescent="0.25"/>
    <row r="988278" customFormat="1" x14ac:dyDescent="0.25"/>
    <row r="988279" customFormat="1" x14ac:dyDescent="0.25"/>
    <row r="988280" customFormat="1" x14ac:dyDescent="0.25"/>
    <row r="988281" customFormat="1" x14ac:dyDescent="0.25"/>
    <row r="988282" customFormat="1" x14ac:dyDescent="0.25"/>
    <row r="988283" customFormat="1" x14ac:dyDescent="0.25"/>
    <row r="988284" customFormat="1" x14ac:dyDescent="0.25"/>
    <row r="988285" customFormat="1" x14ac:dyDescent="0.25"/>
    <row r="988286" customFormat="1" x14ac:dyDescent="0.25"/>
    <row r="988287" customFormat="1" x14ac:dyDescent="0.25"/>
    <row r="988288" customFormat="1" x14ac:dyDescent="0.25"/>
    <row r="988289" customFormat="1" x14ac:dyDescent="0.25"/>
    <row r="988290" customFormat="1" x14ac:dyDescent="0.25"/>
    <row r="988291" customFormat="1" x14ac:dyDescent="0.25"/>
    <row r="988292" customFormat="1" x14ac:dyDescent="0.25"/>
    <row r="988293" customFormat="1" x14ac:dyDescent="0.25"/>
    <row r="988294" customFormat="1" x14ac:dyDescent="0.25"/>
    <row r="988295" customFormat="1" x14ac:dyDescent="0.25"/>
    <row r="988296" customFormat="1" x14ac:dyDescent="0.25"/>
    <row r="988297" customFormat="1" x14ac:dyDescent="0.25"/>
    <row r="988298" customFormat="1" x14ac:dyDescent="0.25"/>
    <row r="988299" customFormat="1" x14ac:dyDescent="0.25"/>
    <row r="988300" customFormat="1" x14ac:dyDescent="0.25"/>
    <row r="988301" customFormat="1" x14ac:dyDescent="0.25"/>
    <row r="988302" customFormat="1" x14ac:dyDescent="0.25"/>
    <row r="988303" customFormat="1" x14ac:dyDescent="0.25"/>
    <row r="988304" customFormat="1" x14ac:dyDescent="0.25"/>
    <row r="988305" customFormat="1" x14ac:dyDescent="0.25"/>
    <row r="988306" customFormat="1" x14ac:dyDescent="0.25"/>
    <row r="988307" customFormat="1" x14ac:dyDescent="0.25"/>
    <row r="988308" customFormat="1" x14ac:dyDescent="0.25"/>
    <row r="988309" customFormat="1" x14ac:dyDescent="0.25"/>
    <row r="988310" customFormat="1" x14ac:dyDescent="0.25"/>
    <row r="988311" customFormat="1" x14ac:dyDescent="0.25"/>
    <row r="988312" customFormat="1" x14ac:dyDescent="0.25"/>
    <row r="988313" customFormat="1" x14ac:dyDescent="0.25"/>
    <row r="988314" customFormat="1" x14ac:dyDescent="0.25"/>
    <row r="988315" customFormat="1" x14ac:dyDescent="0.25"/>
    <row r="988316" customFormat="1" x14ac:dyDescent="0.25"/>
    <row r="988317" customFormat="1" x14ac:dyDescent="0.25"/>
    <row r="988318" customFormat="1" x14ac:dyDescent="0.25"/>
    <row r="988319" customFormat="1" x14ac:dyDescent="0.25"/>
    <row r="988320" customFormat="1" x14ac:dyDescent="0.25"/>
    <row r="988321" customFormat="1" x14ac:dyDescent="0.25"/>
    <row r="988322" customFormat="1" x14ac:dyDescent="0.25"/>
    <row r="988323" customFormat="1" x14ac:dyDescent="0.25"/>
    <row r="988324" customFormat="1" x14ac:dyDescent="0.25"/>
    <row r="988325" customFormat="1" x14ac:dyDescent="0.25"/>
    <row r="988326" customFormat="1" x14ac:dyDescent="0.25"/>
    <row r="988327" customFormat="1" x14ac:dyDescent="0.25"/>
    <row r="988328" customFormat="1" x14ac:dyDescent="0.25"/>
    <row r="988329" customFormat="1" x14ac:dyDescent="0.25"/>
    <row r="988330" customFormat="1" x14ac:dyDescent="0.25"/>
    <row r="988331" customFormat="1" x14ac:dyDescent="0.25"/>
    <row r="988332" customFormat="1" x14ac:dyDescent="0.25"/>
    <row r="988333" customFormat="1" x14ac:dyDescent="0.25"/>
    <row r="988334" customFormat="1" x14ac:dyDescent="0.25"/>
    <row r="988335" customFormat="1" x14ac:dyDescent="0.25"/>
    <row r="988336" customFormat="1" x14ac:dyDescent="0.25"/>
    <row r="988337" customFormat="1" x14ac:dyDescent="0.25"/>
    <row r="988338" customFormat="1" x14ac:dyDescent="0.25"/>
    <row r="988339" customFormat="1" x14ac:dyDescent="0.25"/>
    <row r="988340" customFormat="1" x14ac:dyDescent="0.25"/>
    <row r="988341" customFormat="1" x14ac:dyDescent="0.25"/>
    <row r="988342" customFormat="1" x14ac:dyDescent="0.25"/>
    <row r="988343" customFormat="1" x14ac:dyDescent="0.25"/>
    <row r="988344" customFormat="1" x14ac:dyDescent="0.25"/>
    <row r="988345" customFormat="1" x14ac:dyDescent="0.25"/>
    <row r="988346" customFormat="1" x14ac:dyDescent="0.25"/>
    <row r="988347" customFormat="1" x14ac:dyDescent="0.25"/>
    <row r="988348" customFormat="1" x14ac:dyDescent="0.25"/>
    <row r="988349" customFormat="1" x14ac:dyDescent="0.25"/>
    <row r="988350" customFormat="1" x14ac:dyDescent="0.25"/>
    <row r="988351" customFormat="1" x14ac:dyDescent="0.25"/>
    <row r="988352" customFormat="1" x14ac:dyDescent="0.25"/>
    <row r="988353" customFormat="1" x14ac:dyDescent="0.25"/>
    <row r="988354" customFormat="1" x14ac:dyDescent="0.25"/>
    <row r="988355" customFormat="1" x14ac:dyDescent="0.25"/>
    <row r="988356" customFormat="1" x14ac:dyDescent="0.25"/>
    <row r="988357" customFormat="1" x14ac:dyDescent="0.25"/>
    <row r="988358" customFormat="1" x14ac:dyDescent="0.25"/>
    <row r="988359" customFormat="1" x14ac:dyDescent="0.25"/>
    <row r="988360" customFormat="1" x14ac:dyDescent="0.25"/>
    <row r="988361" customFormat="1" x14ac:dyDescent="0.25"/>
    <row r="988362" customFormat="1" x14ac:dyDescent="0.25"/>
    <row r="988363" customFormat="1" x14ac:dyDescent="0.25"/>
    <row r="988364" customFormat="1" x14ac:dyDescent="0.25"/>
    <row r="988365" customFormat="1" x14ac:dyDescent="0.25"/>
    <row r="988366" customFormat="1" x14ac:dyDescent="0.25"/>
    <row r="988367" customFormat="1" x14ac:dyDescent="0.25"/>
    <row r="988368" customFormat="1" x14ac:dyDescent="0.25"/>
    <row r="988369" customFormat="1" x14ac:dyDescent="0.25"/>
    <row r="988370" customFormat="1" x14ac:dyDescent="0.25"/>
    <row r="988371" customFormat="1" x14ac:dyDescent="0.25"/>
    <row r="988372" customFormat="1" x14ac:dyDescent="0.25"/>
    <row r="988373" customFormat="1" x14ac:dyDescent="0.25"/>
    <row r="988374" customFormat="1" x14ac:dyDescent="0.25"/>
    <row r="988375" customFormat="1" x14ac:dyDescent="0.25"/>
    <row r="988376" customFormat="1" x14ac:dyDescent="0.25"/>
    <row r="988377" customFormat="1" x14ac:dyDescent="0.25"/>
    <row r="988378" customFormat="1" x14ac:dyDescent="0.25"/>
    <row r="988379" customFormat="1" x14ac:dyDescent="0.25"/>
    <row r="988380" customFormat="1" x14ac:dyDescent="0.25"/>
    <row r="988381" customFormat="1" x14ac:dyDescent="0.25"/>
    <row r="988382" customFormat="1" x14ac:dyDescent="0.25"/>
    <row r="988383" customFormat="1" x14ac:dyDescent="0.25"/>
    <row r="988384" customFormat="1" x14ac:dyDescent="0.25"/>
    <row r="988385" customFormat="1" x14ac:dyDescent="0.25"/>
    <row r="988386" customFormat="1" x14ac:dyDescent="0.25"/>
    <row r="988387" customFormat="1" x14ac:dyDescent="0.25"/>
    <row r="988388" customFormat="1" x14ac:dyDescent="0.25"/>
    <row r="988389" customFormat="1" x14ac:dyDescent="0.25"/>
    <row r="988390" customFormat="1" x14ac:dyDescent="0.25"/>
    <row r="988391" customFormat="1" x14ac:dyDescent="0.25"/>
    <row r="988392" customFormat="1" x14ac:dyDescent="0.25"/>
    <row r="988393" customFormat="1" x14ac:dyDescent="0.25"/>
    <row r="988394" customFormat="1" x14ac:dyDescent="0.25"/>
    <row r="988395" customFormat="1" x14ac:dyDescent="0.25"/>
    <row r="988396" customFormat="1" x14ac:dyDescent="0.25"/>
    <row r="988397" customFormat="1" x14ac:dyDescent="0.25"/>
    <row r="988398" customFormat="1" x14ac:dyDescent="0.25"/>
    <row r="988399" customFormat="1" x14ac:dyDescent="0.25"/>
    <row r="988400" customFormat="1" x14ac:dyDescent="0.25"/>
    <row r="988401" customFormat="1" x14ac:dyDescent="0.25"/>
    <row r="988402" customFormat="1" x14ac:dyDescent="0.25"/>
    <row r="988403" customFormat="1" x14ac:dyDescent="0.25"/>
    <row r="988404" customFormat="1" x14ac:dyDescent="0.25"/>
    <row r="988405" customFormat="1" x14ac:dyDescent="0.25"/>
    <row r="988406" customFormat="1" x14ac:dyDescent="0.25"/>
    <row r="988407" customFormat="1" x14ac:dyDescent="0.25"/>
    <row r="988408" customFormat="1" x14ac:dyDescent="0.25"/>
    <row r="988409" customFormat="1" x14ac:dyDescent="0.25"/>
    <row r="988410" customFormat="1" x14ac:dyDescent="0.25"/>
    <row r="988411" customFormat="1" x14ac:dyDescent="0.25"/>
    <row r="988412" customFormat="1" x14ac:dyDescent="0.25"/>
    <row r="988413" customFormat="1" x14ac:dyDescent="0.25"/>
    <row r="988414" customFormat="1" x14ac:dyDescent="0.25"/>
    <row r="988415" customFormat="1" x14ac:dyDescent="0.25"/>
    <row r="988416" customFormat="1" x14ac:dyDescent="0.25"/>
    <row r="988417" customFormat="1" x14ac:dyDescent="0.25"/>
    <row r="988418" customFormat="1" x14ac:dyDescent="0.25"/>
    <row r="988419" customFormat="1" x14ac:dyDescent="0.25"/>
    <row r="988420" customFormat="1" x14ac:dyDescent="0.25"/>
    <row r="988421" customFormat="1" x14ac:dyDescent="0.25"/>
    <row r="988422" customFormat="1" x14ac:dyDescent="0.25"/>
    <row r="988423" customFormat="1" x14ac:dyDescent="0.25"/>
    <row r="988424" customFormat="1" x14ac:dyDescent="0.25"/>
    <row r="988425" customFormat="1" x14ac:dyDescent="0.25"/>
    <row r="988426" customFormat="1" x14ac:dyDescent="0.25"/>
    <row r="988427" customFormat="1" x14ac:dyDescent="0.25"/>
    <row r="988428" customFormat="1" x14ac:dyDescent="0.25"/>
    <row r="988429" customFormat="1" x14ac:dyDescent="0.25"/>
    <row r="988430" customFormat="1" x14ac:dyDescent="0.25"/>
    <row r="988431" customFormat="1" x14ac:dyDescent="0.25"/>
    <row r="988432" customFormat="1" x14ac:dyDescent="0.25"/>
    <row r="988433" customFormat="1" x14ac:dyDescent="0.25"/>
    <row r="988434" customFormat="1" x14ac:dyDescent="0.25"/>
    <row r="988435" customFormat="1" x14ac:dyDescent="0.25"/>
    <row r="988436" customFormat="1" x14ac:dyDescent="0.25"/>
    <row r="988437" customFormat="1" x14ac:dyDescent="0.25"/>
    <row r="988438" customFormat="1" x14ac:dyDescent="0.25"/>
    <row r="988439" customFormat="1" x14ac:dyDescent="0.25"/>
    <row r="988440" customFormat="1" x14ac:dyDescent="0.25"/>
    <row r="988441" customFormat="1" x14ac:dyDescent="0.25"/>
    <row r="988442" customFormat="1" x14ac:dyDescent="0.25"/>
    <row r="988443" customFormat="1" x14ac:dyDescent="0.25"/>
    <row r="988444" customFormat="1" x14ac:dyDescent="0.25"/>
    <row r="988445" customFormat="1" x14ac:dyDescent="0.25"/>
    <row r="988446" customFormat="1" x14ac:dyDescent="0.25"/>
    <row r="988447" customFormat="1" x14ac:dyDescent="0.25"/>
    <row r="988448" customFormat="1" x14ac:dyDescent="0.25"/>
    <row r="988449" customFormat="1" x14ac:dyDescent="0.25"/>
    <row r="988450" customFormat="1" x14ac:dyDescent="0.25"/>
    <row r="988451" customFormat="1" x14ac:dyDescent="0.25"/>
    <row r="988452" customFormat="1" x14ac:dyDescent="0.25"/>
    <row r="988453" customFormat="1" x14ac:dyDescent="0.25"/>
    <row r="988454" customFormat="1" x14ac:dyDescent="0.25"/>
    <row r="988455" customFormat="1" x14ac:dyDescent="0.25"/>
    <row r="988456" customFormat="1" x14ac:dyDescent="0.25"/>
    <row r="988457" customFormat="1" x14ac:dyDescent="0.25"/>
    <row r="988458" customFormat="1" x14ac:dyDescent="0.25"/>
    <row r="988459" customFormat="1" x14ac:dyDescent="0.25"/>
    <row r="988460" customFormat="1" x14ac:dyDescent="0.25"/>
    <row r="988461" customFormat="1" x14ac:dyDescent="0.25"/>
    <row r="988462" customFormat="1" x14ac:dyDescent="0.25"/>
    <row r="988463" customFormat="1" x14ac:dyDescent="0.25"/>
    <row r="988464" customFormat="1" x14ac:dyDescent="0.25"/>
    <row r="988465" customFormat="1" x14ac:dyDescent="0.25"/>
    <row r="988466" customFormat="1" x14ac:dyDescent="0.25"/>
    <row r="988467" customFormat="1" x14ac:dyDescent="0.25"/>
    <row r="988468" customFormat="1" x14ac:dyDescent="0.25"/>
    <row r="988469" customFormat="1" x14ac:dyDescent="0.25"/>
    <row r="988470" customFormat="1" x14ac:dyDescent="0.25"/>
    <row r="988471" customFormat="1" x14ac:dyDescent="0.25"/>
    <row r="988472" customFormat="1" x14ac:dyDescent="0.25"/>
    <row r="988473" customFormat="1" x14ac:dyDescent="0.25"/>
    <row r="988474" customFormat="1" x14ac:dyDescent="0.25"/>
    <row r="988475" customFormat="1" x14ac:dyDescent="0.25"/>
    <row r="988476" customFormat="1" x14ac:dyDescent="0.25"/>
    <row r="988477" customFormat="1" x14ac:dyDescent="0.25"/>
    <row r="988478" customFormat="1" x14ac:dyDescent="0.25"/>
    <row r="988479" customFormat="1" x14ac:dyDescent="0.25"/>
    <row r="988480" customFormat="1" x14ac:dyDescent="0.25"/>
    <row r="988481" customFormat="1" x14ac:dyDescent="0.25"/>
    <row r="988482" customFormat="1" x14ac:dyDescent="0.25"/>
    <row r="988483" customFormat="1" x14ac:dyDescent="0.25"/>
    <row r="988484" customFormat="1" x14ac:dyDescent="0.25"/>
    <row r="988485" customFormat="1" x14ac:dyDescent="0.25"/>
    <row r="988486" customFormat="1" x14ac:dyDescent="0.25"/>
    <row r="988487" customFormat="1" x14ac:dyDescent="0.25"/>
    <row r="988488" customFormat="1" x14ac:dyDescent="0.25"/>
    <row r="988489" customFormat="1" x14ac:dyDescent="0.25"/>
    <row r="988490" customFormat="1" x14ac:dyDescent="0.25"/>
    <row r="988491" customFormat="1" x14ac:dyDescent="0.25"/>
    <row r="988492" customFormat="1" x14ac:dyDescent="0.25"/>
    <row r="988493" customFormat="1" x14ac:dyDescent="0.25"/>
    <row r="988494" customFormat="1" x14ac:dyDescent="0.25"/>
    <row r="988495" customFormat="1" x14ac:dyDescent="0.25"/>
    <row r="988496" customFormat="1" x14ac:dyDescent="0.25"/>
    <row r="988497" customFormat="1" x14ac:dyDescent="0.25"/>
    <row r="988498" customFormat="1" x14ac:dyDescent="0.25"/>
    <row r="988499" customFormat="1" x14ac:dyDescent="0.25"/>
    <row r="988500" customFormat="1" x14ac:dyDescent="0.25"/>
    <row r="988501" customFormat="1" x14ac:dyDescent="0.25"/>
    <row r="988502" customFormat="1" x14ac:dyDescent="0.25"/>
    <row r="988503" customFormat="1" x14ac:dyDescent="0.25"/>
    <row r="988504" customFormat="1" x14ac:dyDescent="0.25"/>
    <row r="988505" customFormat="1" x14ac:dyDescent="0.25"/>
    <row r="988506" customFormat="1" x14ac:dyDescent="0.25"/>
    <row r="988507" customFormat="1" x14ac:dyDescent="0.25"/>
    <row r="988508" customFormat="1" x14ac:dyDescent="0.25"/>
    <row r="988509" customFormat="1" x14ac:dyDescent="0.25"/>
    <row r="988510" customFormat="1" x14ac:dyDescent="0.25"/>
    <row r="988511" customFormat="1" x14ac:dyDescent="0.25"/>
    <row r="988512" customFormat="1" x14ac:dyDescent="0.25"/>
    <row r="988513" customFormat="1" x14ac:dyDescent="0.25"/>
    <row r="988514" customFormat="1" x14ac:dyDescent="0.25"/>
    <row r="988515" customFormat="1" x14ac:dyDescent="0.25"/>
    <row r="988516" customFormat="1" x14ac:dyDescent="0.25"/>
    <row r="988517" customFormat="1" x14ac:dyDescent="0.25"/>
    <row r="988518" customFormat="1" x14ac:dyDescent="0.25"/>
    <row r="988519" customFormat="1" x14ac:dyDescent="0.25"/>
    <row r="988520" customFormat="1" x14ac:dyDescent="0.25"/>
    <row r="988521" customFormat="1" x14ac:dyDescent="0.25"/>
    <row r="988522" customFormat="1" x14ac:dyDescent="0.25"/>
    <row r="988523" customFormat="1" x14ac:dyDescent="0.25"/>
    <row r="988524" customFormat="1" x14ac:dyDescent="0.25"/>
    <row r="988525" customFormat="1" x14ac:dyDescent="0.25"/>
    <row r="988526" customFormat="1" x14ac:dyDescent="0.25"/>
    <row r="988527" customFormat="1" x14ac:dyDescent="0.25"/>
    <row r="988528" customFormat="1" x14ac:dyDescent="0.25"/>
    <row r="988529" customFormat="1" x14ac:dyDescent="0.25"/>
    <row r="988530" customFormat="1" x14ac:dyDescent="0.25"/>
    <row r="988531" customFormat="1" x14ac:dyDescent="0.25"/>
    <row r="988532" customFormat="1" x14ac:dyDescent="0.25"/>
    <row r="988533" customFormat="1" x14ac:dyDescent="0.25"/>
    <row r="988534" customFormat="1" x14ac:dyDescent="0.25"/>
    <row r="988535" customFormat="1" x14ac:dyDescent="0.25"/>
    <row r="988536" customFormat="1" x14ac:dyDescent="0.25"/>
    <row r="988537" customFormat="1" x14ac:dyDescent="0.25"/>
    <row r="988538" customFormat="1" x14ac:dyDescent="0.25"/>
    <row r="988539" customFormat="1" x14ac:dyDescent="0.25"/>
    <row r="988540" customFormat="1" x14ac:dyDescent="0.25"/>
    <row r="988541" customFormat="1" x14ac:dyDescent="0.25"/>
    <row r="988542" customFormat="1" x14ac:dyDescent="0.25"/>
    <row r="988543" customFormat="1" x14ac:dyDescent="0.25"/>
    <row r="988544" customFormat="1" x14ac:dyDescent="0.25"/>
    <row r="988545" customFormat="1" x14ac:dyDescent="0.25"/>
    <row r="988546" customFormat="1" x14ac:dyDescent="0.25"/>
    <row r="988547" customFormat="1" x14ac:dyDescent="0.25"/>
    <row r="988548" customFormat="1" x14ac:dyDescent="0.25"/>
    <row r="988549" customFormat="1" x14ac:dyDescent="0.25"/>
    <row r="988550" customFormat="1" x14ac:dyDescent="0.25"/>
    <row r="988551" customFormat="1" x14ac:dyDescent="0.25"/>
    <row r="988552" customFormat="1" x14ac:dyDescent="0.25"/>
    <row r="988553" customFormat="1" x14ac:dyDescent="0.25"/>
    <row r="988554" customFormat="1" x14ac:dyDescent="0.25"/>
    <row r="988555" customFormat="1" x14ac:dyDescent="0.25"/>
    <row r="988556" customFormat="1" x14ac:dyDescent="0.25"/>
    <row r="988557" customFormat="1" x14ac:dyDescent="0.25"/>
    <row r="988558" customFormat="1" x14ac:dyDescent="0.25"/>
    <row r="988559" customFormat="1" x14ac:dyDescent="0.25"/>
    <row r="988560" customFormat="1" x14ac:dyDescent="0.25"/>
    <row r="988561" customFormat="1" x14ac:dyDescent="0.25"/>
    <row r="988562" customFormat="1" x14ac:dyDescent="0.25"/>
    <row r="988563" customFormat="1" x14ac:dyDescent="0.25"/>
    <row r="988564" customFormat="1" x14ac:dyDescent="0.25"/>
    <row r="988565" customFormat="1" x14ac:dyDescent="0.25"/>
    <row r="988566" customFormat="1" x14ac:dyDescent="0.25"/>
    <row r="988567" customFormat="1" x14ac:dyDescent="0.25"/>
    <row r="988568" customFormat="1" x14ac:dyDescent="0.25"/>
    <row r="988569" customFormat="1" x14ac:dyDescent="0.25"/>
    <row r="988570" customFormat="1" x14ac:dyDescent="0.25"/>
    <row r="988571" customFormat="1" x14ac:dyDescent="0.25"/>
    <row r="988572" customFormat="1" x14ac:dyDescent="0.25"/>
    <row r="988573" customFormat="1" x14ac:dyDescent="0.25"/>
    <row r="988574" customFormat="1" x14ac:dyDescent="0.25"/>
    <row r="988575" customFormat="1" x14ac:dyDescent="0.25"/>
    <row r="988576" customFormat="1" x14ac:dyDescent="0.25"/>
    <row r="988577" customFormat="1" x14ac:dyDescent="0.25"/>
    <row r="988578" customFormat="1" x14ac:dyDescent="0.25"/>
    <row r="988579" customFormat="1" x14ac:dyDescent="0.25"/>
    <row r="988580" customFormat="1" x14ac:dyDescent="0.25"/>
    <row r="988581" customFormat="1" x14ac:dyDescent="0.25"/>
    <row r="988582" customFormat="1" x14ac:dyDescent="0.25"/>
    <row r="988583" customFormat="1" x14ac:dyDescent="0.25"/>
    <row r="988584" customFormat="1" x14ac:dyDescent="0.25"/>
    <row r="988585" customFormat="1" x14ac:dyDescent="0.25"/>
    <row r="988586" customFormat="1" x14ac:dyDescent="0.25"/>
    <row r="988587" customFormat="1" x14ac:dyDescent="0.25"/>
    <row r="988588" customFormat="1" x14ac:dyDescent="0.25"/>
    <row r="988589" customFormat="1" x14ac:dyDescent="0.25"/>
    <row r="988590" customFormat="1" x14ac:dyDescent="0.25"/>
    <row r="988591" customFormat="1" x14ac:dyDescent="0.25"/>
    <row r="988592" customFormat="1" x14ac:dyDescent="0.25"/>
    <row r="988593" customFormat="1" x14ac:dyDescent="0.25"/>
    <row r="988594" customFormat="1" x14ac:dyDescent="0.25"/>
    <row r="988595" customFormat="1" x14ac:dyDescent="0.25"/>
    <row r="988596" customFormat="1" x14ac:dyDescent="0.25"/>
    <row r="988597" customFormat="1" x14ac:dyDescent="0.25"/>
    <row r="988598" customFormat="1" x14ac:dyDescent="0.25"/>
    <row r="988599" customFormat="1" x14ac:dyDescent="0.25"/>
    <row r="988600" customFormat="1" x14ac:dyDescent="0.25"/>
    <row r="988601" customFormat="1" x14ac:dyDescent="0.25"/>
    <row r="988602" customFormat="1" x14ac:dyDescent="0.25"/>
    <row r="988603" customFormat="1" x14ac:dyDescent="0.25"/>
    <row r="988604" customFormat="1" x14ac:dyDescent="0.25"/>
    <row r="988605" customFormat="1" x14ac:dyDescent="0.25"/>
    <row r="988606" customFormat="1" x14ac:dyDescent="0.25"/>
    <row r="988607" customFormat="1" x14ac:dyDescent="0.25"/>
    <row r="988608" customFormat="1" x14ac:dyDescent="0.25"/>
    <row r="988609" customFormat="1" x14ac:dyDescent="0.25"/>
    <row r="988610" customFormat="1" x14ac:dyDescent="0.25"/>
    <row r="988611" customFormat="1" x14ac:dyDescent="0.25"/>
    <row r="988612" customFormat="1" x14ac:dyDescent="0.25"/>
    <row r="988613" customFormat="1" x14ac:dyDescent="0.25"/>
    <row r="988614" customFormat="1" x14ac:dyDescent="0.25"/>
    <row r="988615" customFormat="1" x14ac:dyDescent="0.25"/>
    <row r="988616" customFormat="1" x14ac:dyDescent="0.25"/>
    <row r="988617" customFormat="1" x14ac:dyDescent="0.25"/>
    <row r="988618" customFormat="1" x14ac:dyDescent="0.25"/>
    <row r="988619" customFormat="1" x14ac:dyDescent="0.25"/>
    <row r="988620" customFormat="1" x14ac:dyDescent="0.25"/>
    <row r="988621" customFormat="1" x14ac:dyDescent="0.25"/>
    <row r="988622" customFormat="1" x14ac:dyDescent="0.25"/>
    <row r="988623" customFormat="1" x14ac:dyDescent="0.25"/>
    <row r="988624" customFormat="1" x14ac:dyDescent="0.25"/>
    <row r="988625" customFormat="1" x14ac:dyDescent="0.25"/>
    <row r="988626" customFormat="1" x14ac:dyDescent="0.25"/>
    <row r="988627" customFormat="1" x14ac:dyDescent="0.25"/>
    <row r="988628" customFormat="1" x14ac:dyDescent="0.25"/>
    <row r="988629" customFormat="1" x14ac:dyDescent="0.25"/>
    <row r="988630" customFormat="1" x14ac:dyDescent="0.25"/>
    <row r="988631" customFormat="1" x14ac:dyDescent="0.25"/>
    <row r="988632" customFormat="1" x14ac:dyDescent="0.25"/>
    <row r="988633" customFormat="1" x14ac:dyDescent="0.25"/>
    <row r="988634" customFormat="1" x14ac:dyDescent="0.25"/>
    <row r="988635" customFormat="1" x14ac:dyDescent="0.25"/>
    <row r="988636" customFormat="1" x14ac:dyDescent="0.25"/>
    <row r="988637" customFormat="1" x14ac:dyDescent="0.25"/>
    <row r="988638" customFormat="1" x14ac:dyDescent="0.25"/>
    <row r="988639" customFormat="1" x14ac:dyDescent="0.25"/>
    <row r="988640" customFormat="1" x14ac:dyDescent="0.25"/>
    <row r="988641" customFormat="1" x14ac:dyDescent="0.25"/>
    <row r="988642" customFormat="1" x14ac:dyDescent="0.25"/>
    <row r="988643" customFormat="1" x14ac:dyDescent="0.25"/>
    <row r="988644" customFormat="1" x14ac:dyDescent="0.25"/>
    <row r="988645" customFormat="1" x14ac:dyDescent="0.25"/>
    <row r="988646" customFormat="1" x14ac:dyDescent="0.25"/>
    <row r="988647" customFormat="1" x14ac:dyDescent="0.25"/>
    <row r="988648" customFormat="1" x14ac:dyDescent="0.25"/>
    <row r="988649" customFormat="1" x14ac:dyDescent="0.25"/>
    <row r="988650" customFormat="1" x14ac:dyDescent="0.25"/>
    <row r="988651" customFormat="1" x14ac:dyDescent="0.25"/>
    <row r="988652" customFormat="1" x14ac:dyDescent="0.25"/>
    <row r="988653" customFormat="1" x14ac:dyDescent="0.25"/>
    <row r="988654" customFormat="1" x14ac:dyDescent="0.25"/>
    <row r="988655" customFormat="1" x14ac:dyDescent="0.25"/>
    <row r="988656" customFormat="1" x14ac:dyDescent="0.25"/>
    <row r="988657" customFormat="1" x14ac:dyDescent="0.25"/>
    <row r="988658" customFormat="1" x14ac:dyDescent="0.25"/>
    <row r="988659" customFormat="1" x14ac:dyDescent="0.25"/>
    <row r="988660" customFormat="1" x14ac:dyDescent="0.25"/>
    <row r="988661" customFormat="1" x14ac:dyDescent="0.25"/>
    <row r="988662" customFormat="1" x14ac:dyDescent="0.25"/>
    <row r="988663" customFormat="1" x14ac:dyDescent="0.25"/>
    <row r="988664" customFormat="1" x14ac:dyDescent="0.25"/>
    <row r="988665" customFormat="1" x14ac:dyDescent="0.25"/>
    <row r="988666" customFormat="1" x14ac:dyDescent="0.25"/>
    <row r="988667" customFormat="1" x14ac:dyDescent="0.25"/>
    <row r="988668" customFormat="1" x14ac:dyDescent="0.25"/>
    <row r="988669" customFormat="1" x14ac:dyDescent="0.25"/>
    <row r="988670" customFormat="1" x14ac:dyDescent="0.25"/>
    <row r="988671" customFormat="1" x14ac:dyDescent="0.25"/>
    <row r="988672" customFormat="1" x14ac:dyDescent="0.25"/>
    <row r="988673" customFormat="1" x14ac:dyDescent="0.25"/>
    <row r="988674" customFormat="1" x14ac:dyDescent="0.25"/>
    <row r="988675" customFormat="1" x14ac:dyDescent="0.25"/>
    <row r="988676" customFormat="1" x14ac:dyDescent="0.25"/>
    <row r="988677" customFormat="1" x14ac:dyDescent="0.25"/>
    <row r="988678" customFormat="1" x14ac:dyDescent="0.25"/>
    <row r="988679" customFormat="1" x14ac:dyDescent="0.25"/>
    <row r="988680" customFormat="1" x14ac:dyDescent="0.25"/>
    <row r="988681" customFormat="1" x14ac:dyDescent="0.25"/>
    <row r="988682" customFormat="1" x14ac:dyDescent="0.25"/>
    <row r="988683" customFormat="1" x14ac:dyDescent="0.25"/>
    <row r="988684" customFormat="1" x14ac:dyDescent="0.25"/>
    <row r="988685" customFormat="1" x14ac:dyDescent="0.25"/>
    <row r="988686" customFormat="1" x14ac:dyDescent="0.25"/>
    <row r="988687" customFormat="1" x14ac:dyDescent="0.25"/>
    <row r="988688" customFormat="1" x14ac:dyDescent="0.25"/>
    <row r="988689" customFormat="1" x14ac:dyDescent="0.25"/>
    <row r="988690" customFormat="1" x14ac:dyDescent="0.25"/>
    <row r="988691" customFormat="1" x14ac:dyDescent="0.25"/>
    <row r="988692" customFormat="1" x14ac:dyDescent="0.25"/>
    <row r="988693" customFormat="1" x14ac:dyDescent="0.25"/>
    <row r="988694" customFormat="1" x14ac:dyDescent="0.25"/>
    <row r="988695" customFormat="1" x14ac:dyDescent="0.25"/>
    <row r="988696" customFormat="1" x14ac:dyDescent="0.25"/>
    <row r="988697" customFormat="1" x14ac:dyDescent="0.25"/>
    <row r="988698" customFormat="1" x14ac:dyDescent="0.25"/>
    <row r="988699" customFormat="1" x14ac:dyDescent="0.25"/>
    <row r="988700" customFormat="1" x14ac:dyDescent="0.25"/>
    <row r="988701" customFormat="1" x14ac:dyDescent="0.25"/>
    <row r="988702" customFormat="1" x14ac:dyDescent="0.25"/>
    <row r="988703" customFormat="1" x14ac:dyDescent="0.25"/>
    <row r="988704" customFormat="1" x14ac:dyDescent="0.25"/>
    <row r="988705" customFormat="1" x14ac:dyDescent="0.25"/>
    <row r="988706" customFormat="1" x14ac:dyDescent="0.25"/>
    <row r="988707" customFormat="1" x14ac:dyDescent="0.25"/>
    <row r="988708" customFormat="1" x14ac:dyDescent="0.25"/>
    <row r="988709" customFormat="1" x14ac:dyDescent="0.25"/>
    <row r="988710" customFormat="1" x14ac:dyDescent="0.25"/>
    <row r="988711" customFormat="1" x14ac:dyDescent="0.25"/>
    <row r="988712" customFormat="1" x14ac:dyDescent="0.25"/>
    <row r="988713" customFormat="1" x14ac:dyDescent="0.25"/>
    <row r="988714" customFormat="1" x14ac:dyDescent="0.25"/>
    <row r="988715" customFormat="1" x14ac:dyDescent="0.25"/>
    <row r="988716" customFormat="1" x14ac:dyDescent="0.25"/>
    <row r="988717" customFormat="1" x14ac:dyDescent="0.25"/>
    <row r="988718" customFormat="1" x14ac:dyDescent="0.25"/>
    <row r="988719" customFormat="1" x14ac:dyDescent="0.25"/>
    <row r="988720" customFormat="1" x14ac:dyDescent="0.25"/>
    <row r="988721" customFormat="1" x14ac:dyDescent="0.25"/>
    <row r="988722" customFormat="1" x14ac:dyDescent="0.25"/>
    <row r="988723" customFormat="1" x14ac:dyDescent="0.25"/>
    <row r="988724" customFormat="1" x14ac:dyDescent="0.25"/>
    <row r="988725" customFormat="1" x14ac:dyDescent="0.25"/>
    <row r="988726" customFormat="1" x14ac:dyDescent="0.25"/>
    <row r="988727" customFormat="1" x14ac:dyDescent="0.25"/>
    <row r="988728" customFormat="1" x14ac:dyDescent="0.25"/>
    <row r="988729" customFormat="1" x14ac:dyDescent="0.25"/>
    <row r="988730" customFormat="1" x14ac:dyDescent="0.25"/>
    <row r="988731" customFormat="1" x14ac:dyDescent="0.25"/>
    <row r="988732" customFormat="1" x14ac:dyDescent="0.25"/>
    <row r="988733" customFormat="1" x14ac:dyDescent="0.25"/>
    <row r="988734" customFormat="1" x14ac:dyDescent="0.25"/>
    <row r="988735" customFormat="1" x14ac:dyDescent="0.25"/>
    <row r="988736" customFormat="1" x14ac:dyDescent="0.25"/>
    <row r="988737" customFormat="1" x14ac:dyDescent="0.25"/>
    <row r="988738" customFormat="1" x14ac:dyDescent="0.25"/>
    <row r="988739" customFormat="1" x14ac:dyDescent="0.25"/>
    <row r="988740" customFormat="1" x14ac:dyDescent="0.25"/>
    <row r="988741" customFormat="1" x14ac:dyDescent="0.25"/>
    <row r="988742" customFormat="1" x14ac:dyDescent="0.25"/>
    <row r="988743" customFormat="1" x14ac:dyDescent="0.25"/>
    <row r="988744" customFormat="1" x14ac:dyDescent="0.25"/>
    <row r="988745" customFormat="1" x14ac:dyDescent="0.25"/>
    <row r="988746" customFormat="1" x14ac:dyDescent="0.25"/>
    <row r="988747" customFormat="1" x14ac:dyDescent="0.25"/>
    <row r="988748" customFormat="1" x14ac:dyDescent="0.25"/>
    <row r="988749" customFormat="1" x14ac:dyDescent="0.25"/>
    <row r="988750" customFormat="1" x14ac:dyDescent="0.25"/>
    <row r="988751" customFormat="1" x14ac:dyDescent="0.25"/>
    <row r="988752" customFormat="1" x14ac:dyDescent="0.25"/>
    <row r="988753" customFormat="1" x14ac:dyDescent="0.25"/>
    <row r="988754" customFormat="1" x14ac:dyDescent="0.25"/>
    <row r="988755" customFormat="1" x14ac:dyDescent="0.25"/>
    <row r="988756" customFormat="1" x14ac:dyDescent="0.25"/>
    <row r="988757" customFormat="1" x14ac:dyDescent="0.25"/>
    <row r="988758" customFormat="1" x14ac:dyDescent="0.25"/>
    <row r="988759" customFormat="1" x14ac:dyDescent="0.25"/>
    <row r="988760" customFormat="1" x14ac:dyDescent="0.25"/>
    <row r="988761" customFormat="1" x14ac:dyDescent="0.25"/>
    <row r="988762" customFormat="1" x14ac:dyDescent="0.25"/>
    <row r="988763" customFormat="1" x14ac:dyDescent="0.25"/>
    <row r="988764" customFormat="1" x14ac:dyDescent="0.25"/>
    <row r="988765" customFormat="1" x14ac:dyDescent="0.25"/>
    <row r="988766" customFormat="1" x14ac:dyDescent="0.25"/>
    <row r="988767" customFormat="1" x14ac:dyDescent="0.25"/>
    <row r="988768" customFormat="1" x14ac:dyDescent="0.25"/>
    <row r="988769" customFormat="1" x14ac:dyDescent="0.25"/>
    <row r="988770" customFormat="1" x14ac:dyDescent="0.25"/>
    <row r="988771" customFormat="1" x14ac:dyDescent="0.25"/>
    <row r="988772" customFormat="1" x14ac:dyDescent="0.25"/>
    <row r="988773" customFormat="1" x14ac:dyDescent="0.25"/>
    <row r="988774" customFormat="1" x14ac:dyDescent="0.25"/>
    <row r="988775" customFormat="1" x14ac:dyDescent="0.25"/>
    <row r="988776" customFormat="1" x14ac:dyDescent="0.25"/>
    <row r="988777" customFormat="1" x14ac:dyDescent="0.25"/>
    <row r="988778" customFormat="1" x14ac:dyDescent="0.25"/>
    <row r="988779" customFormat="1" x14ac:dyDescent="0.25"/>
    <row r="988780" customFormat="1" x14ac:dyDescent="0.25"/>
    <row r="988781" customFormat="1" x14ac:dyDescent="0.25"/>
    <row r="988782" customFormat="1" x14ac:dyDescent="0.25"/>
    <row r="988783" customFormat="1" x14ac:dyDescent="0.25"/>
    <row r="988784" customFormat="1" x14ac:dyDescent="0.25"/>
    <row r="988785" customFormat="1" x14ac:dyDescent="0.25"/>
    <row r="988786" customFormat="1" x14ac:dyDescent="0.25"/>
    <row r="988787" customFormat="1" x14ac:dyDescent="0.25"/>
    <row r="988788" customFormat="1" x14ac:dyDescent="0.25"/>
    <row r="988789" customFormat="1" x14ac:dyDescent="0.25"/>
    <row r="988790" customFormat="1" x14ac:dyDescent="0.25"/>
    <row r="988791" customFormat="1" x14ac:dyDescent="0.25"/>
    <row r="988792" customFormat="1" x14ac:dyDescent="0.25"/>
    <row r="988793" customFormat="1" x14ac:dyDescent="0.25"/>
    <row r="988794" customFormat="1" x14ac:dyDescent="0.25"/>
    <row r="988795" customFormat="1" x14ac:dyDescent="0.25"/>
    <row r="988796" customFormat="1" x14ac:dyDescent="0.25"/>
    <row r="988797" customFormat="1" x14ac:dyDescent="0.25"/>
    <row r="988798" customFormat="1" x14ac:dyDescent="0.25"/>
    <row r="988799" customFormat="1" x14ac:dyDescent="0.25"/>
    <row r="988800" customFormat="1" x14ac:dyDescent="0.25"/>
    <row r="988801" customFormat="1" x14ac:dyDescent="0.25"/>
    <row r="988802" customFormat="1" x14ac:dyDescent="0.25"/>
    <row r="988803" customFormat="1" x14ac:dyDescent="0.25"/>
    <row r="988804" customFormat="1" x14ac:dyDescent="0.25"/>
    <row r="988805" customFormat="1" x14ac:dyDescent="0.25"/>
    <row r="988806" customFormat="1" x14ac:dyDescent="0.25"/>
    <row r="988807" customFormat="1" x14ac:dyDescent="0.25"/>
    <row r="988808" customFormat="1" x14ac:dyDescent="0.25"/>
    <row r="988809" customFormat="1" x14ac:dyDescent="0.25"/>
    <row r="988810" customFormat="1" x14ac:dyDescent="0.25"/>
    <row r="988811" customFormat="1" x14ac:dyDescent="0.25"/>
    <row r="988812" customFormat="1" x14ac:dyDescent="0.25"/>
    <row r="988813" customFormat="1" x14ac:dyDescent="0.25"/>
    <row r="988814" customFormat="1" x14ac:dyDescent="0.25"/>
    <row r="988815" customFormat="1" x14ac:dyDescent="0.25"/>
    <row r="988816" customFormat="1" x14ac:dyDescent="0.25"/>
    <row r="988817" customFormat="1" x14ac:dyDescent="0.25"/>
    <row r="988818" customFormat="1" x14ac:dyDescent="0.25"/>
    <row r="988819" customFormat="1" x14ac:dyDescent="0.25"/>
    <row r="988820" customFormat="1" x14ac:dyDescent="0.25"/>
    <row r="988821" customFormat="1" x14ac:dyDescent="0.25"/>
    <row r="988822" customFormat="1" x14ac:dyDescent="0.25"/>
    <row r="988823" customFormat="1" x14ac:dyDescent="0.25"/>
    <row r="988824" customFormat="1" x14ac:dyDescent="0.25"/>
    <row r="988825" customFormat="1" x14ac:dyDescent="0.25"/>
    <row r="988826" customFormat="1" x14ac:dyDescent="0.25"/>
    <row r="988827" customFormat="1" x14ac:dyDescent="0.25"/>
    <row r="988828" customFormat="1" x14ac:dyDescent="0.25"/>
    <row r="988829" customFormat="1" x14ac:dyDescent="0.25"/>
    <row r="988830" customFormat="1" x14ac:dyDescent="0.25"/>
    <row r="988831" customFormat="1" x14ac:dyDescent="0.25"/>
    <row r="988832" customFormat="1" x14ac:dyDescent="0.25"/>
    <row r="988833" customFormat="1" x14ac:dyDescent="0.25"/>
    <row r="988834" customFormat="1" x14ac:dyDescent="0.25"/>
    <row r="988835" customFormat="1" x14ac:dyDescent="0.25"/>
    <row r="988836" customFormat="1" x14ac:dyDescent="0.25"/>
    <row r="988837" customFormat="1" x14ac:dyDescent="0.25"/>
    <row r="988838" customFormat="1" x14ac:dyDescent="0.25"/>
    <row r="988839" customFormat="1" x14ac:dyDescent="0.25"/>
    <row r="988840" customFormat="1" x14ac:dyDescent="0.25"/>
    <row r="988841" customFormat="1" x14ac:dyDescent="0.25"/>
    <row r="988842" customFormat="1" x14ac:dyDescent="0.25"/>
    <row r="988843" customFormat="1" x14ac:dyDescent="0.25"/>
    <row r="988844" customFormat="1" x14ac:dyDescent="0.25"/>
    <row r="988845" customFormat="1" x14ac:dyDescent="0.25"/>
    <row r="988846" customFormat="1" x14ac:dyDescent="0.25"/>
    <row r="988847" customFormat="1" x14ac:dyDescent="0.25"/>
    <row r="988848" customFormat="1" x14ac:dyDescent="0.25"/>
    <row r="988849" customFormat="1" x14ac:dyDescent="0.25"/>
    <row r="988850" customFormat="1" x14ac:dyDescent="0.25"/>
    <row r="988851" customFormat="1" x14ac:dyDescent="0.25"/>
    <row r="988852" customFormat="1" x14ac:dyDescent="0.25"/>
    <row r="988853" customFormat="1" x14ac:dyDescent="0.25"/>
    <row r="988854" customFormat="1" x14ac:dyDescent="0.25"/>
    <row r="988855" customFormat="1" x14ac:dyDescent="0.25"/>
    <row r="988856" customFormat="1" x14ac:dyDescent="0.25"/>
    <row r="988857" customFormat="1" x14ac:dyDescent="0.25"/>
    <row r="988858" customFormat="1" x14ac:dyDescent="0.25"/>
    <row r="988859" customFormat="1" x14ac:dyDescent="0.25"/>
    <row r="988860" customFormat="1" x14ac:dyDescent="0.25"/>
    <row r="988861" customFormat="1" x14ac:dyDescent="0.25"/>
    <row r="988862" customFormat="1" x14ac:dyDescent="0.25"/>
    <row r="988863" customFormat="1" x14ac:dyDescent="0.25"/>
    <row r="988864" customFormat="1" x14ac:dyDescent="0.25"/>
    <row r="988865" customFormat="1" x14ac:dyDescent="0.25"/>
    <row r="988866" customFormat="1" x14ac:dyDescent="0.25"/>
    <row r="988867" customFormat="1" x14ac:dyDescent="0.25"/>
    <row r="988868" customFormat="1" x14ac:dyDescent="0.25"/>
    <row r="988869" customFormat="1" x14ac:dyDescent="0.25"/>
    <row r="988870" customFormat="1" x14ac:dyDescent="0.25"/>
    <row r="988871" customFormat="1" x14ac:dyDescent="0.25"/>
    <row r="988872" customFormat="1" x14ac:dyDescent="0.25"/>
    <row r="988873" customFormat="1" x14ac:dyDescent="0.25"/>
    <row r="988874" customFormat="1" x14ac:dyDescent="0.25"/>
    <row r="988875" customFormat="1" x14ac:dyDescent="0.25"/>
    <row r="988876" customFormat="1" x14ac:dyDescent="0.25"/>
    <row r="988877" customFormat="1" x14ac:dyDescent="0.25"/>
    <row r="988878" customFormat="1" x14ac:dyDescent="0.25"/>
    <row r="988879" customFormat="1" x14ac:dyDescent="0.25"/>
    <row r="988880" customFormat="1" x14ac:dyDescent="0.25"/>
    <row r="988881" customFormat="1" x14ac:dyDescent="0.25"/>
    <row r="988882" customFormat="1" x14ac:dyDescent="0.25"/>
    <row r="988883" customFormat="1" x14ac:dyDescent="0.25"/>
    <row r="988884" customFormat="1" x14ac:dyDescent="0.25"/>
    <row r="988885" customFormat="1" x14ac:dyDescent="0.25"/>
    <row r="988886" customFormat="1" x14ac:dyDescent="0.25"/>
    <row r="988887" customFormat="1" x14ac:dyDescent="0.25"/>
    <row r="988888" customFormat="1" x14ac:dyDescent="0.25"/>
    <row r="988889" customFormat="1" x14ac:dyDescent="0.25"/>
    <row r="988890" customFormat="1" x14ac:dyDescent="0.25"/>
    <row r="988891" customFormat="1" x14ac:dyDescent="0.25"/>
    <row r="988892" customFormat="1" x14ac:dyDescent="0.25"/>
    <row r="988893" customFormat="1" x14ac:dyDescent="0.25"/>
    <row r="988894" customFormat="1" x14ac:dyDescent="0.25"/>
    <row r="988895" customFormat="1" x14ac:dyDescent="0.25"/>
    <row r="988896" customFormat="1" x14ac:dyDescent="0.25"/>
    <row r="988897" customFormat="1" x14ac:dyDescent="0.25"/>
    <row r="988898" customFormat="1" x14ac:dyDescent="0.25"/>
    <row r="988899" customFormat="1" x14ac:dyDescent="0.25"/>
    <row r="988900" customFormat="1" x14ac:dyDescent="0.25"/>
    <row r="988901" customFormat="1" x14ac:dyDescent="0.25"/>
    <row r="988902" customFormat="1" x14ac:dyDescent="0.25"/>
    <row r="988903" customFormat="1" x14ac:dyDescent="0.25"/>
    <row r="988904" customFormat="1" x14ac:dyDescent="0.25"/>
    <row r="988905" customFormat="1" x14ac:dyDescent="0.25"/>
    <row r="988906" customFormat="1" x14ac:dyDescent="0.25"/>
    <row r="988907" customFormat="1" x14ac:dyDescent="0.25"/>
    <row r="988908" customFormat="1" x14ac:dyDescent="0.25"/>
    <row r="988909" customFormat="1" x14ac:dyDescent="0.25"/>
    <row r="988910" customFormat="1" x14ac:dyDescent="0.25"/>
    <row r="988911" customFormat="1" x14ac:dyDescent="0.25"/>
    <row r="988912" customFormat="1" x14ac:dyDescent="0.25"/>
    <row r="988913" customFormat="1" x14ac:dyDescent="0.25"/>
    <row r="988914" customFormat="1" x14ac:dyDescent="0.25"/>
    <row r="988915" customFormat="1" x14ac:dyDescent="0.25"/>
    <row r="988916" customFormat="1" x14ac:dyDescent="0.25"/>
    <row r="988917" customFormat="1" x14ac:dyDescent="0.25"/>
    <row r="988918" customFormat="1" x14ac:dyDescent="0.25"/>
    <row r="988919" customFormat="1" x14ac:dyDescent="0.25"/>
    <row r="988920" customFormat="1" x14ac:dyDescent="0.25"/>
    <row r="988921" customFormat="1" x14ac:dyDescent="0.25"/>
    <row r="988922" customFormat="1" x14ac:dyDescent="0.25"/>
    <row r="988923" customFormat="1" x14ac:dyDescent="0.25"/>
    <row r="988924" customFormat="1" x14ac:dyDescent="0.25"/>
    <row r="988925" customFormat="1" x14ac:dyDescent="0.25"/>
    <row r="988926" customFormat="1" x14ac:dyDescent="0.25"/>
    <row r="988927" customFormat="1" x14ac:dyDescent="0.25"/>
    <row r="988928" customFormat="1" x14ac:dyDescent="0.25"/>
    <row r="988929" customFormat="1" x14ac:dyDescent="0.25"/>
    <row r="988930" customFormat="1" x14ac:dyDescent="0.25"/>
    <row r="988931" customFormat="1" x14ac:dyDescent="0.25"/>
    <row r="988932" customFormat="1" x14ac:dyDescent="0.25"/>
    <row r="988933" customFormat="1" x14ac:dyDescent="0.25"/>
    <row r="988934" customFormat="1" x14ac:dyDescent="0.25"/>
    <row r="988935" customFormat="1" x14ac:dyDescent="0.25"/>
    <row r="988936" customFormat="1" x14ac:dyDescent="0.25"/>
    <row r="988937" customFormat="1" x14ac:dyDescent="0.25"/>
    <row r="988938" customFormat="1" x14ac:dyDescent="0.25"/>
    <row r="988939" customFormat="1" x14ac:dyDescent="0.25"/>
    <row r="988940" customFormat="1" x14ac:dyDescent="0.25"/>
    <row r="988941" customFormat="1" x14ac:dyDescent="0.25"/>
    <row r="988942" customFormat="1" x14ac:dyDescent="0.25"/>
    <row r="988943" customFormat="1" x14ac:dyDescent="0.25"/>
    <row r="988944" customFormat="1" x14ac:dyDescent="0.25"/>
    <row r="988945" customFormat="1" x14ac:dyDescent="0.25"/>
    <row r="988946" customFormat="1" x14ac:dyDescent="0.25"/>
    <row r="988947" customFormat="1" x14ac:dyDescent="0.25"/>
    <row r="988948" customFormat="1" x14ac:dyDescent="0.25"/>
    <row r="988949" customFormat="1" x14ac:dyDescent="0.25"/>
    <row r="988950" customFormat="1" x14ac:dyDescent="0.25"/>
    <row r="988951" customFormat="1" x14ac:dyDescent="0.25"/>
    <row r="988952" customFormat="1" x14ac:dyDescent="0.25"/>
    <row r="988953" customFormat="1" x14ac:dyDescent="0.25"/>
    <row r="988954" customFormat="1" x14ac:dyDescent="0.25"/>
    <row r="988955" customFormat="1" x14ac:dyDescent="0.25"/>
    <row r="988956" customFormat="1" x14ac:dyDescent="0.25"/>
    <row r="988957" customFormat="1" x14ac:dyDescent="0.25"/>
    <row r="988958" customFormat="1" x14ac:dyDescent="0.25"/>
    <row r="988959" customFormat="1" x14ac:dyDescent="0.25"/>
    <row r="988960" customFormat="1" x14ac:dyDescent="0.25"/>
    <row r="988961" customFormat="1" x14ac:dyDescent="0.25"/>
    <row r="988962" customFormat="1" x14ac:dyDescent="0.25"/>
    <row r="988963" customFormat="1" x14ac:dyDescent="0.25"/>
    <row r="988964" customFormat="1" x14ac:dyDescent="0.25"/>
    <row r="988965" customFormat="1" x14ac:dyDescent="0.25"/>
    <row r="988966" customFormat="1" x14ac:dyDescent="0.25"/>
    <row r="988967" customFormat="1" x14ac:dyDescent="0.25"/>
    <row r="988968" customFormat="1" x14ac:dyDescent="0.25"/>
    <row r="988969" customFormat="1" x14ac:dyDescent="0.25"/>
    <row r="988970" customFormat="1" x14ac:dyDescent="0.25"/>
    <row r="988971" customFormat="1" x14ac:dyDescent="0.25"/>
    <row r="988972" customFormat="1" x14ac:dyDescent="0.25"/>
    <row r="988973" customFormat="1" x14ac:dyDescent="0.25"/>
    <row r="988974" customFormat="1" x14ac:dyDescent="0.25"/>
    <row r="988975" customFormat="1" x14ac:dyDescent="0.25"/>
    <row r="988976" customFormat="1" x14ac:dyDescent="0.25"/>
    <row r="988977" customFormat="1" x14ac:dyDescent="0.25"/>
    <row r="988978" customFormat="1" x14ac:dyDescent="0.25"/>
    <row r="988979" customFormat="1" x14ac:dyDescent="0.25"/>
    <row r="988980" customFormat="1" x14ac:dyDescent="0.25"/>
    <row r="988981" customFormat="1" x14ac:dyDescent="0.25"/>
    <row r="988982" customFormat="1" x14ac:dyDescent="0.25"/>
    <row r="988983" customFormat="1" x14ac:dyDescent="0.25"/>
    <row r="988984" customFormat="1" x14ac:dyDescent="0.25"/>
    <row r="988985" customFormat="1" x14ac:dyDescent="0.25"/>
    <row r="988986" customFormat="1" x14ac:dyDescent="0.25"/>
    <row r="988987" customFormat="1" x14ac:dyDescent="0.25"/>
    <row r="988988" customFormat="1" x14ac:dyDescent="0.25"/>
    <row r="988989" customFormat="1" x14ac:dyDescent="0.25"/>
    <row r="988990" customFormat="1" x14ac:dyDescent="0.25"/>
    <row r="988991" customFormat="1" x14ac:dyDescent="0.25"/>
    <row r="988992" customFormat="1" x14ac:dyDescent="0.25"/>
    <row r="988993" customFormat="1" x14ac:dyDescent="0.25"/>
    <row r="988994" customFormat="1" x14ac:dyDescent="0.25"/>
    <row r="988995" customFormat="1" x14ac:dyDescent="0.25"/>
    <row r="988996" customFormat="1" x14ac:dyDescent="0.25"/>
    <row r="988997" customFormat="1" x14ac:dyDescent="0.25"/>
    <row r="988998" customFormat="1" x14ac:dyDescent="0.25"/>
    <row r="988999" customFormat="1" x14ac:dyDescent="0.25"/>
    <row r="989000" customFormat="1" x14ac:dyDescent="0.25"/>
    <row r="989001" customFormat="1" x14ac:dyDescent="0.25"/>
    <row r="989002" customFormat="1" x14ac:dyDescent="0.25"/>
    <row r="989003" customFormat="1" x14ac:dyDescent="0.25"/>
    <row r="989004" customFormat="1" x14ac:dyDescent="0.25"/>
    <row r="989005" customFormat="1" x14ac:dyDescent="0.25"/>
    <row r="989006" customFormat="1" x14ac:dyDescent="0.25"/>
    <row r="989007" customFormat="1" x14ac:dyDescent="0.25"/>
    <row r="989008" customFormat="1" x14ac:dyDescent="0.25"/>
    <row r="989009" customFormat="1" x14ac:dyDescent="0.25"/>
    <row r="989010" customFormat="1" x14ac:dyDescent="0.25"/>
    <row r="989011" customFormat="1" x14ac:dyDescent="0.25"/>
    <row r="989012" customFormat="1" x14ac:dyDescent="0.25"/>
    <row r="989013" customFormat="1" x14ac:dyDescent="0.25"/>
    <row r="989014" customFormat="1" x14ac:dyDescent="0.25"/>
    <row r="989015" customFormat="1" x14ac:dyDescent="0.25"/>
    <row r="989016" customFormat="1" x14ac:dyDescent="0.25"/>
    <row r="989017" customFormat="1" x14ac:dyDescent="0.25"/>
    <row r="989018" customFormat="1" x14ac:dyDescent="0.25"/>
    <row r="989019" customFormat="1" x14ac:dyDescent="0.25"/>
    <row r="989020" customFormat="1" x14ac:dyDescent="0.25"/>
    <row r="989021" customFormat="1" x14ac:dyDescent="0.25"/>
    <row r="989022" customFormat="1" x14ac:dyDescent="0.25"/>
    <row r="989023" customFormat="1" x14ac:dyDescent="0.25"/>
    <row r="989024" customFormat="1" x14ac:dyDescent="0.25"/>
    <row r="989025" customFormat="1" x14ac:dyDescent="0.25"/>
    <row r="989026" customFormat="1" x14ac:dyDescent="0.25"/>
    <row r="989027" customFormat="1" x14ac:dyDescent="0.25"/>
    <row r="989028" customFormat="1" x14ac:dyDescent="0.25"/>
    <row r="989029" customFormat="1" x14ac:dyDescent="0.25"/>
    <row r="989030" customFormat="1" x14ac:dyDescent="0.25"/>
    <row r="989031" customFormat="1" x14ac:dyDescent="0.25"/>
    <row r="989032" customFormat="1" x14ac:dyDescent="0.25"/>
    <row r="989033" customFormat="1" x14ac:dyDescent="0.25"/>
    <row r="989034" customFormat="1" x14ac:dyDescent="0.25"/>
    <row r="989035" customFormat="1" x14ac:dyDescent="0.25"/>
    <row r="989036" customFormat="1" x14ac:dyDescent="0.25"/>
    <row r="989037" customFormat="1" x14ac:dyDescent="0.25"/>
    <row r="989038" customFormat="1" x14ac:dyDescent="0.25"/>
    <row r="989039" customFormat="1" x14ac:dyDescent="0.25"/>
    <row r="989040" customFormat="1" x14ac:dyDescent="0.25"/>
    <row r="989041" customFormat="1" x14ac:dyDescent="0.25"/>
    <row r="989042" customFormat="1" x14ac:dyDescent="0.25"/>
    <row r="989043" customFormat="1" x14ac:dyDescent="0.25"/>
    <row r="989044" customFormat="1" x14ac:dyDescent="0.25"/>
    <row r="989045" customFormat="1" x14ac:dyDescent="0.25"/>
    <row r="989046" customFormat="1" x14ac:dyDescent="0.25"/>
    <row r="989047" customFormat="1" x14ac:dyDescent="0.25"/>
    <row r="989048" customFormat="1" x14ac:dyDescent="0.25"/>
    <row r="989049" customFormat="1" x14ac:dyDescent="0.25"/>
    <row r="989050" customFormat="1" x14ac:dyDescent="0.25"/>
    <row r="989051" customFormat="1" x14ac:dyDescent="0.25"/>
    <row r="989052" customFormat="1" x14ac:dyDescent="0.25"/>
    <row r="989053" customFormat="1" x14ac:dyDescent="0.25"/>
    <row r="989054" customFormat="1" x14ac:dyDescent="0.25"/>
    <row r="989055" customFormat="1" x14ac:dyDescent="0.25"/>
    <row r="989056" customFormat="1" x14ac:dyDescent="0.25"/>
    <row r="989057" customFormat="1" x14ac:dyDescent="0.25"/>
    <row r="989058" customFormat="1" x14ac:dyDescent="0.25"/>
    <row r="989059" customFormat="1" x14ac:dyDescent="0.25"/>
    <row r="989060" customFormat="1" x14ac:dyDescent="0.25"/>
    <row r="989061" customFormat="1" x14ac:dyDescent="0.25"/>
    <row r="989062" customFormat="1" x14ac:dyDescent="0.25"/>
    <row r="989063" customFormat="1" x14ac:dyDescent="0.25"/>
    <row r="989064" customFormat="1" x14ac:dyDescent="0.25"/>
    <row r="989065" customFormat="1" x14ac:dyDescent="0.25"/>
    <row r="989066" customFormat="1" x14ac:dyDescent="0.25"/>
    <row r="989067" customFormat="1" x14ac:dyDescent="0.25"/>
    <row r="989068" customFormat="1" x14ac:dyDescent="0.25"/>
    <row r="989069" customFormat="1" x14ac:dyDescent="0.25"/>
    <row r="989070" customFormat="1" x14ac:dyDescent="0.25"/>
    <row r="989071" customFormat="1" x14ac:dyDescent="0.25"/>
    <row r="989072" customFormat="1" x14ac:dyDescent="0.25"/>
    <row r="989073" customFormat="1" x14ac:dyDescent="0.25"/>
    <row r="989074" customFormat="1" x14ac:dyDescent="0.25"/>
    <row r="989075" customFormat="1" x14ac:dyDescent="0.25"/>
    <row r="989076" customFormat="1" x14ac:dyDescent="0.25"/>
    <row r="989077" customFormat="1" x14ac:dyDescent="0.25"/>
    <row r="989078" customFormat="1" x14ac:dyDescent="0.25"/>
    <row r="989079" customFormat="1" x14ac:dyDescent="0.25"/>
    <row r="989080" customFormat="1" x14ac:dyDescent="0.25"/>
    <row r="989081" customFormat="1" x14ac:dyDescent="0.25"/>
    <row r="989082" customFormat="1" x14ac:dyDescent="0.25"/>
    <row r="989083" customFormat="1" x14ac:dyDescent="0.25"/>
    <row r="989084" customFormat="1" x14ac:dyDescent="0.25"/>
    <row r="989085" customFormat="1" x14ac:dyDescent="0.25"/>
    <row r="989086" customFormat="1" x14ac:dyDescent="0.25"/>
    <row r="989087" customFormat="1" x14ac:dyDescent="0.25"/>
    <row r="989088" customFormat="1" x14ac:dyDescent="0.25"/>
    <row r="989089" customFormat="1" x14ac:dyDescent="0.25"/>
    <row r="989090" customFormat="1" x14ac:dyDescent="0.25"/>
    <row r="989091" customFormat="1" x14ac:dyDescent="0.25"/>
    <row r="989092" customFormat="1" x14ac:dyDescent="0.25"/>
    <row r="989093" customFormat="1" x14ac:dyDescent="0.25"/>
    <row r="989094" customFormat="1" x14ac:dyDescent="0.25"/>
    <row r="989095" customFormat="1" x14ac:dyDescent="0.25"/>
    <row r="989096" customFormat="1" x14ac:dyDescent="0.25"/>
    <row r="989097" customFormat="1" x14ac:dyDescent="0.25"/>
    <row r="989098" customFormat="1" x14ac:dyDescent="0.25"/>
    <row r="989099" customFormat="1" x14ac:dyDescent="0.25"/>
    <row r="989100" customFormat="1" x14ac:dyDescent="0.25"/>
    <row r="989101" customFormat="1" x14ac:dyDescent="0.25"/>
    <row r="989102" customFormat="1" x14ac:dyDescent="0.25"/>
    <row r="989103" customFormat="1" x14ac:dyDescent="0.25"/>
    <row r="989104" customFormat="1" x14ac:dyDescent="0.25"/>
    <row r="989105" customFormat="1" x14ac:dyDescent="0.25"/>
    <row r="989106" customFormat="1" x14ac:dyDescent="0.25"/>
    <row r="989107" customFormat="1" x14ac:dyDescent="0.25"/>
    <row r="989108" customFormat="1" x14ac:dyDescent="0.25"/>
    <row r="989109" customFormat="1" x14ac:dyDescent="0.25"/>
    <row r="989110" customFormat="1" x14ac:dyDescent="0.25"/>
    <row r="989111" customFormat="1" x14ac:dyDescent="0.25"/>
    <row r="989112" customFormat="1" x14ac:dyDescent="0.25"/>
    <row r="989113" customFormat="1" x14ac:dyDescent="0.25"/>
    <row r="989114" customFormat="1" x14ac:dyDescent="0.25"/>
    <row r="989115" customFormat="1" x14ac:dyDescent="0.25"/>
    <row r="989116" customFormat="1" x14ac:dyDescent="0.25"/>
    <row r="989117" customFormat="1" x14ac:dyDescent="0.25"/>
    <row r="989118" customFormat="1" x14ac:dyDescent="0.25"/>
    <row r="989119" customFormat="1" x14ac:dyDescent="0.25"/>
    <row r="989120" customFormat="1" x14ac:dyDescent="0.25"/>
    <row r="989121" customFormat="1" x14ac:dyDescent="0.25"/>
    <row r="989122" customFormat="1" x14ac:dyDescent="0.25"/>
    <row r="989123" customFormat="1" x14ac:dyDescent="0.25"/>
    <row r="989124" customFormat="1" x14ac:dyDescent="0.25"/>
    <row r="989125" customFormat="1" x14ac:dyDescent="0.25"/>
    <row r="989126" customFormat="1" x14ac:dyDescent="0.25"/>
    <row r="989127" customFormat="1" x14ac:dyDescent="0.25"/>
    <row r="989128" customFormat="1" x14ac:dyDescent="0.25"/>
    <row r="989129" customFormat="1" x14ac:dyDescent="0.25"/>
    <row r="989130" customFormat="1" x14ac:dyDescent="0.25"/>
    <row r="989131" customFormat="1" x14ac:dyDescent="0.25"/>
    <row r="989132" customFormat="1" x14ac:dyDescent="0.25"/>
    <row r="989133" customFormat="1" x14ac:dyDescent="0.25"/>
    <row r="989134" customFormat="1" x14ac:dyDescent="0.25"/>
    <row r="989135" customFormat="1" x14ac:dyDescent="0.25"/>
    <row r="989136" customFormat="1" x14ac:dyDescent="0.25"/>
    <row r="989137" customFormat="1" x14ac:dyDescent="0.25"/>
    <row r="989138" customFormat="1" x14ac:dyDescent="0.25"/>
    <row r="989139" customFormat="1" x14ac:dyDescent="0.25"/>
    <row r="989140" customFormat="1" x14ac:dyDescent="0.25"/>
    <row r="989141" customFormat="1" x14ac:dyDescent="0.25"/>
    <row r="989142" customFormat="1" x14ac:dyDescent="0.25"/>
    <row r="989143" customFormat="1" x14ac:dyDescent="0.25"/>
    <row r="989144" customFormat="1" x14ac:dyDescent="0.25"/>
    <row r="989145" customFormat="1" x14ac:dyDescent="0.25"/>
    <row r="989146" customFormat="1" x14ac:dyDescent="0.25"/>
    <row r="989147" customFormat="1" x14ac:dyDescent="0.25"/>
    <row r="989148" customFormat="1" x14ac:dyDescent="0.25"/>
    <row r="989149" customFormat="1" x14ac:dyDescent="0.25"/>
    <row r="989150" customFormat="1" x14ac:dyDescent="0.25"/>
    <row r="989151" customFormat="1" x14ac:dyDescent="0.25"/>
    <row r="989152" customFormat="1" x14ac:dyDescent="0.25"/>
    <row r="989153" customFormat="1" x14ac:dyDescent="0.25"/>
    <row r="989154" customFormat="1" x14ac:dyDescent="0.25"/>
    <row r="989155" customFormat="1" x14ac:dyDescent="0.25"/>
    <row r="989156" customFormat="1" x14ac:dyDescent="0.25"/>
    <row r="989157" customFormat="1" x14ac:dyDescent="0.25"/>
    <row r="989158" customFormat="1" x14ac:dyDescent="0.25"/>
    <row r="989159" customFormat="1" x14ac:dyDescent="0.25"/>
    <row r="989160" customFormat="1" x14ac:dyDescent="0.25"/>
    <row r="989161" customFormat="1" x14ac:dyDescent="0.25"/>
    <row r="989162" customFormat="1" x14ac:dyDescent="0.25"/>
    <row r="989163" customFormat="1" x14ac:dyDescent="0.25"/>
    <row r="989164" customFormat="1" x14ac:dyDescent="0.25"/>
    <row r="989165" customFormat="1" x14ac:dyDescent="0.25"/>
    <row r="989166" customFormat="1" x14ac:dyDescent="0.25"/>
    <row r="989167" customFormat="1" x14ac:dyDescent="0.25"/>
    <row r="989168" customFormat="1" x14ac:dyDescent="0.25"/>
    <row r="989169" customFormat="1" x14ac:dyDescent="0.25"/>
    <row r="989170" customFormat="1" x14ac:dyDescent="0.25"/>
    <row r="989171" customFormat="1" x14ac:dyDescent="0.25"/>
    <row r="989172" customFormat="1" x14ac:dyDescent="0.25"/>
    <row r="989173" customFormat="1" x14ac:dyDescent="0.25"/>
    <row r="989174" customFormat="1" x14ac:dyDescent="0.25"/>
    <row r="989175" customFormat="1" x14ac:dyDescent="0.25"/>
    <row r="989176" customFormat="1" x14ac:dyDescent="0.25"/>
    <row r="989177" customFormat="1" x14ac:dyDescent="0.25"/>
    <row r="989178" customFormat="1" x14ac:dyDescent="0.25"/>
    <row r="989179" customFormat="1" x14ac:dyDescent="0.25"/>
    <row r="989180" customFormat="1" x14ac:dyDescent="0.25"/>
    <row r="989181" customFormat="1" x14ac:dyDescent="0.25"/>
    <row r="989182" customFormat="1" x14ac:dyDescent="0.25"/>
    <row r="989183" customFormat="1" x14ac:dyDescent="0.25"/>
    <row r="989184" customFormat="1" x14ac:dyDescent="0.25"/>
    <row r="989185" customFormat="1" x14ac:dyDescent="0.25"/>
    <row r="989186" customFormat="1" x14ac:dyDescent="0.25"/>
    <row r="989187" customFormat="1" x14ac:dyDescent="0.25"/>
    <row r="989188" customFormat="1" x14ac:dyDescent="0.25"/>
    <row r="989189" customFormat="1" x14ac:dyDescent="0.25"/>
    <row r="989190" customFormat="1" x14ac:dyDescent="0.25"/>
    <row r="989191" customFormat="1" x14ac:dyDescent="0.25"/>
    <row r="989192" customFormat="1" x14ac:dyDescent="0.25"/>
    <row r="989193" customFormat="1" x14ac:dyDescent="0.25"/>
    <row r="989194" customFormat="1" x14ac:dyDescent="0.25"/>
    <row r="989195" customFormat="1" x14ac:dyDescent="0.25"/>
    <row r="989196" customFormat="1" x14ac:dyDescent="0.25"/>
    <row r="989197" customFormat="1" x14ac:dyDescent="0.25"/>
    <row r="989198" customFormat="1" x14ac:dyDescent="0.25"/>
    <row r="989199" customFormat="1" x14ac:dyDescent="0.25"/>
    <row r="989200" customFormat="1" x14ac:dyDescent="0.25"/>
    <row r="989201" customFormat="1" x14ac:dyDescent="0.25"/>
    <row r="989202" customFormat="1" x14ac:dyDescent="0.25"/>
    <row r="989203" customFormat="1" x14ac:dyDescent="0.25"/>
    <row r="989204" customFormat="1" x14ac:dyDescent="0.25"/>
    <row r="989205" customFormat="1" x14ac:dyDescent="0.25"/>
    <row r="989206" customFormat="1" x14ac:dyDescent="0.25"/>
    <row r="989207" customFormat="1" x14ac:dyDescent="0.25"/>
    <row r="989208" customFormat="1" x14ac:dyDescent="0.25"/>
    <row r="989209" customFormat="1" x14ac:dyDescent="0.25"/>
    <row r="989210" customFormat="1" x14ac:dyDescent="0.25"/>
    <row r="989211" customFormat="1" x14ac:dyDescent="0.25"/>
    <row r="989212" customFormat="1" x14ac:dyDescent="0.25"/>
    <row r="989213" customFormat="1" x14ac:dyDescent="0.25"/>
    <row r="989214" customFormat="1" x14ac:dyDescent="0.25"/>
    <row r="989215" customFormat="1" x14ac:dyDescent="0.25"/>
    <row r="989216" customFormat="1" x14ac:dyDescent="0.25"/>
    <row r="989217" customFormat="1" x14ac:dyDescent="0.25"/>
    <row r="989218" customFormat="1" x14ac:dyDescent="0.25"/>
    <row r="989219" customFormat="1" x14ac:dyDescent="0.25"/>
    <row r="989220" customFormat="1" x14ac:dyDescent="0.25"/>
    <row r="989221" customFormat="1" x14ac:dyDescent="0.25"/>
    <row r="989222" customFormat="1" x14ac:dyDescent="0.25"/>
    <row r="989223" customFormat="1" x14ac:dyDescent="0.25"/>
    <row r="989224" customFormat="1" x14ac:dyDescent="0.25"/>
    <row r="989225" customFormat="1" x14ac:dyDescent="0.25"/>
    <row r="989226" customFormat="1" x14ac:dyDescent="0.25"/>
    <row r="989227" customFormat="1" x14ac:dyDescent="0.25"/>
    <row r="989228" customFormat="1" x14ac:dyDescent="0.25"/>
    <row r="989229" customFormat="1" x14ac:dyDescent="0.25"/>
    <row r="989230" customFormat="1" x14ac:dyDescent="0.25"/>
    <row r="989231" customFormat="1" x14ac:dyDescent="0.25"/>
    <row r="989232" customFormat="1" x14ac:dyDescent="0.25"/>
    <row r="989233" customFormat="1" x14ac:dyDescent="0.25"/>
    <row r="989234" customFormat="1" x14ac:dyDescent="0.25"/>
    <row r="989235" customFormat="1" x14ac:dyDescent="0.25"/>
    <row r="989236" customFormat="1" x14ac:dyDescent="0.25"/>
    <row r="989237" customFormat="1" x14ac:dyDescent="0.25"/>
    <row r="989238" customFormat="1" x14ac:dyDescent="0.25"/>
    <row r="989239" customFormat="1" x14ac:dyDescent="0.25"/>
    <row r="989240" customFormat="1" x14ac:dyDescent="0.25"/>
    <row r="989241" customFormat="1" x14ac:dyDescent="0.25"/>
    <row r="989242" customFormat="1" x14ac:dyDescent="0.25"/>
    <row r="989243" customFormat="1" x14ac:dyDescent="0.25"/>
    <row r="989244" customFormat="1" x14ac:dyDescent="0.25"/>
    <row r="989245" customFormat="1" x14ac:dyDescent="0.25"/>
    <row r="989246" customFormat="1" x14ac:dyDescent="0.25"/>
    <row r="989247" customFormat="1" x14ac:dyDescent="0.25"/>
    <row r="989248" customFormat="1" x14ac:dyDescent="0.25"/>
    <row r="989249" customFormat="1" x14ac:dyDescent="0.25"/>
    <row r="989250" customFormat="1" x14ac:dyDescent="0.25"/>
    <row r="989251" customFormat="1" x14ac:dyDescent="0.25"/>
    <row r="989252" customFormat="1" x14ac:dyDescent="0.25"/>
    <row r="989253" customFormat="1" x14ac:dyDescent="0.25"/>
    <row r="989254" customFormat="1" x14ac:dyDescent="0.25"/>
    <row r="989255" customFormat="1" x14ac:dyDescent="0.25"/>
    <row r="989256" customFormat="1" x14ac:dyDescent="0.25"/>
    <row r="989257" customFormat="1" x14ac:dyDescent="0.25"/>
    <row r="989258" customFormat="1" x14ac:dyDescent="0.25"/>
    <row r="989259" customFormat="1" x14ac:dyDescent="0.25"/>
    <row r="989260" customFormat="1" x14ac:dyDescent="0.25"/>
    <row r="989261" customFormat="1" x14ac:dyDescent="0.25"/>
    <row r="989262" customFormat="1" x14ac:dyDescent="0.25"/>
    <row r="989263" customFormat="1" x14ac:dyDescent="0.25"/>
    <row r="989264" customFormat="1" x14ac:dyDescent="0.25"/>
    <row r="989265" customFormat="1" x14ac:dyDescent="0.25"/>
    <row r="989266" customFormat="1" x14ac:dyDescent="0.25"/>
    <row r="989267" customFormat="1" x14ac:dyDescent="0.25"/>
    <row r="989268" customFormat="1" x14ac:dyDescent="0.25"/>
    <row r="989269" customFormat="1" x14ac:dyDescent="0.25"/>
    <row r="989270" customFormat="1" x14ac:dyDescent="0.25"/>
    <row r="989271" customFormat="1" x14ac:dyDescent="0.25"/>
    <row r="989272" customFormat="1" x14ac:dyDescent="0.25"/>
    <row r="989273" customFormat="1" x14ac:dyDescent="0.25"/>
    <row r="989274" customFormat="1" x14ac:dyDescent="0.25"/>
    <row r="989275" customFormat="1" x14ac:dyDescent="0.25"/>
    <row r="989276" customFormat="1" x14ac:dyDescent="0.25"/>
    <row r="989277" customFormat="1" x14ac:dyDescent="0.25"/>
    <row r="989278" customFormat="1" x14ac:dyDescent="0.25"/>
    <row r="989279" customFormat="1" x14ac:dyDescent="0.25"/>
    <row r="989280" customFormat="1" x14ac:dyDescent="0.25"/>
    <row r="989281" customFormat="1" x14ac:dyDescent="0.25"/>
    <row r="989282" customFormat="1" x14ac:dyDescent="0.25"/>
    <row r="989283" customFormat="1" x14ac:dyDescent="0.25"/>
    <row r="989284" customFormat="1" x14ac:dyDescent="0.25"/>
    <row r="989285" customFormat="1" x14ac:dyDescent="0.25"/>
    <row r="989286" customFormat="1" x14ac:dyDescent="0.25"/>
    <row r="989287" customFormat="1" x14ac:dyDescent="0.25"/>
    <row r="989288" customFormat="1" x14ac:dyDescent="0.25"/>
    <row r="989289" customFormat="1" x14ac:dyDescent="0.25"/>
    <row r="989290" customFormat="1" x14ac:dyDescent="0.25"/>
    <row r="989291" customFormat="1" x14ac:dyDescent="0.25"/>
    <row r="989292" customFormat="1" x14ac:dyDescent="0.25"/>
    <row r="989293" customFormat="1" x14ac:dyDescent="0.25"/>
    <row r="989294" customFormat="1" x14ac:dyDescent="0.25"/>
    <row r="989295" customFormat="1" x14ac:dyDescent="0.25"/>
    <row r="989296" customFormat="1" x14ac:dyDescent="0.25"/>
    <row r="989297" customFormat="1" x14ac:dyDescent="0.25"/>
    <row r="989298" customFormat="1" x14ac:dyDescent="0.25"/>
    <row r="989299" customFormat="1" x14ac:dyDescent="0.25"/>
    <row r="989300" customFormat="1" x14ac:dyDescent="0.25"/>
    <row r="989301" customFormat="1" x14ac:dyDescent="0.25"/>
    <row r="989302" customFormat="1" x14ac:dyDescent="0.25"/>
    <row r="989303" customFormat="1" x14ac:dyDescent="0.25"/>
    <row r="989304" customFormat="1" x14ac:dyDescent="0.25"/>
    <row r="989305" customFormat="1" x14ac:dyDescent="0.25"/>
    <row r="989306" customFormat="1" x14ac:dyDescent="0.25"/>
    <row r="989307" customFormat="1" x14ac:dyDescent="0.25"/>
    <row r="989308" customFormat="1" x14ac:dyDescent="0.25"/>
    <row r="989309" customFormat="1" x14ac:dyDescent="0.25"/>
    <row r="989310" customFormat="1" x14ac:dyDescent="0.25"/>
    <row r="989311" customFormat="1" x14ac:dyDescent="0.25"/>
    <row r="989312" customFormat="1" x14ac:dyDescent="0.25"/>
    <row r="989313" customFormat="1" x14ac:dyDescent="0.25"/>
    <row r="989314" customFormat="1" x14ac:dyDescent="0.25"/>
    <row r="989315" customFormat="1" x14ac:dyDescent="0.25"/>
    <row r="989316" customFormat="1" x14ac:dyDescent="0.25"/>
    <row r="989317" customFormat="1" x14ac:dyDescent="0.25"/>
    <row r="989318" customFormat="1" x14ac:dyDescent="0.25"/>
    <row r="989319" customFormat="1" x14ac:dyDescent="0.25"/>
    <row r="989320" customFormat="1" x14ac:dyDescent="0.25"/>
    <row r="989321" customFormat="1" x14ac:dyDescent="0.25"/>
    <row r="989322" customFormat="1" x14ac:dyDescent="0.25"/>
    <row r="989323" customFormat="1" x14ac:dyDescent="0.25"/>
    <row r="989324" customFormat="1" x14ac:dyDescent="0.25"/>
    <row r="989325" customFormat="1" x14ac:dyDescent="0.25"/>
    <row r="989326" customFormat="1" x14ac:dyDescent="0.25"/>
    <row r="989327" customFormat="1" x14ac:dyDescent="0.25"/>
    <row r="989328" customFormat="1" x14ac:dyDescent="0.25"/>
    <row r="989329" customFormat="1" x14ac:dyDescent="0.25"/>
    <row r="989330" customFormat="1" x14ac:dyDescent="0.25"/>
    <row r="989331" customFormat="1" x14ac:dyDescent="0.25"/>
    <row r="989332" customFormat="1" x14ac:dyDescent="0.25"/>
    <row r="989333" customFormat="1" x14ac:dyDescent="0.25"/>
    <row r="989334" customFormat="1" x14ac:dyDescent="0.25"/>
    <row r="989335" customFormat="1" x14ac:dyDescent="0.25"/>
    <row r="989336" customFormat="1" x14ac:dyDescent="0.25"/>
    <row r="989337" customFormat="1" x14ac:dyDescent="0.25"/>
    <row r="989338" customFormat="1" x14ac:dyDescent="0.25"/>
    <row r="989339" customFormat="1" x14ac:dyDescent="0.25"/>
    <row r="989340" customFormat="1" x14ac:dyDescent="0.25"/>
    <row r="989341" customFormat="1" x14ac:dyDescent="0.25"/>
    <row r="989342" customFormat="1" x14ac:dyDescent="0.25"/>
    <row r="989343" customFormat="1" x14ac:dyDescent="0.25"/>
    <row r="989344" customFormat="1" x14ac:dyDescent="0.25"/>
    <row r="989345" customFormat="1" x14ac:dyDescent="0.25"/>
    <row r="989346" customFormat="1" x14ac:dyDescent="0.25"/>
    <row r="989347" customFormat="1" x14ac:dyDescent="0.25"/>
    <row r="989348" customFormat="1" x14ac:dyDescent="0.25"/>
    <row r="989349" customFormat="1" x14ac:dyDescent="0.25"/>
    <row r="989350" customFormat="1" x14ac:dyDescent="0.25"/>
    <row r="989351" customFormat="1" x14ac:dyDescent="0.25"/>
    <row r="989352" customFormat="1" x14ac:dyDescent="0.25"/>
    <row r="989353" customFormat="1" x14ac:dyDescent="0.25"/>
    <row r="989354" customFormat="1" x14ac:dyDescent="0.25"/>
    <row r="989355" customFormat="1" x14ac:dyDescent="0.25"/>
    <row r="989356" customFormat="1" x14ac:dyDescent="0.25"/>
    <row r="989357" customFormat="1" x14ac:dyDescent="0.25"/>
    <row r="989358" customFormat="1" x14ac:dyDescent="0.25"/>
    <row r="989359" customFormat="1" x14ac:dyDescent="0.25"/>
    <row r="989360" customFormat="1" x14ac:dyDescent="0.25"/>
    <row r="989361" customFormat="1" x14ac:dyDescent="0.25"/>
    <row r="989362" customFormat="1" x14ac:dyDescent="0.25"/>
    <row r="989363" customFormat="1" x14ac:dyDescent="0.25"/>
    <row r="989364" customFormat="1" x14ac:dyDescent="0.25"/>
    <row r="989365" customFormat="1" x14ac:dyDescent="0.25"/>
    <row r="989366" customFormat="1" x14ac:dyDescent="0.25"/>
    <row r="989367" customFormat="1" x14ac:dyDescent="0.25"/>
    <row r="989368" customFormat="1" x14ac:dyDescent="0.25"/>
    <row r="989369" customFormat="1" x14ac:dyDescent="0.25"/>
    <row r="989370" customFormat="1" x14ac:dyDescent="0.25"/>
    <row r="989371" customFormat="1" x14ac:dyDescent="0.25"/>
    <row r="989372" customFormat="1" x14ac:dyDescent="0.25"/>
    <row r="989373" customFormat="1" x14ac:dyDescent="0.25"/>
    <row r="989374" customFormat="1" x14ac:dyDescent="0.25"/>
    <row r="989375" customFormat="1" x14ac:dyDescent="0.25"/>
    <row r="989376" customFormat="1" x14ac:dyDescent="0.25"/>
    <row r="989377" customFormat="1" x14ac:dyDescent="0.25"/>
    <row r="989378" customFormat="1" x14ac:dyDescent="0.25"/>
    <row r="989379" customFormat="1" x14ac:dyDescent="0.25"/>
    <row r="989380" customFormat="1" x14ac:dyDescent="0.25"/>
    <row r="989381" customFormat="1" x14ac:dyDescent="0.25"/>
    <row r="989382" customFormat="1" x14ac:dyDescent="0.25"/>
    <row r="989383" customFormat="1" x14ac:dyDescent="0.25"/>
    <row r="989384" customFormat="1" x14ac:dyDescent="0.25"/>
    <row r="989385" customFormat="1" x14ac:dyDescent="0.25"/>
    <row r="989386" customFormat="1" x14ac:dyDescent="0.25"/>
    <row r="989387" customFormat="1" x14ac:dyDescent="0.25"/>
    <row r="989388" customFormat="1" x14ac:dyDescent="0.25"/>
    <row r="989389" customFormat="1" x14ac:dyDescent="0.25"/>
    <row r="989390" customFormat="1" x14ac:dyDescent="0.25"/>
    <row r="989391" customFormat="1" x14ac:dyDescent="0.25"/>
    <row r="989392" customFormat="1" x14ac:dyDescent="0.25"/>
    <row r="989393" customFormat="1" x14ac:dyDescent="0.25"/>
    <row r="989394" customFormat="1" x14ac:dyDescent="0.25"/>
    <row r="989395" customFormat="1" x14ac:dyDescent="0.25"/>
    <row r="989396" customFormat="1" x14ac:dyDescent="0.25"/>
    <row r="989397" customFormat="1" x14ac:dyDescent="0.25"/>
    <row r="989398" customFormat="1" x14ac:dyDescent="0.25"/>
    <row r="989399" customFormat="1" x14ac:dyDescent="0.25"/>
    <row r="989400" customFormat="1" x14ac:dyDescent="0.25"/>
    <row r="989401" customFormat="1" x14ac:dyDescent="0.25"/>
    <row r="989402" customFormat="1" x14ac:dyDescent="0.25"/>
    <row r="989403" customFormat="1" x14ac:dyDescent="0.25"/>
    <row r="989404" customFormat="1" x14ac:dyDescent="0.25"/>
    <row r="989405" customFormat="1" x14ac:dyDescent="0.25"/>
    <row r="989406" customFormat="1" x14ac:dyDescent="0.25"/>
    <row r="989407" customFormat="1" x14ac:dyDescent="0.25"/>
    <row r="989408" customFormat="1" x14ac:dyDescent="0.25"/>
    <row r="989409" customFormat="1" x14ac:dyDescent="0.25"/>
    <row r="989410" customFormat="1" x14ac:dyDescent="0.25"/>
    <row r="989411" customFormat="1" x14ac:dyDescent="0.25"/>
    <row r="989412" customFormat="1" x14ac:dyDescent="0.25"/>
    <row r="989413" customFormat="1" x14ac:dyDescent="0.25"/>
    <row r="989414" customFormat="1" x14ac:dyDescent="0.25"/>
    <row r="989415" customFormat="1" x14ac:dyDescent="0.25"/>
    <row r="989416" customFormat="1" x14ac:dyDescent="0.25"/>
    <row r="989417" customFormat="1" x14ac:dyDescent="0.25"/>
    <row r="989418" customFormat="1" x14ac:dyDescent="0.25"/>
    <row r="989419" customFormat="1" x14ac:dyDescent="0.25"/>
    <row r="989420" customFormat="1" x14ac:dyDescent="0.25"/>
    <row r="989421" customFormat="1" x14ac:dyDescent="0.25"/>
    <row r="989422" customFormat="1" x14ac:dyDescent="0.25"/>
    <row r="989423" customFormat="1" x14ac:dyDescent="0.25"/>
    <row r="989424" customFormat="1" x14ac:dyDescent="0.25"/>
    <row r="989425" customFormat="1" x14ac:dyDescent="0.25"/>
    <row r="989426" customFormat="1" x14ac:dyDescent="0.25"/>
    <row r="989427" customFormat="1" x14ac:dyDescent="0.25"/>
    <row r="989428" customFormat="1" x14ac:dyDescent="0.25"/>
    <row r="989429" customFormat="1" x14ac:dyDescent="0.25"/>
    <row r="989430" customFormat="1" x14ac:dyDescent="0.25"/>
    <row r="989431" customFormat="1" x14ac:dyDescent="0.25"/>
    <row r="989432" customFormat="1" x14ac:dyDescent="0.25"/>
    <row r="989433" customFormat="1" x14ac:dyDescent="0.25"/>
    <row r="989434" customFormat="1" x14ac:dyDescent="0.25"/>
    <row r="989435" customFormat="1" x14ac:dyDescent="0.25"/>
    <row r="989436" customFormat="1" x14ac:dyDescent="0.25"/>
    <row r="989437" customFormat="1" x14ac:dyDescent="0.25"/>
    <row r="989438" customFormat="1" x14ac:dyDescent="0.25"/>
    <row r="989439" customFormat="1" x14ac:dyDescent="0.25"/>
    <row r="989440" customFormat="1" x14ac:dyDescent="0.25"/>
    <row r="989441" customFormat="1" x14ac:dyDescent="0.25"/>
    <row r="989442" customFormat="1" x14ac:dyDescent="0.25"/>
    <row r="989443" customFormat="1" x14ac:dyDescent="0.25"/>
    <row r="989444" customFormat="1" x14ac:dyDescent="0.25"/>
    <row r="989445" customFormat="1" x14ac:dyDescent="0.25"/>
    <row r="989446" customFormat="1" x14ac:dyDescent="0.25"/>
    <row r="989447" customFormat="1" x14ac:dyDescent="0.25"/>
    <row r="989448" customFormat="1" x14ac:dyDescent="0.25"/>
    <row r="989449" customFormat="1" x14ac:dyDescent="0.25"/>
    <row r="989450" customFormat="1" x14ac:dyDescent="0.25"/>
    <row r="989451" customFormat="1" x14ac:dyDescent="0.25"/>
    <row r="989452" customFormat="1" x14ac:dyDescent="0.25"/>
    <row r="989453" customFormat="1" x14ac:dyDescent="0.25"/>
    <row r="989454" customFormat="1" x14ac:dyDescent="0.25"/>
    <row r="989455" customFormat="1" x14ac:dyDescent="0.25"/>
    <row r="989456" customFormat="1" x14ac:dyDescent="0.25"/>
    <row r="989457" customFormat="1" x14ac:dyDescent="0.25"/>
    <row r="989458" customFormat="1" x14ac:dyDescent="0.25"/>
    <row r="989459" customFormat="1" x14ac:dyDescent="0.25"/>
    <row r="989460" customFormat="1" x14ac:dyDescent="0.25"/>
    <row r="989461" customFormat="1" x14ac:dyDescent="0.25"/>
    <row r="989462" customFormat="1" x14ac:dyDescent="0.25"/>
    <row r="989463" customFormat="1" x14ac:dyDescent="0.25"/>
    <row r="989464" customFormat="1" x14ac:dyDescent="0.25"/>
    <row r="989465" customFormat="1" x14ac:dyDescent="0.25"/>
    <row r="989466" customFormat="1" x14ac:dyDescent="0.25"/>
    <row r="989467" customFormat="1" x14ac:dyDescent="0.25"/>
    <row r="989468" customFormat="1" x14ac:dyDescent="0.25"/>
    <row r="989469" customFormat="1" x14ac:dyDescent="0.25"/>
    <row r="989470" customFormat="1" x14ac:dyDescent="0.25"/>
    <row r="989471" customFormat="1" x14ac:dyDescent="0.25"/>
    <row r="989472" customFormat="1" x14ac:dyDescent="0.25"/>
    <row r="989473" customFormat="1" x14ac:dyDescent="0.25"/>
    <row r="989474" customFormat="1" x14ac:dyDescent="0.25"/>
    <row r="989475" customFormat="1" x14ac:dyDescent="0.25"/>
    <row r="989476" customFormat="1" x14ac:dyDescent="0.25"/>
    <row r="989477" customFormat="1" x14ac:dyDescent="0.25"/>
    <row r="989478" customFormat="1" x14ac:dyDescent="0.25"/>
    <row r="989479" customFormat="1" x14ac:dyDescent="0.25"/>
    <row r="989480" customFormat="1" x14ac:dyDescent="0.25"/>
    <row r="989481" customFormat="1" x14ac:dyDescent="0.25"/>
    <row r="989482" customFormat="1" x14ac:dyDescent="0.25"/>
    <row r="989483" customFormat="1" x14ac:dyDescent="0.25"/>
    <row r="989484" customFormat="1" x14ac:dyDescent="0.25"/>
    <row r="989485" customFormat="1" x14ac:dyDescent="0.25"/>
    <row r="989486" customFormat="1" x14ac:dyDescent="0.25"/>
    <row r="989487" customFormat="1" x14ac:dyDescent="0.25"/>
    <row r="989488" customFormat="1" x14ac:dyDescent="0.25"/>
    <row r="989489" customFormat="1" x14ac:dyDescent="0.25"/>
    <row r="989490" customFormat="1" x14ac:dyDescent="0.25"/>
    <row r="989491" customFormat="1" x14ac:dyDescent="0.25"/>
    <row r="989492" customFormat="1" x14ac:dyDescent="0.25"/>
    <row r="989493" customFormat="1" x14ac:dyDescent="0.25"/>
    <row r="989494" customFormat="1" x14ac:dyDescent="0.25"/>
    <row r="989495" customFormat="1" x14ac:dyDescent="0.25"/>
    <row r="989496" customFormat="1" x14ac:dyDescent="0.25"/>
    <row r="989497" customFormat="1" x14ac:dyDescent="0.25"/>
    <row r="989498" customFormat="1" x14ac:dyDescent="0.25"/>
    <row r="989499" customFormat="1" x14ac:dyDescent="0.25"/>
    <row r="989500" customFormat="1" x14ac:dyDescent="0.25"/>
    <row r="989501" customFormat="1" x14ac:dyDescent="0.25"/>
    <row r="989502" customFormat="1" x14ac:dyDescent="0.25"/>
    <row r="989503" customFormat="1" x14ac:dyDescent="0.25"/>
    <row r="989504" customFormat="1" x14ac:dyDescent="0.25"/>
    <row r="989505" customFormat="1" x14ac:dyDescent="0.25"/>
    <row r="989506" customFormat="1" x14ac:dyDescent="0.25"/>
    <row r="989507" customFormat="1" x14ac:dyDescent="0.25"/>
    <row r="989508" customFormat="1" x14ac:dyDescent="0.25"/>
    <row r="989509" customFormat="1" x14ac:dyDescent="0.25"/>
    <row r="989510" customFormat="1" x14ac:dyDescent="0.25"/>
    <row r="989511" customFormat="1" x14ac:dyDescent="0.25"/>
    <row r="989512" customFormat="1" x14ac:dyDescent="0.25"/>
    <row r="989513" customFormat="1" x14ac:dyDescent="0.25"/>
    <row r="989514" customFormat="1" x14ac:dyDescent="0.25"/>
    <row r="989515" customFormat="1" x14ac:dyDescent="0.25"/>
    <row r="989516" customFormat="1" x14ac:dyDescent="0.25"/>
    <row r="989517" customFormat="1" x14ac:dyDescent="0.25"/>
    <row r="989518" customFormat="1" x14ac:dyDescent="0.25"/>
    <row r="989519" customFormat="1" x14ac:dyDescent="0.25"/>
    <row r="989520" customFormat="1" x14ac:dyDescent="0.25"/>
    <row r="989521" customFormat="1" x14ac:dyDescent="0.25"/>
    <row r="989522" customFormat="1" x14ac:dyDescent="0.25"/>
    <row r="989523" customFormat="1" x14ac:dyDescent="0.25"/>
    <row r="989524" customFormat="1" x14ac:dyDescent="0.25"/>
    <row r="989525" customFormat="1" x14ac:dyDescent="0.25"/>
    <row r="989526" customFormat="1" x14ac:dyDescent="0.25"/>
    <row r="989527" customFormat="1" x14ac:dyDescent="0.25"/>
    <row r="989528" customFormat="1" x14ac:dyDescent="0.25"/>
    <row r="989529" customFormat="1" x14ac:dyDescent="0.25"/>
    <row r="989530" customFormat="1" x14ac:dyDescent="0.25"/>
    <row r="989531" customFormat="1" x14ac:dyDescent="0.25"/>
    <row r="989532" customFormat="1" x14ac:dyDescent="0.25"/>
    <row r="989533" customFormat="1" x14ac:dyDescent="0.25"/>
    <row r="989534" customFormat="1" x14ac:dyDescent="0.25"/>
    <row r="989535" customFormat="1" x14ac:dyDescent="0.25"/>
    <row r="989536" customFormat="1" x14ac:dyDescent="0.25"/>
    <row r="989537" customFormat="1" x14ac:dyDescent="0.25"/>
    <row r="989538" customFormat="1" x14ac:dyDescent="0.25"/>
    <row r="989539" customFormat="1" x14ac:dyDescent="0.25"/>
    <row r="989540" customFormat="1" x14ac:dyDescent="0.25"/>
    <row r="989541" customFormat="1" x14ac:dyDescent="0.25"/>
    <row r="989542" customFormat="1" x14ac:dyDescent="0.25"/>
    <row r="989543" customFormat="1" x14ac:dyDescent="0.25"/>
    <row r="989544" customFormat="1" x14ac:dyDescent="0.25"/>
    <row r="989545" customFormat="1" x14ac:dyDescent="0.25"/>
    <row r="989546" customFormat="1" x14ac:dyDescent="0.25"/>
    <row r="989547" customFormat="1" x14ac:dyDescent="0.25"/>
    <row r="989548" customFormat="1" x14ac:dyDescent="0.25"/>
    <row r="989549" customFormat="1" x14ac:dyDescent="0.25"/>
    <row r="989550" customFormat="1" x14ac:dyDescent="0.25"/>
    <row r="989551" customFormat="1" x14ac:dyDescent="0.25"/>
    <row r="989552" customFormat="1" x14ac:dyDescent="0.25"/>
    <row r="989553" customFormat="1" x14ac:dyDescent="0.25"/>
    <row r="989554" customFormat="1" x14ac:dyDescent="0.25"/>
    <row r="989555" customFormat="1" x14ac:dyDescent="0.25"/>
    <row r="989556" customFormat="1" x14ac:dyDescent="0.25"/>
    <row r="989557" customFormat="1" x14ac:dyDescent="0.25"/>
    <row r="989558" customFormat="1" x14ac:dyDescent="0.25"/>
    <row r="989559" customFormat="1" x14ac:dyDescent="0.25"/>
    <row r="989560" customFormat="1" x14ac:dyDescent="0.25"/>
    <row r="989561" customFormat="1" x14ac:dyDescent="0.25"/>
    <row r="989562" customFormat="1" x14ac:dyDescent="0.25"/>
    <row r="989563" customFormat="1" x14ac:dyDescent="0.25"/>
    <row r="989564" customFormat="1" x14ac:dyDescent="0.25"/>
    <row r="989565" customFormat="1" x14ac:dyDescent="0.25"/>
    <row r="989566" customFormat="1" x14ac:dyDescent="0.25"/>
    <row r="989567" customFormat="1" x14ac:dyDescent="0.25"/>
    <row r="989568" customFormat="1" x14ac:dyDescent="0.25"/>
    <row r="989569" customFormat="1" x14ac:dyDescent="0.25"/>
    <row r="989570" customFormat="1" x14ac:dyDescent="0.25"/>
    <row r="989571" customFormat="1" x14ac:dyDescent="0.25"/>
    <row r="989572" customFormat="1" x14ac:dyDescent="0.25"/>
    <row r="989573" customFormat="1" x14ac:dyDescent="0.25"/>
    <row r="989574" customFormat="1" x14ac:dyDescent="0.25"/>
    <row r="989575" customFormat="1" x14ac:dyDescent="0.25"/>
    <row r="989576" customFormat="1" x14ac:dyDescent="0.25"/>
    <row r="989577" customFormat="1" x14ac:dyDescent="0.25"/>
    <row r="989578" customFormat="1" x14ac:dyDescent="0.25"/>
    <row r="989579" customFormat="1" x14ac:dyDescent="0.25"/>
    <row r="989580" customFormat="1" x14ac:dyDescent="0.25"/>
    <row r="989581" customFormat="1" x14ac:dyDescent="0.25"/>
    <row r="989582" customFormat="1" x14ac:dyDescent="0.25"/>
    <row r="989583" customFormat="1" x14ac:dyDescent="0.25"/>
    <row r="989584" customFormat="1" x14ac:dyDescent="0.25"/>
    <row r="989585" customFormat="1" x14ac:dyDescent="0.25"/>
    <row r="989586" customFormat="1" x14ac:dyDescent="0.25"/>
    <row r="989587" customFormat="1" x14ac:dyDescent="0.25"/>
    <row r="989588" customFormat="1" x14ac:dyDescent="0.25"/>
    <row r="989589" customFormat="1" x14ac:dyDescent="0.25"/>
    <row r="989590" customFormat="1" x14ac:dyDescent="0.25"/>
    <row r="989591" customFormat="1" x14ac:dyDescent="0.25"/>
    <row r="989592" customFormat="1" x14ac:dyDescent="0.25"/>
    <row r="989593" customFormat="1" x14ac:dyDescent="0.25"/>
    <row r="989594" customFormat="1" x14ac:dyDescent="0.25"/>
    <row r="989595" customFormat="1" x14ac:dyDescent="0.25"/>
    <row r="989596" customFormat="1" x14ac:dyDescent="0.25"/>
    <row r="989597" customFormat="1" x14ac:dyDescent="0.25"/>
    <row r="989598" customFormat="1" x14ac:dyDescent="0.25"/>
    <row r="989599" customFormat="1" x14ac:dyDescent="0.25"/>
    <row r="989600" customFormat="1" x14ac:dyDescent="0.25"/>
    <row r="989601" customFormat="1" x14ac:dyDescent="0.25"/>
    <row r="989602" customFormat="1" x14ac:dyDescent="0.25"/>
    <row r="989603" customFormat="1" x14ac:dyDescent="0.25"/>
    <row r="989604" customFormat="1" x14ac:dyDescent="0.25"/>
    <row r="989605" customFormat="1" x14ac:dyDescent="0.25"/>
    <row r="989606" customFormat="1" x14ac:dyDescent="0.25"/>
    <row r="989607" customFormat="1" x14ac:dyDescent="0.25"/>
    <row r="989608" customFormat="1" x14ac:dyDescent="0.25"/>
    <row r="989609" customFormat="1" x14ac:dyDescent="0.25"/>
    <row r="989610" customFormat="1" x14ac:dyDescent="0.25"/>
    <row r="989611" customFormat="1" x14ac:dyDescent="0.25"/>
    <row r="989612" customFormat="1" x14ac:dyDescent="0.25"/>
    <row r="989613" customFormat="1" x14ac:dyDescent="0.25"/>
    <row r="989614" customFormat="1" x14ac:dyDescent="0.25"/>
    <row r="989615" customFormat="1" x14ac:dyDescent="0.25"/>
    <row r="989616" customFormat="1" x14ac:dyDescent="0.25"/>
    <row r="989617" customFormat="1" x14ac:dyDescent="0.25"/>
    <row r="989618" customFormat="1" x14ac:dyDescent="0.25"/>
    <row r="989619" customFormat="1" x14ac:dyDescent="0.25"/>
    <row r="989620" customFormat="1" x14ac:dyDescent="0.25"/>
    <row r="989621" customFormat="1" x14ac:dyDescent="0.25"/>
    <row r="989622" customFormat="1" x14ac:dyDescent="0.25"/>
    <row r="989623" customFormat="1" x14ac:dyDescent="0.25"/>
    <row r="989624" customFormat="1" x14ac:dyDescent="0.25"/>
    <row r="989625" customFormat="1" x14ac:dyDescent="0.25"/>
    <row r="989626" customFormat="1" x14ac:dyDescent="0.25"/>
    <row r="989627" customFormat="1" x14ac:dyDescent="0.25"/>
    <row r="989628" customFormat="1" x14ac:dyDescent="0.25"/>
    <row r="989629" customFormat="1" x14ac:dyDescent="0.25"/>
    <row r="989630" customFormat="1" x14ac:dyDescent="0.25"/>
    <row r="989631" customFormat="1" x14ac:dyDescent="0.25"/>
    <row r="989632" customFormat="1" x14ac:dyDescent="0.25"/>
    <row r="989633" customFormat="1" x14ac:dyDescent="0.25"/>
    <row r="989634" customFormat="1" x14ac:dyDescent="0.25"/>
    <row r="989635" customFormat="1" x14ac:dyDescent="0.25"/>
    <row r="989636" customFormat="1" x14ac:dyDescent="0.25"/>
    <row r="989637" customFormat="1" x14ac:dyDescent="0.25"/>
    <row r="989638" customFormat="1" x14ac:dyDescent="0.25"/>
    <row r="989639" customFormat="1" x14ac:dyDescent="0.25"/>
    <row r="989640" customFormat="1" x14ac:dyDescent="0.25"/>
    <row r="989641" customFormat="1" x14ac:dyDescent="0.25"/>
    <row r="989642" customFormat="1" x14ac:dyDescent="0.25"/>
    <row r="989643" customFormat="1" x14ac:dyDescent="0.25"/>
    <row r="989644" customFormat="1" x14ac:dyDescent="0.25"/>
    <row r="989645" customFormat="1" x14ac:dyDescent="0.25"/>
    <row r="989646" customFormat="1" x14ac:dyDescent="0.25"/>
    <row r="989647" customFormat="1" x14ac:dyDescent="0.25"/>
    <row r="989648" customFormat="1" x14ac:dyDescent="0.25"/>
    <row r="989649" customFormat="1" x14ac:dyDescent="0.25"/>
    <row r="989650" customFormat="1" x14ac:dyDescent="0.25"/>
    <row r="989651" customFormat="1" x14ac:dyDescent="0.25"/>
    <row r="989652" customFormat="1" x14ac:dyDescent="0.25"/>
    <row r="989653" customFormat="1" x14ac:dyDescent="0.25"/>
    <row r="989654" customFormat="1" x14ac:dyDescent="0.25"/>
    <row r="989655" customFormat="1" x14ac:dyDescent="0.25"/>
    <row r="989656" customFormat="1" x14ac:dyDescent="0.25"/>
    <row r="989657" customFormat="1" x14ac:dyDescent="0.25"/>
    <row r="989658" customFormat="1" x14ac:dyDescent="0.25"/>
    <row r="989659" customFormat="1" x14ac:dyDescent="0.25"/>
    <row r="989660" customFormat="1" x14ac:dyDescent="0.25"/>
    <row r="989661" customFormat="1" x14ac:dyDescent="0.25"/>
    <row r="989662" customFormat="1" x14ac:dyDescent="0.25"/>
    <row r="989663" customFormat="1" x14ac:dyDescent="0.25"/>
    <row r="989664" customFormat="1" x14ac:dyDescent="0.25"/>
    <row r="989665" customFormat="1" x14ac:dyDescent="0.25"/>
    <row r="989666" customFormat="1" x14ac:dyDescent="0.25"/>
    <row r="989667" customFormat="1" x14ac:dyDescent="0.25"/>
    <row r="989668" customFormat="1" x14ac:dyDescent="0.25"/>
    <row r="989669" customFormat="1" x14ac:dyDescent="0.25"/>
    <row r="989670" customFormat="1" x14ac:dyDescent="0.25"/>
    <row r="989671" customFormat="1" x14ac:dyDescent="0.25"/>
    <row r="989672" customFormat="1" x14ac:dyDescent="0.25"/>
    <row r="989673" customFormat="1" x14ac:dyDescent="0.25"/>
    <row r="989674" customFormat="1" x14ac:dyDescent="0.25"/>
    <row r="989675" customFormat="1" x14ac:dyDescent="0.25"/>
    <row r="989676" customFormat="1" x14ac:dyDescent="0.25"/>
    <row r="989677" customFormat="1" x14ac:dyDescent="0.25"/>
    <row r="989678" customFormat="1" x14ac:dyDescent="0.25"/>
    <row r="989679" customFormat="1" x14ac:dyDescent="0.25"/>
    <row r="989680" customFormat="1" x14ac:dyDescent="0.25"/>
    <row r="989681" customFormat="1" x14ac:dyDescent="0.25"/>
    <row r="989682" customFormat="1" x14ac:dyDescent="0.25"/>
    <row r="989683" customFormat="1" x14ac:dyDescent="0.25"/>
    <row r="989684" customFormat="1" x14ac:dyDescent="0.25"/>
    <row r="989685" customFormat="1" x14ac:dyDescent="0.25"/>
    <row r="989686" customFormat="1" x14ac:dyDescent="0.25"/>
    <row r="989687" customFormat="1" x14ac:dyDescent="0.25"/>
    <row r="989688" customFormat="1" x14ac:dyDescent="0.25"/>
    <row r="989689" customFormat="1" x14ac:dyDescent="0.25"/>
    <row r="989690" customFormat="1" x14ac:dyDescent="0.25"/>
    <row r="989691" customFormat="1" x14ac:dyDescent="0.25"/>
    <row r="989692" customFormat="1" x14ac:dyDescent="0.25"/>
    <row r="989693" customFormat="1" x14ac:dyDescent="0.25"/>
    <row r="989694" customFormat="1" x14ac:dyDescent="0.25"/>
    <row r="989695" customFormat="1" x14ac:dyDescent="0.25"/>
    <row r="989696" customFormat="1" x14ac:dyDescent="0.25"/>
    <row r="989697" customFormat="1" x14ac:dyDescent="0.25"/>
    <row r="989698" customFormat="1" x14ac:dyDescent="0.25"/>
    <row r="989699" customFormat="1" x14ac:dyDescent="0.25"/>
    <row r="989700" customFormat="1" x14ac:dyDescent="0.25"/>
    <row r="989701" customFormat="1" x14ac:dyDescent="0.25"/>
    <row r="989702" customFormat="1" x14ac:dyDescent="0.25"/>
    <row r="989703" customFormat="1" x14ac:dyDescent="0.25"/>
    <row r="989704" customFormat="1" x14ac:dyDescent="0.25"/>
    <row r="989705" customFormat="1" x14ac:dyDescent="0.25"/>
    <row r="989706" customFormat="1" x14ac:dyDescent="0.25"/>
    <row r="989707" customFormat="1" x14ac:dyDescent="0.25"/>
    <row r="989708" customFormat="1" x14ac:dyDescent="0.25"/>
    <row r="989709" customFormat="1" x14ac:dyDescent="0.25"/>
    <row r="989710" customFormat="1" x14ac:dyDescent="0.25"/>
    <row r="989711" customFormat="1" x14ac:dyDescent="0.25"/>
    <row r="989712" customFormat="1" x14ac:dyDescent="0.25"/>
    <row r="989713" customFormat="1" x14ac:dyDescent="0.25"/>
    <row r="989714" customFormat="1" x14ac:dyDescent="0.25"/>
    <row r="989715" customFormat="1" x14ac:dyDescent="0.25"/>
    <row r="989716" customFormat="1" x14ac:dyDescent="0.25"/>
    <row r="989717" customFormat="1" x14ac:dyDescent="0.25"/>
    <row r="989718" customFormat="1" x14ac:dyDescent="0.25"/>
    <row r="989719" customFormat="1" x14ac:dyDescent="0.25"/>
    <row r="989720" customFormat="1" x14ac:dyDescent="0.25"/>
    <row r="989721" customFormat="1" x14ac:dyDescent="0.25"/>
    <row r="989722" customFormat="1" x14ac:dyDescent="0.25"/>
    <row r="989723" customFormat="1" x14ac:dyDescent="0.25"/>
    <row r="989724" customFormat="1" x14ac:dyDescent="0.25"/>
    <row r="989725" customFormat="1" x14ac:dyDescent="0.25"/>
    <row r="989726" customFormat="1" x14ac:dyDescent="0.25"/>
    <row r="989727" customFormat="1" x14ac:dyDescent="0.25"/>
    <row r="989728" customFormat="1" x14ac:dyDescent="0.25"/>
    <row r="989729" customFormat="1" x14ac:dyDescent="0.25"/>
    <row r="989730" customFormat="1" x14ac:dyDescent="0.25"/>
    <row r="989731" customFormat="1" x14ac:dyDescent="0.25"/>
    <row r="989732" customFormat="1" x14ac:dyDescent="0.25"/>
    <row r="989733" customFormat="1" x14ac:dyDescent="0.25"/>
    <row r="989734" customFormat="1" x14ac:dyDescent="0.25"/>
    <row r="989735" customFormat="1" x14ac:dyDescent="0.25"/>
    <row r="989736" customFormat="1" x14ac:dyDescent="0.25"/>
    <row r="989737" customFormat="1" x14ac:dyDescent="0.25"/>
    <row r="989738" customFormat="1" x14ac:dyDescent="0.25"/>
    <row r="989739" customFormat="1" x14ac:dyDescent="0.25"/>
    <row r="989740" customFormat="1" x14ac:dyDescent="0.25"/>
    <row r="989741" customFormat="1" x14ac:dyDescent="0.25"/>
    <row r="989742" customFormat="1" x14ac:dyDescent="0.25"/>
    <row r="989743" customFormat="1" x14ac:dyDescent="0.25"/>
    <row r="989744" customFormat="1" x14ac:dyDescent="0.25"/>
    <row r="989745" customFormat="1" x14ac:dyDescent="0.25"/>
    <row r="989746" customFormat="1" x14ac:dyDescent="0.25"/>
    <row r="989747" customFormat="1" x14ac:dyDescent="0.25"/>
    <row r="989748" customFormat="1" x14ac:dyDescent="0.25"/>
    <row r="989749" customFormat="1" x14ac:dyDescent="0.25"/>
    <row r="989750" customFormat="1" x14ac:dyDescent="0.25"/>
    <row r="989751" customFormat="1" x14ac:dyDescent="0.25"/>
    <row r="989752" customFormat="1" x14ac:dyDescent="0.25"/>
    <row r="989753" customFormat="1" x14ac:dyDescent="0.25"/>
    <row r="989754" customFormat="1" x14ac:dyDescent="0.25"/>
    <row r="989755" customFormat="1" x14ac:dyDescent="0.25"/>
    <row r="989756" customFormat="1" x14ac:dyDescent="0.25"/>
    <row r="989757" customFormat="1" x14ac:dyDescent="0.25"/>
    <row r="989758" customFormat="1" x14ac:dyDescent="0.25"/>
    <row r="989759" customFormat="1" x14ac:dyDescent="0.25"/>
    <row r="989760" customFormat="1" x14ac:dyDescent="0.25"/>
    <row r="989761" customFormat="1" x14ac:dyDescent="0.25"/>
    <row r="989762" customFormat="1" x14ac:dyDescent="0.25"/>
    <row r="989763" customFormat="1" x14ac:dyDescent="0.25"/>
    <row r="989764" customFormat="1" x14ac:dyDescent="0.25"/>
    <row r="989765" customFormat="1" x14ac:dyDescent="0.25"/>
    <row r="989766" customFormat="1" x14ac:dyDescent="0.25"/>
    <row r="989767" customFormat="1" x14ac:dyDescent="0.25"/>
    <row r="989768" customFormat="1" x14ac:dyDescent="0.25"/>
    <row r="989769" customFormat="1" x14ac:dyDescent="0.25"/>
    <row r="989770" customFormat="1" x14ac:dyDescent="0.25"/>
    <row r="989771" customFormat="1" x14ac:dyDescent="0.25"/>
    <row r="989772" customFormat="1" x14ac:dyDescent="0.25"/>
    <row r="989773" customFormat="1" x14ac:dyDescent="0.25"/>
    <row r="989774" customFormat="1" x14ac:dyDescent="0.25"/>
    <row r="989775" customFormat="1" x14ac:dyDescent="0.25"/>
    <row r="989776" customFormat="1" x14ac:dyDescent="0.25"/>
    <row r="989777" customFormat="1" x14ac:dyDescent="0.25"/>
    <row r="989778" customFormat="1" x14ac:dyDescent="0.25"/>
    <row r="989779" customFormat="1" x14ac:dyDescent="0.25"/>
    <row r="989780" customFormat="1" x14ac:dyDescent="0.25"/>
    <row r="989781" customFormat="1" x14ac:dyDescent="0.25"/>
    <row r="989782" customFormat="1" x14ac:dyDescent="0.25"/>
    <row r="989783" customFormat="1" x14ac:dyDescent="0.25"/>
    <row r="989784" customFormat="1" x14ac:dyDescent="0.25"/>
    <row r="989785" customFormat="1" x14ac:dyDescent="0.25"/>
    <row r="989786" customFormat="1" x14ac:dyDescent="0.25"/>
    <row r="989787" customFormat="1" x14ac:dyDescent="0.25"/>
    <row r="989788" customFormat="1" x14ac:dyDescent="0.25"/>
    <row r="989789" customFormat="1" x14ac:dyDescent="0.25"/>
    <row r="989790" customFormat="1" x14ac:dyDescent="0.25"/>
    <row r="989791" customFormat="1" x14ac:dyDescent="0.25"/>
    <row r="989792" customFormat="1" x14ac:dyDescent="0.25"/>
    <row r="989793" customFormat="1" x14ac:dyDescent="0.25"/>
    <row r="989794" customFormat="1" x14ac:dyDescent="0.25"/>
    <row r="989795" customFormat="1" x14ac:dyDescent="0.25"/>
    <row r="989796" customFormat="1" x14ac:dyDescent="0.25"/>
    <row r="989797" customFormat="1" x14ac:dyDescent="0.25"/>
    <row r="989798" customFormat="1" x14ac:dyDescent="0.25"/>
    <row r="989799" customFormat="1" x14ac:dyDescent="0.25"/>
    <row r="989800" customFormat="1" x14ac:dyDescent="0.25"/>
    <row r="989801" customFormat="1" x14ac:dyDescent="0.25"/>
    <row r="989802" customFormat="1" x14ac:dyDescent="0.25"/>
    <row r="989803" customFormat="1" x14ac:dyDescent="0.25"/>
    <row r="989804" customFormat="1" x14ac:dyDescent="0.25"/>
    <row r="989805" customFormat="1" x14ac:dyDescent="0.25"/>
    <row r="989806" customFormat="1" x14ac:dyDescent="0.25"/>
    <row r="989807" customFormat="1" x14ac:dyDescent="0.25"/>
    <row r="989808" customFormat="1" x14ac:dyDescent="0.25"/>
    <row r="989809" customFormat="1" x14ac:dyDescent="0.25"/>
    <row r="989810" customFormat="1" x14ac:dyDescent="0.25"/>
    <row r="989811" customFormat="1" x14ac:dyDescent="0.25"/>
    <row r="989812" customFormat="1" x14ac:dyDescent="0.25"/>
    <row r="989813" customFormat="1" x14ac:dyDescent="0.25"/>
    <row r="989814" customFormat="1" x14ac:dyDescent="0.25"/>
    <row r="989815" customFormat="1" x14ac:dyDescent="0.25"/>
    <row r="989816" customFormat="1" x14ac:dyDescent="0.25"/>
    <row r="989817" customFormat="1" x14ac:dyDescent="0.25"/>
    <row r="989818" customFormat="1" x14ac:dyDescent="0.25"/>
    <row r="989819" customFormat="1" x14ac:dyDescent="0.25"/>
    <row r="989820" customFormat="1" x14ac:dyDescent="0.25"/>
    <row r="989821" customFormat="1" x14ac:dyDescent="0.25"/>
    <row r="989822" customFormat="1" x14ac:dyDescent="0.25"/>
    <row r="989823" customFormat="1" x14ac:dyDescent="0.25"/>
    <row r="989824" customFormat="1" x14ac:dyDescent="0.25"/>
    <row r="989825" customFormat="1" x14ac:dyDescent="0.25"/>
    <row r="989826" customFormat="1" x14ac:dyDescent="0.25"/>
    <row r="989827" customFormat="1" x14ac:dyDescent="0.25"/>
    <row r="989828" customFormat="1" x14ac:dyDescent="0.25"/>
    <row r="989829" customFormat="1" x14ac:dyDescent="0.25"/>
    <row r="989830" customFormat="1" x14ac:dyDescent="0.25"/>
    <row r="989831" customFormat="1" x14ac:dyDescent="0.25"/>
    <row r="989832" customFormat="1" x14ac:dyDescent="0.25"/>
    <row r="989833" customFormat="1" x14ac:dyDescent="0.25"/>
    <row r="989834" customFormat="1" x14ac:dyDescent="0.25"/>
    <row r="989835" customFormat="1" x14ac:dyDescent="0.25"/>
    <row r="989836" customFormat="1" x14ac:dyDescent="0.25"/>
    <row r="989837" customFormat="1" x14ac:dyDescent="0.25"/>
    <row r="989838" customFormat="1" x14ac:dyDescent="0.25"/>
    <row r="989839" customFormat="1" x14ac:dyDescent="0.25"/>
    <row r="989840" customFormat="1" x14ac:dyDescent="0.25"/>
    <row r="989841" customFormat="1" x14ac:dyDescent="0.25"/>
    <row r="989842" customFormat="1" x14ac:dyDescent="0.25"/>
    <row r="989843" customFormat="1" x14ac:dyDescent="0.25"/>
    <row r="989844" customFormat="1" x14ac:dyDescent="0.25"/>
    <row r="989845" customFormat="1" x14ac:dyDescent="0.25"/>
    <row r="989846" customFormat="1" x14ac:dyDescent="0.25"/>
    <row r="989847" customFormat="1" x14ac:dyDescent="0.25"/>
    <row r="989848" customFormat="1" x14ac:dyDescent="0.25"/>
    <row r="989849" customFormat="1" x14ac:dyDescent="0.25"/>
    <row r="989850" customFormat="1" x14ac:dyDescent="0.25"/>
    <row r="989851" customFormat="1" x14ac:dyDescent="0.25"/>
    <row r="989852" customFormat="1" x14ac:dyDescent="0.25"/>
    <row r="989853" customFormat="1" x14ac:dyDescent="0.25"/>
    <row r="989854" customFormat="1" x14ac:dyDescent="0.25"/>
    <row r="989855" customFormat="1" x14ac:dyDescent="0.25"/>
    <row r="989856" customFormat="1" x14ac:dyDescent="0.25"/>
    <row r="989857" customFormat="1" x14ac:dyDescent="0.25"/>
    <row r="989858" customFormat="1" x14ac:dyDescent="0.25"/>
    <row r="989859" customFormat="1" x14ac:dyDescent="0.25"/>
    <row r="989860" customFormat="1" x14ac:dyDescent="0.25"/>
    <row r="989861" customFormat="1" x14ac:dyDescent="0.25"/>
    <row r="989862" customFormat="1" x14ac:dyDescent="0.25"/>
    <row r="989863" customFormat="1" x14ac:dyDescent="0.25"/>
    <row r="989864" customFormat="1" x14ac:dyDescent="0.25"/>
    <row r="989865" customFormat="1" x14ac:dyDescent="0.25"/>
    <row r="989866" customFormat="1" x14ac:dyDescent="0.25"/>
    <row r="989867" customFormat="1" x14ac:dyDescent="0.25"/>
    <row r="989868" customFormat="1" x14ac:dyDescent="0.25"/>
    <row r="989869" customFormat="1" x14ac:dyDescent="0.25"/>
    <row r="989870" customFormat="1" x14ac:dyDescent="0.25"/>
    <row r="989871" customFormat="1" x14ac:dyDescent="0.25"/>
    <row r="989872" customFormat="1" x14ac:dyDescent="0.25"/>
    <row r="989873" customFormat="1" x14ac:dyDescent="0.25"/>
    <row r="989874" customFormat="1" x14ac:dyDescent="0.25"/>
    <row r="989875" customFormat="1" x14ac:dyDescent="0.25"/>
    <row r="989876" customFormat="1" x14ac:dyDescent="0.25"/>
    <row r="989877" customFormat="1" x14ac:dyDescent="0.25"/>
    <row r="989878" customFormat="1" x14ac:dyDescent="0.25"/>
    <row r="989879" customFormat="1" x14ac:dyDescent="0.25"/>
    <row r="989880" customFormat="1" x14ac:dyDescent="0.25"/>
    <row r="989881" customFormat="1" x14ac:dyDescent="0.25"/>
    <row r="989882" customFormat="1" x14ac:dyDescent="0.25"/>
    <row r="989883" customFormat="1" x14ac:dyDescent="0.25"/>
    <row r="989884" customFormat="1" x14ac:dyDescent="0.25"/>
    <row r="989885" customFormat="1" x14ac:dyDescent="0.25"/>
    <row r="989886" customFormat="1" x14ac:dyDescent="0.25"/>
    <row r="989887" customFormat="1" x14ac:dyDescent="0.25"/>
    <row r="989888" customFormat="1" x14ac:dyDescent="0.25"/>
    <row r="989889" customFormat="1" x14ac:dyDescent="0.25"/>
    <row r="989890" customFormat="1" x14ac:dyDescent="0.25"/>
    <row r="989891" customFormat="1" x14ac:dyDescent="0.25"/>
    <row r="989892" customFormat="1" x14ac:dyDescent="0.25"/>
    <row r="989893" customFormat="1" x14ac:dyDescent="0.25"/>
    <row r="989894" customFormat="1" x14ac:dyDescent="0.25"/>
    <row r="989895" customFormat="1" x14ac:dyDescent="0.25"/>
    <row r="989896" customFormat="1" x14ac:dyDescent="0.25"/>
    <row r="989897" customFormat="1" x14ac:dyDescent="0.25"/>
    <row r="989898" customFormat="1" x14ac:dyDescent="0.25"/>
    <row r="989899" customFormat="1" x14ac:dyDescent="0.25"/>
    <row r="989900" customFormat="1" x14ac:dyDescent="0.25"/>
    <row r="989901" customFormat="1" x14ac:dyDescent="0.25"/>
    <row r="989902" customFormat="1" x14ac:dyDescent="0.25"/>
    <row r="989903" customFormat="1" x14ac:dyDescent="0.25"/>
    <row r="989904" customFormat="1" x14ac:dyDescent="0.25"/>
    <row r="989905" customFormat="1" x14ac:dyDescent="0.25"/>
    <row r="989906" customFormat="1" x14ac:dyDescent="0.25"/>
    <row r="989907" customFormat="1" x14ac:dyDescent="0.25"/>
    <row r="989908" customFormat="1" x14ac:dyDescent="0.25"/>
    <row r="989909" customFormat="1" x14ac:dyDescent="0.25"/>
    <row r="989910" customFormat="1" x14ac:dyDescent="0.25"/>
    <row r="989911" customFormat="1" x14ac:dyDescent="0.25"/>
    <row r="989912" customFormat="1" x14ac:dyDescent="0.25"/>
    <row r="989913" customFormat="1" x14ac:dyDescent="0.25"/>
    <row r="989914" customFormat="1" x14ac:dyDescent="0.25"/>
    <row r="989915" customFormat="1" x14ac:dyDescent="0.25"/>
    <row r="989916" customFormat="1" x14ac:dyDescent="0.25"/>
    <row r="989917" customFormat="1" x14ac:dyDescent="0.25"/>
    <row r="989918" customFormat="1" x14ac:dyDescent="0.25"/>
    <row r="989919" customFormat="1" x14ac:dyDescent="0.25"/>
    <row r="989920" customFormat="1" x14ac:dyDescent="0.25"/>
    <row r="989921" customFormat="1" x14ac:dyDescent="0.25"/>
    <row r="989922" customFormat="1" x14ac:dyDescent="0.25"/>
    <row r="989923" customFormat="1" x14ac:dyDescent="0.25"/>
    <row r="989924" customFormat="1" x14ac:dyDescent="0.25"/>
    <row r="989925" customFormat="1" x14ac:dyDescent="0.25"/>
    <row r="989926" customFormat="1" x14ac:dyDescent="0.25"/>
    <row r="989927" customFormat="1" x14ac:dyDescent="0.25"/>
    <row r="989928" customFormat="1" x14ac:dyDescent="0.25"/>
    <row r="989929" customFormat="1" x14ac:dyDescent="0.25"/>
    <row r="989930" customFormat="1" x14ac:dyDescent="0.25"/>
    <row r="989931" customFormat="1" x14ac:dyDescent="0.25"/>
    <row r="989932" customFormat="1" x14ac:dyDescent="0.25"/>
    <row r="989933" customFormat="1" x14ac:dyDescent="0.25"/>
    <row r="989934" customFormat="1" x14ac:dyDescent="0.25"/>
    <row r="989935" customFormat="1" x14ac:dyDescent="0.25"/>
    <row r="989936" customFormat="1" x14ac:dyDescent="0.25"/>
    <row r="989937" customFormat="1" x14ac:dyDescent="0.25"/>
    <row r="989938" customFormat="1" x14ac:dyDescent="0.25"/>
    <row r="989939" customFormat="1" x14ac:dyDescent="0.25"/>
    <row r="989940" customFormat="1" x14ac:dyDescent="0.25"/>
    <row r="989941" customFormat="1" x14ac:dyDescent="0.25"/>
    <row r="989942" customFormat="1" x14ac:dyDescent="0.25"/>
    <row r="989943" customFormat="1" x14ac:dyDescent="0.25"/>
    <row r="989944" customFormat="1" x14ac:dyDescent="0.25"/>
    <row r="989945" customFormat="1" x14ac:dyDescent="0.25"/>
    <row r="989946" customFormat="1" x14ac:dyDescent="0.25"/>
    <row r="989947" customFormat="1" x14ac:dyDescent="0.25"/>
    <row r="989948" customFormat="1" x14ac:dyDescent="0.25"/>
    <row r="989949" customFormat="1" x14ac:dyDescent="0.25"/>
    <row r="989950" customFormat="1" x14ac:dyDescent="0.25"/>
    <row r="989951" customFormat="1" x14ac:dyDescent="0.25"/>
    <row r="989952" customFormat="1" x14ac:dyDescent="0.25"/>
    <row r="989953" customFormat="1" x14ac:dyDescent="0.25"/>
    <row r="989954" customFormat="1" x14ac:dyDescent="0.25"/>
    <row r="989955" customFormat="1" x14ac:dyDescent="0.25"/>
    <row r="989956" customFormat="1" x14ac:dyDescent="0.25"/>
    <row r="989957" customFormat="1" x14ac:dyDescent="0.25"/>
    <row r="989958" customFormat="1" x14ac:dyDescent="0.25"/>
    <row r="989959" customFormat="1" x14ac:dyDescent="0.25"/>
    <row r="989960" customFormat="1" x14ac:dyDescent="0.25"/>
    <row r="989961" customFormat="1" x14ac:dyDescent="0.25"/>
    <row r="989962" customFormat="1" x14ac:dyDescent="0.25"/>
    <row r="989963" customFormat="1" x14ac:dyDescent="0.25"/>
    <row r="989964" customFormat="1" x14ac:dyDescent="0.25"/>
    <row r="989965" customFormat="1" x14ac:dyDescent="0.25"/>
    <row r="989966" customFormat="1" x14ac:dyDescent="0.25"/>
    <row r="989967" customFormat="1" x14ac:dyDescent="0.25"/>
    <row r="989968" customFormat="1" x14ac:dyDescent="0.25"/>
    <row r="989969" customFormat="1" x14ac:dyDescent="0.25"/>
    <row r="989970" customFormat="1" x14ac:dyDescent="0.25"/>
    <row r="989971" customFormat="1" x14ac:dyDescent="0.25"/>
    <row r="989972" customFormat="1" x14ac:dyDescent="0.25"/>
    <row r="989973" customFormat="1" x14ac:dyDescent="0.25"/>
    <row r="989974" customFormat="1" x14ac:dyDescent="0.25"/>
    <row r="989975" customFormat="1" x14ac:dyDescent="0.25"/>
    <row r="989976" customFormat="1" x14ac:dyDescent="0.25"/>
    <row r="989977" customFormat="1" x14ac:dyDescent="0.25"/>
    <row r="989978" customFormat="1" x14ac:dyDescent="0.25"/>
    <row r="989979" customFormat="1" x14ac:dyDescent="0.25"/>
    <row r="989980" customFormat="1" x14ac:dyDescent="0.25"/>
    <row r="989981" customFormat="1" x14ac:dyDescent="0.25"/>
    <row r="989982" customFormat="1" x14ac:dyDescent="0.25"/>
    <row r="989983" customFormat="1" x14ac:dyDescent="0.25"/>
    <row r="989984" customFormat="1" x14ac:dyDescent="0.25"/>
    <row r="989985" customFormat="1" x14ac:dyDescent="0.25"/>
    <row r="989986" customFormat="1" x14ac:dyDescent="0.25"/>
    <row r="989987" customFormat="1" x14ac:dyDescent="0.25"/>
    <row r="989988" customFormat="1" x14ac:dyDescent="0.25"/>
    <row r="989989" customFormat="1" x14ac:dyDescent="0.25"/>
    <row r="989990" customFormat="1" x14ac:dyDescent="0.25"/>
    <row r="989991" customFormat="1" x14ac:dyDescent="0.25"/>
    <row r="989992" customFormat="1" x14ac:dyDescent="0.25"/>
    <row r="989993" customFormat="1" x14ac:dyDescent="0.25"/>
    <row r="989994" customFormat="1" x14ac:dyDescent="0.25"/>
    <row r="989995" customFormat="1" x14ac:dyDescent="0.25"/>
    <row r="989996" customFormat="1" x14ac:dyDescent="0.25"/>
    <row r="989997" customFormat="1" x14ac:dyDescent="0.25"/>
    <row r="989998" customFormat="1" x14ac:dyDescent="0.25"/>
    <row r="989999" customFormat="1" x14ac:dyDescent="0.25"/>
    <row r="990000" customFormat="1" x14ac:dyDescent="0.25"/>
    <row r="990001" customFormat="1" x14ac:dyDescent="0.25"/>
    <row r="990002" customFormat="1" x14ac:dyDescent="0.25"/>
    <row r="990003" customFormat="1" x14ac:dyDescent="0.25"/>
    <row r="990004" customFormat="1" x14ac:dyDescent="0.25"/>
    <row r="990005" customFormat="1" x14ac:dyDescent="0.25"/>
    <row r="990006" customFormat="1" x14ac:dyDescent="0.25"/>
    <row r="990007" customFormat="1" x14ac:dyDescent="0.25"/>
    <row r="990008" customFormat="1" x14ac:dyDescent="0.25"/>
    <row r="990009" customFormat="1" x14ac:dyDescent="0.25"/>
    <row r="990010" customFormat="1" x14ac:dyDescent="0.25"/>
    <row r="990011" customFormat="1" x14ac:dyDescent="0.25"/>
    <row r="990012" customFormat="1" x14ac:dyDescent="0.25"/>
    <row r="990013" customFormat="1" x14ac:dyDescent="0.25"/>
    <row r="990014" customFormat="1" x14ac:dyDescent="0.25"/>
    <row r="990015" customFormat="1" x14ac:dyDescent="0.25"/>
    <row r="990016" customFormat="1" x14ac:dyDescent="0.25"/>
    <row r="990017" customFormat="1" x14ac:dyDescent="0.25"/>
    <row r="990018" customFormat="1" x14ac:dyDescent="0.25"/>
    <row r="990019" customFormat="1" x14ac:dyDescent="0.25"/>
    <row r="990020" customFormat="1" x14ac:dyDescent="0.25"/>
    <row r="990021" customFormat="1" x14ac:dyDescent="0.25"/>
    <row r="990022" customFormat="1" x14ac:dyDescent="0.25"/>
    <row r="990023" customFormat="1" x14ac:dyDescent="0.25"/>
    <row r="990024" customFormat="1" x14ac:dyDescent="0.25"/>
    <row r="990025" customFormat="1" x14ac:dyDescent="0.25"/>
    <row r="990026" customFormat="1" x14ac:dyDescent="0.25"/>
    <row r="990027" customFormat="1" x14ac:dyDescent="0.25"/>
    <row r="990028" customFormat="1" x14ac:dyDescent="0.25"/>
    <row r="990029" customFormat="1" x14ac:dyDescent="0.25"/>
    <row r="990030" customFormat="1" x14ac:dyDescent="0.25"/>
    <row r="990031" customFormat="1" x14ac:dyDescent="0.25"/>
    <row r="990032" customFormat="1" x14ac:dyDescent="0.25"/>
    <row r="990033" customFormat="1" x14ac:dyDescent="0.25"/>
    <row r="990034" customFormat="1" x14ac:dyDescent="0.25"/>
    <row r="990035" customFormat="1" x14ac:dyDescent="0.25"/>
    <row r="990036" customFormat="1" x14ac:dyDescent="0.25"/>
    <row r="990037" customFormat="1" x14ac:dyDescent="0.25"/>
    <row r="990038" customFormat="1" x14ac:dyDescent="0.25"/>
    <row r="990039" customFormat="1" x14ac:dyDescent="0.25"/>
    <row r="990040" customFormat="1" x14ac:dyDescent="0.25"/>
    <row r="990041" customFormat="1" x14ac:dyDescent="0.25"/>
    <row r="990042" customFormat="1" x14ac:dyDescent="0.25"/>
    <row r="990043" customFormat="1" x14ac:dyDescent="0.25"/>
    <row r="990044" customFormat="1" x14ac:dyDescent="0.25"/>
    <row r="990045" customFormat="1" x14ac:dyDescent="0.25"/>
    <row r="990046" customFormat="1" x14ac:dyDescent="0.25"/>
    <row r="990047" customFormat="1" x14ac:dyDescent="0.25"/>
    <row r="990048" customFormat="1" x14ac:dyDescent="0.25"/>
    <row r="990049" customFormat="1" x14ac:dyDescent="0.25"/>
    <row r="990050" customFormat="1" x14ac:dyDescent="0.25"/>
    <row r="990051" customFormat="1" x14ac:dyDescent="0.25"/>
    <row r="990052" customFormat="1" x14ac:dyDescent="0.25"/>
    <row r="990053" customFormat="1" x14ac:dyDescent="0.25"/>
    <row r="990054" customFormat="1" x14ac:dyDescent="0.25"/>
    <row r="990055" customFormat="1" x14ac:dyDescent="0.25"/>
    <row r="990056" customFormat="1" x14ac:dyDescent="0.25"/>
    <row r="990057" customFormat="1" x14ac:dyDescent="0.25"/>
    <row r="990058" customFormat="1" x14ac:dyDescent="0.25"/>
    <row r="990059" customFormat="1" x14ac:dyDescent="0.25"/>
    <row r="990060" customFormat="1" x14ac:dyDescent="0.25"/>
    <row r="990061" customFormat="1" x14ac:dyDescent="0.25"/>
    <row r="990062" customFormat="1" x14ac:dyDescent="0.25"/>
    <row r="990063" customFormat="1" x14ac:dyDescent="0.25"/>
    <row r="990064" customFormat="1" x14ac:dyDescent="0.25"/>
    <row r="990065" customFormat="1" x14ac:dyDescent="0.25"/>
    <row r="990066" customFormat="1" x14ac:dyDescent="0.25"/>
    <row r="990067" customFormat="1" x14ac:dyDescent="0.25"/>
    <row r="990068" customFormat="1" x14ac:dyDescent="0.25"/>
    <row r="990069" customFormat="1" x14ac:dyDescent="0.25"/>
    <row r="990070" customFormat="1" x14ac:dyDescent="0.25"/>
    <row r="990071" customFormat="1" x14ac:dyDescent="0.25"/>
    <row r="990072" customFormat="1" x14ac:dyDescent="0.25"/>
    <row r="990073" customFormat="1" x14ac:dyDescent="0.25"/>
    <row r="990074" customFormat="1" x14ac:dyDescent="0.25"/>
    <row r="990075" customFormat="1" x14ac:dyDescent="0.25"/>
    <row r="990076" customFormat="1" x14ac:dyDescent="0.25"/>
    <row r="990077" customFormat="1" x14ac:dyDescent="0.25"/>
    <row r="990078" customFormat="1" x14ac:dyDescent="0.25"/>
    <row r="990079" customFormat="1" x14ac:dyDescent="0.25"/>
    <row r="990080" customFormat="1" x14ac:dyDescent="0.25"/>
    <row r="990081" customFormat="1" x14ac:dyDescent="0.25"/>
    <row r="990082" customFormat="1" x14ac:dyDescent="0.25"/>
    <row r="990083" customFormat="1" x14ac:dyDescent="0.25"/>
    <row r="990084" customFormat="1" x14ac:dyDescent="0.25"/>
    <row r="990085" customFormat="1" x14ac:dyDescent="0.25"/>
    <row r="990086" customFormat="1" x14ac:dyDescent="0.25"/>
    <row r="990087" customFormat="1" x14ac:dyDescent="0.25"/>
    <row r="990088" customFormat="1" x14ac:dyDescent="0.25"/>
    <row r="990089" customFormat="1" x14ac:dyDescent="0.25"/>
    <row r="990090" customFormat="1" x14ac:dyDescent="0.25"/>
    <row r="990091" customFormat="1" x14ac:dyDescent="0.25"/>
    <row r="990092" customFormat="1" x14ac:dyDescent="0.25"/>
    <row r="990093" customFormat="1" x14ac:dyDescent="0.25"/>
    <row r="990094" customFormat="1" x14ac:dyDescent="0.25"/>
    <row r="990095" customFormat="1" x14ac:dyDescent="0.25"/>
    <row r="990096" customFormat="1" x14ac:dyDescent="0.25"/>
    <row r="990097" customFormat="1" x14ac:dyDescent="0.25"/>
    <row r="990098" customFormat="1" x14ac:dyDescent="0.25"/>
    <row r="990099" customFormat="1" x14ac:dyDescent="0.25"/>
    <row r="990100" customFormat="1" x14ac:dyDescent="0.25"/>
    <row r="990101" customFormat="1" x14ac:dyDescent="0.25"/>
    <row r="990102" customFormat="1" x14ac:dyDescent="0.25"/>
    <row r="990103" customFormat="1" x14ac:dyDescent="0.25"/>
    <row r="990104" customFormat="1" x14ac:dyDescent="0.25"/>
    <row r="990105" customFormat="1" x14ac:dyDescent="0.25"/>
    <row r="990106" customFormat="1" x14ac:dyDescent="0.25"/>
    <row r="990107" customFormat="1" x14ac:dyDescent="0.25"/>
    <row r="990108" customFormat="1" x14ac:dyDescent="0.25"/>
    <row r="990109" customFormat="1" x14ac:dyDescent="0.25"/>
    <row r="990110" customFormat="1" x14ac:dyDescent="0.25"/>
    <row r="990111" customFormat="1" x14ac:dyDescent="0.25"/>
    <row r="990112" customFormat="1" x14ac:dyDescent="0.25"/>
    <row r="990113" customFormat="1" x14ac:dyDescent="0.25"/>
    <row r="990114" customFormat="1" x14ac:dyDescent="0.25"/>
    <row r="990115" customFormat="1" x14ac:dyDescent="0.25"/>
    <row r="990116" customFormat="1" x14ac:dyDescent="0.25"/>
    <row r="990117" customFormat="1" x14ac:dyDescent="0.25"/>
    <row r="990118" customFormat="1" x14ac:dyDescent="0.25"/>
    <row r="990119" customFormat="1" x14ac:dyDescent="0.25"/>
    <row r="990120" customFormat="1" x14ac:dyDescent="0.25"/>
    <row r="990121" customFormat="1" x14ac:dyDescent="0.25"/>
    <row r="990122" customFormat="1" x14ac:dyDescent="0.25"/>
    <row r="990123" customFormat="1" x14ac:dyDescent="0.25"/>
    <row r="990124" customFormat="1" x14ac:dyDescent="0.25"/>
    <row r="990125" customFormat="1" x14ac:dyDescent="0.25"/>
    <row r="990126" customFormat="1" x14ac:dyDescent="0.25"/>
    <row r="990127" customFormat="1" x14ac:dyDescent="0.25"/>
    <row r="990128" customFormat="1" x14ac:dyDescent="0.25"/>
    <row r="990129" customFormat="1" x14ac:dyDescent="0.25"/>
    <row r="990130" customFormat="1" x14ac:dyDescent="0.25"/>
    <row r="990131" customFormat="1" x14ac:dyDescent="0.25"/>
    <row r="990132" customFormat="1" x14ac:dyDescent="0.25"/>
    <row r="990133" customFormat="1" x14ac:dyDescent="0.25"/>
    <row r="990134" customFormat="1" x14ac:dyDescent="0.25"/>
    <row r="990135" customFormat="1" x14ac:dyDescent="0.25"/>
    <row r="990136" customFormat="1" x14ac:dyDescent="0.25"/>
    <row r="990137" customFormat="1" x14ac:dyDescent="0.25"/>
    <row r="990138" customFormat="1" x14ac:dyDescent="0.25"/>
    <row r="990139" customFormat="1" x14ac:dyDescent="0.25"/>
    <row r="990140" customFormat="1" x14ac:dyDescent="0.25"/>
    <row r="990141" customFormat="1" x14ac:dyDescent="0.25"/>
    <row r="990142" customFormat="1" x14ac:dyDescent="0.25"/>
    <row r="990143" customFormat="1" x14ac:dyDescent="0.25"/>
    <row r="990144" customFormat="1" x14ac:dyDescent="0.25"/>
    <row r="990145" customFormat="1" x14ac:dyDescent="0.25"/>
    <row r="990146" customFormat="1" x14ac:dyDescent="0.25"/>
    <row r="990147" customFormat="1" x14ac:dyDescent="0.25"/>
    <row r="990148" customFormat="1" x14ac:dyDescent="0.25"/>
    <row r="990149" customFormat="1" x14ac:dyDescent="0.25"/>
    <row r="990150" customFormat="1" x14ac:dyDescent="0.25"/>
    <row r="990151" customFormat="1" x14ac:dyDescent="0.25"/>
    <row r="990152" customFormat="1" x14ac:dyDescent="0.25"/>
    <row r="990153" customFormat="1" x14ac:dyDescent="0.25"/>
    <row r="990154" customFormat="1" x14ac:dyDescent="0.25"/>
    <row r="990155" customFormat="1" x14ac:dyDescent="0.25"/>
    <row r="990156" customFormat="1" x14ac:dyDescent="0.25"/>
    <row r="990157" customFormat="1" x14ac:dyDescent="0.25"/>
    <row r="990158" customFormat="1" x14ac:dyDescent="0.25"/>
    <row r="990159" customFormat="1" x14ac:dyDescent="0.25"/>
    <row r="990160" customFormat="1" x14ac:dyDescent="0.25"/>
    <row r="990161" customFormat="1" x14ac:dyDescent="0.25"/>
    <row r="990162" customFormat="1" x14ac:dyDescent="0.25"/>
    <row r="990163" customFormat="1" x14ac:dyDescent="0.25"/>
    <row r="990164" customFormat="1" x14ac:dyDescent="0.25"/>
    <row r="990165" customFormat="1" x14ac:dyDescent="0.25"/>
    <row r="990166" customFormat="1" x14ac:dyDescent="0.25"/>
    <row r="990167" customFormat="1" x14ac:dyDescent="0.25"/>
    <row r="990168" customFormat="1" x14ac:dyDescent="0.25"/>
    <row r="990169" customFormat="1" x14ac:dyDescent="0.25"/>
    <row r="990170" customFormat="1" x14ac:dyDescent="0.25"/>
    <row r="990171" customFormat="1" x14ac:dyDescent="0.25"/>
    <row r="990172" customFormat="1" x14ac:dyDescent="0.25"/>
    <row r="990173" customFormat="1" x14ac:dyDescent="0.25"/>
    <row r="990174" customFormat="1" x14ac:dyDescent="0.25"/>
    <row r="990175" customFormat="1" x14ac:dyDescent="0.25"/>
    <row r="990176" customFormat="1" x14ac:dyDescent="0.25"/>
    <row r="990177" customFormat="1" x14ac:dyDescent="0.25"/>
    <row r="990178" customFormat="1" x14ac:dyDescent="0.25"/>
    <row r="990179" customFormat="1" x14ac:dyDescent="0.25"/>
    <row r="990180" customFormat="1" x14ac:dyDescent="0.25"/>
    <row r="990181" customFormat="1" x14ac:dyDescent="0.25"/>
    <row r="990182" customFormat="1" x14ac:dyDescent="0.25"/>
    <row r="990183" customFormat="1" x14ac:dyDescent="0.25"/>
    <row r="990184" customFormat="1" x14ac:dyDescent="0.25"/>
    <row r="990185" customFormat="1" x14ac:dyDescent="0.25"/>
    <row r="990186" customFormat="1" x14ac:dyDescent="0.25"/>
    <row r="990187" customFormat="1" x14ac:dyDescent="0.25"/>
    <row r="990188" customFormat="1" x14ac:dyDescent="0.25"/>
    <row r="990189" customFormat="1" x14ac:dyDescent="0.25"/>
    <row r="990190" customFormat="1" x14ac:dyDescent="0.25"/>
    <row r="990191" customFormat="1" x14ac:dyDescent="0.25"/>
    <row r="990192" customFormat="1" x14ac:dyDescent="0.25"/>
    <row r="990193" customFormat="1" x14ac:dyDescent="0.25"/>
    <row r="990194" customFormat="1" x14ac:dyDescent="0.25"/>
    <row r="990195" customFormat="1" x14ac:dyDescent="0.25"/>
    <row r="990196" customFormat="1" x14ac:dyDescent="0.25"/>
    <row r="990197" customFormat="1" x14ac:dyDescent="0.25"/>
    <row r="990198" customFormat="1" x14ac:dyDescent="0.25"/>
    <row r="990199" customFormat="1" x14ac:dyDescent="0.25"/>
    <row r="990200" customFormat="1" x14ac:dyDescent="0.25"/>
    <row r="990201" customFormat="1" x14ac:dyDescent="0.25"/>
    <row r="990202" customFormat="1" x14ac:dyDescent="0.25"/>
    <row r="990203" customFormat="1" x14ac:dyDescent="0.25"/>
    <row r="990204" customFormat="1" x14ac:dyDescent="0.25"/>
    <row r="990205" customFormat="1" x14ac:dyDescent="0.25"/>
    <row r="990206" customFormat="1" x14ac:dyDescent="0.25"/>
    <row r="990207" customFormat="1" x14ac:dyDescent="0.25"/>
    <row r="990208" customFormat="1" x14ac:dyDescent="0.25"/>
    <row r="990209" customFormat="1" x14ac:dyDescent="0.25"/>
    <row r="990210" customFormat="1" x14ac:dyDescent="0.25"/>
    <row r="990211" customFormat="1" x14ac:dyDescent="0.25"/>
    <row r="990212" customFormat="1" x14ac:dyDescent="0.25"/>
    <row r="990213" customFormat="1" x14ac:dyDescent="0.25"/>
    <row r="990214" customFormat="1" x14ac:dyDescent="0.25"/>
    <row r="990215" customFormat="1" x14ac:dyDescent="0.25"/>
    <row r="990216" customFormat="1" x14ac:dyDescent="0.25"/>
    <row r="990217" customFormat="1" x14ac:dyDescent="0.25"/>
    <row r="990218" customFormat="1" x14ac:dyDescent="0.25"/>
    <row r="990219" customFormat="1" x14ac:dyDescent="0.25"/>
    <row r="990220" customFormat="1" x14ac:dyDescent="0.25"/>
    <row r="990221" customFormat="1" x14ac:dyDescent="0.25"/>
    <row r="990222" customFormat="1" x14ac:dyDescent="0.25"/>
    <row r="990223" customFormat="1" x14ac:dyDescent="0.25"/>
    <row r="990224" customFormat="1" x14ac:dyDescent="0.25"/>
    <row r="990225" customFormat="1" x14ac:dyDescent="0.25"/>
    <row r="990226" customFormat="1" x14ac:dyDescent="0.25"/>
    <row r="990227" customFormat="1" x14ac:dyDescent="0.25"/>
    <row r="990228" customFormat="1" x14ac:dyDescent="0.25"/>
    <row r="990229" customFormat="1" x14ac:dyDescent="0.25"/>
    <row r="990230" customFormat="1" x14ac:dyDescent="0.25"/>
    <row r="990231" customFormat="1" x14ac:dyDescent="0.25"/>
    <row r="990232" customFormat="1" x14ac:dyDescent="0.25"/>
    <row r="990233" customFormat="1" x14ac:dyDescent="0.25"/>
    <row r="990234" customFormat="1" x14ac:dyDescent="0.25"/>
    <row r="990235" customFormat="1" x14ac:dyDescent="0.25"/>
    <row r="990236" customFormat="1" x14ac:dyDescent="0.25"/>
    <row r="990237" customFormat="1" x14ac:dyDescent="0.25"/>
    <row r="990238" customFormat="1" x14ac:dyDescent="0.25"/>
    <row r="990239" customFormat="1" x14ac:dyDescent="0.25"/>
    <row r="990240" customFormat="1" x14ac:dyDescent="0.25"/>
    <row r="990241" customFormat="1" x14ac:dyDescent="0.25"/>
    <row r="990242" customFormat="1" x14ac:dyDescent="0.25"/>
    <row r="990243" customFormat="1" x14ac:dyDescent="0.25"/>
    <row r="990244" customFormat="1" x14ac:dyDescent="0.25"/>
    <row r="990245" customFormat="1" x14ac:dyDescent="0.25"/>
    <row r="990246" customFormat="1" x14ac:dyDescent="0.25"/>
    <row r="990247" customFormat="1" x14ac:dyDescent="0.25"/>
    <row r="990248" customFormat="1" x14ac:dyDescent="0.25"/>
    <row r="990249" customFormat="1" x14ac:dyDescent="0.25"/>
    <row r="990250" customFormat="1" x14ac:dyDescent="0.25"/>
    <row r="990251" customFormat="1" x14ac:dyDescent="0.25"/>
    <row r="990252" customFormat="1" x14ac:dyDescent="0.25"/>
    <row r="990253" customFormat="1" x14ac:dyDescent="0.25"/>
    <row r="990254" customFormat="1" x14ac:dyDescent="0.25"/>
    <row r="990255" customFormat="1" x14ac:dyDescent="0.25"/>
    <row r="990256" customFormat="1" x14ac:dyDescent="0.25"/>
    <row r="990257" customFormat="1" x14ac:dyDescent="0.25"/>
    <row r="990258" customFormat="1" x14ac:dyDescent="0.25"/>
    <row r="990259" customFormat="1" x14ac:dyDescent="0.25"/>
    <row r="990260" customFormat="1" x14ac:dyDescent="0.25"/>
    <row r="990261" customFormat="1" x14ac:dyDescent="0.25"/>
    <row r="990262" customFormat="1" x14ac:dyDescent="0.25"/>
    <row r="990263" customFormat="1" x14ac:dyDescent="0.25"/>
    <row r="990264" customFormat="1" x14ac:dyDescent="0.25"/>
    <row r="990265" customFormat="1" x14ac:dyDescent="0.25"/>
    <row r="990266" customFormat="1" x14ac:dyDescent="0.25"/>
    <row r="990267" customFormat="1" x14ac:dyDescent="0.25"/>
    <row r="990268" customFormat="1" x14ac:dyDescent="0.25"/>
    <row r="990269" customFormat="1" x14ac:dyDescent="0.25"/>
    <row r="990270" customFormat="1" x14ac:dyDescent="0.25"/>
    <row r="990271" customFormat="1" x14ac:dyDescent="0.25"/>
    <row r="990272" customFormat="1" x14ac:dyDescent="0.25"/>
    <row r="990273" customFormat="1" x14ac:dyDescent="0.25"/>
    <row r="990274" customFormat="1" x14ac:dyDescent="0.25"/>
    <row r="990275" customFormat="1" x14ac:dyDescent="0.25"/>
    <row r="990276" customFormat="1" x14ac:dyDescent="0.25"/>
    <row r="990277" customFormat="1" x14ac:dyDescent="0.25"/>
    <row r="990278" customFormat="1" x14ac:dyDescent="0.25"/>
    <row r="990279" customFormat="1" x14ac:dyDescent="0.25"/>
    <row r="990280" customFormat="1" x14ac:dyDescent="0.25"/>
    <row r="990281" customFormat="1" x14ac:dyDescent="0.25"/>
    <row r="990282" customFormat="1" x14ac:dyDescent="0.25"/>
    <row r="990283" customFormat="1" x14ac:dyDescent="0.25"/>
    <row r="990284" customFormat="1" x14ac:dyDescent="0.25"/>
    <row r="990285" customFormat="1" x14ac:dyDescent="0.25"/>
    <row r="990286" customFormat="1" x14ac:dyDescent="0.25"/>
    <row r="990287" customFormat="1" x14ac:dyDescent="0.25"/>
    <row r="990288" customFormat="1" x14ac:dyDescent="0.25"/>
    <row r="990289" customFormat="1" x14ac:dyDescent="0.25"/>
    <row r="990290" customFormat="1" x14ac:dyDescent="0.25"/>
    <row r="990291" customFormat="1" x14ac:dyDescent="0.25"/>
    <row r="990292" customFormat="1" x14ac:dyDescent="0.25"/>
    <row r="990293" customFormat="1" x14ac:dyDescent="0.25"/>
    <row r="990294" customFormat="1" x14ac:dyDescent="0.25"/>
    <row r="990295" customFormat="1" x14ac:dyDescent="0.25"/>
    <row r="990296" customFormat="1" x14ac:dyDescent="0.25"/>
    <row r="990297" customFormat="1" x14ac:dyDescent="0.25"/>
    <row r="990298" customFormat="1" x14ac:dyDescent="0.25"/>
    <row r="990299" customFormat="1" x14ac:dyDescent="0.25"/>
    <row r="990300" customFormat="1" x14ac:dyDescent="0.25"/>
    <row r="990301" customFormat="1" x14ac:dyDescent="0.25"/>
    <row r="990302" customFormat="1" x14ac:dyDescent="0.25"/>
    <row r="990303" customFormat="1" x14ac:dyDescent="0.25"/>
    <row r="990304" customFormat="1" x14ac:dyDescent="0.25"/>
    <row r="990305" customFormat="1" x14ac:dyDescent="0.25"/>
    <row r="990306" customFormat="1" x14ac:dyDescent="0.25"/>
    <row r="990307" customFormat="1" x14ac:dyDescent="0.25"/>
    <row r="990308" customFormat="1" x14ac:dyDescent="0.25"/>
    <row r="990309" customFormat="1" x14ac:dyDescent="0.25"/>
    <row r="990310" customFormat="1" x14ac:dyDescent="0.25"/>
    <row r="990311" customFormat="1" x14ac:dyDescent="0.25"/>
    <row r="990312" customFormat="1" x14ac:dyDescent="0.25"/>
    <row r="990313" customFormat="1" x14ac:dyDescent="0.25"/>
    <row r="990314" customFormat="1" x14ac:dyDescent="0.25"/>
    <row r="990315" customFormat="1" x14ac:dyDescent="0.25"/>
    <row r="990316" customFormat="1" x14ac:dyDescent="0.25"/>
    <row r="990317" customFormat="1" x14ac:dyDescent="0.25"/>
    <row r="990318" customFormat="1" x14ac:dyDescent="0.25"/>
    <row r="990319" customFormat="1" x14ac:dyDescent="0.25"/>
    <row r="990320" customFormat="1" x14ac:dyDescent="0.25"/>
    <row r="990321" customFormat="1" x14ac:dyDescent="0.25"/>
    <row r="990322" customFormat="1" x14ac:dyDescent="0.25"/>
    <row r="990323" customFormat="1" x14ac:dyDescent="0.25"/>
    <row r="990324" customFormat="1" x14ac:dyDescent="0.25"/>
    <row r="990325" customFormat="1" x14ac:dyDescent="0.25"/>
    <row r="990326" customFormat="1" x14ac:dyDescent="0.25"/>
    <row r="990327" customFormat="1" x14ac:dyDescent="0.25"/>
    <row r="990328" customFormat="1" x14ac:dyDescent="0.25"/>
    <row r="990329" customFormat="1" x14ac:dyDescent="0.25"/>
    <row r="990330" customFormat="1" x14ac:dyDescent="0.25"/>
    <row r="990331" customFormat="1" x14ac:dyDescent="0.25"/>
    <row r="990332" customFormat="1" x14ac:dyDescent="0.25"/>
    <row r="990333" customFormat="1" x14ac:dyDescent="0.25"/>
    <row r="990334" customFormat="1" x14ac:dyDescent="0.25"/>
    <row r="990335" customFormat="1" x14ac:dyDescent="0.25"/>
    <row r="990336" customFormat="1" x14ac:dyDescent="0.25"/>
    <row r="990337" customFormat="1" x14ac:dyDescent="0.25"/>
    <row r="990338" customFormat="1" x14ac:dyDescent="0.25"/>
    <row r="990339" customFormat="1" x14ac:dyDescent="0.25"/>
    <row r="990340" customFormat="1" x14ac:dyDescent="0.25"/>
    <row r="990341" customFormat="1" x14ac:dyDescent="0.25"/>
    <row r="990342" customFormat="1" x14ac:dyDescent="0.25"/>
    <row r="990343" customFormat="1" x14ac:dyDescent="0.25"/>
    <row r="990344" customFormat="1" x14ac:dyDescent="0.25"/>
    <row r="990345" customFormat="1" x14ac:dyDescent="0.25"/>
    <row r="990346" customFormat="1" x14ac:dyDescent="0.25"/>
    <row r="990347" customFormat="1" x14ac:dyDescent="0.25"/>
    <row r="990348" customFormat="1" x14ac:dyDescent="0.25"/>
    <row r="990349" customFormat="1" x14ac:dyDescent="0.25"/>
    <row r="990350" customFormat="1" x14ac:dyDescent="0.25"/>
    <row r="990351" customFormat="1" x14ac:dyDescent="0.25"/>
    <row r="990352" customFormat="1" x14ac:dyDescent="0.25"/>
    <row r="990353" customFormat="1" x14ac:dyDescent="0.25"/>
    <row r="990354" customFormat="1" x14ac:dyDescent="0.25"/>
    <row r="990355" customFormat="1" x14ac:dyDescent="0.25"/>
    <row r="990356" customFormat="1" x14ac:dyDescent="0.25"/>
    <row r="990357" customFormat="1" x14ac:dyDescent="0.25"/>
    <row r="990358" customFormat="1" x14ac:dyDescent="0.25"/>
    <row r="990359" customFormat="1" x14ac:dyDescent="0.25"/>
    <row r="990360" customFormat="1" x14ac:dyDescent="0.25"/>
    <row r="990361" customFormat="1" x14ac:dyDescent="0.25"/>
    <row r="990362" customFormat="1" x14ac:dyDescent="0.25"/>
    <row r="990363" customFormat="1" x14ac:dyDescent="0.25"/>
    <row r="990364" customFormat="1" x14ac:dyDescent="0.25"/>
    <row r="990365" customFormat="1" x14ac:dyDescent="0.25"/>
    <row r="990366" customFormat="1" x14ac:dyDescent="0.25"/>
    <row r="990367" customFormat="1" x14ac:dyDescent="0.25"/>
    <row r="990368" customFormat="1" x14ac:dyDescent="0.25"/>
    <row r="990369" customFormat="1" x14ac:dyDescent="0.25"/>
    <row r="990370" customFormat="1" x14ac:dyDescent="0.25"/>
    <row r="990371" customFormat="1" x14ac:dyDescent="0.25"/>
    <row r="990372" customFormat="1" x14ac:dyDescent="0.25"/>
    <row r="990373" customFormat="1" x14ac:dyDescent="0.25"/>
    <row r="990374" customFormat="1" x14ac:dyDescent="0.25"/>
    <row r="990375" customFormat="1" x14ac:dyDescent="0.25"/>
    <row r="990376" customFormat="1" x14ac:dyDescent="0.25"/>
    <row r="990377" customFormat="1" x14ac:dyDescent="0.25"/>
    <row r="990378" customFormat="1" x14ac:dyDescent="0.25"/>
    <row r="990379" customFormat="1" x14ac:dyDescent="0.25"/>
    <row r="990380" customFormat="1" x14ac:dyDescent="0.25"/>
    <row r="990381" customFormat="1" x14ac:dyDescent="0.25"/>
    <row r="990382" customFormat="1" x14ac:dyDescent="0.25"/>
    <row r="990383" customFormat="1" x14ac:dyDescent="0.25"/>
    <row r="990384" customFormat="1" x14ac:dyDescent="0.25"/>
    <row r="990385" customFormat="1" x14ac:dyDescent="0.25"/>
    <row r="990386" customFormat="1" x14ac:dyDescent="0.25"/>
    <row r="990387" customFormat="1" x14ac:dyDescent="0.25"/>
    <row r="990388" customFormat="1" x14ac:dyDescent="0.25"/>
    <row r="990389" customFormat="1" x14ac:dyDescent="0.25"/>
    <row r="990390" customFormat="1" x14ac:dyDescent="0.25"/>
    <row r="990391" customFormat="1" x14ac:dyDescent="0.25"/>
    <row r="990392" customFormat="1" x14ac:dyDescent="0.25"/>
    <row r="990393" customFormat="1" x14ac:dyDescent="0.25"/>
    <row r="990394" customFormat="1" x14ac:dyDescent="0.25"/>
    <row r="990395" customFormat="1" x14ac:dyDescent="0.25"/>
    <row r="990396" customFormat="1" x14ac:dyDescent="0.25"/>
    <row r="990397" customFormat="1" x14ac:dyDescent="0.25"/>
    <row r="990398" customFormat="1" x14ac:dyDescent="0.25"/>
    <row r="990399" customFormat="1" x14ac:dyDescent="0.25"/>
    <row r="990400" customFormat="1" x14ac:dyDescent="0.25"/>
    <row r="990401" customFormat="1" x14ac:dyDescent="0.25"/>
    <row r="990402" customFormat="1" x14ac:dyDescent="0.25"/>
    <row r="990403" customFormat="1" x14ac:dyDescent="0.25"/>
    <row r="990404" customFormat="1" x14ac:dyDescent="0.25"/>
    <row r="990405" customFormat="1" x14ac:dyDescent="0.25"/>
    <row r="990406" customFormat="1" x14ac:dyDescent="0.25"/>
    <row r="990407" customFormat="1" x14ac:dyDescent="0.25"/>
    <row r="990408" customFormat="1" x14ac:dyDescent="0.25"/>
    <row r="990409" customFormat="1" x14ac:dyDescent="0.25"/>
    <row r="990410" customFormat="1" x14ac:dyDescent="0.25"/>
    <row r="990411" customFormat="1" x14ac:dyDescent="0.25"/>
    <row r="990412" customFormat="1" x14ac:dyDescent="0.25"/>
    <row r="990413" customFormat="1" x14ac:dyDescent="0.25"/>
    <row r="990414" customFormat="1" x14ac:dyDescent="0.25"/>
    <row r="990415" customFormat="1" x14ac:dyDescent="0.25"/>
    <row r="990416" customFormat="1" x14ac:dyDescent="0.25"/>
    <row r="990417" customFormat="1" x14ac:dyDescent="0.25"/>
    <row r="990418" customFormat="1" x14ac:dyDescent="0.25"/>
    <row r="990419" customFormat="1" x14ac:dyDescent="0.25"/>
    <row r="990420" customFormat="1" x14ac:dyDescent="0.25"/>
    <row r="990421" customFormat="1" x14ac:dyDescent="0.25"/>
    <row r="990422" customFormat="1" x14ac:dyDescent="0.25"/>
    <row r="990423" customFormat="1" x14ac:dyDescent="0.25"/>
    <row r="990424" customFormat="1" x14ac:dyDescent="0.25"/>
    <row r="990425" customFormat="1" x14ac:dyDescent="0.25"/>
    <row r="990426" customFormat="1" x14ac:dyDescent="0.25"/>
    <row r="990427" customFormat="1" x14ac:dyDescent="0.25"/>
    <row r="990428" customFormat="1" x14ac:dyDescent="0.25"/>
    <row r="990429" customFormat="1" x14ac:dyDescent="0.25"/>
    <row r="990430" customFormat="1" x14ac:dyDescent="0.25"/>
    <row r="990431" customFormat="1" x14ac:dyDescent="0.25"/>
    <row r="990432" customFormat="1" x14ac:dyDescent="0.25"/>
    <row r="990433" customFormat="1" x14ac:dyDescent="0.25"/>
    <row r="990434" customFormat="1" x14ac:dyDescent="0.25"/>
    <row r="990435" customFormat="1" x14ac:dyDescent="0.25"/>
    <row r="990436" customFormat="1" x14ac:dyDescent="0.25"/>
    <row r="990437" customFormat="1" x14ac:dyDescent="0.25"/>
    <row r="990438" customFormat="1" x14ac:dyDescent="0.25"/>
    <row r="990439" customFormat="1" x14ac:dyDescent="0.25"/>
    <row r="990440" customFormat="1" x14ac:dyDescent="0.25"/>
    <row r="990441" customFormat="1" x14ac:dyDescent="0.25"/>
    <row r="990442" customFormat="1" x14ac:dyDescent="0.25"/>
    <row r="990443" customFormat="1" x14ac:dyDescent="0.25"/>
    <row r="990444" customFormat="1" x14ac:dyDescent="0.25"/>
    <row r="990445" customFormat="1" x14ac:dyDescent="0.25"/>
    <row r="990446" customFormat="1" x14ac:dyDescent="0.25"/>
    <row r="990447" customFormat="1" x14ac:dyDescent="0.25"/>
    <row r="990448" customFormat="1" x14ac:dyDescent="0.25"/>
    <row r="990449" customFormat="1" x14ac:dyDescent="0.25"/>
    <row r="990450" customFormat="1" x14ac:dyDescent="0.25"/>
    <row r="990451" customFormat="1" x14ac:dyDescent="0.25"/>
    <row r="990452" customFormat="1" x14ac:dyDescent="0.25"/>
    <row r="990453" customFormat="1" x14ac:dyDescent="0.25"/>
    <row r="990454" customFormat="1" x14ac:dyDescent="0.25"/>
    <row r="990455" customFormat="1" x14ac:dyDescent="0.25"/>
    <row r="990456" customFormat="1" x14ac:dyDescent="0.25"/>
    <row r="990457" customFormat="1" x14ac:dyDescent="0.25"/>
    <row r="990458" customFormat="1" x14ac:dyDescent="0.25"/>
    <row r="990459" customFormat="1" x14ac:dyDescent="0.25"/>
    <row r="990460" customFormat="1" x14ac:dyDescent="0.25"/>
    <row r="990461" customFormat="1" x14ac:dyDescent="0.25"/>
    <row r="990462" customFormat="1" x14ac:dyDescent="0.25"/>
    <row r="990463" customFormat="1" x14ac:dyDescent="0.25"/>
    <row r="990464" customFormat="1" x14ac:dyDescent="0.25"/>
    <row r="990465" customFormat="1" x14ac:dyDescent="0.25"/>
    <row r="990466" customFormat="1" x14ac:dyDescent="0.25"/>
    <row r="990467" customFormat="1" x14ac:dyDescent="0.25"/>
    <row r="990468" customFormat="1" x14ac:dyDescent="0.25"/>
    <row r="990469" customFormat="1" x14ac:dyDescent="0.25"/>
    <row r="990470" customFormat="1" x14ac:dyDescent="0.25"/>
    <row r="990471" customFormat="1" x14ac:dyDescent="0.25"/>
    <row r="990472" customFormat="1" x14ac:dyDescent="0.25"/>
    <row r="990473" customFormat="1" x14ac:dyDescent="0.25"/>
    <row r="990474" customFormat="1" x14ac:dyDescent="0.25"/>
    <row r="990475" customFormat="1" x14ac:dyDescent="0.25"/>
    <row r="990476" customFormat="1" x14ac:dyDescent="0.25"/>
    <row r="990477" customFormat="1" x14ac:dyDescent="0.25"/>
    <row r="990478" customFormat="1" x14ac:dyDescent="0.25"/>
    <row r="990479" customFormat="1" x14ac:dyDescent="0.25"/>
    <row r="990480" customFormat="1" x14ac:dyDescent="0.25"/>
    <row r="990481" customFormat="1" x14ac:dyDescent="0.25"/>
    <row r="990482" customFormat="1" x14ac:dyDescent="0.25"/>
    <row r="990483" customFormat="1" x14ac:dyDescent="0.25"/>
    <row r="990484" customFormat="1" x14ac:dyDescent="0.25"/>
    <row r="990485" customFormat="1" x14ac:dyDescent="0.25"/>
    <row r="990486" customFormat="1" x14ac:dyDescent="0.25"/>
    <row r="990487" customFormat="1" x14ac:dyDescent="0.25"/>
    <row r="990488" customFormat="1" x14ac:dyDescent="0.25"/>
    <row r="990489" customFormat="1" x14ac:dyDescent="0.25"/>
    <row r="990490" customFormat="1" x14ac:dyDescent="0.25"/>
    <row r="990491" customFormat="1" x14ac:dyDescent="0.25"/>
    <row r="990492" customFormat="1" x14ac:dyDescent="0.25"/>
    <row r="990493" customFormat="1" x14ac:dyDescent="0.25"/>
    <row r="990494" customFormat="1" x14ac:dyDescent="0.25"/>
    <row r="990495" customFormat="1" x14ac:dyDescent="0.25"/>
    <row r="990496" customFormat="1" x14ac:dyDescent="0.25"/>
    <row r="990497" customFormat="1" x14ac:dyDescent="0.25"/>
    <row r="990498" customFormat="1" x14ac:dyDescent="0.25"/>
    <row r="990499" customFormat="1" x14ac:dyDescent="0.25"/>
    <row r="990500" customFormat="1" x14ac:dyDescent="0.25"/>
    <row r="990501" customFormat="1" x14ac:dyDescent="0.25"/>
    <row r="990502" customFormat="1" x14ac:dyDescent="0.25"/>
    <row r="990503" customFormat="1" x14ac:dyDescent="0.25"/>
    <row r="990504" customFormat="1" x14ac:dyDescent="0.25"/>
    <row r="990505" customFormat="1" x14ac:dyDescent="0.25"/>
    <row r="990506" customFormat="1" x14ac:dyDescent="0.25"/>
    <row r="990507" customFormat="1" x14ac:dyDescent="0.25"/>
    <row r="990508" customFormat="1" x14ac:dyDescent="0.25"/>
    <row r="990509" customFormat="1" x14ac:dyDescent="0.25"/>
    <row r="990510" customFormat="1" x14ac:dyDescent="0.25"/>
    <row r="990511" customFormat="1" x14ac:dyDescent="0.25"/>
    <row r="990512" customFormat="1" x14ac:dyDescent="0.25"/>
    <row r="990513" customFormat="1" x14ac:dyDescent="0.25"/>
    <row r="990514" customFormat="1" x14ac:dyDescent="0.25"/>
    <row r="990515" customFormat="1" x14ac:dyDescent="0.25"/>
    <row r="990516" customFormat="1" x14ac:dyDescent="0.25"/>
    <row r="990517" customFormat="1" x14ac:dyDescent="0.25"/>
    <row r="990518" customFormat="1" x14ac:dyDescent="0.25"/>
    <row r="990519" customFormat="1" x14ac:dyDescent="0.25"/>
    <row r="990520" customFormat="1" x14ac:dyDescent="0.25"/>
    <row r="990521" customFormat="1" x14ac:dyDescent="0.25"/>
    <row r="990522" customFormat="1" x14ac:dyDescent="0.25"/>
    <row r="990523" customFormat="1" x14ac:dyDescent="0.25"/>
    <row r="990524" customFormat="1" x14ac:dyDescent="0.25"/>
    <row r="990525" customFormat="1" x14ac:dyDescent="0.25"/>
    <row r="990526" customFormat="1" x14ac:dyDescent="0.25"/>
    <row r="990527" customFormat="1" x14ac:dyDescent="0.25"/>
    <row r="990528" customFormat="1" x14ac:dyDescent="0.25"/>
    <row r="990529" customFormat="1" x14ac:dyDescent="0.25"/>
    <row r="990530" customFormat="1" x14ac:dyDescent="0.25"/>
    <row r="990531" customFormat="1" x14ac:dyDescent="0.25"/>
    <row r="990532" customFormat="1" x14ac:dyDescent="0.25"/>
    <row r="990533" customFormat="1" x14ac:dyDescent="0.25"/>
    <row r="990534" customFormat="1" x14ac:dyDescent="0.25"/>
    <row r="990535" customFormat="1" x14ac:dyDescent="0.25"/>
    <row r="990536" customFormat="1" x14ac:dyDescent="0.25"/>
    <row r="990537" customFormat="1" x14ac:dyDescent="0.25"/>
    <row r="990538" customFormat="1" x14ac:dyDescent="0.25"/>
    <row r="990539" customFormat="1" x14ac:dyDescent="0.25"/>
    <row r="990540" customFormat="1" x14ac:dyDescent="0.25"/>
    <row r="990541" customFormat="1" x14ac:dyDescent="0.25"/>
    <row r="990542" customFormat="1" x14ac:dyDescent="0.25"/>
    <row r="990543" customFormat="1" x14ac:dyDescent="0.25"/>
    <row r="990544" customFormat="1" x14ac:dyDescent="0.25"/>
    <row r="990545" customFormat="1" x14ac:dyDescent="0.25"/>
    <row r="990546" customFormat="1" x14ac:dyDescent="0.25"/>
    <row r="990547" customFormat="1" x14ac:dyDescent="0.25"/>
    <row r="990548" customFormat="1" x14ac:dyDescent="0.25"/>
    <row r="990549" customFormat="1" x14ac:dyDescent="0.25"/>
    <row r="990550" customFormat="1" x14ac:dyDescent="0.25"/>
    <row r="990551" customFormat="1" x14ac:dyDescent="0.25"/>
    <row r="990552" customFormat="1" x14ac:dyDescent="0.25"/>
    <row r="990553" customFormat="1" x14ac:dyDescent="0.25"/>
    <row r="990554" customFormat="1" x14ac:dyDescent="0.25"/>
    <row r="990555" customFormat="1" x14ac:dyDescent="0.25"/>
    <row r="990556" customFormat="1" x14ac:dyDescent="0.25"/>
    <row r="990557" customFormat="1" x14ac:dyDescent="0.25"/>
    <row r="990558" customFormat="1" x14ac:dyDescent="0.25"/>
    <row r="990559" customFormat="1" x14ac:dyDescent="0.25"/>
    <row r="990560" customFormat="1" x14ac:dyDescent="0.25"/>
    <row r="990561" customFormat="1" x14ac:dyDescent="0.25"/>
    <row r="990562" customFormat="1" x14ac:dyDescent="0.25"/>
    <row r="990563" customFormat="1" x14ac:dyDescent="0.25"/>
    <row r="990564" customFormat="1" x14ac:dyDescent="0.25"/>
    <row r="990565" customFormat="1" x14ac:dyDescent="0.25"/>
    <row r="990566" customFormat="1" x14ac:dyDescent="0.25"/>
    <row r="990567" customFormat="1" x14ac:dyDescent="0.25"/>
    <row r="990568" customFormat="1" x14ac:dyDescent="0.25"/>
    <row r="990569" customFormat="1" x14ac:dyDescent="0.25"/>
    <row r="990570" customFormat="1" x14ac:dyDescent="0.25"/>
    <row r="990571" customFormat="1" x14ac:dyDescent="0.25"/>
    <row r="990572" customFormat="1" x14ac:dyDescent="0.25"/>
    <row r="990573" customFormat="1" x14ac:dyDescent="0.25"/>
    <row r="990574" customFormat="1" x14ac:dyDescent="0.25"/>
    <row r="990575" customFormat="1" x14ac:dyDescent="0.25"/>
    <row r="990576" customFormat="1" x14ac:dyDescent="0.25"/>
    <row r="990577" customFormat="1" x14ac:dyDescent="0.25"/>
    <row r="990578" customFormat="1" x14ac:dyDescent="0.25"/>
    <row r="990579" customFormat="1" x14ac:dyDescent="0.25"/>
    <row r="990580" customFormat="1" x14ac:dyDescent="0.25"/>
    <row r="990581" customFormat="1" x14ac:dyDescent="0.25"/>
    <row r="990582" customFormat="1" x14ac:dyDescent="0.25"/>
    <row r="990583" customFormat="1" x14ac:dyDescent="0.25"/>
    <row r="990584" customFormat="1" x14ac:dyDescent="0.25"/>
    <row r="990585" customFormat="1" x14ac:dyDescent="0.25"/>
    <row r="990586" customFormat="1" x14ac:dyDescent="0.25"/>
    <row r="990587" customFormat="1" x14ac:dyDescent="0.25"/>
    <row r="990588" customFormat="1" x14ac:dyDescent="0.25"/>
    <row r="990589" customFormat="1" x14ac:dyDescent="0.25"/>
    <row r="990590" customFormat="1" x14ac:dyDescent="0.25"/>
    <row r="990591" customFormat="1" x14ac:dyDescent="0.25"/>
    <row r="990592" customFormat="1" x14ac:dyDescent="0.25"/>
    <row r="990593" customFormat="1" x14ac:dyDescent="0.25"/>
    <row r="990594" customFormat="1" x14ac:dyDescent="0.25"/>
    <row r="990595" customFormat="1" x14ac:dyDescent="0.25"/>
    <row r="990596" customFormat="1" x14ac:dyDescent="0.25"/>
    <row r="990597" customFormat="1" x14ac:dyDescent="0.25"/>
    <row r="990598" customFormat="1" x14ac:dyDescent="0.25"/>
    <row r="990599" customFormat="1" x14ac:dyDescent="0.25"/>
    <row r="990600" customFormat="1" x14ac:dyDescent="0.25"/>
    <row r="990601" customFormat="1" x14ac:dyDescent="0.25"/>
    <row r="990602" customFormat="1" x14ac:dyDescent="0.25"/>
    <row r="990603" customFormat="1" x14ac:dyDescent="0.25"/>
    <row r="990604" customFormat="1" x14ac:dyDescent="0.25"/>
    <row r="990605" customFormat="1" x14ac:dyDescent="0.25"/>
    <row r="990606" customFormat="1" x14ac:dyDescent="0.25"/>
    <row r="990607" customFormat="1" x14ac:dyDescent="0.25"/>
    <row r="990608" customFormat="1" x14ac:dyDescent="0.25"/>
    <row r="990609" customFormat="1" x14ac:dyDescent="0.25"/>
    <row r="990610" customFormat="1" x14ac:dyDescent="0.25"/>
    <row r="990611" customFormat="1" x14ac:dyDescent="0.25"/>
    <row r="990612" customFormat="1" x14ac:dyDescent="0.25"/>
    <row r="990613" customFormat="1" x14ac:dyDescent="0.25"/>
    <row r="990614" customFormat="1" x14ac:dyDescent="0.25"/>
    <row r="990615" customFormat="1" x14ac:dyDescent="0.25"/>
    <row r="990616" customFormat="1" x14ac:dyDescent="0.25"/>
    <row r="990617" customFormat="1" x14ac:dyDescent="0.25"/>
    <row r="990618" customFormat="1" x14ac:dyDescent="0.25"/>
    <row r="990619" customFormat="1" x14ac:dyDescent="0.25"/>
    <row r="990620" customFormat="1" x14ac:dyDescent="0.25"/>
    <row r="990621" customFormat="1" x14ac:dyDescent="0.25"/>
    <row r="990622" customFormat="1" x14ac:dyDescent="0.25"/>
    <row r="990623" customFormat="1" x14ac:dyDescent="0.25"/>
    <row r="990624" customFormat="1" x14ac:dyDescent="0.25"/>
    <row r="990625" customFormat="1" x14ac:dyDescent="0.25"/>
    <row r="990626" customFormat="1" x14ac:dyDescent="0.25"/>
    <row r="990627" customFormat="1" x14ac:dyDescent="0.25"/>
    <row r="990628" customFormat="1" x14ac:dyDescent="0.25"/>
    <row r="990629" customFormat="1" x14ac:dyDescent="0.25"/>
    <row r="990630" customFormat="1" x14ac:dyDescent="0.25"/>
    <row r="990631" customFormat="1" x14ac:dyDescent="0.25"/>
    <row r="990632" customFormat="1" x14ac:dyDescent="0.25"/>
    <row r="990633" customFormat="1" x14ac:dyDescent="0.25"/>
    <row r="990634" customFormat="1" x14ac:dyDescent="0.25"/>
    <row r="990635" customFormat="1" x14ac:dyDescent="0.25"/>
    <row r="990636" customFormat="1" x14ac:dyDescent="0.25"/>
    <row r="990637" customFormat="1" x14ac:dyDescent="0.25"/>
    <row r="990638" customFormat="1" x14ac:dyDescent="0.25"/>
    <row r="990639" customFormat="1" x14ac:dyDescent="0.25"/>
    <row r="990640" customFormat="1" x14ac:dyDescent="0.25"/>
    <row r="990641" customFormat="1" x14ac:dyDescent="0.25"/>
    <row r="990642" customFormat="1" x14ac:dyDescent="0.25"/>
    <row r="990643" customFormat="1" x14ac:dyDescent="0.25"/>
    <row r="990644" customFormat="1" x14ac:dyDescent="0.25"/>
    <row r="990645" customFormat="1" x14ac:dyDescent="0.25"/>
    <row r="990646" customFormat="1" x14ac:dyDescent="0.25"/>
    <row r="990647" customFormat="1" x14ac:dyDescent="0.25"/>
    <row r="990648" customFormat="1" x14ac:dyDescent="0.25"/>
    <row r="990649" customFormat="1" x14ac:dyDescent="0.25"/>
    <row r="990650" customFormat="1" x14ac:dyDescent="0.25"/>
    <row r="990651" customFormat="1" x14ac:dyDescent="0.25"/>
    <row r="990652" customFormat="1" x14ac:dyDescent="0.25"/>
    <row r="990653" customFormat="1" x14ac:dyDescent="0.25"/>
    <row r="990654" customFormat="1" x14ac:dyDescent="0.25"/>
    <row r="990655" customFormat="1" x14ac:dyDescent="0.25"/>
    <row r="990656" customFormat="1" x14ac:dyDescent="0.25"/>
    <row r="990657" customFormat="1" x14ac:dyDescent="0.25"/>
    <row r="990658" customFormat="1" x14ac:dyDescent="0.25"/>
    <row r="990659" customFormat="1" x14ac:dyDescent="0.25"/>
    <row r="990660" customFormat="1" x14ac:dyDescent="0.25"/>
    <row r="990661" customFormat="1" x14ac:dyDescent="0.25"/>
    <row r="990662" customFormat="1" x14ac:dyDescent="0.25"/>
    <row r="990663" customFormat="1" x14ac:dyDescent="0.25"/>
    <row r="990664" customFormat="1" x14ac:dyDescent="0.25"/>
    <row r="990665" customFormat="1" x14ac:dyDescent="0.25"/>
    <row r="990666" customFormat="1" x14ac:dyDescent="0.25"/>
    <row r="990667" customFormat="1" x14ac:dyDescent="0.25"/>
    <row r="990668" customFormat="1" x14ac:dyDescent="0.25"/>
    <row r="990669" customFormat="1" x14ac:dyDescent="0.25"/>
    <row r="990670" customFormat="1" x14ac:dyDescent="0.25"/>
    <row r="990671" customFormat="1" x14ac:dyDescent="0.25"/>
    <row r="990672" customFormat="1" x14ac:dyDescent="0.25"/>
    <row r="990673" customFormat="1" x14ac:dyDescent="0.25"/>
    <row r="990674" customFormat="1" x14ac:dyDescent="0.25"/>
    <row r="990675" customFormat="1" x14ac:dyDescent="0.25"/>
    <row r="990676" customFormat="1" x14ac:dyDescent="0.25"/>
    <row r="990677" customFormat="1" x14ac:dyDescent="0.25"/>
    <row r="990678" customFormat="1" x14ac:dyDescent="0.25"/>
    <row r="990679" customFormat="1" x14ac:dyDescent="0.25"/>
    <row r="990680" customFormat="1" x14ac:dyDescent="0.25"/>
    <row r="990681" customFormat="1" x14ac:dyDescent="0.25"/>
    <row r="990682" customFormat="1" x14ac:dyDescent="0.25"/>
    <row r="990683" customFormat="1" x14ac:dyDescent="0.25"/>
    <row r="990684" customFormat="1" x14ac:dyDescent="0.25"/>
    <row r="990685" customFormat="1" x14ac:dyDescent="0.25"/>
    <row r="990686" customFormat="1" x14ac:dyDescent="0.25"/>
    <row r="990687" customFormat="1" x14ac:dyDescent="0.25"/>
    <row r="990688" customFormat="1" x14ac:dyDescent="0.25"/>
    <row r="990689" customFormat="1" x14ac:dyDescent="0.25"/>
    <row r="990690" customFormat="1" x14ac:dyDescent="0.25"/>
    <row r="990691" customFormat="1" x14ac:dyDescent="0.25"/>
    <row r="990692" customFormat="1" x14ac:dyDescent="0.25"/>
    <row r="990693" customFormat="1" x14ac:dyDescent="0.25"/>
    <row r="990694" customFormat="1" x14ac:dyDescent="0.25"/>
    <row r="990695" customFormat="1" x14ac:dyDescent="0.25"/>
    <row r="990696" customFormat="1" x14ac:dyDescent="0.25"/>
    <row r="990697" customFormat="1" x14ac:dyDescent="0.25"/>
    <row r="990698" customFormat="1" x14ac:dyDescent="0.25"/>
    <row r="990699" customFormat="1" x14ac:dyDescent="0.25"/>
    <row r="990700" customFormat="1" x14ac:dyDescent="0.25"/>
    <row r="990701" customFormat="1" x14ac:dyDescent="0.25"/>
    <row r="990702" customFormat="1" x14ac:dyDescent="0.25"/>
    <row r="990703" customFormat="1" x14ac:dyDescent="0.25"/>
    <row r="990704" customFormat="1" x14ac:dyDescent="0.25"/>
    <row r="990705" customFormat="1" x14ac:dyDescent="0.25"/>
    <row r="990706" customFormat="1" x14ac:dyDescent="0.25"/>
    <row r="990707" customFormat="1" x14ac:dyDescent="0.25"/>
    <row r="990708" customFormat="1" x14ac:dyDescent="0.25"/>
    <row r="990709" customFormat="1" x14ac:dyDescent="0.25"/>
    <row r="990710" customFormat="1" x14ac:dyDescent="0.25"/>
    <row r="990711" customFormat="1" x14ac:dyDescent="0.25"/>
    <row r="990712" customFormat="1" x14ac:dyDescent="0.25"/>
    <row r="990713" customFormat="1" x14ac:dyDescent="0.25"/>
    <row r="990714" customFormat="1" x14ac:dyDescent="0.25"/>
    <row r="990715" customFormat="1" x14ac:dyDescent="0.25"/>
    <row r="990716" customFormat="1" x14ac:dyDescent="0.25"/>
    <row r="990717" customFormat="1" x14ac:dyDescent="0.25"/>
    <row r="990718" customFormat="1" x14ac:dyDescent="0.25"/>
    <row r="990719" customFormat="1" x14ac:dyDescent="0.25"/>
    <row r="990720" customFormat="1" x14ac:dyDescent="0.25"/>
    <row r="990721" customFormat="1" x14ac:dyDescent="0.25"/>
    <row r="990722" customFormat="1" x14ac:dyDescent="0.25"/>
    <row r="990723" customFormat="1" x14ac:dyDescent="0.25"/>
    <row r="990724" customFormat="1" x14ac:dyDescent="0.25"/>
    <row r="990725" customFormat="1" x14ac:dyDescent="0.25"/>
    <row r="990726" customFormat="1" x14ac:dyDescent="0.25"/>
    <row r="990727" customFormat="1" x14ac:dyDescent="0.25"/>
    <row r="990728" customFormat="1" x14ac:dyDescent="0.25"/>
    <row r="990729" customFormat="1" x14ac:dyDescent="0.25"/>
    <row r="990730" customFormat="1" x14ac:dyDescent="0.25"/>
    <row r="990731" customFormat="1" x14ac:dyDescent="0.25"/>
    <row r="990732" customFormat="1" x14ac:dyDescent="0.25"/>
    <row r="990733" customFormat="1" x14ac:dyDescent="0.25"/>
    <row r="990734" customFormat="1" x14ac:dyDescent="0.25"/>
    <row r="990735" customFormat="1" x14ac:dyDescent="0.25"/>
    <row r="990736" customFormat="1" x14ac:dyDescent="0.25"/>
    <row r="990737" customFormat="1" x14ac:dyDescent="0.25"/>
    <row r="990738" customFormat="1" x14ac:dyDescent="0.25"/>
    <row r="990739" customFormat="1" x14ac:dyDescent="0.25"/>
    <row r="990740" customFormat="1" x14ac:dyDescent="0.25"/>
    <row r="990741" customFormat="1" x14ac:dyDescent="0.25"/>
    <row r="990742" customFormat="1" x14ac:dyDescent="0.25"/>
    <row r="990743" customFormat="1" x14ac:dyDescent="0.25"/>
    <row r="990744" customFormat="1" x14ac:dyDescent="0.25"/>
    <row r="990745" customFormat="1" x14ac:dyDescent="0.25"/>
    <row r="990746" customFormat="1" x14ac:dyDescent="0.25"/>
    <row r="990747" customFormat="1" x14ac:dyDescent="0.25"/>
    <row r="990748" customFormat="1" x14ac:dyDescent="0.25"/>
    <row r="990749" customFormat="1" x14ac:dyDescent="0.25"/>
    <row r="990750" customFormat="1" x14ac:dyDescent="0.25"/>
    <row r="990751" customFormat="1" x14ac:dyDescent="0.25"/>
    <row r="990752" customFormat="1" x14ac:dyDescent="0.25"/>
    <row r="990753" customFormat="1" x14ac:dyDescent="0.25"/>
    <row r="990754" customFormat="1" x14ac:dyDescent="0.25"/>
    <row r="990755" customFormat="1" x14ac:dyDescent="0.25"/>
    <row r="990756" customFormat="1" x14ac:dyDescent="0.25"/>
    <row r="990757" customFormat="1" x14ac:dyDescent="0.25"/>
    <row r="990758" customFormat="1" x14ac:dyDescent="0.25"/>
    <row r="990759" customFormat="1" x14ac:dyDescent="0.25"/>
    <row r="990760" customFormat="1" x14ac:dyDescent="0.25"/>
    <row r="990761" customFormat="1" x14ac:dyDescent="0.25"/>
    <row r="990762" customFormat="1" x14ac:dyDescent="0.25"/>
    <row r="990763" customFormat="1" x14ac:dyDescent="0.25"/>
    <row r="990764" customFormat="1" x14ac:dyDescent="0.25"/>
    <row r="990765" customFormat="1" x14ac:dyDescent="0.25"/>
    <row r="990766" customFormat="1" x14ac:dyDescent="0.25"/>
    <row r="990767" customFormat="1" x14ac:dyDescent="0.25"/>
    <row r="990768" customFormat="1" x14ac:dyDescent="0.25"/>
    <row r="990769" customFormat="1" x14ac:dyDescent="0.25"/>
    <row r="990770" customFormat="1" x14ac:dyDescent="0.25"/>
    <row r="990771" customFormat="1" x14ac:dyDescent="0.25"/>
    <row r="990772" customFormat="1" x14ac:dyDescent="0.25"/>
    <row r="990773" customFormat="1" x14ac:dyDescent="0.25"/>
    <row r="990774" customFormat="1" x14ac:dyDescent="0.25"/>
    <row r="990775" customFormat="1" x14ac:dyDescent="0.25"/>
    <row r="990776" customFormat="1" x14ac:dyDescent="0.25"/>
    <row r="990777" customFormat="1" x14ac:dyDescent="0.25"/>
    <row r="990778" customFormat="1" x14ac:dyDescent="0.25"/>
    <row r="990779" customFormat="1" x14ac:dyDescent="0.25"/>
    <row r="990780" customFormat="1" x14ac:dyDescent="0.25"/>
    <row r="990781" customFormat="1" x14ac:dyDescent="0.25"/>
    <row r="990782" customFormat="1" x14ac:dyDescent="0.25"/>
    <row r="990783" customFormat="1" x14ac:dyDescent="0.25"/>
    <row r="990784" customFormat="1" x14ac:dyDescent="0.25"/>
    <row r="990785" customFormat="1" x14ac:dyDescent="0.25"/>
    <row r="990786" customFormat="1" x14ac:dyDescent="0.25"/>
    <row r="990787" customFormat="1" x14ac:dyDescent="0.25"/>
    <row r="990788" customFormat="1" x14ac:dyDescent="0.25"/>
    <row r="990789" customFormat="1" x14ac:dyDescent="0.25"/>
    <row r="990790" customFormat="1" x14ac:dyDescent="0.25"/>
    <row r="990791" customFormat="1" x14ac:dyDescent="0.25"/>
    <row r="990792" customFormat="1" x14ac:dyDescent="0.25"/>
    <row r="990793" customFormat="1" x14ac:dyDescent="0.25"/>
    <row r="990794" customFormat="1" x14ac:dyDescent="0.25"/>
    <row r="990795" customFormat="1" x14ac:dyDescent="0.25"/>
    <row r="990796" customFormat="1" x14ac:dyDescent="0.25"/>
    <row r="990797" customFormat="1" x14ac:dyDescent="0.25"/>
    <row r="990798" customFormat="1" x14ac:dyDescent="0.25"/>
    <row r="990799" customFormat="1" x14ac:dyDescent="0.25"/>
    <row r="990800" customFormat="1" x14ac:dyDescent="0.25"/>
    <row r="990801" customFormat="1" x14ac:dyDescent="0.25"/>
    <row r="990802" customFormat="1" x14ac:dyDescent="0.25"/>
    <row r="990803" customFormat="1" x14ac:dyDescent="0.25"/>
    <row r="990804" customFormat="1" x14ac:dyDescent="0.25"/>
    <row r="990805" customFormat="1" x14ac:dyDescent="0.25"/>
    <row r="990806" customFormat="1" x14ac:dyDescent="0.25"/>
    <row r="990807" customFormat="1" x14ac:dyDescent="0.25"/>
    <row r="990808" customFormat="1" x14ac:dyDescent="0.25"/>
    <row r="990809" customFormat="1" x14ac:dyDescent="0.25"/>
    <row r="990810" customFormat="1" x14ac:dyDescent="0.25"/>
    <row r="990811" customFormat="1" x14ac:dyDescent="0.25"/>
    <row r="990812" customFormat="1" x14ac:dyDescent="0.25"/>
    <row r="990813" customFormat="1" x14ac:dyDescent="0.25"/>
    <row r="990814" customFormat="1" x14ac:dyDescent="0.25"/>
    <row r="990815" customFormat="1" x14ac:dyDescent="0.25"/>
    <row r="990816" customFormat="1" x14ac:dyDescent="0.25"/>
    <row r="990817" customFormat="1" x14ac:dyDescent="0.25"/>
    <row r="990818" customFormat="1" x14ac:dyDescent="0.25"/>
    <row r="990819" customFormat="1" x14ac:dyDescent="0.25"/>
    <row r="990820" customFormat="1" x14ac:dyDescent="0.25"/>
    <row r="990821" customFormat="1" x14ac:dyDescent="0.25"/>
    <row r="990822" customFormat="1" x14ac:dyDescent="0.25"/>
    <row r="990823" customFormat="1" x14ac:dyDescent="0.25"/>
    <row r="990824" customFormat="1" x14ac:dyDescent="0.25"/>
    <row r="990825" customFormat="1" x14ac:dyDescent="0.25"/>
    <row r="990826" customFormat="1" x14ac:dyDescent="0.25"/>
    <row r="990827" customFormat="1" x14ac:dyDescent="0.25"/>
    <row r="990828" customFormat="1" x14ac:dyDescent="0.25"/>
    <row r="990829" customFormat="1" x14ac:dyDescent="0.25"/>
    <row r="990830" customFormat="1" x14ac:dyDescent="0.25"/>
    <row r="990831" customFormat="1" x14ac:dyDescent="0.25"/>
    <row r="990832" customFormat="1" x14ac:dyDescent="0.25"/>
    <row r="990833" customFormat="1" x14ac:dyDescent="0.25"/>
    <row r="990834" customFormat="1" x14ac:dyDescent="0.25"/>
    <row r="990835" customFormat="1" x14ac:dyDescent="0.25"/>
    <row r="990836" customFormat="1" x14ac:dyDescent="0.25"/>
    <row r="990837" customFormat="1" x14ac:dyDescent="0.25"/>
    <row r="990838" customFormat="1" x14ac:dyDescent="0.25"/>
    <row r="990839" customFormat="1" x14ac:dyDescent="0.25"/>
    <row r="990840" customFormat="1" x14ac:dyDescent="0.25"/>
    <row r="990841" customFormat="1" x14ac:dyDescent="0.25"/>
    <row r="990842" customFormat="1" x14ac:dyDescent="0.25"/>
    <row r="990843" customFormat="1" x14ac:dyDescent="0.25"/>
    <row r="990844" customFormat="1" x14ac:dyDescent="0.25"/>
    <row r="990845" customFormat="1" x14ac:dyDescent="0.25"/>
    <row r="990846" customFormat="1" x14ac:dyDescent="0.25"/>
    <row r="990847" customFormat="1" x14ac:dyDescent="0.25"/>
    <row r="990848" customFormat="1" x14ac:dyDescent="0.25"/>
    <row r="990849" customFormat="1" x14ac:dyDescent="0.25"/>
    <row r="990850" customFormat="1" x14ac:dyDescent="0.25"/>
    <row r="990851" customFormat="1" x14ac:dyDescent="0.25"/>
    <row r="990852" customFormat="1" x14ac:dyDescent="0.25"/>
    <row r="990853" customFormat="1" x14ac:dyDescent="0.25"/>
    <row r="990854" customFormat="1" x14ac:dyDescent="0.25"/>
    <row r="990855" customFormat="1" x14ac:dyDescent="0.25"/>
    <row r="990856" customFormat="1" x14ac:dyDescent="0.25"/>
    <row r="990857" customFormat="1" x14ac:dyDescent="0.25"/>
    <row r="990858" customFormat="1" x14ac:dyDescent="0.25"/>
    <row r="990859" customFormat="1" x14ac:dyDescent="0.25"/>
    <row r="990860" customFormat="1" x14ac:dyDescent="0.25"/>
    <row r="990861" customFormat="1" x14ac:dyDescent="0.25"/>
    <row r="990862" customFormat="1" x14ac:dyDescent="0.25"/>
    <row r="990863" customFormat="1" x14ac:dyDescent="0.25"/>
    <row r="990864" customFormat="1" x14ac:dyDescent="0.25"/>
    <row r="990865" customFormat="1" x14ac:dyDescent="0.25"/>
    <row r="990866" customFormat="1" x14ac:dyDescent="0.25"/>
    <row r="990867" customFormat="1" x14ac:dyDescent="0.25"/>
    <row r="990868" customFormat="1" x14ac:dyDescent="0.25"/>
    <row r="990869" customFormat="1" x14ac:dyDescent="0.25"/>
    <row r="990870" customFormat="1" x14ac:dyDescent="0.25"/>
    <row r="990871" customFormat="1" x14ac:dyDescent="0.25"/>
    <row r="990872" customFormat="1" x14ac:dyDescent="0.25"/>
    <row r="990873" customFormat="1" x14ac:dyDescent="0.25"/>
    <row r="990874" customFormat="1" x14ac:dyDescent="0.25"/>
    <row r="990875" customFormat="1" x14ac:dyDescent="0.25"/>
    <row r="990876" customFormat="1" x14ac:dyDescent="0.25"/>
    <row r="990877" customFormat="1" x14ac:dyDescent="0.25"/>
    <row r="990878" customFormat="1" x14ac:dyDescent="0.25"/>
    <row r="990879" customFormat="1" x14ac:dyDescent="0.25"/>
    <row r="990880" customFormat="1" x14ac:dyDescent="0.25"/>
    <row r="990881" customFormat="1" x14ac:dyDescent="0.25"/>
    <row r="990882" customFormat="1" x14ac:dyDescent="0.25"/>
    <row r="990883" customFormat="1" x14ac:dyDescent="0.25"/>
    <row r="990884" customFormat="1" x14ac:dyDescent="0.25"/>
    <row r="990885" customFormat="1" x14ac:dyDescent="0.25"/>
    <row r="990886" customFormat="1" x14ac:dyDescent="0.25"/>
    <row r="990887" customFormat="1" x14ac:dyDescent="0.25"/>
    <row r="990888" customFormat="1" x14ac:dyDescent="0.25"/>
    <row r="990889" customFormat="1" x14ac:dyDescent="0.25"/>
    <row r="990890" customFormat="1" x14ac:dyDescent="0.25"/>
    <row r="990891" customFormat="1" x14ac:dyDescent="0.25"/>
    <row r="990892" customFormat="1" x14ac:dyDescent="0.25"/>
    <row r="990893" customFormat="1" x14ac:dyDescent="0.25"/>
    <row r="990894" customFormat="1" x14ac:dyDescent="0.25"/>
    <row r="990895" customFormat="1" x14ac:dyDescent="0.25"/>
    <row r="990896" customFormat="1" x14ac:dyDescent="0.25"/>
    <row r="990897" customFormat="1" x14ac:dyDescent="0.25"/>
    <row r="990898" customFormat="1" x14ac:dyDescent="0.25"/>
    <row r="990899" customFormat="1" x14ac:dyDescent="0.25"/>
    <row r="990900" customFormat="1" x14ac:dyDescent="0.25"/>
    <row r="990901" customFormat="1" x14ac:dyDescent="0.25"/>
    <row r="990902" customFormat="1" x14ac:dyDescent="0.25"/>
    <row r="990903" customFormat="1" x14ac:dyDescent="0.25"/>
    <row r="990904" customFormat="1" x14ac:dyDescent="0.25"/>
    <row r="990905" customFormat="1" x14ac:dyDescent="0.25"/>
    <row r="990906" customFormat="1" x14ac:dyDescent="0.25"/>
    <row r="990907" customFormat="1" x14ac:dyDescent="0.25"/>
    <row r="990908" customFormat="1" x14ac:dyDescent="0.25"/>
    <row r="990909" customFormat="1" x14ac:dyDescent="0.25"/>
    <row r="990910" customFormat="1" x14ac:dyDescent="0.25"/>
    <row r="990911" customFormat="1" x14ac:dyDescent="0.25"/>
    <row r="990912" customFormat="1" x14ac:dyDescent="0.25"/>
    <row r="990913" customFormat="1" x14ac:dyDescent="0.25"/>
    <row r="990914" customFormat="1" x14ac:dyDescent="0.25"/>
    <row r="990915" customFormat="1" x14ac:dyDescent="0.25"/>
    <row r="990916" customFormat="1" x14ac:dyDescent="0.25"/>
    <row r="990917" customFormat="1" x14ac:dyDescent="0.25"/>
    <row r="990918" customFormat="1" x14ac:dyDescent="0.25"/>
    <row r="990919" customFormat="1" x14ac:dyDescent="0.25"/>
    <row r="990920" customFormat="1" x14ac:dyDescent="0.25"/>
    <row r="990921" customFormat="1" x14ac:dyDescent="0.25"/>
    <row r="990922" customFormat="1" x14ac:dyDescent="0.25"/>
    <row r="990923" customFormat="1" x14ac:dyDescent="0.25"/>
    <row r="990924" customFormat="1" x14ac:dyDescent="0.25"/>
    <row r="990925" customFormat="1" x14ac:dyDescent="0.25"/>
    <row r="990926" customFormat="1" x14ac:dyDescent="0.25"/>
    <row r="990927" customFormat="1" x14ac:dyDescent="0.25"/>
    <row r="990928" customFormat="1" x14ac:dyDescent="0.25"/>
    <row r="990929" customFormat="1" x14ac:dyDescent="0.25"/>
    <row r="990930" customFormat="1" x14ac:dyDescent="0.25"/>
    <row r="990931" customFormat="1" x14ac:dyDescent="0.25"/>
    <row r="990932" customFormat="1" x14ac:dyDescent="0.25"/>
    <row r="990933" customFormat="1" x14ac:dyDescent="0.25"/>
    <row r="990934" customFormat="1" x14ac:dyDescent="0.25"/>
    <row r="990935" customFormat="1" x14ac:dyDescent="0.25"/>
    <row r="990936" customFormat="1" x14ac:dyDescent="0.25"/>
    <row r="990937" customFormat="1" x14ac:dyDescent="0.25"/>
    <row r="990938" customFormat="1" x14ac:dyDescent="0.25"/>
    <row r="990939" customFormat="1" x14ac:dyDescent="0.25"/>
    <row r="990940" customFormat="1" x14ac:dyDescent="0.25"/>
    <row r="990941" customFormat="1" x14ac:dyDescent="0.25"/>
    <row r="990942" customFormat="1" x14ac:dyDescent="0.25"/>
    <row r="990943" customFormat="1" x14ac:dyDescent="0.25"/>
    <row r="990944" customFormat="1" x14ac:dyDescent="0.25"/>
    <row r="990945" customFormat="1" x14ac:dyDescent="0.25"/>
    <row r="990946" customFormat="1" x14ac:dyDescent="0.25"/>
    <row r="990947" customFormat="1" x14ac:dyDescent="0.25"/>
    <row r="990948" customFormat="1" x14ac:dyDescent="0.25"/>
    <row r="990949" customFormat="1" x14ac:dyDescent="0.25"/>
    <row r="990950" customFormat="1" x14ac:dyDescent="0.25"/>
    <row r="990951" customFormat="1" x14ac:dyDescent="0.25"/>
    <row r="990952" customFormat="1" x14ac:dyDescent="0.25"/>
    <row r="990953" customFormat="1" x14ac:dyDescent="0.25"/>
    <row r="990954" customFormat="1" x14ac:dyDescent="0.25"/>
    <row r="990955" customFormat="1" x14ac:dyDescent="0.25"/>
    <row r="990956" customFormat="1" x14ac:dyDescent="0.25"/>
    <row r="990957" customFormat="1" x14ac:dyDescent="0.25"/>
    <row r="990958" customFormat="1" x14ac:dyDescent="0.25"/>
    <row r="990959" customFormat="1" x14ac:dyDescent="0.25"/>
    <row r="990960" customFormat="1" x14ac:dyDescent="0.25"/>
    <row r="990961" customFormat="1" x14ac:dyDescent="0.25"/>
    <row r="990962" customFormat="1" x14ac:dyDescent="0.25"/>
    <row r="990963" customFormat="1" x14ac:dyDescent="0.25"/>
    <row r="990964" customFormat="1" x14ac:dyDescent="0.25"/>
    <row r="990965" customFormat="1" x14ac:dyDescent="0.25"/>
    <row r="990966" customFormat="1" x14ac:dyDescent="0.25"/>
    <row r="990967" customFormat="1" x14ac:dyDescent="0.25"/>
    <row r="990968" customFormat="1" x14ac:dyDescent="0.25"/>
    <row r="990969" customFormat="1" x14ac:dyDescent="0.25"/>
    <row r="990970" customFormat="1" x14ac:dyDescent="0.25"/>
    <row r="990971" customFormat="1" x14ac:dyDescent="0.25"/>
    <row r="990972" customFormat="1" x14ac:dyDescent="0.25"/>
    <row r="990973" customFormat="1" x14ac:dyDescent="0.25"/>
    <row r="990974" customFormat="1" x14ac:dyDescent="0.25"/>
    <row r="990975" customFormat="1" x14ac:dyDescent="0.25"/>
    <row r="990976" customFormat="1" x14ac:dyDescent="0.25"/>
    <row r="990977" customFormat="1" x14ac:dyDescent="0.25"/>
    <row r="990978" customFormat="1" x14ac:dyDescent="0.25"/>
    <row r="990979" customFormat="1" x14ac:dyDescent="0.25"/>
    <row r="990980" customFormat="1" x14ac:dyDescent="0.25"/>
    <row r="990981" customFormat="1" x14ac:dyDescent="0.25"/>
    <row r="990982" customFormat="1" x14ac:dyDescent="0.25"/>
    <row r="990983" customFormat="1" x14ac:dyDescent="0.25"/>
    <row r="990984" customFormat="1" x14ac:dyDescent="0.25"/>
    <row r="990985" customFormat="1" x14ac:dyDescent="0.25"/>
    <row r="990986" customFormat="1" x14ac:dyDescent="0.25"/>
    <row r="990987" customFormat="1" x14ac:dyDescent="0.25"/>
    <row r="990988" customFormat="1" x14ac:dyDescent="0.25"/>
    <row r="990989" customFormat="1" x14ac:dyDescent="0.25"/>
    <row r="990990" customFormat="1" x14ac:dyDescent="0.25"/>
    <row r="990991" customFormat="1" x14ac:dyDescent="0.25"/>
    <row r="990992" customFormat="1" x14ac:dyDescent="0.25"/>
    <row r="990993" customFormat="1" x14ac:dyDescent="0.25"/>
    <row r="990994" customFormat="1" x14ac:dyDescent="0.25"/>
    <row r="990995" customFormat="1" x14ac:dyDescent="0.25"/>
    <row r="990996" customFormat="1" x14ac:dyDescent="0.25"/>
    <row r="990997" customFormat="1" x14ac:dyDescent="0.25"/>
    <row r="990998" customFormat="1" x14ac:dyDescent="0.25"/>
    <row r="990999" customFormat="1" x14ac:dyDescent="0.25"/>
    <row r="991000" customFormat="1" x14ac:dyDescent="0.25"/>
    <row r="991001" customFormat="1" x14ac:dyDescent="0.25"/>
    <row r="991002" customFormat="1" x14ac:dyDescent="0.25"/>
    <row r="991003" customFormat="1" x14ac:dyDescent="0.25"/>
    <row r="991004" customFormat="1" x14ac:dyDescent="0.25"/>
    <row r="991005" customFormat="1" x14ac:dyDescent="0.25"/>
    <row r="991006" customFormat="1" x14ac:dyDescent="0.25"/>
    <row r="991007" customFormat="1" x14ac:dyDescent="0.25"/>
    <row r="991008" customFormat="1" x14ac:dyDescent="0.25"/>
    <row r="991009" customFormat="1" x14ac:dyDescent="0.25"/>
    <row r="991010" customFormat="1" x14ac:dyDescent="0.25"/>
    <row r="991011" customFormat="1" x14ac:dyDescent="0.25"/>
    <row r="991012" customFormat="1" x14ac:dyDescent="0.25"/>
    <row r="991013" customFormat="1" x14ac:dyDescent="0.25"/>
    <row r="991014" customFormat="1" x14ac:dyDescent="0.25"/>
    <row r="991015" customFormat="1" x14ac:dyDescent="0.25"/>
    <row r="991016" customFormat="1" x14ac:dyDescent="0.25"/>
    <row r="991017" customFormat="1" x14ac:dyDescent="0.25"/>
    <row r="991018" customFormat="1" x14ac:dyDescent="0.25"/>
    <row r="991019" customFormat="1" x14ac:dyDescent="0.25"/>
    <row r="991020" customFormat="1" x14ac:dyDescent="0.25"/>
    <row r="991021" customFormat="1" x14ac:dyDescent="0.25"/>
    <row r="991022" customFormat="1" x14ac:dyDescent="0.25"/>
    <row r="991023" customFormat="1" x14ac:dyDescent="0.25"/>
    <row r="991024" customFormat="1" x14ac:dyDescent="0.25"/>
    <row r="991025" customFormat="1" x14ac:dyDescent="0.25"/>
    <row r="991026" customFormat="1" x14ac:dyDescent="0.25"/>
    <row r="991027" customFormat="1" x14ac:dyDescent="0.25"/>
    <row r="991028" customFormat="1" x14ac:dyDescent="0.25"/>
    <row r="991029" customFormat="1" x14ac:dyDescent="0.25"/>
    <row r="991030" customFormat="1" x14ac:dyDescent="0.25"/>
    <row r="991031" customFormat="1" x14ac:dyDescent="0.25"/>
    <row r="991032" customFormat="1" x14ac:dyDescent="0.25"/>
    <row r="991033" customFormat="1" x14ac:dyDescent="0.25"/>
    <row r="991034" customFormat="1" x14ac:dyDescent="0.25"/>
    <row r="991035" customFormat="1" x14ac:dyDescent="0.25"/>
    <row r="991036" customFormat="1" x14ac:dyDescent="0.25"/>
    <row r="991037" customFormat="1" x14ac:dyDescent="0.25"/>
    <row r="991038" customFormat="1" x14ac:dyDescent="0.25"/>
    <row r="991039" customFormat="1" x14ac:dyDescent="0.25"/>
    <row r="991040" customFormat="1" x14ac:dyDescent="0.25"/>
    <row r="991041" customFormat="1" x14ac:dyDescent="0.25"/>
    <row r="991042" customFormat="1" x14ac:dyDescent="0.25"/>
    <row r="991043" customFormat="1" x14ac:dyDescent="0.25"/>
    <row r="991044" customFormat="1" x14ac:dyDescent="0.25"/>
    <row r="991045" customFormat="1" x14ac:dyDescent="0.25"/>
    <row r="991046" customFormat="1" x14ac:dyDescent="0.25"/>
    <row r="991047" customFormat="1" x14ac:dyDescent="0.25"/>
    <row r="991048" customFormat="1" x14ac:dyDescent="0.25"/>
    <row r="991049" customFormat="1" x14ac:dyDescent="0.25"/>
    <row r="991050" customFormat="1" x14ac:dyDescent="0.25"/>
    <row r="991051" customFormat="1" x14ac:dyDescent="0.25"/>
    <row r="991052" customFormat="1" x14ac:dyDescent="0.25"/>
    <row r="991053" customFormat="1" x14ac:dyDescent="0.25"/>
    <row r="991054" customFormat="1" x14ac:dyDescent="0.25"/>
    <row r="991055" customFormat="1" x14ac:dyDescent="0.25"/>
    <row r="991056" customFormat="1" x14ac:dyDescent="0.25"/>
    <row r="991057" customFormat="1" x14ac:dyDescent="0.25"/>
    <row r="991058" customFormat="1" x14ac:dyDescent="0.25"/>
    <row r="991059" customFormat="1" x14ac:dyDescent="0.25"/>
    <row r="991060" customFormat="1" x14ac:dyDescent="0.25"/>
    <row r="991061" customFormat="1" x14ac:dyDescent="0.25"/>
    <row r="991062" customFormat="1" x14ac:dyDescent="0.25"/>
    <row r="991063" customFormat="1" x14ac:dyDescent="0.25"/>
    <row r="991064" customFormat="1" x14ac:dyDescent="0.25"/>
    <row r="991065" customFormat="1" x14ac:dyDescent="0.25"/>
    <row r="991066" customFormat="1" x14ac:dyDescent="0.25"/>
    <row r="991067" customFormat="1" x14ac:dyDescent="0.25"/>
    <row r="991068" customFormat="1" x14ac:dyDescent="0.25"/>
    <row r="991069" customFormat="1" x14ac:dyDescent="0.25"/>
    <row r="991070" customFormat="1" x14ac:dyDescent="0.25"/>
    <row r="991071" customFormat="1" x14ac:dyDescent="0.25"/>
    <row r="991072" customFormat="1" x14ac:dyDescent="0.25"/>
    <row r="991073" customFormat="1" x14ac:dyDescent="0.25"/>
    <row r="991074" customFormat="1" x14ac:dyDescent="0.25"/>
    <row r="991075" customFormat="1" x14ac:dyDescent="0.25"/>
    <row r="991076" customFormat="1" x14ac:dyDescent="0.25"/>
    <row r="991077" customFormat="1" x14ac:dyDescent="0.25"/>
    <row r="991078" customFormat="1" x14ac:dyDescent="0.25"/>
    <row r="991079" customFormat="1" x14ac:dyDescent="0.25"/>
    <row r="991080" customFormat="1" x14ac:dyDescent="0.25"/>
    <row r="991081" customFormat="1" x14ac:dyDescent="0.25"/>
    <row r="991082" customFormat="1" x14ac:dyDescent="0.25"/>
    <row r="991083" customFormat="1" x14ac:dyDescent="0.25"/>
    <row r="991084" customFormat="1" x14ac:dyDescent="0.25"/>
    <row r="991085" customFormat="1" x14ac:dyDescent="0.25"/>
    <row r="991086" customFormat="1" x14ac:dyDescent="0.25"/>
    <row r="991087" customFormat="1" x14ac:dyDescent="0.25"/>
    <row r="991088" customFormat="1" x14ac:dyDescent="0.25"/>
    <row r="991089" customFormat="1" x14ac:dyDescent="0.25"/>
    <row r="991090" customFormat="1" x14ac:dyDescent="0.25"/>
    <row r="991091" customFormat="1" x14ac:dyDescent="0.25"/>
    <row r="991092" customFormat="1" x14ac:dyDescent="0.25"/>
    <row r="991093" customFormat="1" x14ac:dyDescent="0.25"/>
    <row r="991094" customFormat="1" x14ac:dyDescent="0.25"/>
    <row r="991095" customFormat="1" x14ac:dyDescent="0.25"/>
    <row r="991096" customFormat="1" x14ac:dyDescent="0.25"/>
    <row r="991097" customFormat="1" x14ac:dyDescent="0.25"/>
    <row r="991098" customFormat="1" x14ac:dyDescent="0.25"/>
    <row r="991099" customFormat="1" x14ac:dyDescent="0.25"/>
    <row r="991100" customFormat="1" x14ac:dyDescent="0.25"/>
    <row r="991101" customFormat="1" x14ac:dyDescent="0.25"/>
    <row r="991102" customFormat="1" x14ac:dyDescent="0.25"/>
    <row r="991103" customFormat="1" x14ac:dyDescent="0.25"/>
    <row r="991104" customFormat="1" x14ac:dyDescent="0.25"/>
    <row r="991105" customFormat="1" x14ac:dyDescent="0.25"/>
    <row r="991106" customFormat="1" x14ac:dyDescent="0.25"/>
    <row r="991107" customFormat="1" x14ac:dyDescent="0.25"/>
    <row r="991108" customFormat="1" x14ac:dyDescent="0.25"/>
    <row r="991109" customFormat="1" x14ac:dyDescent="0.25"/>
    <row r="991110" customFormat="1" x14ac:dyDescent="0.25"/>
    <row r="991111" customFormat="1" x14ac:dyDescent="0.25"/>
    <row r="991112" customFormat="1" x14ac:dyDescent="0.25"/>
    <row r="991113" customFormat="1" x14ac:dyDescent="0.25"/>
    <row r="991114" customFormat="1" x14ac:dyDescent="0.25"/>
    <row r="991115" customFormat="1" x14ac:dyDescent="0.25"/>
    <row r="991116" customFormat="1" x14ac:dyDescent="0.25"/>
    <row r="991117" customFormat="1" x14ac:dyDescent="0.25"/>
    <row r="991118" customFormat="1" x14ac:dyDescent="0.25"/>
    <row r="991119" customFormat="1" x14ac:dyDescent="0.25"/>
    <row r="991120" customFormat="1" x14ac:dyDescent="0.25"/>
    <row r="991121" customFormat="1" x14ac:dyDescent="0.25"/>
    <row r="991122" customFormat="1" x14ac:dyDescent="0.25"/>
    <row r="991123" customFormat="1" x14ac:dyDescent="0.25"/>
    <row r="991124" customFormat="1" x14ac:dyDescent="0.25"/>
    <row r="991125" customFormat="1" x14ac:dyDescent="0.25"/>
    <row r="991126" customFormat="1" x14ac:dyDescent="0.25"/>
    <row r="991127" customFormat="1" x14ac:dyDescent="0.25"/>
    <row r="991128" customFormat="1" x14ac:dyDescent="0.25"/>
    <row r="991129" customFormat="1" x14ac:dyDescent="0.25"/>
    <row r="991130" customFormat="1" x14ac:dyDescent="0.25"/>
    <row r="991131" customFormat="1" x14ac:dyDescent="0.25"/>
    <row r="991132" customFormat="1" x14ac:dyDescent="0.25"/>
    <row r="991133" customFormat="1" x14ac:dyDescent="0.25"/>
    <row r="991134" customFormat="1" x14ac:dyDescent="0.25"/>
    <row r="991135" customFormat="1" x14ac:dyDescent="0.25"/>
    <row r="991136" customFormat="1" x14ac:dyDescent="0.25"/>
    <row r="991137" customFormat="1" x14ac:dyDescent="0.25"/>
    <row r="991138" customFormat="1" x14ac:dyDescent="0.25"/>
    <row r="991139" customFormat="1" x14ac:dyDescent="0.25"/>
    <row r="991140" customFormat="1" x14ac:dyDescent="0.25"/>
    <row r="991141" customFormat="1" x14ac:dyDescent="0.25"/>
    <row r="991142" customFormat="1" x14ac:dyDescent="0.25"/>
    <row r="991143" customFormat="1" x14ac:dyDescent="0.25"/>
    <row r="991144" customFormat="1" x14ac:dyDescent="0.25"/>
    <row r="991145" customFormat="1" x14ac:dyDescent="0.25"/>
    <row r="991146" customFormat="1" x14ac:dyDescent="0.25"/>
    <row r="991147" customFormat="1" x14ac:dyDescent="0.25"/>
    <row r="991148" customFormat="1" x14ac:dyDescent="0.25"/>
    <row r="991149" customFormat="1" x14ac:dyDescent="0.25"/>
    <row r="991150" customFormat="1" x14ac:dyDescent="0.25"/>
    <row r="991151" customFormat="1" x14ac:dyDescent="0.25"/>
    <row r="991152" customFormat="1" x14ac:dyDescent="0.25"/>
    <row r="991153" customFormat="1" x14ac:dyDescent="0.25"/>
    <row r="991154" customFormat="1" x14ac:dyDescent="0.25"/>
    <row r="991155" customFormat="1" x14ac:dyDescent="0.25"/>
    <row r="991156" customFormat="1" x14ac:dyDescent="0.25"/>
    <row r="991157" customFormat="1" x14ac:dyDescent="0.25"/>
    <row r="991158" customFormat="1" x14ac:dyDescent="0.25"/>
    <row r="991159" customFormat="1" x14ac:dyDescent="0.25"/>
    <row r="991160" customFormat="1" x14ac:dyDescent="0.25"/>
    <row r="991161" customFormat="1" x14ac:dyDescent="0.25"/>
    <row r="991162" customFormat="1" x14ac:dyDescent="0.25"/>
    <row r="991163" customFormat="1" x14ac:dyDescent="0.25"/>
    <row r="991164" customFormat="1" x14ac:dyDescent="0.25"/>
    <row r="991165" customFormat="1" x14ac:dyDescent="0.25"/>
    <row r="991166" customFormat="1" x14ac:dyDescent="0.25"/>
    <row r="991167" customFormat="1" x14ac:dyDescent="0.25"/>
    <row r="991168" customFormat="1" x14ac:dyDescent="0.25"/>
    <row r="991169" customFormat="1" x14ac:dyDescent="0.25"/>
    <row r="991170" customFormat="1" x14ac:dyDescent="0.25"/>
    <row r="991171" customFormat="1" x14ac:dyDescent="0.25"/>
    <row r="991172" customFormat="1" x14ac:dyDescent="0.25"/>
    <row r="991173" customFormat="1" x14ac:dyDescent="0.25"/>
    <row r="991174" customFormat="1" x14ac:dyDescent="0.25"/>
    <row r="991175" customFormat="1" x14ac:dyDescent="0.25"/>
    <row r="991176" customFormat="1" x14ac:dyDescent="0.25"/>
    <row r="991177" customFormat="1" x14ac:dyDescent="0.25"/>
    <row r="991178" customFormat="1" x14ac:dyDescent="0.25"/>
    <row r="991179" customFormat="1" x14ac:dyDescent="0.25"/>
    <row r="991180" customFormat="1" x14ac:dyDescent="0.25"/>
    <row r="991181" customFormat="1" x14ac:dyDescent="0.25"/>
    <row r="991182" customFormat="1" x14ac:dyDescent="0.25"/>
    <row r="991183" customFormat="1" x14ac:dyDescent="0.25"/>
    <row r="991184" customFormat="1" x14ac:dyDescent="0.25"/>
    <row r="991185" customFormat="1" x14ac:dyDescent="0.25"/>
    <row r="991186" customFormat="1" x14ac:dyDescent="0.25"/>
    <row r="991187" customFormat="1" x14ac:dyDescent="0.25"/>
    <row r="991188" customFormat="1" x14ac:dyDescent="0.25"/>
    <row r="991189" customFormat="1" x14ac:dyDescent="0.25"/>
    <row r="991190" customFormat="1" x14ac:dyDescent="0.25"/>
    <row r="991191" customFormat="1" x14ac:dyDescent="0.25"/>
    <row r="991192" customFormat="1" x14ac:dyDescent="0.25"/>
    <row r="991193" customFormat="1" x14ac:dyDescent="0.25"/>
    <row r="991194" customFormat="1" x14ac:dyDescent="0.25"/>
    <row r="991195" customFormat="1" x14ac:dyDescent="0.25"/>
    <row r="991196" customFormat="1" x14ac:dyDescent="0.25"/>
    <row r="991197" customFormat="1" x14ac:dyDescent="0.25"/>
    <row r="991198" customFormat="1" x14ac:dyDescent="0.25"/>
    <row r="991199" customFormat="1" x14ac:dyDescent="0.25"/>
    <row r="991200" customFormat="1" x14ac:dyDescent="0.25"/>
    <row r="991201" customFormat="1" x14ac:dyDescent="0.25"/>
    <row r="991202" customFormat="1" x14ac:dyDescent="0.25"/>
    <row r="991203" customFormat="1" x14ac:dyDescent="0.25"/>
    <row r="991204" customFormat="1" x14ac:dyDescent="0.25"/>
    <row r="991205" customFormat="1" x14ac:dyDescent="0.25"/>
    <row r="991206" customFormat="1" x14ac:dyDescent="0.25"/>
    <row r="991207" customFormat="1" x14ac:dyDescent="0.25"/>
    <row r="991208" customFormat="1" x14ac:dyDescent="0.25"/>
    <row r="991209" customFormat="1" x14ac:dyDescent="0.25"/>
    <row r="991210" customFormat="1" x14ac:dyDescent="0.25"/>
    <row r="991211" customFormat="1" x14ac:dyDescent="0.25"/>
    <row r="991212" customFormat="1" x14ac:dyDescent="0.25"/>
    <row r="991213" customFormat="1" x14ac:dyDescent="0.25"/>
    <row r="991214" customFormat="1" x14ac:dyDescent="0.25"/>
    <row r="991215" customFormat="1" x14ac:dyDescent="0.25"/>
    <row r="991216" customFormat="1" x14ac:dyDescent="0.25"/>
    <row r="991217" customFormat="1" x14ac:dyDescent="0.25"/>
    <row r="991218" customFormat="1" x14ac:dyDescent="0.25"/>
    <row r="991219" customFormat="1" x14ac:dyDescent="0.25"/>
    <row r="991220" customFormat="1" x14ac:dyDescent="0.25"/>
    <row r="991221" customFormat="1" x14ac:dyDescent="0.25"/>
    <row r="991222" customFormat="1" x14ac:dyDescent="0.25"/>
    <row r="991223" customFormat="1" x14ac:dyDescent="0.25"/>
    <row r="991224" customFormat="1" x14ac:dyDescent="0.25"/>
    <row r="991225" customFormat="1" x14ac:dyDescent="0.25"/>
    <row r="991226" customFormat="1" x14ac:dyDescent="0.25"/>
    <row r="991227" customFormat="1" x14ac:dyDescent="0.25"/>
    <row r="991228" customFormat="1" x14ac:dyDescent="0.25"/>
    <row r="991229" customFormat="1" x14ac:dyDescent="0.25"/>
    <row r="991230" customFormat="1" x14ac:dyDescent="0.25"/>
    <row r="991231" customFormat="1" x14ac:dyDescent="0.25"/>
    <row r="991232" customFormat="1" x14ac:dyDescent="0.25"/>
    <row r="991233" customFormat="1" x14ac:dyDescent="0.25"/>
    <row r="991234" customFormat="1" x14ac:dyDescent="0.25"/>
    <row r="991235" customFormat="1" x14ac:dyDescent="0.25"/>
    <row r="991236" customFormat="1" x14ac:dyDescent="0.25"/>
    <row r="991237" customFormat="1" x14ac:dyDescent="0.25"/>
    <row r="991238" customFormat="1" x14ac:dyDescent="0.25"/>
    <row r="991239" customFormat="1" x14ac:dyDescent="0.25"/>
    <row r="991240" customFormat="1" x14ac:dyDescent="0.25"/>
    <row r="991241" customFormat="1" x14ac:dyDescent="0.25"/>
    <row r="991242" customFormat="1" x14ac:dyDescent="0.25"/>
    <row r="991243" customFormat="1" x14ac:dyDescent="0.25"/>
    <row r="991244" customFormat="1" x14ac:dyDescent="0.25"/>
    <row r="991245" customFormat="1" x14ac:dyDescent="0.25"/>
    <row r="991246" customFormat="1" x14ac:dyDescent="0.25"/>
    <row r="991247" customFormat="1" x14ac:dyDescent="0.25"/>
    <row r="991248" customFormat="1" x14ac:dyDescent="0.25"/>
    <row r="991249" customFormat="1" x14ac:dyDescent="0.25"/>
    <row r="991250" customFormat="1" x14ac:dyDescent="0.25"/>
    <row r="991251" customFormat="1" x14ac:dyDescent="0.25"/>
    <row r="991252" customFormat="1" x14ac:dyDescent="0.25"/>
    <row r="991253" customFormat="1" x14ac:dyDescent="0.25"/>
    <row r="991254" customFormat="1" x14ac:dyDescent="0.25"/>
    <row r="991255" customFormat="1" x14ac:dyDescent="0.25"/>
    <row r="991256" customFormat="1" x14ac:dyDescent="0.25"/>
    <row r="991257" customFormat="1" x14ac:dyDescent="0.25"/>
    <row r="991258" customFormat="1" x14ac:dyDescent="0.25"/>
    <row r="991259" customFormat="1" x14ac:dyDescent="0.25"/>
    <row r="991260" customFormat="1" x14ac:dyDescent="0.25"/>
    <row r="991261" customFormat="1" x14ac:dyDescent="0.25"/>
    <row r="991262" customFormat="1" x14ac:dyDescent="0.25"/>
    <row r="991263" customFormat="1" x14ac:dyDescent="0.25"/>
    <row r="991264" customFormat="1" x14ac:dyDescent="0.25"/>
    <row r="991265" customFormat="1" x14ac:dyDescent="0.25"/>
    <row r="991266" customFormat="1" x14ac:dyDescent="0.25"/>
    <row r="991267" customFormat="1" x14ac:dyDescent="0.25"/>
    <row r="991268" customFormat="1" x14ac:dyDescent="0.25"/>
    <row r="991269" customFormat="1" x14ac:dyDescent="0.25"/>
    <row r="991270" customFormat="1" x14ac:dyDescent="0.25"/>
    <row r="991271" customFormat="1" x14ac:dyDescent="0.25"/>
    <row r="991272" customFormat="1" x14ac:dyDescent="0.25"/>
    <row r="991273" customFormat="1" x14ac:dyDescent="0.25"/>
    <row r="991274" customFormat="1" x14ac:dyDescent="0.25"/>
    <row r="991275" customFormat="1" x14ac:dyDescent="0.25"/>
    <row r="991276" customFormat="1" x14ac:dyDescent="0.25"/>
    <row r="991277" customFormat="1" x14ac:dyDescent="0.25"/>
    <row r="991278" customFormat="1" x14ac:dyDescent="0.25"/>
    <row r="991279" customFormat="1" x14ac:dyDescent="0.25"/>
    <row r="991280" customFormat="1" x14ac:dyDescent="0.25"/>
    <row r="991281" customFormat="1" x14ac:dyDescent="0.25"/>
    <row r="991282" customFormat="1" x14ac:dyDescent="0.25"/>
    <row r="991283" customFormat="1" x14ac:dyDescent="0.25"/>
    <row r="991284" customFormat="1" x14ac:dyDescent="0.25"/>
    <row r="991285" customFormat="1" x14ac:dyDescent="0.25"/>
    <row r="991286" customFormat="1" x14ac:dyDescent="0.25"/>
    <row r="991287" customFormat="1" x14ac:dyDescent="0.25"/>
    <row r="991288" customFormat="1" x14ac:dyDescent="0.25"/>
    <row r="991289" customFormat="1" x14ac:dyDescent="0.25"/>
    <row r="991290" customFormat="1" x14ac:dyDescent="0.25"/>
    <row r="991291" customFormat="1" x14ac:dyDescent="0.25"/>
    <row r="991292" customFormat="1" x14ac:dyDescent="0.25"/>
    <row r="991293" customFormat="1" x14ac:dyDescent="0.25"/>
    <row r="991294" customFormat="1" x14ac:dyDescent="0.25"/>
    <row r="991295" customFormat="1" x14ac:dyDescent="0.25"/>
    <row r="991296" customFormat="1" x14ac:dyDescent="0.25"/>
    <row r="991297" customFormat="1" x14ac:dyDescent="0.25"/>
    <row r="991298" customFormat="1" x14ac:dyDescent="0.25"/>
    <row r="991299" customFormat="1" x14ac:dyDescent="0.25"/>
    <row r="991300" customFormat="1" x14ac:dyDescent="0.25"/>
    <row r="991301" customFormat="1" x14ac:dyDescent="0.25"/>
    <row r="991302" customFormat="1" x14ac:dyDescent="0.25"/>
    <row r="991303" customFormat="1" x14ac:dyDescent="0.25"/>
    <row r="991304" customFormat="1" x14ac:dyDescent="0.25"/>
    <row r="991305" customFormat="1" x14ac:dyDescent="0.25"/>
    <row r="991306" customFormat="1" x14ac:dyDescent="0.25"/>
    <row r="991307" customFormat="1" x14ac:dyDescent="0.25"/>
    <row r="991308" customFormat="1" x14ac:dyDescent="0.25"/>
    <row r="991309" customFormat="1" x14ac:dyDescent="0.25"/>
    <row r="991310" customFormat="1" x14ac:dyDescent="0.25"/>
    <row r="991311" customFormat="1" x14ac:dyDescent="0.25"/>
    <row r="991312" customFormat="1" x14ac:dyDescent="0.25"/>
    <row r="991313" customFormat="1" x14ac:dyDescent="0.25"/>
    <row r="991314" customFormat="1" x14ac:dyDescent="0.25"/>
    <row r="991315" customFormat="1" x14ac:dyDescent="0.25"/>
    <row r="991316" customFormat="1" x14ac:dyDescent="0.25"/>
    <row r="991317" customFormat="1" x14ac:dyDescent="0.25"/>
    <row r="991318" customFormat="1" x14ac:dyDescent="0.25"/>
    <row r="991319" customFormat="1" x14ac:dyDescent="0.25"/>
    <row r="991320" customFormat="1" x14ac:dyDescent="0.25"/>
    <row r="991321" customFormat="1" x14ac:dyDescent="0.25"/>
    <row r="991322" customFormat="1" x14ac:dyDescent="0.25"/>
    <row r="991323" customFormat="1" x14ac:dyDescent="0.25"/>
    <row r="991324" customFormat="1" x14ac:dyDescent="0.25"/>
    <row r="991325" customFormat="1" x14ac:dyDescent="0.25"/>
    <row r="991326" customFormat="1" x14ac:dyDescent="0.25"/>
    <row r="991327" customFormat="1" x14ac:dyDescent="0.25"/>
    <row r="991328" customFormat="1" x14ac:dyDescent="0.25"/>
    <row r="991329" customFormat="1" x14ac:dyDescent="0.25"/>
    <row r="991330" customFormat="1" x14ac:dyDescent="0.25"/>
    <row r="991331" customFormat="1" x14ac:dyDescent="0.25"/>
    <row r="991332" customFormat="1" x14ac:dyDescent="0.25"/>
    <row r="991333" customFormat="1" x14ac:dyDescent="0.25"/>
    <row r="991334" customFormat="1" x14ac:dyDescent="0.25"/>
    <row r="991335" customFormat="1" x14ac:dyDescent="0.25"/>
    <row r="991336" customFormat="1" x14ac:dyDescent="0.25"/>
    <row r="991337" customFormat="1" x14ac:dyDescent="0.25"/>
    <row r="991338" customFormat="1" x14ac:dyDescent="0.25"/>
    <row r="991339" customFormat="1" x14ac:dyDescent="0.25"/>
    <row r="991340" customFormat="1" x14ac:dyDescent="0.25"/>
    <row r="991341" customFormat="1" x14ac:dyDescent="0.25"/>
    <row r="991342" customFormat="1" x14ac:dyDescent="0.25"/>
    <row r="991343" customFormat="1" x14ac:dyDescent="0.25"/>
    <row r="991344" customFormat="1" x14ac:dyDescent="0.25"/>
    <row r="991345" customFormat="1" x14ac:dyDescent="0.25"/>
    <row r="991346" customFormat="1" x14ac:dyDescent="0.25"/>
    <row r="991347" customFormat="1" x14ac:dyDescent="0.25"/>
    <row r="991348" customFormat="1" x14ac:dyDescent="0.25"/>
    <row r="991349" customFormat="1" x14ac:dyDescent="0.25"/>
    <row r="991350" customFormat="1" x14ac:dyDescent="0.25"/>
    <row r="991351" customFormat="1" x14ac:dyDescent="0.25"/>
    <row r="991352" customFormat="1" x14ac:dyDescent="0.25"/>
    <row r="991353" customFormat="1" x14ac:dyDescent="0.25"/>
    <row r="991354" customFormat="1" x14ac:dyDescent="0.25"/>
    <row r="991355" customFormat="1" x14ac:dyDescent="0.25"/>
    <row r="991356" customFormat="1" x14ac:dyDescent="0.25"/>
    <row r="991357" customFormat="1" x14ac:dyDescent="0.25"/>
    <row r="991358" customFormat="1" x14ac:dyDescent="0.25"/>
    <row r="991359" customFormat="1" x14ac:dyDescent="0.25"/>
    <row r="991360" customFormat="1" x14ac:dyDescent="0.25"/>
    <row r="991361" customFormat="1" x14ac:dyDescent="0.25"/>
    <row r="991362" customFormat="1" x14ac:dyDescent="0.25"/>
    <row r="991363" customFormat="1" x14ac:dyDescent="0.25"/>
    <row r="991364" customFormat="1" x14ac:dyDescent="0.25"/>
    <row r="991365" customFormat="1" x14ac:dyDescent="0.25"/>
    <row r="991366" customFormat="1" x14ac:dyDescent="0.25"/>
    <row r="991367" customFormat="1" x14ac:dyDescent="0.25"/>
    <row r="991368" customFormat="1" x14ac:dyDescent="0.25"/>
    <row r="991369" customFormat="1" x14ac:dyDescent="0.25"/>
    <row r="991370" customFormat="1" x14ac:dyDescent="0.25"/>
    <row r="991371" customFormat="1" x14ac:dyDescent="0.25"/>
    <row r="991372" customFormat="1" x14ac:dyDescent="0.25"/>
    <row r="991373" customFormat="1" x14ac:dyDescent="0.25"/>
    <row r="991374" customFormat="1" x14ac:dyDescent="0.25"/>
    <row r="991375" customFormat="1" x14ac:dyDescent="0.25"/>
    <row r="991376" customFormat="1" x14ac:dyDescent="0.25"/>
    <row r="991377" customFormat="1" x14ac:dyDescent="0.25"/>
    <row r="991378" customFormat="1" x14ac:dyDescent="0.25"/>
    <row r="991379" customFormat="1" x14ac:dyDescent="0.25"/>
    <row r="991380" customFormat="1" x14ac:dyDescent="0.25"/>
    <row r="991381" customFormat="1" x14ac:dyDescent="0.25"/>
    <row r="991382" customFormat="1" x14ac:dyDescent="0.25"/>
    <row r="991383" customFormat="1" x14ac:dyDescent="0.25"/>
    <row r="991384" customFormat="1" x14ac:dyDescent="0.25"/>
    <row r="991385" customFormat="1" x14ac:dyDescent="0.25"/>
    <row r="991386" customFormat="1" x14ac:dyDescent="0.25"/>
    <row r="991387" customFormat="1" x14ac:dyDescent="0.25"/>
    <row r="991388" customFormat="1" x14ac:dyDescent="0.25"/>
    <row r="991389" customFormat="1" x14ac:dyDescent="0.25"/>
    <row r="991390" customFormat="1" x14ac:dyDescent="0.25"/>
    <row r="991391" customFormat="1" x14ac:dyDescent="0.25"/>
    <row r="991392" customFormat="1" x14ac:dyDescent="0.25"/>
    <row r="991393" customFormat="1" x14ac:dyDescent="0.25"/>
    <row r="991394" customFormat="1" x14ac:dyDescent="0.25"/>
    <row r="991395" customFormat="1" x14ac:dyDescent="0.25"/>
    <row r="991396" customFormat="1" x14ac:dyDescent="0.25"/>
    <row r="991397" customFormat="1" x14ac:dyDescent="0.25"/>
    <row r="991398" customFormat="1" x14ac:dyDescent="0.25"/>
    <row r="991399" customFormat="1" x14ac:dyDescent="0.25"/>
    <row r="991400" customFormat="1" x14ac:dyDescent="0.25"/>
    <row r="991401" customFormat="1" x14ac:dyDescent="0.25"/>
    <row r="991402" customFormat="1" x14ac:dyDescent="0.25"/>
    <row r="991403" customFormat="1" x14ac:dyDescent="0.25"/>
    <row r="991404" customFormat="1" x14ac:dyDescent="0.25"/>
    <row r="991405" customFormat="1" x14ac:dyDescent="0.25"/>
    <row r="991406" customFormat="1" x14ac:dyDescent="0.25"/>
    <row r="991407" customFormat="1" x14ac:dyDescent="0.25"/>
    <row r="991408" customFormat="1" x14ac:dyDescent="0.25"/>
    <row r="991409" customFormat="1" x14ac:dyDescent="0.25"/>
    <row r="991410" customFormat="1" x14ac:dyDescent="0.25"/>
    <row r="991411" customFormat="1" x14ac:dyDescent="0.25"/>
    <row r="991412" customFormat="1" x14ac:dyDescent="0.25"/>
    <row r="991413" customFormat="1" x14ac:dyDescent="0.25"/>
    <row r="991414" customFormat="1" x14ac:dyDescent="0.25"/>
    <row r="991415" customFormat="1" x14ac:dyDescent="0.25"/>
    <row r="991416" customFormat="1" x14ac:dyDescent="0.25"/>
    <row r="991417" customFormat="1" x14ac:dyDescent="0.25"/>
    <row r="991418" customFormat="1" x14ac:dyDescent="0.25"/>
    <row r="991419" customFormat="1" x14ac:dyDescent="0.25"/>
    <row r="991420" customFormat="1" x14ac:dyDescent="0.25"/>
    <row r="991421" customFormat="1" x14ac:dyDescent="0.25"/>
    <row r="991422" customFormat="1" x14ac:dyDescent="0.25"/>
    <row r="991423" customFormat="1" x14ac:dyDescent="0.25"/>
    <row r="991424" customFormat="1" x14ac:dyDescent="0.25"/>
    <row r="991425" customFormat="1" x14ac:dyDescent="0.25"/>
    <row r="991426" customFormat="1" x14ac:dyDescent="0.25"/>
    <row r="991427" customFormat="1" x14ac:dyDescent="0.25"/>
    <row r="991428" customFormat="1" x14ac:dyDescent="0.25"/>
    <row r="991429" customFormat="1" x14ac:dyDescent="0.25"/>
    <row r="991430" customFormat="1" x14ac:dyDescent="0.25"/>
    <row r="991431" customFormat="1" x14ac:dyDescent="0.25"/>
    <row r="991432" customFormat="1" x14ac:dyDescent="0.25"/>
    <row r="991433" customFormat="1" x14ac:dyDescent="0.25"/>
    <row r="991434" customFormat="1" x14ac:dyDescent="0.25"/>
    <row r="991435" customFormat="1" x14ac:dyDescent="0.25"/>
    <row r="991436" customFormat="1" x14ac:dyDescent="0.25"/>
    <row r="991437" customFormat="1" x14ac:dyDescent="0.25"/>
    <row r="991438" customFormat="1" x14ac:dyDescent="0.25"/>
    <row r="991439" customFormat="1" x14ac:dyDescent="0.25"/>
    <row r="991440" customFormat="1" x14ac:dyDescent="0.25"/>
    <row r="991441" customFormat="1" x14ac:dyDescent="0.25"/>
    <row r="991442" customFormat="1" x14ac:dyDescent="0.25"/>
    <row r="991443" customFormat="1" x14ac:dyDescent="0.25"/>
    <row r="991444" customFormat="1" x14ac:dyDescent="0.25"/>
    <row r="991445" customFormat="1" x14ac:dyDescent="0.25"/>
    <row r="991446" customFormat="1" x14ac:dyDescent="0.25"/>
    <row r="991447" customFormat="1" x14ac:dyDescent="0.25"/>
    <row r="991448" customFormat="1" x14ac:dyDescent="0.25"/>
    <row r="991449" customFormat="1" x14ac:dyDescent="0.25"/>
    <row r="991450" customFormat="1" x14ac:dyDescent="0.25"/>
    <row r="991451" customFormat="1" x14ac:dyDescent="0.25"/>
    <row r="991452" customFormat="1" x14ac:dyDescent="0.25"/>
    <row r="991453" customFormat="1" x14ac:dyDescent="0.25"/>
    <row r="991454" customFormat="1" x14ac:dyDescent="0.25"/>
    <row r="991455" customFormat="1" x14ac:dyDescent="0.25"/>
    <row r="991456" customFormat="1" x14ac:dyDescent="0.25"/>
    <row r="991457" customFormat="1" x14ac:dyDescent="0.25"/>
    <row r="991458" customFormat="1" x14ac:dyDescent="0.25"/>
    <row r="991459" customFormat="1" x14ac:dyDescent="0.25"/>
    <row r="991460" customFormat="1" x14ac:dyDescent="0.25"/>
    <row r="991461" customFormat="1" x14ac:dyDescent="0.25"/>
    <row r="991462" customFormat="1" x14ac:dyDescent="0.25"/>
    <row r="991463" customFormat="1" x14ac:dyDescent="0.25"/>
    <row r="991464" customFormat="1" x14ac:dyDescent="0.25"/>
    <row r="991465" customFormat="1" x14ac:dyDescent="0.25"/>
    <row r="991466" customFormat="1" x14ac:dyDescent="0.25"/>
    <row r="991467" customFormat="1" x14ac:dyDescent="0.25"/>
    <row r="991468" customFormat="1" x14ac:dyDescent="0.25"/>
    <row r="991469" customFormat="1" x14ac:dyDescent="0.25"/>
    <row r="991470" customFormat="1" x14ac:dyDescent="0.25"/>
    <row r="991471" customFormat="1" x14ac:dyDescent="0.25"/>
    <row r="991472" customFormat="1" x14ac:dyDescent="0.25"/>
    <row r="991473" customFormat="1" x14ac:dyDescent="0.25"/>
    <row r="991474" customFormat="1" x14ac:dyDescent="0.25"/>
    <row r="991475" customFormat="1" x14ac:dyDescent="0.25"/>
    <row r="991476" customFormat="1" x14ac:dyDescent="0.25"/>
    <row r="991477" customFormat="1" x14ac:dyDescent="0.25"/>
    <row r="991478" customFormat="1" x14ac:dyDescent="0.25"/>
    <row r="991479" customFormat="1" x14ac:dyDescent="0.25"/>
    <row r="991480" customFormat="1" x14ac:dyDescent="0.25"/>
    <row r="991481" customFormat="1" x14ac:dyDescent="0.25"/>
    <row r="991482" customFormat="1" x14ac:dyDescent="0.25"/>
    <row r="991483" customFormat="1" x14ac:dyDescent="0.25"/>
    <row r="991484" customFormat="1" x14ac:dyDescent="0.25"/>
    <row r="991485" customFormat="1" x14ac:dyDescent="0.25"/>
    <row r="991486" customFormat="1" x14ac:dyDescent="0.25"/>
    <row r="991487" customFormat="1" x14ac:dyDescent="0.25"/>
    <row r="991488" customFormat="1" x14ac:dyDescent="0.25"/>
    <row r="991489" customFormat="1" x14ac:dyDescent="0.25"/>
    <row r="991490" customFormat="1" x14ac:dyDescent="0.25"/>
    <row r="991491" customFormat="1" x14ac:dyDescent="0.25"/>
    <row r="991492" customFormat="1" x14ac:dyDescent="0.25"/>
    <row r="991493" customFormat="1" x14ac:dyDescent="0.25"/>
    <row r="991494" customFormat="1" x14ac:dyDescent="0.25"/>
    <row r="991495" customFormat="1" x14ac:dyDescent="0.25"/>
    <row r="991496" customFormat="1" x14ac:dyDescent="0.25"/>
    <row r="991497" customFormat="1" x14ac:dyDescent="0.25"/>
    <row r="991498" customFormat="1" x14ac:dyDescent="0.25"/>
    <row r="991499" customFormat="1" x14ac:dyDescent="0.25"/>
    <row r="991500" customFormat="1" x14ac:dyDescent="0.25"/>
    <row r="991501" customFormat="1" x14ac:dyDescent="0.25"/>
    <row r="991502" customFormat="1" x14ac:dyDescent="0.25"/>
    <row r="991503" customFormat="1" x14ac:dyDescent="0.25"/>
    <row r="991504" customFormat="1" x14ac:dyDescent="0.25"/>
    <row r="991505" customFormat="1" x14ac:dyDescent="0.25"/>
    <row r="991506" customFormat="1" x14ac:dyDescent="0.25"/>
    <row r="991507" customFormat="1" x14ac:dyDescent="0.25"/>
    <row r="991508" customFormat="1" x14ac:dyDescent="0.25"/>
    <row r="991509" customFormat="1" x14ac:dyDescent="0.25"/>
    <row r="991510" customFormat="1" x14ac:dyDescent="0.25"/>
    <row r="991511" customFormat="1" x14ac:dyDescent="0.25"/>
    <row r="991512" customFormat="1" x14ac:dyDescent="0.25"/>
    <row r="991513" customFormat="1" x14ac:dyDescent="0.25"/>
    <row r="991514" customFormat="1" x14ac:dyDescent="0.25"/>
    <row r="991515" customFormat="1" x14ac:dyDescent="0.25"/>
    <row r="991516" customFormat="1" x14ac:dyDescent="0.25"/>
    <row r="991517" customFormat="1" x14ac:dyDescent="0.25"/>
    <row r="991518" customFormat="1" x14ac:dyDescent="0.25"/>
    <row r="991519" customFormat="1" x14ac:dyDescent="0.25"/>
    <row r="991520" customFormat="1" x14ac:dyDescent="0.25"/>
    <row r="991521" customFormat="1" x14ac:dyDescent="0.25"/>
    <row r="991522" customFormat="1" x14ac:dyDescent="0.25"/>
    <row r="991523" customFormat="1" x14ac:dyDescent="0.25"/>
    <row r="991524" customFormat="1" x14ac:dyDescent="0.25"/>
    <row r="991525" customFormat="1" x14ac:dyDescent="0.25"/>
    <row r="991526" customFormat="1" x14ac:dyDescent="0.25"/>
    <row r="991527" customFormat="1" x14ac:dyDescent="0.25"/>
    <row r="991528" customFormat="1" x14ac:dyDescent="0.25"/>
    <row r="991529" customFormat="1" x14ac:dyDescent="0.25"/>
    <row r="991530" customFormat="1" x14ac:dyDescent="0.25"/>
    <row r="991531" customFormat="1" x14ac:dyDescent="0.25"/>
    <row r="991532" customFormat="1" x14ac:dyDescent="0.25"/>
    <row r="991533" customFormat="1" x14ac:dyDescent="0.25"/>
    <row r="991534" customFormat="1" x14ac:dyDescent="0.25"/>
    <row r="991535" customFormat="1" x14ac:dyDescent="0.25"/>
    <row r="991536" customFormat="1" x14ac:dyDescent="0.25"/>
    <row r="991537" customFormat="1" x14ac:dyDescent="0.25"/>
    <row r="991538" customFormat="1" x14ac:dyDescent="0.25"/>
    <row r="991539" customFormat="1" x14ac:dyDescent="0.25"/>
    <row r="991540" customFormat="1" x14ac:dyDescent="0.25"/>
    <row r="991541" customFormat="1" x14ac:dyDescent="0.25"/>
    <row r="991542" customFormat="1" x14ac:dyDescent="0.25"/>
    <row r="991543" customFormat="1" x14ac:dyDescent="0.25"/>
    <row r="991544" customFormat="1" x14ac:dyDescent="0.25"/>
    <row r="991545" customFormat="1" x14ac:dyDescent="0.25"/>
    <row r="991546" customFormat="1" x14ac:dyDescent="0.25"/>
    <row r="991547" customFormat="1" x14ac:dyDescent="0.25"/>
    <row r="991548" customFormat="1" x14ac:dyDescent="0.25"/>
    <row r="991549" customFormat="1" x14ac:dyDescent="0.25"/>
    <row r="991550" customFormat="1" x14ac:dyDescent="0.25"/>
    <row r="991551" customFormat="1" x14ac:dyDescent="0.25"/>
    <row r="991552" customFormat="1" x14ac:dyDescent="0.25"/>
    <row r="991553" customFormat="1" x14ac:dyDescent="0.25"/>
    <row r="991554" customFormat="1" x14ac:dyDescent="0.25"/>
    <row r="991555" customFormat="1" x14ac:dyDescent="0.25"/>
    <row r="991556" customFormat="1" x14ac:dyDescent="0.25"/>
    <row r="991557" customFormat="1" x14ac:dyDescent="0.25"/>
    <row r="991558" customFormat="1" x14ac:dyDescent="0.25"/>
    <row r="991559" customFormat="1" x14ac:dyDescent="0.25"/>
    <row r="991560" customFormat="1" x14ac:dyDescent="0.25"/>
    <row r="991561" customFormat="1" x14ac:dyDescent="0.25"/>
    <row r="991562" customFormat="1" x14ac:dyDescent="0.25"/>
    <row r="991563" customFormat="1" x14ac:dyDescent="0.25"/>
    <row r="991564" customFormat="1" x14ac:dyDescent="0.25"/>
    <row r="991565" customFormat="1" x14ac:dyDescent="0.25"/>
    <row r="991566" customFormat="1" x14ac:dyDescent="0.25"/>
    <row r="991567" customFormat="1" x14ac:dyDescent="0.25"/>
    <row r="991568" customFormat="1" x14ac:dyDescent="0.25"/>
    <row r="991569" customFormat="1" x14ac:dyDescent="0.25"/>
    <row r="991570" customFormat="1" x14ac:dyDescent="0.25"/>
    <row r="991571" customFormat="1" x14ac:dyDescent="0.25"/>
    <row r="991572" customFormat="1" x14ac:dyDescent="0.25"/>
    <row r="991573" customFormat="1" x14ac:dyDescent="0.25"/>
    <row r="991574" customFormat="1" x14ac:dyDescent="0.25"/>
    <row r="991575" customFormat="1" x14ac:dyDescent="0.25"/>
    <row r="991576" customFormat="1" x14ac:dyDescent="0.25"/>
    <row r="991577" customFormat="1" x14ac:dyDescent="0.25"/>
    <row r="991578" customFormat="1" x14ac:dyDescent="0.25"/>
    <row r="991579" customFormat="1" x14ac:dyDescent="0.25"/>
    <row r="991580" customFormat="1" x14ac:dyDescent="0.25"/>
    <row r="991581" customFormat="1" x14ac:dyDescent="0.25"/>
    <row r="991582" customFormat="1" x14ac:dyDescent="0.25"/>
    <row r="991583" customFormat="1" x14ac:dyDescent="0.25"/>
    <row r="991584" customFormat="1" x14ac:dyDescent="0.25"/>
    <row r="991585" customFormat="1" x14ac:dyDescent="0.25"/>
    <row r="991586" customFormat="1" x14ac:dyDescent="0.25"/>
    <row r="991587" customFormat="1" x14ac:dyDescent="0.25"/>
    <row r="991588" customFormat="1" x14ac:dyDescent="0.25"/>
    <row r="991589" customFormat="1" x14ac:dyDescent="0.25"/>
    <row r="991590" customFormat="1" x14ac:dyDescent="0.25"/>
    <row r="991591" customFormat="1" x14ac:dyDescent="0.25"/>
    <row r="991592" customFormat="1" x14ac:dyDescent="0.25"/>
    <row r="991593" customFormat="1" x14ac:dyDescent="0.25"/>
    <row r="991594" customFormat="1" x14ac:dyDescent="0.25"/>
    <row r="991595" customFormat="1" x14ac:dyDescent="0.25"/>
    <row r="991596" customFormat="1" x14ac:dyDescent="0.25"/>
    <row r="991597" customFormat="1" x14ac:dyDescent="0.25"/>
    <row r="991598" customFormat="1" x14ac:dyDescent="0.25"/>
    <row r="991599" customFormat="1" x14ac:dyDescent="0.25"/>
    <row r="991600" customFormat="1" x14ac:dyDescent="0.25"/>
    <row r="991601" customFormat="1" x14ac:dyDescent="0.25"/>
    <row r="991602" customFormat="1" x14ac:dyDescent="0.25"/>
    <row r="991603" customFormat="1" x14ac:dyDescent="0.25"/>
    <row r="991604" customFormat="1" x14ac:dyDescent="0.25"/>
    <row r="991605" customFormat="1" x14ac:dyDescent="0.25"/>
    <row r="991606" customFormat="1" x14ac:dyDescent="0.25"/>
    <row r="991607" customFormat="1" x14ac:dyDescent="0.25"/>
    <row r="991608" customFormat="1" x14ac:dyDescent="0.25"/>
    <row r="991609" customFormat="1" x14ac:dyDescent="0.25"/>
    <row r="991610" customFormat="1" x14ac:dyDescent="0.25"/>
    <row r="991611" customFormat="1" x14ac:dyDescent="0.25"/>
    <row r="991612" customFormat="1" x14ac:dyDescent="0.25"/>
    <row r="991613" customFormat="1" x14ac:dyDescent="0.25"/>
    <row r="991614" customFormat="1" x14ac:dyDescent="0.25"/>
    <row r="991615" customFormat="1" x14ac:dyDescent="0.25"/>
    <row r="991616" customFormat="1" x14ac:dyDescent="0.25"/>
    <row r="991617" customFormat="1" x14ac:dyDescent="0.25"/>
    <row r="991618" customFormat="1" x14ac:dyDescent="0.25"/>
    <row r="991619" customFormat="1" x14ac:dyDescent="0.25"/>
    <row r="991620" customFormat="1" x14ac:dyDescent="0.25"/>
    <row r="991621" customFormat="1" x14ac:dyDescent="0.25"/>
    <row r="991622" customFormat="1" x14ac:dyDescent="0.25"/>
    <row r="991623" customFormat="1" x14ac:dyDescent="0.25"/>
    <row r="991624" customFormat="1" x14ac:dyDescent="0.25"/>
    <row r="991625" customFormat="1" x14ac:dyDescent="0.25"/>
    <row r="991626" customFormat="1" x14ac:dyDescent="0.25"/>
    <row r="991627" customFormat="1" x14ac:dyDescent="0.25"/>
    <row r="991628" customFormat="1" x14ac:dyDescent="0.25"/>
    <row r="991629" customFormat="1" x14ac:dyDescent="0.25"/>
    <row r="991630" customFormat="1" x14ac:dyDescent="0.25"/>
    <row r="991631" customFormat="1" x14ac:dyDescent="0.25"/>
    <row r="991632" customFormat="1" x14ac:dyDescent="0.25"/>
    <row r="991633" customFormat="1" x14ac:dyDescent="0.25"/>
    <row r="991634" customFormat="1" x14ac:dyDescent="0.25"/>
    <row r="991635" customFormat="1" x14ac:dyDescent="0.25"/>
    <row r="991636" customFormat="1" x14ac:dyDescent="0.25"/>
    <row r="991637" customFormat="1" x14ac:dyDescent="0.25"/>
    <row r="991638" customFormat="1" x14ac:dyDescent="0.25"/>
    <row r="991639" customFormat="1" x14ac:dyDescent="0.25"/>
    <row r="991640" customFormat="1" x14ac:dyDescent="0.25"/>
    <row r="991641" customFormat="1" x14ac:dyDescent="0.25"/>
    <row r="991642" customFormat="1" x14ac:dyDescent="0.25"/>
    <row r="991643" customFormat="1" x14ac:dyDescent="0.25"/>
    <row r="991644" customFormat="1" x14ac:dyDescent="0.25"/>
    <row r="991645" customFormat="1" x14ac:dyDescent="0.25"/>
    <row r="991646" customFormat="1" x14ac:dyDescent="0.25"/>
    <row r="991647" customFormat="1" x14ac:dyDescent="0.25"/>
    <row r="991648" customFormat="1" x14ac:dyDescent="0.25"/>
    <row r="991649" customFormat="1" x14ac:dyDescent="0.25"/>
    <row r="991650" customFormat="1" x14ac:dyDescent="0.25"/>
    <row r="991651" customFormat="1" x14ac:dyDescent="0.25"/>
    <row r="991652" customFormat="1" x14ac:dyDescent="0.25"/>
    <row r="991653" customFormat="1" x14ac:dyDescent="0.25"/>
    <row r="991654" customFormat="1" x14ac:dyDescent="0.25"/>
    <row r="991655" customFormat="1" x14ac:dyDescent="0.25"/>
    <row r="991656" customFormat="1" x14ac:dyDescent="0.25"/>
    <row r="991657" customFormat="1" x14ac:dyDescent="0.25"/>
    <row r="991658" customFormat="1" x14ac:dyDescent="0.25"/>
    <row r="991659" customFormat="1" x14ac:dyDescent="0.25"/>
    <row r="991660" customFormat="1" x14ac:dyDescent="0.25"/>
    <row r="991661" customFormat="1" x14ac:dyDescent="0.25"/>
    <row r="991662" customFormat="1" x14ac:dyDescent="0.25"/>
    <row r="991663" customFormat="1" x14ac:dyDescent="0.25"/>
    <row r="991664" customFormat="1" x14ac:dyDescent="0.25"/>
    <row r="991665" customFormat="1" x14ac:dyDescent="0.25"/>
    <row r="991666" customFormat="1" x14ac:dyDescent="0.25"/>
    <row r="991667" customFormat="1" x14ac:dyDescent="0.25"/>
    <row r="991668" customFormat="1" x14ac:dyDescent="0.25"/>
    <row r="991669" customFormat="1" x14ac:dyDescent="0.25"/>
    <row r="991670" customFormat="1" x14ac:dyDescent="0.25"/>
    <row r="991671" customFormat="1" x14ac:dyDescent="0.25"/>
    <row r="991672" customFormat="1" x14ac:dyDescent="0.25"/>
    <row r="991673" customFormat="1" x14ac:dyDescent="0.25"/>
    <row r="991674" customFormat="1" x14ac:dyDescent="0.25"/>
    <row r="991675" customFormat="1" x14ac:dyDescent="0.25"/>
    <row r="991676" customFormat="1" x14ac:dyDescent="0.25"/>
    <row r="991677" customFormat="1" x14ac:dyDescent="0.25"/>
    <row r="991678" customFormat="1" x14ac:dyDescent="0.25"/>
    <row r="991679" customFormat="1" x14ac:dyDescent="0.25"/>
    <row r="991680" customFormat="1" x14ac:dyDescent="0.25"/>
    <row r="991681" customFormat="1" x14ac:dyDescent="0.25"/>
    <row r="991682" customFormat="1" x14ac:dyDescent="0.25"/>
    <row r="991683" customFormat="1" x14ac:dyDescent="0.25"/>
    <row r="991684" customFormat="1" x14ac:dyDescent="0.25"/>
    <row r="991685" customFormat="1" x14ac:dyDescent="0.25"/>
    <row r="991686" customFormat="1" x14ac:dyDescent="0.25"/>
    <row r="991687" customFormat="1" x14ac:dyDescent="0.25"/>
    <row r="991688" customFormat="1" x14ac:dyDescent="0.25"/>
    <row r="991689" customFormat="1" x14ac:dyDescent="0.25"/>
    <row r="991690" customFormat="1" x14ac:dyDescent="0.25"/>
    <row r="991691" customFormat="1" x14ac:dyDescent="0.25"/>
    <row r="991692" customFormat="1" x14ac:dyDescent="0.25"/>
    <row r="991693" customFormat="1" x14ac:dyDescent="0.25"/>
    <row r="991694" customFormat="1" x14ac:dyDescent="0.25"/>
    <row r="991695" customFormat="1" x14ac:dyDescent="0.25"/>
    <row r="991696" customFormat="1" x14ac:dyDescent="0.25"/>
    <row r="991697" customFormat="1" x14ac:dyDescent="0.25"/>
    <row r="991698" customFormat="1" x14ac:dyDescent="0.25"/>
    <row r="991699" customFormat="1" x14ac:dyDescent="0.25"/>
    <row r="991700" customFormat="1" x14ac:dyDescent="0.25"/>
    <row r="991701" customFormat="1" x14ac:dyDescent="0.25"/>
    <row r="991702" customFormat="1" x14ac:dyDescent="0.25"/>
    <row r="991703" customFormat="1" x14ac:dyDescent="0.25"/>
    <row r="991704" customFormat="1" x14ac:dyDescent="0.25"/>
    <row r="991705" customFormat="1" x14ac:dyDescent="0.25"/>
    <row r="991706" customFormat="1" x14ac:dyDescent="0.25"/>
    <row r="991707" customFormat="1" x14ac:dyDescent="0.25"/>
    <row r="991708" customFormat="1" x14ac:dyDescent="0.25"/>
    <row r="991709" customFormat="1" x14ac:dyDescent="0.25"/>
    <row r="991710" customFormat="1" x14ac:dyDescent="0.25"/>
    <row r="991711" customFormat="1" x14ac:dyDescent="0.25"/>
    <row r="991712" customFormat="1" x14ac:dyDescent="0.25"/>
    <row r="991713" customFormat="1" x14ac:dyDescent="0.25"/>
    <row r="991714" customFormat="1" x14ac:dyDescent="0.25"/>
    <row r="991715" customFormat="1" x14ac:dyDescent="0.25"/>
    <row r="991716" customFormat="1" x14ac:dyDescent="0.25"/>
    <row r="991717" customFormat="1" x14ac:dyDescent="0.25"/>
    <row r="991718" customFormat="1" x14ac:dyDescent="0.25"/>
    <row r="991719" customFormat="1" x14ac:dyDescent="0.25"/>
    <row r="991720" customFormat="1" x14ac:dyDescent="0.25"/>
    <row r="991721" customFormat="1" x14ac:dyDescent="0.25"/>
    <row r="991722" customFormat="1" x14ac:dyDescent="0.25"/>
    <row r="991723" customFormat="1" x14ac:dyDescent="0.25"/>
    <row r="991724" customFormat="1" x14ac:dyDescent="0.25"/>
    <row r="991725" customFormat="1" x14ac:dyDescent="0.25"/>
    <row r="991726" customFormat="1" x14ac:dyDescent="0.25"/>
    <row r="991727" customFormat="1" x14ac:dyDescent="0.25"/>
    <row r="991728" customFormat="1" x14ac:dyDescent="0.25"/>
    <row r="991729" customFormat="1" x14ac:dyDescent="0.25"/>
    <row r="991730" customFormat="1" x14ac:dyDescent="0.25"/>
    <row r="991731" customFormat="1" x14ac:dyDescent="0.25"/>
    <row r="991732" customFormat="1" x14ac:dyDescent="0.25"/>
    <row r="991733" customFormat="1" x14ac:dyDescent="0.25"/>
    <row r="991734" customFormat="1" x14ac:dyDescent="0.25"/>
    <row r="991735" customFormat="1" x14ac:dyDescent="0.25"/>
    <row r="991736" customFormat="1" x14ac:dyDescent="0.25"/>
    <row r="991737" customFormat="1" x14ac:dyDescent="0.25"/>
    <row r="991738" customFormat="1" x14ac:dyDescent="0.25"/>
    <row r="991739" customFormat="1" x14ac:dyDescent="0.25"/>
    <row r="991740" customFormat="1" x14ac:dyDescent="0.25"/>
    <row r="991741" customFormat="1" x14ac:dyDescent="0.25"/>
    <row r="991742" customFormat="1" x14ac:dyDescent="0.25"/>
    <row r="991743" customFormat="1" x14ac:dyDescent="0.25"/>
    <row r="991744" customFormat="1" x14ac:dyDescent="0.25"/>
    <row r="991745" customFormat="1" x14ac:dyDescent="0.25"/>
    <row r="991746" customFormat="1" x14ac:dyDescent="0.25"/>
    <row r="991747" customFormat="1" x14ac:dyDescent="0.25"/>
    <row r="991748" customFormat="1" x14ac:dyDescent="0.25"/>
    <row r="991749" customFormat="1" x14ac:dyDescent="0.25"/>
    <row r="991750" customFormat="1" x14ac:dyDescent="0.25"/>
    <row r="991751" customFormat="1" x14ac:dyDescent="0.25"/>
    <row r="991752" customFormat="1" x14ac:dyDescent="0.25"/>
    <row r="991753" customFormat="1" x14ac:dyDescent="0.25"/>
    <row r="991754" customFormat="1" x14ac:dyDescent="0.25"/>
    <row r="991755" customFormat="1" x14ac:dyDescent="0.25"/>
    <row r="991756" customFormat="1" x14ac:dyDescent="0.25"/>
    <row r="991757" customFormat="1" x14ac:dyDescent="0.25"/>
    <row r="991758" customFormat="1" x14ac:dyDescent="0.25"/>
    <row r="991759" customFormat="1" x14ac:dyDescent="0.25"/>
    <row r="991760" customFormat="1" x14ac:dyDescent="0.25"/>
    <row r="991761" customFormat="1" x14ac:dyDescent="0.25"/>
    <row r="991762" customFormat="1" x14ac:dyDescent="0.25"/>
    <row r="991763" customFormat="1" x14ac:dyDescent="0.25"/>
    <row r="991764" customFormat="1" x14ac:dyDescent="0.25"/>
    <row r="991765" customFormat="1" x14ac:dyDescent="0.25"/>
    <row r="991766" customFormat="1" x14ac:dyDescent="0.25"/>
    <row r="991767" customFormat="1" x14ac:dyDescent="0.25"/>
    <row r="991768" customFormat="1" x14ac:dyDescent="0.25"/>
    <row r="991769" customFormat="1" x14ac:dyDescent="0.25"/>
    <row r="991770" customFormat="1" x14ac:dyDescent="0.25"/>
    <row r="991771" customFormat="1" x14ac:dyDescent="0.25"/>
    <row r="991772" customFormat="1" x14ac:dyDescent="0.25"/>
    <row r="991773" customFormat="1" x14ac:dyDescent="0.25"/>
    <row r="991774" customFormat="1" x14ac:dyDescent="0.25"/>
    <row r="991775" customFormat="1" x14ac:dyDescent="0.25"/>
    <row r="991776" customFormat="1" x14ac:dyDescent="0.25"/>
    <row r="991777" customFormat="1" x14ac:dyDescent="0.25"/>
    <row r="991778" customFormat="1" x14ac:dyDescent="0.25"/>
    <row r="991779" customFormat="1" x14ac:dyDescent="0.25"/>
    <row r="991780" customFormat="1" x14ac:dyDescent="0.25"/>
    <row r="991781" customFormat="1" x14ac:dyDescent="0.25"/>
    <row r="991782" customFormat="1" x14ac:dyDescent="0.25"/>
    <row r="991783" customFormat="1" x14ac:dyDescent="0.25"/>
    <row r="991784" customFormat="1" x14ac:dyDescent="0.25"/>
    <row r="991785" customFormat="1" x14ac:dyDescent="0.25"/>
    <row r="991786" customFormat="1" x14ac:dyDescent="0.25"/>
    <row r="991787" customFormat="1" x14ac:dyDescent="0.25"/>
    <row r="991788" customFormat="1" x14ac:dyDescent="0.25"/>
    <row r="991789" customFormat="1" x14ac:dyDescent="0.25"/>
    <row r="991790" customFormat="1" x14ac:dyDescent="0.25"/>
    <row r="991791" customFormat="1" x14ac:dyDescent="0.25"/>
    <row r="991792" customFormat="1" x14ac:dyDescent="0.25"/>
    <row r="991793" customFormat="1" x14ac:dyDescent="0.25"/>
    <row r="991794" customFormat="1" x14ac:dyDescent="0.25"/>
    <row r="991795" customFormat="1" x14ac:dyDescent="0.25"/>
    <row r="991796" customFormat="1" x14ac:dyDescent="0.25"/>
    <row r="991797" customFormat="1" x14ac:dyDescent="0.25"/>
    <row r="991798" customFormat="1" x14ac:dyDescent="0.25"/>
    <row r="991799" customFormat="1" x14ac:dyDescent="0.25"/>
    <row r="991800" customFormat="1" x14ac:dyDescent="0.25"/>
    <row r="991801" customFormat="1" x14ac:dyDescent="0.25"/>
    <row r="991802" customFormat="1" x14ac:dyDescent="0.25"/>
    <row r="991803" customFormat="1" x14ac:dyDescent="0.25"/>
    <row r="991804" customFormat="1" x14ac:dyDescent="0.25"/>
    <row r="991805" customFormat="1" x14ac:dyDescent="0.25"/>
    <row r="991806" customFormat="1" x14ac:dyDescent="0.25"/>
    <row r="991807" customFormat="1" x14ac:dyDescent="0.25"/>
    <row r="991808" customFormat="1" x14ac:dyDescent="0.25"/>
    <row r="991809" customFormat="1" x14ac:dyDescent="0.25"/>
    <row r="991810" customFormat="1" x14ac:dyDescent="0.25"/>
    <row r="991811" customFormat="1" x14ac:dyDescent="0.25"/>
    <row r="991812" customFormat="1" x14ac:dyDescent="0.25"/>
    <row r="991813" customFormat="1" x14ac:dyDescent="0.25"/>
    <row r="991814" customFormat="1" x14ac:dyDescent="0.25"/>
    <row r="991815" customFormat="1" x14ac:dyDescent="0.25"/>
    <row r="991816" customFormat="1" x14ac:dyDescent="0.25"/>
    <row r="991817" customFormat="1" x14ac:dyDescent="0.25"/>
    <row r="991818" customFormat="1" x14ac:dyDescent="0.25"/>
    <row r="991819" customFormat="1" x14ac:dyDescent="0.25"/>
    <row r="991820" customFormat="1" x14ac:dyDescent="0.25"/>
    <row r="991821" customFormat="1" x14ac:dyDescent="0.25"/>
    <row r="991822" customFormat="1" x14ac:dyDescent="0.25"/>
    <row r="991823" customFormat="1" x14ac:dyDescent="0.25"/>
    <row r="991824" customFormat="1" x14ac:dyDescent="0.25"/>
    <row r="991825" customFormat="1" x14ac:dyDescent="0.25"/>
    <row r="991826" customFormat="1" x14ac:dyDescent="0.25"/>
    <row r="991827" customFormat="1" x14ac:dyDescent="0.25"/>
    <row r="991828" customFormat="1" x14ac:dyDescent="0.25"/>
    <row r="991829" customFormat="1" x14ac:dyDescent="0.25"/>
    <row r="991830" customFormat="1" x14ac:dyDescent="0.25"/>
    <row r="991831" customFormat="1" x14ac:dyDescent="0.25"/>
    <row r="991832" customFormat="1" x14ac:dyDescent="0.25"/>
    <row r="991833" customFormat="1" x14ac:dyDescent="0.25"/>
    <row r="991834" customFormat="1" x14ac:dyDescent="0.25"/>
    <row r="991835" customFormat="1" x14ac:dyDescent="0.25"/>
    <row r="991836" customFormat="1" x14ac:dyDescent="0.25"/>
    <row r="991837" customFormat="1" x14ac:dyDescent="0.25"/>
    <row r="991838" customFormat="1" x14ac:dyDescent="0.25"/>
    <row r="991839" customFormat="1" x14ac:dyDescent="0.25"/>
    <row r="991840" customFormat="1" x14ac:dyDescent="0.25"/>
    <row r="991841" customFormat="1" x14ac:dyDescent="0.25"/>
    <row r="991842" customFormat="1" x14ac:dyDescent="0.25"/>
    <row r="991843" customFormat="1" x14ac:dyDescent="0.25"/>
    <row r="991844" customFormat="1" x14ac:dyDescent="0.25"/>
    <row r="991845" customFormat="1" x14ac:dyDescent="0.25"/>
    <row r="991846" customFormat="1" x14ac:dyDescent="0.25"/>
    <row r="991847" customFormat="1" x14ac:dyDescent="0.25"/>
    <row r="991848" customFormat="1" x14ac:dyDescent="0.25"/>
    <row r="991849" customFormat="1" x14ac:dyDescent="0.25"/>
    <row r="991850" customFormat="1" x14ac:dyDescent="0.25"/>
    <row r="991851" customFormat="1" x14ac:dyDescent="0.25"/>
    <row r="991852" customFormat="1" x14ac:dyDescent="0.25"/>
    <row r="991853" customFormat="1" x14ac:dyDescent="0.25"/>
    <row r="991854" customFormat="1" x14ac:dyDescent="0.25"/>
    <row r="991855" customFormat="1" x14ac:dyDescent="0.25"/>
    <row r="991856" customFormat="1" x14ac:dyDescent="0.25"/>
    <row r="991857" customFormat="1" x14ac:dyDescent="0.25"/>
    <row r="991858" customFormat="1" x14ac:dyDescent="0.25"/>
    <row r="991859" customFormat="1" x14ac:dyDescent="0.25"/>
    <row r="991860" customFormat="1" x14ac:dyDescent="0.25"/>
    <row r="991861" customFormat="1" x14ac:dyDescent="0.25"/>
    <row r="991862" customFormat="1" x14ac:dyDescent="0.25"/>
    <row r="991863" customFormat="1" x14ac:dyDescent="0.25"/>
    <row r="991864" customFormat="1" x14ac:dyDescent="0.25"/>
    <row r="991865" customFormat="1" x14ac:dyDescent="0.25"/>
    <row r="991866" customFormat="1" x14ac:dyDescent="0.25"/>
    <row r="991867" customFormat="1" x14ac:dyDescent="0.25"/>
    <row r="991868" customFormat="1" x14ac:dyDescent="0.25"/>
    <row r="991869" customFormat="1" x14ac:dyDescent="0.25"/>
    <row r="991870" customFormat="1" x14ac:dyDescent="0.25"/>
    <row r="991871" customFormat="1" x14ac:dyDescent="0.25"/>
    <row r="991872" customFormat="1" x14ac:dyDescent="0.25"/>
    <row r="991873" customFormat="1" x14ac:dyDescent="0.25"/>
    <row r="991874" customFormat="1" x14ac:dyDescent="0.25"/>
    <row r="991875" customFormat="1" x14ac:dyDescent="0.25"/>
    <row r="991876" customFormat="1" x14ac:dyDescent="0.25"/>
    <row r="991877" customFormat="1" x14ac:dyDescent="0.25"/>
    <row r="991878" customFormat="1" x14ac:dyDescent="0.25"/>
    <row r="991879" customFormat="1" x14ac:dyDescent="0.25"/>
    <row r="991880" customFormat="1" x14ac:dyDescent="0.25"/>
    <row r="991881" customFormat="1" x14ac:dyDescent="0.25"/>
    <row r="991882" customFormat="1" x14ac:dyDescent="0.25"/>
    <row r="991883" customFormat="1" x14ac:dyDescent="0.25"/>
    <row r="991884" customFormat="1" x14ac:dyDescent="0.25"/>
    <row r="991885" customFormat="1" x14ac:dyDescent="0.25"/>
    <row r="991886" customFormat="1" x14ac:dyDescent="0.25"/>
    <row r="991887" customFormat="1" x14ac:dyDescent="0.25"/>
    <row r="991888" customFormat="1" x14ac:dyDescent="0.25"/>
    <row r="991889" customFormat="1" x14ac:dyDescent="0.25"/>
    <row r="991890" customFormat="1" x14ac:dyDescent="0.25"/>
    <row r="991891" customFormat="1" x14ac:dyDescent="0.25"/>
    <row r="991892" customFormat="1" x14ac:dyDescent="0.25"/>
    <row r="991893" customFormat="1" x14ac:dyDescent="0.25"/>
    <row r="991894" customFormat="1" x14ac:dyDescent="0.25"/>
    <row r="991895" customFormat="1" x14ac:dyDescent="0.25"/>
    <row r="991896" customFormat="1" x14ac:dyDescent="0.25"/>
    <row r="991897" customFormat="1" x14ac:dyDescent="0.25"/>
    <row r="991898" customFormat="1" x14ac:dyDescent="0.25"/>
    <row r="991899" customFormat="1" x14ac:dyDescent="0.25"/>
    <row r="991900" customFormat="1" x14ac:dyDescent="0.25"/>
    <row r="991901" customFormat="1" x14ac:dyDescent="0.25"/>
    <row r="991902" customFormat="1" x14ac:dyDescent="0.25"/>
    <row r="991903" customFormat="1" x14ac:dyDescent="0.25"/>
    <row r="991904" customFormat="1" x14ac:dyDescent="0.25"/>
    <row r="991905" customFormat="1" x14ac:dyDescent="0.25"/>
    <row r="991906" customFormat="1" x14ac:dyDescent="0.25"/>
    <row r="991907" customFormat="1" x14ac:dyDescent="0.25"/>
    <row r="991908" customFormat="1" x14ac:dyDescent="0.25"/>
    <row r="991909" customFormat="1" x14ac:dyDescent="0.25"/>
    <row r="991910" customFormat="1" x14ac:dyDescent="0.25"/>
    <row r="991911" customFormat="1" x14ac:dyDescent="0.25"/>
    <row r="991912" customFormat="1" x14ac:dyDescent="0.25"/>
    <row r="991913" customFormat="1" x14ac:dyDescent="0.25"/>
    <row r="991914" customFormat="1" x14ac:dyDescent="0.25"/>
    <row r="991915" customFormat="1" x14ac:dyDescent="0.25"/>
    <row r="991916" customFormat="1" x14ac:dyDescent="0.25"/>
    <row r="991917" customFormat="1" x14ac:dyDescent="0.25"/>
    <row r="991918" customFormat="1" x14ac:dyDescent="0.25"/>
    <row r="991919" customFormat="1" x14ac:dyDescent="0.25"/>
    <row r="991920" customFormat="1" x14ac:dyDescent="0.25"/>
    <row r="991921" customFormat="1" x14ac:dyDescent="0.25"/>
    <row r="991922" customFormat="1" x14ac:dyDescent="0.25"/>
    <row r="991923" customFormat="1" x14ac:dyDescent="0.25"/>
    <row r="991924" customFormat="1" x14ac:dyDescent="0.25"/>
    <row r="991925" customFormat="1" x14ac:dyDescent="0.25"/>
    <row r="991926" customFormat="1" x14ac:dyDescent="0.25"/>
    <row r="991927" customFormat="1" x14ac:dyDescent="0.25"/>
    <row r="991928" customFormat="1" x14ac:dyDescent="0.25"/>
    <row r="991929" customFormat="1" x14ac:dyDescent="0.25"/>
    <row r="991930" customFormat="1" x14ac:dyDescent="0.25"/>
    <row r="991931" customFormat="1" x14ac:dyDescent="0.25"/>
    <row r="991932" customFormat="1" x14ac:dyDescent="0.25"/>
    <row r="991933" customFormat="1" x14ac:dyDescent="0.25"/>
    <row r="991934" customFormat="1" x14ac:dyDescent="0.25"/>
    <row r="991935" customFormat="1" x14ac:dyDescent="0.25"/>
    <row r="991936" customFormat="1" x14ac:dyDescent="0.25"/>
    <row r="991937" customFormat="1" x14ac:dyDescent="0.25"/>
    <row r="991938" customFormat="1" x14ac:dyDescent="0.25"/>
    <row r="991939" customFormat="1" x14ac:dyDescent="0.25"/>
    <row r="991940" customFormat="1" x14ac:dyDescent="0.25"/>
    <row r="991941" customFormat="1" x14ac:dyDescent="0.25"/>
    <row r="991942" customFormat="1" x14ac:dyDescent="0.25"/>
    <row r="991943" customFormat="1" x14ac:dyDescent="0.25"/>
    <row r="991944" customFormat="1" x14ac:dyDescent="0.25"/>
    <row r="991945" customFormat="1" x14ac:dyDescent="0.25"/>
    <row r="991946" customFormat="1" x14ac:dyDescent="0.25"/>
    <row r="991947" customFormat="1" x14ac:dyDescent="0.25"/>
    <row r="991948" customFormat="1" x14ac:dyDescent="0.25"/>
    <row r="991949" customFormat="1" x14ac:dyDescent="0.25"/>
    <row r="991950" customFormat="1" x14ac:dyDescent="0.25"/>
    <row r="991951" customFormat="1" x14ac:dyDescent="0.25"/>
    <row r="991952" customFormat="1" x14ac:dyDescent="0.25"/>
    <row r="991953" customFormat="1" x14ac:dyDescent="0.25"/>
    <row r="991954" customFormat="1" x14ac:dyDescent="0.25"/>
    <row r="991955" customFormat="1" x14ac:dyDescent="0.25"/>
    <row r="991956" customFormat="1" x14ac:dyDescent="0.25"/>
    <row r="991957" customFormat="1" x14ac:dyDescent="0.25"/>
    <row r="991958" customFormat="1" x14ac:dyDescent="0.25"/>
    <row r="991959" customFormat="1" x14ac:dyDescent="0.25"/>
    <row r="991960" customFormat="1" x14ac:dyDescent="0.25"/>
    <row r="991961" customFormat="1" x14ac:dyDescent="0.25"/>
    <row r="991962" customFormat="1" x14ac:dyDescent="0.25"/>
    <row r="991963" customFormat="1" x14ac:dyDescent="0.25"/>
    <row r="991964" customFormat="1" x14ac:dyDescent="0.25"/>
    <row r="991965" customFormat="1" x14ac:dyDescent="0.25"/>
    <row r="991966" customFormat="1" x14ac:dyDescent="0.25"/>
    <row r="991967" customFormat="1" x14ac:dyDescent="0.25"/>
    <row r="991968" customFormat="1" x14ac:dyDescent="0.25"/>
    <row r="991969" customFormat="1" x14ac:dyDescent="0.25"/>
    <row r="991970" customFormat="1" x14ac:dyDescent="0.25"/>
    <row r="991971" customFormat="1" x14ac:dyDescent="0.25"/>
    <row r="991972" customFormat="1" x14ac:dyDescent="0.25"/>
    <row r="991973" customFormat="1" x14ac:dyDescent="0.25"/>
    <row r="991974" customFormat="1" x14ac:dyDescent="0.25"/>
    <row r="991975" customFormat="1" x14ac:dyDescent="0.25"/>
    <row r="991976" customFormat="1" x14ac:dyDescent="0.25"/>
    <row r="991977" customFormat="1" x14ac:dyDescent="0.25"/>
    <row r="991978" customFormat="1" x14ac:dyDescent="0.25"/>
    <row r="991979" customFormat="1" x14ac:dyDescent="0.25"/>
    <row r="991980" customFormat="1" x14ac:dyDescent="0.25"/>
    <row r="991981" customFormat="1" x14ac:dyDescent="0.25"/>
    <row r="991982" customFormat="1" x14ac:dyDescent="0.25"/>
    <row r="991983" customFormat="1" x14ac:dyDescent="0.25"/>
    <row r="991984" customFormat="1" x14ac:dyDescent="0.25"/>
    <row r="991985" customFormat="1" x14ac:dyDescent="0.25"/>
    <row r="991986" customFormat="1" x14ac:dyDescent="0.25"/>
    <row r="991987" customFormat="1" x14ac:dyDescent="0.25"/>
    <row r="991988" customFormat="1" x14ac:dyDescent="0.25"/>
    <row r="991989" customFormat="1" x14ac:dyDescent="0.25"/>
    <row r="991990" customFormat="1" x14ac:dyDescent="0.25"/>
    <row r="991991" customFormat="1" x14ac:dyDescent="0.25"/>
    <row r="991992" customFormat="1" x14ac:dyDescent="0.25"/>
    <row r="991993" customFormat="1" x14ac:dyDescent="0.25"/>
    <row r="991994" customFormat="1" x14ac:dyDescent="0.25"/>
    <row r="991995" customFormat="1" x14ac:dyDescent="0.25"/>
    <row r="991996" customFormat="1" x14ac:dyDescent="0.25"/>
    <row r="991997" customFormat="1" x14ac:dyDescent="0.25"/>
    <row r="991998" customFormat="1" x14ac:dyDescent="0.25"/>
    <row r="991999" customFormat="1" x14ac:dyDescent="0.25"/>
    <row r="992000" customFormat="1" x14ac:dyDescent="0.25"/>
    <row r="992001" customFormat="1" x14ac:dyDescent="0.25"/>
    <row r="992002" customFormat="1" x14ac:dyDescent="0.25"/>
    <row r="992003" customFormat="1" x14ac:dyDescent="0.25"/>
    <row r="992004" customFormat="1" x14ac:dyDescent="0.25"/>
    <row r="992005" customFormat="1" x14ac:dyDescent="0.25"/>
    <row r="992006" customFormat="1" x14ac:dyDescent="0.25"/>
    <row r="992007" customFormat="1" x14ac:dyDescent="0.25"/>
    <row r="992008" customFormat="1" x14ac:dyDescent="0.25"/>
    <row r="992009" customFormat="1" x14ac:dyDescent="0.25"/>
    <row r="992010" customFormat="1" x14ac:dyDescent="0.25"/>
    <row r="992011" customFormat="1" x14ac:dyDescent="0.25"/>
    <row r="992012" customFormat="1" x14ac:dyDescent="0.25"/>
    <row r="992013" customFormat="1" x14ac:dyDescent="0.25"/>
    <row r="992014" customFormat="1" x14ac:dyDescent="0.25"/>
    <row r="992015" customFormat="1" x14ac:dyDescent="0.25"/>
    <row r="992016" customFormat="1" x14ac:dyDescent="0.25"/>
    <row r="992017" customFormat="1" x14ac:dyDescent="0.25"/>
    <row r="992018" customFormat="1" x14ac:dyDescent="0.25"/>
    <row r="992019" customFormat="1" x14ac:dyDescent="0.25"/>
    <row r="992020" customFormat="1" x14ac:dyDescent="0.25"/>
    <row r="992021" customFormat="1" x14ac:dyDescent="0.25"/>
    <row r="992022" customFormat="1" x14ac:dyDescent="0.25"/>
    <row r="992023" customFormat="1" x14ac:dyDescent="0.25"/>
    <row r="992024" customFormat="1" x14ac:dyDescent="0.25"/>
    <row r="992025" customFormat="1" x14ac:dyDescent="0.25"/>
    <row r="992026" customFormat="1" x14ac:dyDescent="0.25"/>
    <row r="992027" customFormat="1" x14ac:dyDescent="0.25"/>
    <row r="992028" customFormat="1" x14ac:dyDescent="0.25"/>
    <row r="992029" customFormat="1" x14ac:dyDescent="0.25"/>
    <row r="992030" customFormat="1" x14ac:dyDescent="0.25"/>
    <row r="992031" customFormat="1" x14ac:dyDescent="0.25"/>
    <row r="992032" customFormat="1" x14ac:dyDescent="0.25"/>
    <row r="992033" customFormat="1" x14ac:dyDescent="0.25"/>
    <row r="992034" customFormat="1" x14ac:dyDescent="0.25"/>
    <row r="992035" customFormat="1" x14ac:dyDescent="0.25"/>
    <row r="992036" customFormat="1" x14ac:dyDescent="0.25"/>
    <row r="992037" customFormat="1" x14ac:dyDescent="0.25"/>
    <row r="992038" customFormat="1" x14ac:dyDescent="0.25"/>
    <row r="992039" customFormat="1" x14ac:dyDescent="0.25"/>
    <row r="992040" customFormat="1" x14ac:dyDescent="0.25"/>
    <row r="992041" customFormat="1" x14ac:dyDescent="0.25"/>
    <row r="992042" customFormat="1" x14ac:dyDescent="0.25"/>
    <row r="992043" customFormat="1" x14ac:dyDescent="0.25"/>
    <row r="992044" customFormat="1" x14ac:dyDescent="0.25"/>
    <row r="992045" customFormat="1" x14ac:dyDescent="0.25"/>
    <row r="992046" customFormat="1" x14ac:dyDescent="0.25"/>
    <row r="992047" customFormat="1" x14ac:dyDescent="0.25"/>
    <row r="992048" customFormat="1" x14ac:dyDescent="0.25"/>
    <row r="992049" customFormat="1" x14ac:dyDescent="0.25"/>
    <row r="992050" customFormat="1" x14ac:dyDescent="0.25"/>
    <row r="992051" customFormat="1" x14ac:dyDescent="0.25"/>
    <row r="992052" customFormat="1" x14ac:dyDescent="0.25"/>
    <row r="992053" customFormat="1" x14ac:dyDescent="0.25"/>
    <row r="992054" customFormat="1" x14ac:dyDescent="0.25"/>
    <row r="992055" customFormat="1" x14ac:dyDescent="0.25"/>
    <row r="992056" customFormat="1" x14ac:dyDescent="0.25"/>
    <row r="992057" customFormat="1" x14ac:dyDescent="0.25"/>
    <row r="992058" customFormat="1" x14ac:dyDescent="0.25"/>
    <row r="992059" customFormat="1" x14ac:dyDescent="0.25"/>
    <row r="992060" customFormat="1" x14ac:dyDescent="0.25"/>
    <row r="992061" customFormat="1" x14ac:dyDescent="0.25"/>
    <row r="992062" customFormat="1" x14ac:dyDescent="0.25"/>
    <row r="992063" customFormat="1" x14ac:dyDescent="0.25"/>
    <row r="992064" customFormat="1" x14ac:dyDescent="0.25"/>
    <row r="992065" customFormat="1" x14ac:dyDescent="0.25"/>
    <row r="992066" customFormat="1" x14ac:dyDescent="0.25"/>
    <row r="992067" customFormat="1" x14ac:dyDescent="0.25"/>
    <row r="992068" customFormat="1" x14ac:dyDescent="0.25"/>
    <row r="992069" customFormat="1" x14ac:dyDescent="0.25"/>
    <row r="992070" customFormat="1" x14ac:dyDescent="0.25"/>
    <row r="992071" customFormat="1" x14ac:dyDescent="0.25"/>
    <row r="992072" customFormat="1" x14ac:dyDescent="0.25"/>
    <row r="992073" customFormat="1" x14ac:dyDescent="0.25"/>
    <row r="992074" customFormat="1" x14ac:dyDescent="0.25"/>
    <row r="992075" customFormat="1" x14ac:dyDescent="0.25"/>
    <row r="992076" customFormat="1" x14ac:dyDescent="0.25"/>
    <row r="992077" customFormat="1" x14ac:dyDescent="0.25"/>
    <row r="992078" customFormat="1" x14ac:dyDescent="0.25"/>
    <row r="992079" customFormat="1" x14ac:dyDescent="0.25"/>
    <row r="992080" customFormat="1" x14ac:dyDescent="0.25"/>
    <row r="992081" customFormat="1" x14ac:dyDescent="0.25"/>
    <row r="992082" customFormat="1" x14ac:dyDescent="0.25"/>
    <row r="992083" customFormat="1" x14ac:dyDescent="0.25"/>
    <row r="992084" customFormat="1" x14ac:dyDescent="0.25"/>
    <row r="992085" customFormat="1" x14ac:dyDescent="0.25"/>
    <row r="992086" customFormat="1" x14ac:dyDescent="0.25"/>
    <row r="992087" customFormat="1" x14ac:dyDescent="0.25"/>
    <row r="992088" customFormat="1" x14ac:dyDescent="0.25"/>
    <row r="992089" customFormat="1" x14ac:dyDescent="0.25"/>
    <row r="992090" customFormat="1" x14ac:dyDescent="0.25"/>
    <row r="992091" customFormat="1" x14ac:dyDescent="0.25"/>
    <row r="992092" customFormat="1" x14ac:dyDescent="0.25"/>
    <row r="992093" customFormat="1" x14ac:dyDescent="0.25"/>
    <row r="992094" customFormat="1" x14ac:dyDescent="0.25"/>
    <row r="992095" customFormat="1" x14ac:dyDescent="0.25"/>
    <row r="992096" customFormat="1" x14ac:dyDescent="0.25"/>
    <row r="992097" customFormat="1" x14ac:dyDescent="0.25"/>
    <row r="992098" customFormat="1" x14ac:dyDescent="0.25"/>
    <row r="992099" customFormat="1" x14ac:dyDescent="0.25"/>
    <row r="992100" customFormat="1" x14ac:dyDescent="0.25"/>
    <row r="992101" customFormat="1" x14ac:dyDescent="0.25"/>
    <row r="992102" customFormat="1" x14ac:dyDescent="0.25"/>
    <row r="992103" customFormat="1" x14ac:dyDescent="0.25"/>
    <row r="992104" customFormat="1" x14ac:dyDescent="0.25"/>
    <row r="992105" customFormat="1" x14ac:dyDescent="0.25"/>
    <row r="992106" customFormat="1" x14ac:dyDescent="0.25"/>
    <row r="992107" customFormat="1" x14ac:dyDescent="0.25"/>
    <row r="992108" customFormat="1" x14ac:dyDescent="0.25"/>
    <row r="992109" customFormat="1" x14ac:dyDescent="0.25"/>
    <row r="992110" customFormat="1" x14ac:dyDescent="0.25"/>
    <row r="992111" customFormat="1" x14ac:dyDescent="0.25"/>
    <row r="992112" customFormat="1" x14ac:dyDescent="0.25"/>
    <row r="992113" customFormat="1" x14ac:dyDescent="0.25"/>
    <row r="992114" customFormat="1" x14ac:dyDescent="0.25"/>
    <row r="992115" customFormat="1" x14ac:dyDescent="0.25"/>
    <row r="992116" customFormat="1" x14ac:dyDescent="0.25"/>
    <row r="992117" customFormat="1" x14ac:dyDescent="0.25"/>
    <row r="992118" customFormat="1" x14ac:dyDescent="0.25"/>
    <row r="992119" customFormat="1" x14ac:dyDescent="0.25"/>
    <row r="992120" customFormat="1" x14ac:dyDescent="0.25"/>
    <row r="992121" customFormat="1" x14ac:dyDescent="0.25"/>
    <row r="992122" customFormat="1" x14ac:dyDescent="0.25"/>
    <row r="992123" customFormat="1" x14ac:dyDescent="0.25"/>
    <row r="992124" customFormat="1" x14ac:dyDescent="0.25"/>
    <row r="992125" customFormat="1" x14ac:dyDescent="0.25"/>
    <row r="992126" customFormat="1" x14ac:dyDescent="0.25"/>
    <row r="992127" customFormat="1" x14ac:dyDescent="0.25"/>
    <row r="992128" customFormat="1" x14ac:dyDescent="0.25"/>
    <row r="992129" customFormat="1" x14ac:dyDescent="0.25"/>
    <row r="992130" customFormat="1" x14ac:dyDescent="0.25"/>
    <row r="992131" customFormat="1" x14ac:dyDescent="0.25"/>
    <row r="992132" customFormat="1" x14ac:dyDescent="0.25"/>
    <row r="992133" customFormat="1" x14ac:dyDescent="0.25"/>
    <row r="992134" customFormat="1" x14ac:dyDescent="0.25"/>
    <row r="992135" customFormat="1" x14ac:dyDescent="0.25"/>
    <row r="992136" customFormat="1" x14ac:dyDescent="0.25"/>
    <row r="992137" customFormat="1" x14ac:dyDescent="0.25"/>
    <row r="992138" customFormat="1" x14ac:dyDescent="0.25"/>
    <row r="992139" customFormat="1" x14ac:dyDescent="0.25"/>
    <row r="992140" customFormat="1" x14ac:dyDescent="0.25"/>
    <row r="992141" customFormat="1" x14ac:dyDescent="0.25"/>
    <row r="992142" customFormat="1" x14ac:dyDescent="0.25"/>
    <row r="992143" customFormat="1" x14ac:dyDescent="0.25"/>
    <row r="992144" customFormat="1" x14ac:dyDescent="0.25"/>
    <row r="992145" customFormat="1" x14ac:dyDescent="0.25"/>
    <row r="992146" customFormat="1" x14ac:dyDescent="0.25"/>
    <row r="992147" customFormat="1" x14ac:dyDescent="0.25"/>
    <row r="992148" customFormat="1" x14ac:dyDescent="0.25"/>
    <row r="992149" customFormat="1" x14ac:dyDescent="0.25"/>
    <row r="992150" customFormat="1" x14ac:dyDescent="0.25"/>
    <row r="992151" customFormat="1" x14ac:dyDescent="0.25"/>
    <row r="992152" customFormat="1" x14ac:dyDescent="0.25"/>
    <row r="992153" customFormat="1" x14ac:dyDescent="0.25"/>
    <row r="992154" customFormat="1" x14ac:dyDescent="0.25"/>
    <row r="992155" customFormat="1" x14ac:dyDescent="0.25"/>
    <row r="992156" customFormat="1" x14ac:dyDescent="0.25"/>
    <row r="992157" customFormat="1" x14ac:dyDescent="0.25"/>
    <row r="992158" customFormat="1" x14ac:dyDescent="0.25"/>
    <row r="992159" customFormat="1" x14ac:dyDescent="0.25"/>
    <row r="992160" customFormat="1" x14ac:dyDescent="0.25"/>
    <row r="992161" customFormat="1" x14ac:dyDescent="0.25"/>
    <row r="992162" customFormat="1" x14ac:dyDescent="0.25"/>
    <row r="992163" customFormat="1" x14ac:dyDescent="0.25"/>
    <row r="992164" customFormat="1" x14ac:dyDescent="0.25"/>
    <row r="992165" customFormat="1" x14ac:dyDescent="0.25"/>
    <row r="992166" customFormat="1" x14ac:dyDescent="0.25"/>
    <row r="992167" customFormat="1" x14ac:dyDescent="0.25"/>
    <row r="992168" customFormat="1" x14ac:dyDescent="0.25"/>
    <row r="992169" customFormat="1" x14ac:dyDescent="0.25"/>
    <row r="992170" customFormat="1" x14ac:dyDescent="0.25"/>
    <row r="992171" customFormat="1" x14ac:dyDescent="0.25"/>
    <row r="992172" customFormat="1" x14ac:dyDescent="0.25"/>
    <row r="992173" customFormat="1" x14ac:dyDescent="0.25"/>
    <row r="992174" customFormat="1" x14ac:dyDescent="0.25"/>
    <row r="992175" customFormat="1" x14ac:dyDescent="0.25"/>
    <row r="992176" customFormat="1" x14ac:dyDescent="0.25"/>
    <row r="992177" customFormat="1" x14ac:dyDescent="0.25"/>
    <row r="992178" customFormat="1" x14ac:dyDescent="0.25"/>
    <row r="992179" customFormat="1" x14ac:dyDescent="0.25"/>
    <row r="992180" customFormat="1" x14ac:dyDescent="0.25"/>
    <row r="992181" customFormat="1" x14ac:dyDescent="0.25"/>
    <row r="992182" customFormat="1" x14ac:dyDescent="0.25"/>
    <row r="992183" customFormat="1" x14ac:dyDescent="0.25"/>
    <row r="992184" customFormat="1" x14ac:dyDescent="0.25"/>
    <row r="992185" customFormat="1" x14ac:dyDescent="0.25"/>
    <row r="992186" customFormat="1" x14ac:dyDescent="0.25"/>
    <row r="992187" customFormat="1" x14ac:dyDescent="0.25"/>
    <row r="992188" customFormat="1" x14ac:dyDescent="0.25"/>
    <row r="992189" customFormat="1" x14ac:dyDescent="0.25"/>
    <row r="992190" customFormat="1" x14ac:dyDescent="0.25"/>
    <row r="992191" customFormat="1" x14ac:dyDescent="0.25"/>
    <row r="992192" customFormat="1" x14ac:dyDescent="0.25"/>
    <row r="992193" customFormat="1" x14ac:dyDescent="0.25"/>
    <row r="992194" customFormat="1" x14ac:dyDescent="0.25"/>
    <row r="992195" customFormat="1" x14ac:dyDescent="0.25"/>
    <row r="992196" customFormat="1" x14ac:dyDescent="0.25"/>
    <row r="992197" customFormat="1" x14ac:dyDescent="0.25"/>
    <row r="992198" customFormat="1" x14ac:dyDescent="0.25"/>
    <row r="992199" customFormat="1" x14ac:dyDescent="0.25"/>
    <row r="992200" customFormat="1" x14ac:dyDescent="0.25"/>
    <row r="992201" customFormat="1" x14ac:dyDescent="0.25"/>
    <row r="992202" customFormat="1" x14ac:dyDescent="0.25"/>
    <row r="992203" customFormat="1" x14ac:dyDescent="0.25"/>
    <row r="992204" customFormat="1" x14ac:dyDescent="0.25"/>
    <row r="992205" customFormat="1" x14ac:dyDescent="0.25"/>
    <row r="992206" customFormat="1" x14ac:dyDescent="0.25"/>
    <row r="992207" customFormat="1" x14ac:dyDescent="0.25"/>
    <row r="992208" customFormat="1" x14ac:dyDescent="0.25"/>
    <row r="992209" customFormat="1" x14ac:dyDescent="0.25"/>
    <row r="992210" customFormat="1" x14ac:dyDescent="0.25"/>
    <row r="992211" customFormat="1" x14ac:dyDescent="0.25"/>
    <row r="992212" customFormat="1" x14ac:dyDescent="0.25"/>
    <row r="992213" customFormat="1" x14ac:dyDescent="0.25"/>
    <row r="992214" customFormat="1" x14ac:dyDescent="0.25"/>
    <row r="992215" customFormat="1" x14ac:dyDescent="0.25"/>
    <row r="992216" customFormat="1" x14ac:dyDescent="0.25"/>
    <row r="992217" customFormat="1" x14ac:dyDescent="0.25"/>
    <row r="992218" customFormat="1" x14ac:dyDescent="0.25"/>
    <row r="992219" customFormat="1" x14ac:dyDescent="0.25"/>
    <row r="992220" customFormat="1" x14ac:dyDescent="0.25"/>
    <row r="992221" customFormat="1" x14ac:dyDescent="0.25"/>
    <row r="992222" customFormat="1" x14ac:dyDescent="0.25"/>
    <row r="992223" customFormat="1" x14ac:dyDescent="0.25"/>
    <row r="992224" customFormat="1" x14ac:dyDescent="0.25"/>
    <row r="992225" customFormat="1" x14ac:dyDescent="0.25"/>
    <row r="992226" customFormat="1" x14ac:dyDescent="0.25"/>
    <row r="992227" customFormat="1" x14ac:dyDescent="0.25"/>
    <row r="992228" customFormat="1" x14ac:dyDescent="0.25"/>
    <row r="992229" customFormat="1" x14ac:dyDescent="0.25"/>
    <row r="992230" customFormat="1" x14ac:dyDescent="0.25"/>
    <row r="992231" customFormat="1" x14ac:dyDescent="0.25"/>
    <row r="992232" customFormat="1" x14ac:dyDescent="0.25"/>
    <row r="992233" customFormat="1" x14ac:dyDescent="0.25"/>
    <row r="992234" customFormat="1" x14ac:dyDescent="0.25"/>
    <row r="992235" customFormat="1" x14ac:dyDescent="0.25"/>
    <row r="992236" customFormat="1" x14ac:dyDescent="0.25"/>
    <row r="992237" customFormat="1" x14ac:dyDescent="0.25"/>
    <row r="992238" customFormat="1" x14ac:dyDescent="0.25"/>
    <row r="992239" customFormat="1" x14ac:dyDescent="0.25"/>
    <row r="992240" customFormat="1" x14ac:dyDescent="0.25"/>
    <row r="992241" customFormat="1" x14ac:dyDescent="0.25"/>
    <row r="992242" customFormat="1" x14ac:dyDescent="0.25"/>
    <row r="992243" customFormat="1" x14ac:dyDescent="0.25"/>
    <row r="992244" customFormat="1" x14ac:dyDescent="0.25"/>
    <row r="992245" customFormat="1" x14ac:dyDescent="0.25"/>
    <row r="992246" customFormat="1" x14ac:dyDescent="0.25"/>
    <row r="992247" customFormat="1" x14ac:dyDescent="0.25"/>
    <row r="992248" customFormat="1" x14ac:dyDescent="0.25"/>
    <row r="992249" customFormat="1" x14ac:dyDescent="0.25"/>
    <row r="992250" customFormat="1" x14ac:dyDescent="0.25"/>
    <row r="992251" customFormat="1" x14ac:dyDescent="0.25"/>
    <row r="992252" customFormat="1" x14ac:dyDescent="0.25"/>
    <row r="992253" customFormat="1" x14ac:dyDescent="0.25"/>
    <row r="992254" customFormat="1" x14ac:dyDescent="0.25"/>
    <row r="992255" customFormat="1" x14ac:dyDescent="0.25"/>
    <row r="992256" customFormat="1" x14ac:dyDescent="0.25"/>
    <row r="992257" customFormat="1" x14ac:dyDescent="0.25"/>
    <row r="992258" customFormat="1" x14ac:dyDescent="0.25"/>
    <row r="992259" customFormat="1" x14ac:dyDescent="0.25"/>
    <row r="992260" customFormat="1" x14ac:dyDescent="0.25"/>
    <row r="992261" customFormat="1" x14ac:dyDescent="0.25"/>
    <row r="992262" customFormat="1" x14ac:dyDescent="0.25"/>
    <row r="992263" customFormat="1" x14ac:dyDescent="0.25"/>
    <row r="992264" customFormat="1" x14ac:dyDescent="0.25"/>
    <row r="992265" customFormat="1" x14ac:dyDescent="0.25"/>
    <row r="992266" customFormat="1" x14ac:dyDescent="0.25"/>
    <row r="992267" customFormat="1" x14ac:dyDescent="0.25"/>
    <row r="992268" customFormat="1" x14ac:dyDescent="0.25"/>
    <row r="992269" customFormat="1" x14ac:dyDescent="0.25"/>
    <row r="992270" customFormat="1" x14ac:dyDescent="0.25"/>
    <row r="992271" customFormat="1" x14ac:dyDescent="0.25"/>
    <row r="992272" customFormat="1" x14ac:dyDescent="0.25"/>
    <row r="992273" customFormat="1" x14ac:dyDescent="0.25"/>
    <row r="992274" customFormat="1" x14ac:dyDescent="0.25"/>
    <row r="992275" customFormat="1" x14ac:dyDescent="0.25"/>
    <row r="992276" customFormat="1" x14ac:dyDescent="0.25"/>
    <row r="992277" customFormat="1" x14ac:dyDescent="0.25"/>
    <row r="992278" customFormat="1" x14ac:dyDescent="0.25"/>
    <row r="992279" customFormat="1" x14ac:dyDescent="0.25"/>
    <row r="992280" customFormat="1" x14ac:dyDescent="0.25"/>
    <row r="992281" customFormat="1" x14ac:dyDescent="0.25"/>
    <row r="992282" customFormat="1" x14ac:dyDescent="0.25"/>
    <row r="992283" customFormat="1" x14ac:dyDescent="0.25"/>
    <row r="992284" customFormat="1" x14ac:dyDescent="0.25"/>
    <row r="992285" customFormat="1" x14ac:dyDescent="0.25"/>
    <row r="992286" customFormat="1" x14ac:dyDescent="0.25"/>
    <row r="992287" customFormat="1" x14ac:dyDescent="0.25"/>
    <row r="992288" customFormat="1" x14ac:dyDescent="0.25"/>
    <row r="992289" customFormat="1" x14ac:dyDescent="0.25"/>
    <row r="992290" customFormat="1" x14ac:dyDescent="0.25"/>
    <row r="992291" customFormat="1" x14ac:dyDescent="0.25"/>
    <row r="992292" customFormat="1" x14ac:dyDescent="0.25"/>
    <row r="992293" customFormat="1" x14ac:dyDescent="0.25"/>
    <row r="992294" customFormat="1" x14ac:dyDescent="0.25"/>
    <row r="992295" customFormat="1" x14ac:dyDescent="0.25"/>
    <row r="992296" customFormat="1" x14ac:dyDescent="0.25"/>
    <row r="992297" customFormat="1" x14ac:dyDescent="0.25"/>
    <row r="992298" customFormat="1" x14ac:dyDescent="0.25"/>
    <row r="992299" customFormat="1" x14ac:dyDescent="0.25"/>
    <row r="992300" customFormat="1" x14ac:dyDescent="0.25"/>
    <row r="992301" customFormat="1" x14ac:dyDescent="0.25"/>
    <row r="992302" customFormat="1" x14ac:dyDescent="0.25"/>
    <row r="992303" customFormat="1" x14ac:dyDescent="0.25"/>
    <row r="992304" customFormat="1" x14ac:dyDescent="0.25"/>
    <row r="992305" customFormat="1" x14ac:dyDescent="0.25"/>
    <row r="992306" customFormat="1" x14ac:dyDescent="0.25"/>
    <row r="992307" customFormat="1" x14ac:dyDescent="0.25"/>
    <row r="992308" customFormat="1" x14ac:dyDescent="0.25"/>
    <row r="992309" customFormat="1" x14ac:dyDescent="0.25"/>
    <row r="992310" customFormat="1" x14ac:dyDescent="0.25"/>
    <row r="992311" customFormat="1" x14ac:dyDescent="0.25"/>
    <row r="992312" customFormat="1" x14ac:dyDescent="0.25"/>
    <row r="992313" customFormat="1" x14ac:dyDescent="0.25"/>
    <row r="992314" customFormat="1" x14ac:dyDescent="0.25"/>
    <row r="992315" customFormat="1" x14ac:dyDescent="0.25"/>
    <row r="992316" customFormat="1" x14ac:dyDescent="0.25"/>
    <row r="992317" customFormat="1" x14ac:dyDescent="0.25"/>
    <row r="992318" customFormat="1" x14ac:dyDescent="0.25"/>
    <row r="992319" customFormat="1" x14ac:dyDescent="0.25"/>
    <row r="992320" customFormat="1" x14ac:dyDescent="0.25"/>
    <row r="992321" customFormat="1" x14ac:dyDescent="0.25"/>
    <row r="992322" customFormat="1" x14ac:dyDescent="0.25"/>
    <row r="992323" customFormat="1" x14ac:dyDescent="0.25"/>
    <row r="992324" customFormat="1" x14ac:dyDescent="0.25"/>
    <row r="992325" customFormat="1" x14ac:dyDescent="0.25"/>
    <row r="992326" customFormat="1" x14ac:dyDescent="0.25"/>
    <row r="992327" customFormat="1" x14ac:dyDescent="0.25"/>
    <row r="992328" customFormat="1" x14ac:dyDescent="0.25"/>
    <row r="992329" customFormat="1" x14ac:dyDescent="0.25"/>
    <row r="992330" customFormat="1" x14ac:dyDescent="0.25"/>
    <row r="992331" customFormat="1" x14ac:dyDescent="0.25"/>
    <row r="992332" customFormat="1" x14ac:dyDescent="0.25"/>
    <row r="992333" customFormat="1" x14ac:dyDescent="0.25"/>
    <row r="992334" customFormat="1" x14ac:dyDescent="0.25"/>
    <row r="992335" customFormat="1" x14ac:dyDescent="0.25"/>
    <row r="992336" customFormat="1" x14ac:dyDescent="0.25"/>
    <row r="992337" customFormat="1" x14ac:dyDescent="0.25"/>
    <row r="992338" customFormat="1" x14ac:dyDescent="0.25"/>
    <row r="992339" customFormat="1" x14ac:dyDescent="0.25"/>
    <row r="992340" customFormat="1" x14ac:dyDescent="0.25"/>
    <row r="992341" customFormat="1" x14ac:dyDescent="0.25"/>
    <row r="992342" customFormat="1" x14ac:dyDescent="0.25"/>
    <row r="992343" customFormat="1" x14ac:dyDescent="0.25"/>
    <row r="992344" customFormat="1" x14ac:dyDescent="0.25"/>
    <row r="992345" customFormat="1" x14ac:dyDescent="0.25"/>
    <row r="992346" customFormat="1" x14ac:dyDescent="0.25"/>
    <row r="992347" customFormat="1" x14ac:dyDescent="0.25"/>
    <row r="992348" customFormat="1" x14ac:dyDescent="0.25"/>
    <row r="992349" customFormat="1" x14ac:dyDescent="0.25"/>
    <row r="992350" customFormat="1" x14ac:dyDescent="0.25"/>
    <row r="992351" customFormat="1" x14ac:dyDescent="0.25"/>
    <row r="992352" customFormat="1" x14ac:dyDescent="0.25"/>
    <row r="992353" customFormat="1" x14ac:dyDescent="0.25"/>
    <row r="992354" customFormat="1" x14ac:dyDescent="0.25"/>
    <row r="992355" customFormat="1" x14ac:dyDescent="0.25"/>
    <row r="992356" customFormat="1" x14ac:dyDescent="0.25"/>
    <row r="992357" customFormat="1" x14ac:dyDescent="0.25"/>
    <row r="992358" customFormat="1" x14ac:dyDescent="0.25"/>
    <row r="992359" customFormat="1" x14ac:dyDescent="0.25"/>
    <row r="992360" customFormat="1" x14ac:dyDescent="0.25"/>
    <row r="992361" customFormat="1" x14ac:dyDescent="0.25"/>
    <row r="992362" customFormat="1" x14ac:dyDescent="0.25"/>
    <row r="992363" customFormat="1" x14ac:dyDescent="0.25"/>
    <row r="992364" customFormat="1" x14ac:dyDescent="0.25"/>
    <row r="992365" customFormat="1" x14ac:dyDescent="0.25"/>
    <row r="992366" customFormat="1" x14ac:dyDescent="0.25"/>
    <row r="992367" customFormat="1" x14ac:dyDescent="0.25"/>
    <row r="992368" customFormat="1" x14ac:dyDescent="0.25"/>
    <row r="992369" customFormat="1" x14ac:dyDescent="0.25"/>
    <row r="992370" customFormat="1" x14ac:dyDescent="0.25"/>
    <row r="992371" customFormat="1" x14ac:dyDescent="0.25"/>
    <row r="992372" customFormat="1" x14ac:dyDescent="0.25"/>
    <row r="992373" customFormat="1" x14ac:dyDescent="0.25"/>
    <row r="992374" customFormat="1" x14ac:dyDescent="0.25"/>
    <row r="992375" customFormat="1" x14ac:dyDescent="0.25"/>
    <row r="992376" customFormat="1" x14ac:dyDescent="0.25"/>
    <row r="992377" customFormat="1" x14ac:dyDescent="0.25"/>
    <row r="992378" customFormat="1" x14ac:dyDescent="0.25"/>
    <row r="992379" customFormat="1" x14ac:dyDescent="0.25"/>
    <row r="992380" customFormat="1" x14ac:dyDescent="0.25"/>
    <row r="992381" customFormat="1" x14ac:dyDescent="0.25"/>
    <row r="992382" customFormat="1" x14ac:dyDescent="0.25"/>
    <row r="992383" customFormat="1" x14ac:dyDescent="0.25"/>
    <row r="992384" customFormat="1" x14ac:dyDescent="0.25"/>
    <row r="992385" customFormat="1" x14ac:dyDescent="0.25"/>
    <row r="992386" customFormat="1" x14ac:dyDescent="0.25"/>
    <row r="992387" customFormat="1" x14ac:dyDescent="0.25"/>
    <row r="992388" customFormat="1" x14ac:dyDescent="0.25"/>
    <row r="992389" customFormat="1" x14ac:dyDescent="0.25"/>
    <row r="992390" customFormat="1" x14ac:dyDescent="0.25"/>
    <row r="992391" customFormat="1" x14ac:dyDescent="0.25"/>
    <row r="992392" customFormat="1" x14ac:dyDescent="0.25"/>
    <row r="992393" customFormat="1" x14ac:dyDescent="0.25"/>
    <row r="992394" customFormat="1" x14ac:dyDescent="0.25"/>
    <row r="992395" customFormat="1" x14ac:dyDescent="0.25"/>
    <row r="992396" customFormat="1" x14ac:dyDescent="0.25"/>
    <row r="992397" customFormat="1" x14ac:dyDescent="0.25"/>
    <row r="992398" customFormat="1" x14ac:dyDescent="0.25"/>
    <row r="992399" customFormat="1" x14ac:dyDescent="0.25"/>
    <row r="992400" customFormat="1" x14ac:dyDescent="0.25"/>
    <row r="992401" customFormat="1" x14ac:dyDescent="0.25"/>
    <row r="992402" customFormat="1" x14ac:dyDescent="0.25"/>
    <row r="992403" customFormat="1" x14ac:dyDescent="0.25"/>
    <row r="992404" customFormat="1" x14ac:dyDescent="0.25"/>
    <row r="992405" customFormat="1" x14ac:dyDescent="0.25"/>
    <row r="992406" customFormat="1" x14ac:dyDescent="0.25"/>
    <row r="992407" customFormat="1" x14ac:dyDescent="0.25"/>
    <row r="992408" customFormat="1" x14ac:dyDescent="0.25"/>
    <row r="992409" customFormat="1" x14ac:dyDescent="0.25"/>
    <row r="992410" customFormat="1" x14ac:dyDescent="0.25"/>
    <row r="992411" customFormat="1" x14ac:dyDescent="0.25"/>
    <row r="992412" customFormat="1" x14ac:dyDescent="0.25"/>
    <row r="992413" customFormat="1" x14ac:dyDescent="0.25"/>
    <row r="992414" customFormat="1" x14ac:dyDescent="0.25"/>
    <row r="992415" customFormat="1" x14ac:dyDescent="0.25"/>
    <row r="992416" customFormat="1" x14ac:dyDescent="0.25"/>
    <row r="992417" customFormat="1" x14ac:dyDescent="0.25"/>
    <row r="992418" customFormat="1" x14ac:dyDescent="0.25"/>
    <row r="992419" customFormat="1" x14ac:dyDescent="0.25"/>
    <row r="992420" customFormat="1" x14ac:dyDescent="0.25"/>
    <row r="992421" customFormat="1" x14ac:dyDescent="0.25"/>
    <row r="992422" customFormat="1" x14ac:dyDescent="0.25"/>
    <row r="992423" customFormat="1" x14ac:dyDescent="0.25"/>
    <row r="992424" customFormat="1" x14ac:dyDescent="0.25"/>
    <row r="992425" customFormat="1" x14ac:dyDescent="0.25"/>
    <row r="992426" customFormat="1" x14ac:dyDescent="0.25"/>
    <row r="992427" customFormat="1" x14ac:dyDescent="0.25"/>
    <row r="992428" customFormat="1" x14ac:dyDescent="0.25"/>
    <row r="992429" customFormat="1" x14ac:dyDescent="0.25"/>
    <row r="992430" customFormat="1" x14ac:dyDescent="0.25"/>
    <row r="992431" customFormat="1" x14ac:dyDescent="0.25"/>
    <row r="992432" customFormat="1" x14ac:dyDescent="0.25"/>
    <row r="992433" customFormat="1" x14ac:dyDescent="0.25"/>
    <row r="992434" customFormat="1" x14ac:dyDescent="0.25"/>
    <row r="992435" customFormat="1" x14ac:dyDescent="0.25"/>
    <row r="992436" customFormat="1" x14ac:dyDescent="0.25"/>
    <row r="992437" customFormat="1" x14ac:dyDescent="0.25"/>
    <row r="992438" customFormat="1" x14ac:dyDescent="0.25"/>
    <row r="992439" customFormat="1" x14ac:dyDescent="0.25"/>
    <row r="992440" customFormat="1" x14ac:dyDescent="0.25"/>
    <row r="992441" customFormat="1" x14ac:dyDescent="0.25"/>
    <row r="992442" customFormat="1" x14ac:dyDescent="0.25"/>
    <row r="992443" customFormat="1" x14ac:dyDescent="0.25"/>
    <row r="992444" customFormat="1" x14ac:dyDescent="0.25"/>
    <row r="992445" customFormat="1" x14ac:dyDescent="0.25"/>
    <row r="992446" customFormat="1" x14ac:dyDescent="0.25"/>
    <row r="992447" customFormat="1" x14ac:dyDescent="0.25"/>
    <row r="992448" customFormat="1" x14ac:dyDescent="0.25"/>
    <row r="992449" customFormat="1" x14ac:dyDescent="0.25"/>
    <row r="992450" customFormat="1" x14ac:dyDescent="0.25"/>
    <row r="992451" customFormat="1" x14ac:dyDescent="0.25"/>
    <row r="992452" customFormat="1" x14ac:dyDescent="0.25"/>
    <row r="992453" customFormat="1" x14ac:dyDescent="0.25"/>
    <row r="992454" customFormat="1" x14ac:dyDescent="0.25"/>
    <row r="992455" customFormat="1" x14ac:dyDescent="0.25"/>
    <row r="992456" customFormat="1" x14ac:dyDescent="0.25"/>
    <row r="992457" customFormat="1" x14ac:dyDescent="0.25"/>
    <row r="992458" customFormat="1" x14ac:dyDescent="0.25"/>
    <row r="992459" customFormat="1" x14ac:dyDescent="0.25"/>
    <row r="992460" customFormat="1" x14ac:dyDescent="0.25"/>
    <row r="992461" customFormat="1" x14ac:dyDescent="0.25"/>
    <row r="992462" customFormat="1" x14ac:dyDescent="0.25"/>
    <row r="992463" customFormat="1" x14ac:dyDescent="0.25"/>
    <row r="992464" customFormat="1" x14ac:dyDescent="0.25"/>
    <row r="992465" customFormat="1" x14ac:dyDescent="0.25"/>
    <row r="992466" customFormat="1" x14ac:dyDescent="0.25"/>
    <row r="992467" customFormat="1" x14ac:dyDescent="0.25"/>
    <row r="992468" customFormat="1" x14ac:dyDescent="0.25"/>
    <row r="992469" customFormat="1" x14ac:dyDescent="0.25"/>
    <row r="992470" customFormat="1" x14ac:dyDescent="0.25"/>
    <row r="992471" customFormat="1" x14ac:dyDescent="0.25"/>
    <row r="992472" customFormat="1" x14ac:dyDescent="0.25"/>
    <row r="992473" customFormat="1" x14ac:dyDescent="0.25"/>
    <row r="992474" customFormat="1" x14ac:dyDescent="0.25"/>
    <row r="992475" customFormat="1" x14ac:dyDescent="0.25"/>
    <row r="992476" customFormat="1" x14ac:dyDescent="0.25"/>
    <row r="992477" customFormat="1" x14ac:dyDescent="0.25"/>
    <row r="992478" customFormat="1" x14ac:dyDescent="0.25"/>
    <row r="992479" customFormat="1" x14ac:dyDescent="0.25"/>
    <row r="992480" customFormat="1" x14ac:dyDescent="0.25"/>
    <row r="992481" customFormat="1" x14ac:dyDescent="0.25"/>
    <row r="992482" customFormat="1" x14ac:dyDescent="0.25"/>
    <row r="992483" customFormat="1" x14ac:dyDescent="0.25"/>
    <row r="992484" customFormat="1" x14ac:dyDescent="0.25"/>
    <row r="992485" customFormat="1" x14ac:dyDescent="0.25"/>
    <row r="992486" customFormat="1" x14ac:dyDescent="0.25"/>
    <row r="992487" customFormat="1" x14ac:dyDescent="0.25"/>
    <row r="992488" customFormat="1" x14ac:dyDescent="0.25"/>
    <row r="992489" customFormat="1" x14ac:dyDescent="0.25"/>
    <row r="992490" customFormat="1" x14ac:dyDescent="0.25"/>
    <row r="992491" customFormat="1" x14ac:dyDescent="0.25"/>
    <row r="992492" customFormat="1" x14ac:dyDescent="0.25"/>
    <row r="992493" customFormat="1" x14ac:dyDescent="0.25"/>
    <row r="992494" customFormat="1" x14ac:dyDescent="0.25"/>
    <row r="992495" customFormat="1" x14ac:dyDescent="0.25"/>
    <row r="992496" customFormat="1" x14ac:dyDescent="0.25"/>
    <row r="992497" customFormat="1" x14ac:dyDescent="0.25"/>
    <row r="992498" customFormat="1" x14ac:dyDescent="0.25"/>
    <row r="992499" customFormat="1" x14ac:dyDescent="0.25"/>
    <row r="992500" customFormat="1" x14ac:dyDescent="0.25"/>
    <row r="992501" customFormat="1" x14ac:dyDescent="0.25"/>
    <row r="992502" customFormat="1" x14ac:dyDescent="0.25"/>
    <row r="992503" customFormat="1" x14ac:dyDescent="0.25"/>
    <row r="992504" customFormat="1" x14ac:dyDescent="0.25"/>
    <row r="992505" customFormat="1" x14ac:dyDescent="0.25"/>
    <row r="992506" customFormat="1" x14ac:dyDescent="0.25"/>
    <row r="992507" customFormat="1" x14ac:dyDescent="0.25"/>
    <row r="992508" customFormat="1" x14ac:dyDescent="0.25"/>
    <row r="992509" customFormat="1" x14ac:dyDescent="0.25"/>
    <row r="992510" customFormat="1" x14ac:dyDescent="0.25"/>
    <row r="992511" customFormat="1" x14ac:dyDescent="0.25"/>
    <row r="992512" customFormat="1" x14ac:dyDescent="0.25"/>
    <row r="992513" customFormat="1" x14ac:dyDescent="0.25"/>
    <row r="992514" customFormat="1" x14ac:dyDescent="0.25"/>
    <row r="992515" customFormat="1" x14ac:dyDescent="0.25"/>
    <row r="992516" customFormat="1" x14ac:dyDescent="0.25"/>
    <row r="992517" customFormat="1" x14ac:dyDescent="0.25"/>
    <row r="992518" customFormat="1" x14ac:dyDescent="0.25"/>
    <row r="992519" customFormat="1" x14ac:dyDescent="0.25"/>
    <row r="992520" customFormat="1" x14ac:dyDescent="0.25"/>
    <row r="992521" customFormat="1" x14ac:dyDescent="0.25"/>
    <row r="992522" customFormat="1" x14ac:dyDescent="0.25"/>
    <row r="992523" customFormat="1" x14ac:dyDescent="0.25"/>
    <row r="992524" customFormat="1" x14ac:dyDescent="0.25"/>
    <row r="992525" customFormat="1" x14ac:dyDescent="0.25"/>
    <row r="992526" customFormat="1" x14ac:dyDescent="0.25"/>
    <row r="992527" customFormat="1" x14ac:dyDescent="0.25"/>
    <row r="992528" customFormat="1" x14ac:dyDescent="0.25"/>
    <row r="992529" customFormat="1" x14ac:dyDescent="0.25"/>
    <row r="992530" customFormat="1" x14ac:dyDescent="0.25"/>
    <row r="992531" customFormat="1" x14ac:dyDescent="0.25"/>
    <row r="992532" customFormat="1" x14ac:dyDescent="0.25"/>
    <row r="992533" customFormat="1" x14ac:dyDescent="0.25"/>
    <row r="992534" customFormat="1" x14ac:dyDescent="0.25"/>
    <row r="992535" customFormat="1" x14ac:dyDescent="0.25"/>
    <row r="992536" customFormat="1" x14ac:dyDescent="0.25"/>
    <row r="992537" customFormat="1" x14ac:dyDescent="0.25"/>
    <row r="992538" customFormat="1" x14ac:dyDescent="0.25"/>
    <row r="992539" customFormat="1" x14ac:dyDescent="0.25"/>
    <row r="992540" customFormat="1" x14ac:dyDescent="0.25"/>
    <row r="992541" customFormat="1" x14ac:dyDescent="0.25"/>
    <row r="992542" customFormat="1" x14ac:dyDescent="0.25"/>
    <row r="992543" customFormat="1" x14ac:dyDescent="0.25"/>
    <row r="992544" customFormat="1" x14ac:dyDescent="0.25"/>
    <row r="992545" customFormat="1" x14ac:dyDescent="0.25"/>
    <row r="992546" customFormat="1" x14ac:dyDescent="0.25"/>
    <row r="992547" customFormat="1" x14ac:dyDescent="0.25"/>
    <row r="992548" customFormat="1" x14ac:dyDescent="0.25"/>
    <row r="992549" customFormat="1" x14ac:dyDescent="0.25"/>
    <row r="992550" customFormat="1" x14ac:dyDescent="0.25"/>
    <row r="992551" customFormat="1" x14ac:dyDescent="0.25"/>
    <row r="992552" customFormat="1" x14ac:dyDescent="0.25"/>
    <row r="992553" customFormat="1" x14ac:dyDescent="0.25"/>
    <row r="992554" customFormat="1" x14ac:dyDescent="0.25"/>
    <row r="992555" customFormat="1" x14ac:dyDescent="0.25"/>
    <row r="992556" customFormat="1" x14ac:dyDescent="0.25"/>
    <row r="992557" customFormat="1" x14ac:dyDescent="0.25"/>
    <row r="992558" customFormat="1" x14ac:dyDescent="0.25"/>
    <row r="992559" customFormat="1" x14ac:dyDescent="0.25"/>
    <row r="992560" customFormat="1" x14ac:dyDescent="0.25"/>
    <row r="992561" customFormat="1" x14ac:dyDescent="0.25"/>
    <row r="992562" customFormat="1" x14ac:dyDescent="0.25"/>
    <row r="992563" customFormat="1" x14ac:dyDescent="0.25"/>
    <row r="992564" customFormat="1" x14ac:dyDescent="0.25"/>
    <row r="992565" customFormat="1" x14ac:dyDescent="0.25"/>
    <row r="992566" customFormat="1" x14ac:dyDescent="0.25"/>
    <row r="992567" customFormat="1" x14ac:dyDescent="0.25"/>
    <row r="992568" customFormat="1" x14ac:dyDescent="0.25"/>
    <row r="992569" customFormat="1" x14ac:dyDescent="0.25"/>
    <row r="992570" customFormat="1" x14ac:dyDescent="0.25"/>
    <row r="992571" customFormat="1" x14ac:dyDescent="0.25"/>
    <row r="992572" customFormat="1" x14ac:dyDescent="0.25"/>
    <row r="992573" customFormat="1" x14ac:dyDescent="0.25"/>
    <row r="992574" customFormat="1" x14ac:dyDescent="0.25"/>
    <row r="992575" customFormat="1" x14ac:dyDescent="0.25"/>
    <row r="992576" customFormat="1" x14ac:dyDescent="0.25"/>
    <row r="992577" customFormat="1" x14ac:dyDescent="0.25"/>
    <row r="992578" customFormat="1" x14ac:dyDescent="0.25"/>
    <row r="992579" customFormat="1" x14ac:dyDescent="0.25"/>
    <row r="992580" customFormat="1" x14ac:dyDescent="0.25"/>
    <row r="992581" customFormat="1" x14ac:dyDescent="0.25"/>
    <row r="992582" customFormat="1" x14ac:dyDescent="0.25"/>
    <row r="992583" customFormat="1" x14ac:dyDescent="0.25"/>
    <row r="992584" customFormat="1" x14ac:dyDescent="0.25"/>
    <row r="992585" customFormat="1" x14ac:dyDescent="0.25"/>
    <row r="992586" customFormat="1" x14ac:dyDescent="0.25"/>
    <row r="992587" customFormat="1" x14ac:dyDescent="0.25"/>
    <row r="992588" customFormat="1" x14ac:dyDescent="0.25"/>
    <row r="992589" customFormat="1" x14ac:dyDescent="0.25"/>
    <row r="992590" customFormat="1" x14ac:dyDescent="0.25"/>
    <row r="992591" customFormat="1" x14ac:dyDescent="0.25"/>
    <row r="992592" customFormat="1" x14ac:dyDescent="0.25"/>
    <row r="992593" customFormat="1" x14ac:dyDescent="0.25"/>
    <row r="992594" customFormat="1" x14ac:dyDescent="0.25"/>
    <row r="992595" customFormat="1" x14ac:dyDescent="0.25"/>
    <row r="992596" customFormat="1" x14ac:dyDescent="0.25"/>
    <row r="992597" customFormat="1" x14ac:dyDescent="0.25"/>
    <row r="992598" customFormat="1" x14ac:dyDescent="0.25"/>
    <row r="992599" customFormat="1" x14ac:dyDescent="0.25"/>
    <row r="992600" customFormat="1" x14ac:dyDescent="0.25"/>
    <row r="992601" customFormat="1" x14ac:dyDescent="0.25"/>
    <row r="992602" customFormat="1" x14ac:dyDescent="0.25"/>
    <row r="992603" customFormat="1" x14ac:dyDescent="0.25"/>
    <row r="992604" customFormat="1" x14ac:dyDescent="0.25"/>
    <row r="992605" customFormat="1" x14ac:dyDescent="0.25"/>
    <row r="992606" customFormat="1" x14ac:dyDescent="0.25"/>
    <row r="992607" customFormat="1" x14ac:dyDescent="0.25"/>
    <row r="992608" customFormat="1" x14ac:dyDescent="0.25"/>
    <row r="992609" customFormat="1" x14ac:dyDescent="0.25"/>
    <row r="992610" customFormat="1" x14ac:dyDescent="0.25"/>
    <row r="992611" customFormat="1" x14ac:dyDescent="0.25"/>
    <row r="992612" customFormat="1" x14ac:dyDescent="0.25"/>
    <row r="992613" customFormat="1" x14ac:dyDescent="0.25"/>
    <row r="992614" customFormat="1" x14ac:dyDescent="0.25"/>
    <row r="992615" customFormat="1" x14ac:dyDescent="0.25"/>
    <row r="992616" customFormat="1" x14ac:dyDescent="0.25"/>
    <row r="992617" customFormat="1" x14ac:dyDescent="0.25"/>
    <row r="992618" customFormat="1" x14ac:dyDescent="0.25"/>
    <row r="992619" customFormat="1" x14ac:dyDescent="0.25"/>
    <row r="992620" customFormat="1" x14ac:dyDescent="0.25"/>
    <row r="992621" customFormat="1" x14ac:dyDescent="0.25"/>
    <row r="992622" customFormat="1" x14ac:dyDescent="0.25"/>
    <row r="992623" customFormat="1" x14ac:dyDescent="0.25"/>
    <row r="992624" customFormat="1" x14ac:dyDescent="0.25"/>
    <row r="992625" customFormat="1" x14ac:dyDescent="0.25"/>
    <row r="992626" customFormat="1" x14ac:dyDescent="0.25"/>
    <row r="992627" customFormat="1" x14ac:dyDescent="0.25"/>
    <row r="992628" customFormat="1" x14ac:dyDescent="0.25"/>
    <row r="992629" customFormat="1" x14ac:dyDescent="0.25"/>
    <row r="992630" customFormat="1" x14ac:dyDescent="0.25"/>
    <row r="992631" customFormat="1" x14ac:dyDescent="0.25"/>
    <row r="992632" customFormat="1" x14ac:dyDescent="0.25"/>
    <row r="992633" customFormat="1" x14ac:dyDescent="0.25"/>
    <row r="992634" customFormat="1" x14ac:dyDescent="0.25"/>
    <row r="992635" customFormat="1" x14ac:dyDescent="0.25"/>
    <row r="992636" customFormat="1" x14ac:dyDescent="0.25"/>
    <row r="992637" customFormat="1" x14ac:dyDescent="0.25"/>
    <row r="992638" customFormat="1" x14ac:dyDescent="0.25"/>
    <row r="992639" customFormat="1" x14ac:dyDescent="0.25"/>
    <row r="992640" customFormat="1" x14ac:dyDescent="0.25"/>
    <row r="992641" customFormat="1" x14ac:dyDescent="0.25"/>
    <row r="992642" customFormat="1" x14ac:dyDescent="0.25"/>
    <row r="992643" customFormat="1" x14ac:dyDescent="0.25"/>
    <row r="992644" customFormat="1" x14ac:dyDescent="0.25"/>
    <row r="992645" customFormat="1" x14ac:dyDescent="0.25"/>
    <row r="992646" customFormat="1" x14ac:dyDescent="0.25"/>
    <row r="992647" customFormat="1" x14ac:dyDescent="0.25"/>
    <row r="992648" customFormat="1" x14ac:dyDescent="0.25"/>
    <row r="992649" customFormat="1" x14ac:dyDescent="0.25"/>
    <row r="992650" customFormat="1" x14ac:dyDescent="0.25"/>
    <row r="992651" customFormat="1" x14ac:dyDescent="0.25"/>
    <row r="992652" customFormat="1" x14ac:dyDescent="0.25"/>
    <row r="992653" customFormat="1" x14ac:dyDescent="0.25"/>
    <row r="992654" customFormat="1" x14ac:dyDescent="0.25"/>
    <row r="992655" customFormat="1" x14ac:dyDescent="0.25"/>
    <row r="992656" customFormat="1" x14ac:dyDescent="0.25"/>
    <row r="992657" customFormat="1" x14ac:dyDescent="0.25"/>
    <row r="992658" customFormat="1" x14ac:dyDescent="0.25"/>
    <row r="992659" customFormat="1" x14ac:dyDescent="0.25"/>
    <row r="992660" customFormat="1" x14ac:dyDescent="0.25"/>
    <row r="992661" customFormat="1" x14ac:dyDescent="0.25"/>
    <row r="992662" customFormat="1" x14ac:dyDescent="0.25"/>
    <row r="992663" customFormat="1" x14ac:dyDescent="0.25"/>
    <row r="992664" customFormat="1" x14ac:dyDescent="0.25"/>
    <row r="992665" customFormat="1" x14ac:dyDescent="0.25"/>
    <row r="992666" customFormat="1" x14ac:dyDescent="0.25"/>
    <row r="992667" customFormat="1" x14ac:dyDescent="0.25"/>
    <row r="992668" customFormat="1" x14ac:dyDescent="0.25"/>
    <row r="992669" customFormat="1" x14ac:dyDescent="0.25"/>
    <row r="992670" customFormat="1" x14ac:dyDescent="0.25"/>
    <row r="992671" customFormat="1" x14ac:dyDescent="0.25"/>
    <row r="992672" customFormat="1" x14ac:dyDescent="0.25"/>
    <row r="992673" customFormat="1" x14ac:dyDescent="0.25"/>
    <row r="992674" customFormat="1" x14ac:dyDescent="0.25"/>
    <row r="992675" customFormat="1" x14ac:dyDescent="0.25"/>
    <row r="992676" customFormat="1" x14ac:dyDescent="0.25"/>
    <row r="992677" customFormat="1" x14ac:dyDescent="0.25"/>
    <row r="992678" customFormat="1" x14ac:dyDescent="0.25"/>
    <row r="992679" customFormat="1" x14ac:dyDescent="0.25"/>
    <row r="992680" customFormat="1" x14ac:dyDescent="0.25"/>
    <row r="992681" customFormat="1" x14ac:dyDescent="0.25"/>
    <row r="992682" customFormat="1" x14ac:dyDescent="0.25"/>
    <row r="992683" customFormat="1" x14ac:dyDescent="0.25"/>
    <row r="992684" customFormat="1" x14ac:dyDescent="0.25"/>
    <row r="992685" customFormat="1" x14ac:dyDescent="0.25"/>
    <row r="992686" customFormat="1" x14ac:dyDescent="0.25"/>
    <row r="992687" customFormat="1" x14ac:dyDescent="0.25"/>
    <row r="992688" customFormat="1" x14ac:dyDescent="0.25"/>
    <row r="992689" customFormat="1" x14ac:dyDescent="0.25"/>
    <row r="992690" customFormat="1" x14ac:dyDescent="0.25"/>
    <row r="992691" customFormat="1" x14ac:dyDescent="0.25"/>
    <row r="992692" customFormat="1" x14ac:dyDescent="0.25"/>
    <row r="992693" customFormat="1" x14ac:dyDescent="0.25"/>
    <row r="992694" customFormat="1" x14ac:dyDescent="0.25"/>
    <row r="992695" customFormat="1" x14ac:dyDescent="0.25"/>
    <row r="992696" customFormat="1" x14ac:dyDescent="0.25"/>
    <row r="992697" customFormat="1" x14ac:dyDescent="0.25"/>
    <row r="992698" customFormat="1" x14ac:dyDescent="0.25"/>
    <row r="992699" customFormat="1" x14ac:dyDescent="0.25"/>
    <row r="992700" customFormat="1" x14ac:dyDescent="0.25"/>
    <row r="992701" customFormat="1" x14ac:dyDescent="0.25"/>
    <row r="992702" customFormat="1" x14ac:dyDescent="0.25"/>
    <row r="992703" customFormat="1" x14ac:dyDescent="0.25"/>
    <row r="992704" customFormat="1" x14ac:dyDescent="0.25"/>
    <row r="992705" customFormat="1" x14ac:dyDescent="0.25"/>
    <row r="992706" customFormat="1" x14ac:dyDescent="0.25"/>
    <row r="992707" customFormat="1" x14ac:dyDescent="0.25"/>
    <row r="992708" customFormat="1" x14ac:dyDescent="0.25"/>
    <row r="992709" customFormat="1" x14ac:dyDescent="0.25"/>
    <row r="992710" customFormat="1" x14ac:dyDescent="0.25"/>
    <row r="992711" customFormat="1" x14ac:dyDescent="0.25"/>
    <row r="992712" customFormat="1" x14ac:dyDescent="0.25"/>
    <row r="992713" customFormat="1" x14ac:dyDescent="0.25"/>
    <row r="992714" customFormat="1" x14ac:dyDescent="0.25"/>
    <row r="992715" customFormat="1" x14ac:dyDescent="0.25"/>
    <row r="992716" customFormat="1" x14ac:dyDescent="0.25"/>
    <row r="992717" customFormat="1" x14ac:dyDescent="0.25"/>
    <row r="992718" customFormat="1" x14ac:dyDescent="0.25"/>
    <row r="992719" customFormat="1" x14ac:dyDescent="0.25"/>
    <row r="992720" customFormat="1" x14ac:dyDescent="0.25"/>
    <row r="992721" customFormat="1" x14ac:dyDescent="0.25"/>
    <row r="992722" customFormat="1" x14ac:dyDescent="0.25"/>
    <row r="992723" customFormat="1" x14ac:dyDescent="0.25"/>
    <row r="992724" customFormat="1" x14ac:dyDescent="0.25"/>
    <row r="992725" customFormat="1" x14ac:dyDescent="0.25"/>
    <row r="992726" customFormat="1" x14ac:dyDescent="0.25"/>
    <row r="992727" customFormat="1" x14ac:dyDescent="0.25"/>
    <row r="992728" customFormat="1" x14ac:dyDescent="0.25"/>
    <row r="992729" customFormat="1" x14ac:dyDescent="0.25"/>
    <row r="992730" customFormat="1" x14ac:dyDescent="0.25"/>
    <row r="992731" customFormat="1" x14ac:dyDescent="0.25"/>
    <row r="992732" customFormat="1" x14ac:dyDescent="0.25"/>
    <row r="992733" customFormat="1" x14ac:dyDescent="0.25"/>
    <row r="992734" customFormat="1" x14ac:dyDescent="0.25"/>
    <row r="992735" customFormat="1" x14ac:dyDescent="0.25"/>
    <row r="992736" customFormat="1" x14ac:dyDescent="0.25"/>
    <row r="992737" customFormat="1" x14ac:dyDescent="0.25"/>
    <row r="992738" customFormat="1" x14ac:dyDescent="0.25"/>
    <row r="992739" customFormat="1" x14ac:dyDescent="0.25"/>
    <row r="992740" customFormat="1" x14ac:dyDescent="0.25"/>
    <row r="992741" customFormat="1" x14ac:dyDescent="0.25"/>
    <row r="992742" customFormat="1" x14ac:dyDescent="0.25"/>
    <row r="992743" customFormat="1" x14ac:dyDescent="0.25"/>
    <row r="992744" customFormat="1" x14ac:dyDescent="0.25"/>
    <row r="992745" customFormat="1" x14ac:dyDescent="0.25"/>
    <row r="992746" customFormat="1" x14ac:dyDescent="0.25"/>
    <row r="992747" customFormat="1" x14ac:dyDescent="0.25"/>
    <row r="992748" customFormat="1" x14ac:dyDescent="0.25"/>
    <row r="992749" customFormat="1" x14ac:dyDescent="0.25"/>
    <row r="992750" customFormat="1" x14ac:dyDescent="0.25"/>
    <row r="992751" customFormat="1" x14ac:dyDescent="0.25"/>
    <row r="992752" customFormat="1" x14ac:dyDescent="0.25"/>
    <row r="992753" customFormat="1" x14ac:dyDescent="0.25"/>
    <row r="992754" customFormat="1" x14ac:dyDescent="0.25"/>
    <row r="992755" customFormat="1" x14ac:dyDescent="0.25"/>
    <row r="992756" customFormat="1" x14ac:dyDescent="0.25"/>
    <row r="992757" customFormat="1" x14ac:dyDescent="0.25"/>
    <row r="992758" customFormat="1" x14ac:dyDescent="0.25"/>
    <row r="992759" customFormat="1" x14ac:dyDescent="0.25"/>
    <row r="992760" customFormat="1" x14ac:dyDescent="0.25"/>
    <row r="992761" customFormat="1" x14ac:dyDescent="0.25"/>
    <row r="992762" customFormat="1" x14ac:dyDescent="0.25"/>
    <row r="992763" customFormat="1" x14ac:dyDescent="0.25"/>
    <row r="992764" customFormat="1" x14ac:dyDescent="0.25"/>
    <row r="992765" customFormat="1" x14ac:dyDescent="0.25"/>
    <row r="992766" customFormat="1" x14ac:dyDescent="0.25"/>
    <row r="992767" customFormat="1" x14ac:dyDescent="0.25"/>
    <row r="992768" customFormat="1" x14ac:dyDescent="0.25"/>
    <row r="992769" customFormat="1" x14ac:dyDescent="0.25"/>
    <row r="992770" customFormat="1" x14ac:dyDescent="0.25"/>
    <row r="992771" customFormat="1" x14ac:dyDescent="0.25"/>
    <row r="992772" customFormat="1" x14ac:dyDescent="0.25"/>
    <row r="992773" customFormat="1" x14ac:dyDescent="0.25"/>
    <row r="992774" customFormat="1" x14ac:dyDescent="0.25"/>
    <row r="992775" customFormat="1" x14ac:dyDescent="0.25"/>
    <row r="992776" customFormat="1" x14ac:dyDescent="0.25"/>
    <row r="992777" customFormat="1" x14ac:dyDescent="0.25"/>
    <row r="992778" customFormat="1" x14ac:dyDescent="0.25"/>
    <row r="992779" customFormat="1" x14ac:dyDescent="0.25"/>
    <row r="992780" customFormat="1" x14ac:dyDescent="0.25"/>
    <row r="992781" customFormat="1" x14ac:dyDescent="0.25"/>
    <row r="992782" customFormat="1" x14ac:dyDescent="0.25"/>
    <row r="992783" customFormat="1" x14ac:dyDescent="0.25"/>
    <row r="992784" customFormat="1" x14ac:dyDescent="0.25"/>
    <row r="992785" customFormat="1" x14ac:dyDescent="0.25"/>
    <row r="992786" customFormat="1" x14ac:dyDescent="0.25"/>
    <row r="992787" customFormat="1" x14ac:dyDescent="0.25"/>
    <row r="992788" customFormat="1" x14ac:dyDescent="0.25"/>
    <row r="992789" customFormat="1" x14ac:dyDescent="0.25"/>
    <row r="992790" customFormat="1" x14ac:dyDescent="0.25"/>
    <row r="992791" customFormat="1" x14ac:dyDescent="0.25"/>
    <row r="992792" customFormat="1" x14ac:dyDescent="0.25"/>
    <row r="992793" customFormat="1" x14ac:dyDescent="0.25"/>
    <row r="992794" customFormat="1" x14ac:dyDescent="0.25"/>
    <row r="992795" customFormat="1" x14ac:dyDescent="0.25"/>
    <row r="992796" customFormat="1" x14ac:dyDescent="0.25"/>
    <row r="992797" customFormat="1" x14ac:dyDescent="0.25"/>
    <row r="992798" customFormat="1" x14ac:dyDescent="0.25"/>
    <row r="992799" customFormat="1" x14ac:dyDescent="0.25"/>
    <row r="992800" customFormat="1" x14ac:dyDescent="0.25"/>
    <row r="992801" customFormat="1" x14ac:dyDescent="0.25"/>
    <row r="992802" customFormat="1" x14ac:dyDescent="0.25"/>
    <row r="992803" customFormat="1" x14ac:dyDescent="0.25"/>
    <row r="992804" customFormat="1" x14ac:dyDescent="0.25"/>
    <row r="992805" customFormat="1" x14ac:dyDescent="0.25"/>
    <row r="992806" customFormat="1" x14ac:dyDescent="0.25"/>
    <row r="992807" customFormat="1" x14ac:dyDescent="0.25"/>
    <row r="992808" customFormat="1" x14ac:dyDescent="0.25"/>
    <row r="992809" customFormat="1" x14ac:dyDescent="0.25"/>
    <row r="992810" customFormat="1" x14ac:dyDescent="0.25"/>
    <row r="992811" customFormat="1" x14ac:dyDescent="0.25"/>
    <row r="992812" customFormat="1" x14ac:dyDescent="0.25"/>
    <row r="992813" customFormat="1" x14ac:dyDescent="0.25"/>
    <row r="992814" customFormat="1" x14ac:dyDescent="0.25"/>
    <row r="992815" customFormat="1" x14ac:dyDescent="0.25"/>
    <row r="992816" customFormat="1" x14ac:dyDescent="0.25"/>
    <row r="992817" customFormat="1" x14ac:dyDescent="0.25"/>
    <row r="992818" customFormat="1" x14ac:dyDescent="0.25"/>
    <row r="992819" customFormat="1" x14ac:dyDescent="0.25"/>
    <row r="992820" customFormat="1" x14ac:dyDescent="0.25"/>
    <row r="992821" customFormat="1" x14ac:dyDescent="0.25"/>
    <row r="992822" customFormat="1" x14ac:dyDescent="0.25"/>
    <row r="992823" customFormat="1" x14ac:dyDescent="0.25"/>
    <row r="992824" customFormat="1" x14ac:dyDescent="0.25"/>
    <row r="992825" customFormat="1" x14ac:dyDescent="0.25"/>
    <row r="992826" customFormat="1" x14ac:dyDescent="0.25"/>
    <row r="992827" customFormat="1" x14ac:dyDescent="0.25"/>
    <row r="992828" customFormat="1" x14ac:dyDescent="0.25"/>
    <row r="992829" customFormat="1" x14ac:dyDescent="0.25"/>
    <row r="992830" customFormat="1" x14ac:dyDescent="0.25"/>
    <row r="992831" customFormat="1" x14ac:dyDescent="0.25"/>
    <row r="992832" customFormat="1" x14ac:dyDescent="0.25"/>
    <row r="992833" customFormat="1" x14ac:dyDescent="0.25"/>
    <row r="992834" customFormat="1" x14ac:dyDescent="0.25"/>
    <row r="992835" customFormat="1" x14ac:dyDescent="0.25"/>
    <row r="992836" customFormat="1" x14ac:dyDescent="0.25"/>
    <row r="992837" customFormat="1" x14ac:dyDescent="0.25"/>
    <row r="992838" customFormat="1" x14ac:dyDescent="0.25"/>
    <row r="992839" customFormat="1" x14ac:dyDescent="0.25"/>
    <row r="992840" customFormat="1" x14ac:dyDescent="0.25"/>
    <row r="992841" customFormat="1" x14ac:dyDescent="0.25"/>
    <row r="992842" customFormat="1" x14ac:dyDescent="0.25"/>
    <row r="992843" customFormat="1" x14ac:dyDescent="0.25"/>
    <row r="992844" customFormat="1" x14ac:dyDescent="0.25"/>
    <row r="992845" customFormat="1" x14ac:dyDescent="0.25"/>
    <row r="992846" customFormat="1" x14ac:dyDescent="0.25"/>
    <row r="992847" customFormat="1" x14ac:dyDescent="0.25"/>
    <row r="992848" customFormat="1" x14ac:dyDescent="0.25"/>
    <row r="992849" customFormat="1" x14ac:dyDescent="0.25"/>
    <row r="992850" customFormat="1" x14ac:dyDescent="0.25"/>
    <row r="992851" customFormat="1" x14ac:dyDescent="0.25"/>
    <row r="992852" customFormat="1" x14ac:dyDescent="0.25"/>
    <row r="992853" customFormat="1" x14ac:dyDescent="0.25"/>
    <row r="992854" customFormat="1" x14ac:dyDescent="0.25"/>
    <row r="992855" customFormat="1" x14ac:dyDescent="0.25"/>
    <row r="992856" customFormat="1" x14ac:dyDescent="0.25"/>
    <row r="992857" customFormat="1" x14ac:dyDescent="0.25"/>
    <row r="992858" customFormat="1" x14ac:dyDescent="0.25"/>
    <row r="992859" customFormat="1" x14ac:dyDescent="0.25"/>
    <row r="992860" customFormat="1" x14ac:dyDescent="0.25"/>
    <row r="992861" customFormat="1" x14ac:dyDescent="0.25"/>
    <row r="992862" customFormat="1" x14ac:dyDescent="0.25"/>
    <row r="992863" customFormat="1" x14ac:dyDescent="0.25"/>
    <row r="992864" customFormat="1" x14ac:dyDescent="0.25"/>
    <row r="992865" customFormat="1" x14ac:dyDescent="0.25"/>
    <row r="992866" customFormat="1" x14ac:dyDescent="0.25"/>
    <row r="992867" customFormat="1" x14ac:dyDescent="0.25"/>
    <row r="992868" customFormat="1" x14ac:dyDescent="0.25"/>
    <row r="992869" customFormat="1" x14ac:dyDescent="0.25"/>
    <row r="992870" customFormat="1" x14ac:dyDescent="0.25"/>
    <row r="992871" customFormat="1" x14ac:dyDescent="0.25"/>
    <row r="992872" customFormat="1" x14ac:dyDescent="0.25"/>
    <row r="992873" customFormat="1" x14ac:dyDescent="0.25"/>
    <row r="992874" customFormat="1" x14ac:dyDescent="0.25"/>
    <row r="992875" customFormat="1" x14ac:dyDescent="0.25"/>
    <row r="992876" customFormat="1" x14ac:dyDescent="0.25"/>
    <row r="992877" customFormat="1" x14ac:dyDescent="0.25"/>
    <row r="992878" customFormat="1" x14ac:dyDescent="0.25"/>
    <row r="992879" customFormat="1" x14ac:dyDescent="0.25"/>
    <row r="992880" customFormat="1" x14ac:dyDescent="0.25"/>
    <row r="992881" customFormat="1" x14ac:dyDescent="0.25"/>
    <row r="992882" customFormat="1" x14ac:dyDescent="0.25"/>
    <row r="992883" customFormat="1" x14ac:dyDescent="0.25"/>
    <row r="992884" customFormat="1" x14ac:dyDescent="0.25"/>
    <row r="992885" customFormat="1" x14ac:dyDescent="0.25"/>
    <row r="992886" customFormat="1" x14ac:dyDescent="0.25"/>
    <row r="992887" customFormat="1" x14ac:dyDescent="0.25"/>
    <row r="992888" customFormat="1" x14ac:dyDescent="0.25"/>
    <row r="992889" customFormat="1" x14ac:dyDescent="0.25"/>
    <row r="992890" customFormat="1" x14ac:dyDescent="0.25"/>
    <row r="992891" customFormat="1" x14ac:dyDescent="0.25"/>
    <row r="992892" customFormat="1" x14ac:dyDescent="0.25"/>
    <row r="992893" customFormat="1" x14ac:dyDescent="0.25"/>
    <row r="992894" customFormat="1" x14ac:dyDescent="0.25"/>
    <row r="992895" customFormat="1" x14ac:dyDescent="0.25"/>
    <row r="992896" customFormat="1" x14ac:dyDescent="0.25"/>
    <row r="992897" customFormat="1" x14ac:dyDescent="0.25"/>
    <row r="992898" customFormat="1" x14ac:dyDescent="0.25"/>
    <row r="992899" customFormat="1" x14ac:dyDescent="0.25"/>
    <row r="992900" customFormat="1" x14ac:dyDescent="0.25"/>
    <row r="992901" customFormat="1" x14ac:dyDescent="0.25"/>
    <row r="992902" customFormat="1" x14ac:dyDescent="0.25"/>
    <row r="992903" customFormat="1" x14ac:dyDescent="0.25"/>
    <row r="992904" customFormat="1" x14ac:dyDescent="0.25"/>
    <row r="992905" customFormat="1" x14ac:dyDescent="0.25"/>
    <row r="992906" customFormat="1" x14ac:dyDescent="0.25"/>
    <row r="992907" customFormat="1" x14ac:dyDescent="0.25"/>
    <row r="992908" customFormat="1" x14ac:dyDescent="0.25"/>
    <row r="992909" customFormat="1" x14ac:dyDescent="0.25"/>
    <row r="992910" customFormat="1" x14ac:dyDescent="0.25"/>
    <row r="992911" customFormat="1" x14ac:dyDescent="0.25"/>
    <row r="992912" customFormat="1" x14ac:dyDescent="0.25"/>
    <row r="992913" customFormat="1" x14ac:dyDescent="0.25"/>
    <row r="992914" customFormat="1" x14ac:dyDescent="0.25"/>
    <row r="992915" customFormat="1" x14ac:dyDescent="0.25"/>
    <row r="992916" customFormat="1" x14ac:dyDescent="0.25"/>
    <row r="992917" customFormat="1" x14ac:dyDescent="0.25"/>
    <row r="992918" customFormat="1" x14ac:dyDescent="0.25"/>
    <row r="992919" customFormat="1" x14ac:dyDescent="0.25"/>
    <row r="992920" customFormat="1" x14ac:dyDescent="0.25"/>
    <row r="992921" customFormat="1" x14ac:dyDescent="0.25"/>
    <row r="992922" customFormat="1" x14ac:dyDescent="0.25"/>
    <row r="992923" customFormat="1" x14ac:dyDescent="0.25"/>
    <row r="992924" customFormat="1" x14ac:dyDescent="0.25"/>
    <row r="992925" customFormat="1" x14ac:dyDescent="0.25"/>
    <row r="992926" customFormat="1" x14ac:dyDescent="0.25"/>
    <row r="992927" customFormat="1" x14ac:dyDescent="0.25"/>
    <row r="992928" customFormat="1" x14ac:dyDescent="0.25"/>
    <row r="992929" customFormat="1" x14ac:dyDescent="0.25"/>
    <row r="992930" customFormat="1" x14ac:dyDescent="0.25"/>
    <row r="992931" customFormat="1" x14ac:dyDescent="0.25"/>
    <row r="992932" customFormat="1" x14ac:dyDescent="0.25"/>
    <row r="992933" customFormat="1" x14ac:dyDescent="0.25"/>
    <row r="992934" customFormat="1" x14ac:dyDescent="0.25"/>
    <row r="992935" customFormat="1" x14ac:dyDescent="0.25"/>
    <row r="992936" customFormat="1" x14ac:dyDescent="0.25"/>
    <row r="992937" customFormat="1" x14ac:dyDescent="0.25"/>
    <row r="992938" customFormat="1" x14ac:dyDescent="0.25"/>
    <row r="992939" customFormat="1" x14ac:dyDescent="0.25"/>
    <row r="992940" customFormat="1" x14ac:dyDescent="0.25"/>
    <row r="992941" customFormat="1" x14ac:dyDescent="0.25"/>
    <row r="992942" customFormat="1" x14ac:dyDescent="0.25"/>
    <row r="992943" customFormat="1" x14ac:dyDescent="0.25"/>
    <row r="992944" customFormat="1" x14ac:dyDescent="0.25"/>
    <row r="992945" customFormat="1" x14ac:dyDescent="0.25"/>
    <row r="992946" customFormat="1" x14ac:dyDescent="0.25"/>
    <row r="992947" customFormat="1" x14ac:dyDescent="0.25"/>
    <row r="992948" customFormat="1" x14ac:dyDescent="0.25"/>
    <row r="992949" customFormat="1" x14ac:dyDescent="0.25"/>
    <row r="992950" customFormat="1" x14ac:dyDescent="0.25"/>
    <row r="992951" customFormat="1" x14ac:dyDescent="0.25"/>
    <row r="992952" customFormat="1" x14ac:dyDescent="0.25"/>
    <row r="992953" customFormat="1" x14ac:dyDescent="0.25"/>
    <row r="992954" customFormat="1" x14ac:dyDescent="0.25"/>
    <row r="992955" customFormat="1" x14ac:dyDescent="0.25"/>
    <row r="992956" customFormat="1" x14ac:dyDescent="0.25"/>
    <row r="992957" customFormat="1" x14ac:dyDescent="0.25"/>
    <row r="992958" customFormat="1" x14ac:dyDescent="0.25"/>
    <row r="992959" customFormat="1" x14ac:dyDescent="0.25"/>
    <row r="992960" customFormat="1" x14ac:dyDescent="0.25"/>
    <row r="992961" customFormat="1" x14ac:dyDescent="0.25"/>
    <row r="992962" customFormat="1" x14ac:dyDescent="0.25"/>
    <row r="992963" customFormat="1" x14ac:dyDescent="0.25"/>
    <row r="992964" customFormat="1" x14ac:dyDescent="0.25"/>
    <row r="992965" customFormat="1" x14ac:dyDescent="0.25"/>
    <row r="992966" customFormat="1" x14ac:dyDescent="0.25"/>
    <row r="992967" customFormat="1" x14ac:dyDescent="0.25"/>
    <row r="992968" customFormat="1" x14ac:dyDescent="0.25"/>
    <row r="992969" customFormat="1" x14ac:dyDescent="0.25"/>
    <row r="992970" customFormat="1" x14ac:dyDescent="0.25"/>
    <row r="992971" customFormat="1" x14ac:dyDescent="0.25"/>
    <row r="992972" customFormat="1" x14ac:dyDescent="0.25"/>
    <row r="992973" customFormat="1" x14ac:dyDescent="0.25"/>
    <row r="992974" customFormat="1" x14ac:dyDescent="0.25"/>
    <row r="992975" customFormat="1" x14ac:dyDescent="0.25"/>
    <row r="992976" customFormat="1" x14ac:dyDescent="0.25"/>
    <row r="992977" customFormat="1" x14ac:dyDescent="0.25"/>
    <row r="992978" customFormat="1" x14ac:dyDescent="0.25"/>
    <row r="992979" customFormat="1" x14ac:dyDescent="0.25"/>
    <row r="992980" customFormat="1" x14ac:dyDescent="0.25"/>
    <row r="992981" customFormat="1" x14ac:dyDescent="0.25"/>
    <row r="992982" customFormat="1" x14ac:dyDescent="0.25"/>
    <row r="992983" customFormat="1" x14ac:dyDescent="0.25"/>
    <row r="992984" customFormat="1" x14ac:dyDescent="0.25"/>
    <row r="992985" customFormat="1" x14ac:dyDescent="0.25"/>
    <row r="992986" customFormat="1" x14ac:dyDescent="0.25"/>
    <row r="992987" customFormat="1" x14ac:dyDescent="0.25"/>
    <row r="992988" customFormat="1" x14ac:dyDescent="0.25"/>
    <row r="992989" customFormat="1" x14ac:dyDescent="0.25"/>
    <row r="992990" customFormat="1" x14ac:dyDescent="0.25"/>
    <row r="992991" customFormat="1" x14ac:dyDescent="0.25"/>
    <row r="992992" customFormat="1" x14ac:dyDescent="0.25"/>
    <row r="992993" customFormat="1" x14ac:dyDescent="0.25"/>
    <row r="992994" customFormat="1" x14ac:dyDescent="0.25"/>
    <row r="992995" customFormat="1" x14ac:dyDescent="0.25"/>
    <row r="992996" customFormat="1" x14ac:dyDescent="0.25"/>
    <row r="992997" customFormat="1" x14ac:dyDescent="0.25"/>
    <row r="992998" customFormat="1" x14ac:dyDescent="0.25"/>
    <row r="992999" customFormat="1" x14ac:dyDescent="0.25"/>
    <row r="993000" customFormat="1" x14ac:dyDescent="0.25"/>
    <row r="993001" customFormat="1" x14ac:dyDescent="0.25"/>
    <row r="993002" customFormat="1" x14ac:dyDescent="0.25"/>
    <row r="993003" customFormat="1" x14ac:dyDescent="0.25"/>
    <row r="993004" customFormat="1" x14ac:dyDescent="0.25"/>
    <row r="993005" customFormat="1" x14ac:dyDescent="0.25"/>
    <row r="993006" customFormat="1" x14ac:dyDescent="0.25"/>
    <row r="993007" customFormat="1" x14ac:dyDescent="0.25"/>
    <row r="993008" customFormat="1" x14ac:dyDescent="0.25"/>
    <row r="993009" customFormat="1" x14ac:dyDescent="0.25"/>
    <row r="993010" customFormat="1" x14ac:dyDescent="0.25"/>
    <row r="993011" customFormat="1" x14ac:dyDescent="0.25"/>
    <row r="993012" customFormat="1" x14ac:dyDescent="0.25"/>
    <row r="993013" customFormat="1" x14ac:dyDescent="0.25"/>
    <row r="993014" customFormat="1" x14ac:dyDescent="0.25"/>
    <row r="993015" customFormat="1" x14ac:dyDescent="0.25"/>
    <row r="993016" customFormat="1" x14ac:dyDescent="0.25"/>
    <row r="993017" customFormat="1" x14ac:dyDescent="0.25"/>
    <row r="993018" customFormat="1" x14ac:dyDescent="0.25"/>
    <row r="993019" customFormat="1" x14ac:dyDescent="0.25"/>
    <row r="993020" customFormat="1" x14ac:dyDescent="0.25"/>
    <row r="993021" customFormat="1" x14ac:dyDescent="0.25"/>
    <row r="993022" customFormat="1" x14ac:dyDescent="0.25"/>
    <row r="993023" customFormat="1" x14ac:dyDescent="0.25"/>
    <row r="993024" customFormat="1" x14ac:dyDescent="0.25"/>
    <row r="993025" customFormat="1" x14ac:dyDescent="0.25"/>
    <row r="993026" customFormat="1" x14ac:dyDescent="0.25"/>
    <row r="993027" customFormat="1" x14ac:dyDescent="0.25"/>
    <row r="993028" customFormat="1" x14ac:dyDescent="0.25"/>
    <row r="993029" customFormat="1" x14ac:dyDescent="0.25"/>
    <row r="993030" customFormat="1" x14ac:dyDescent="0.25"/>
    <row r="993031" customFormat="1" x14ac:dyDescent="0.25"/>
    <row r="993032" customFormat="1" x14ac:dyDescent="0.25"/>
    <row r="993033" customFormat="1" x14ac:dyDescent="0.25"/>
    <row r="993034" customFormat="1" x14ac:dyDescent="0.25"/>
    <row r="993035" customFormat="1" x14ac:dyDescent="0.25"/>
    <row r="993036" customFormat="1" x14ac:dyDescent="0.25"/>
    <row r="993037" customFormat="1" x14ac:dyDescent="0.25"/>
    <row r="993038" customFormat="1" x14ac:dyDescent="0.25"/>
    <row r="993039" customFormat="1" x14ac:dyDescent="0.25"/>
    <row r="993040" customFormat="1" x14ac:dyDescent="0.25"/>
    <row r="993041" customFormat="1" x14ac:dyDescent="0.25"/>
    <row r="993042" customFormat="1" x14ac:dyDescent="0.25"/>
    <row r="993043" customFormat="1" x14ac:dyDescent="0.25"/>
    <row r="993044" customFormat="1" x14ac:dyDescent="0.25"/>
    <row r="993045" customFormat="1" x14ac:dyDescent="0.25"/>
    <row r="993046" customFormat="1" x14ac:dyDescent="0.25"/>
    <row r="993047" customFormat="1" x14ac:dyDescent="0.25"/>
    <row r="993048" customFormat="1" x14ac:dyDescent="0.25"/>
    <row r="993049" customFormat="1" x14ac:dyDescent="0.25"/>
    <row r="993050" customFormat="1" x14ac:dyDescent="0.25"/>
    <row r="993051" customFormat="1" x14ac:dyDescent="0.25"/>
    <row r="993052" customFormat="1" x14ac:dyDescent="0.25"/>
    <row r="993053" customFormat="1" x14ac:dyDescent="0.25"/>
    <row r="993054" customFormat="1" x14ac:dyDescent="0.25"/>
    <row r="993055" customFormat="1" x14ac:dyDescent="0.25"/>
    <row r="993056" customFormat="1" x14ac:dyDescent="0.25"/>
    <row r="993057" customFormat="1" x14ac:dyDescent="0.25"/>
    <row r="993058" customFormat="1" x14ac:dyDescent="0.25"/>
    <row r="993059" customFormat="1" x14ac:dyDescent="0.25"/>
    <row r="993060" customFormat="1" x14ac:dyDescent="0.25"/>
    <row r="993061" customFormat="1" x14ac:dyDescent="0.25"/>
    <row r="993062" customFormat="1" x14ac:dyDescent="0.25"/>
    <row r="993063" customFormat="1" x14ac:dyDescent="0.25"/>
    <row r="993064" customFormat="1" x14ac:dyDescent="0.25"/>
    <row r="993065" customFormat="1" x14ac:dyDescent="0.25"/>
    <row r="993066" customFormat="1" x14ac:dyDescent="0.25"/>
    <row r="993067" customFormat="1" x14ac:dyDescent="0.25"/>
    <row r="993068" customFormat="1" x14ac:dyDescent="0.25"/>
    <row r="993069" customFormat="1" x14ac:dyDescent="0.25"/>
    <row r="993070" customFormat="1" x14ac:dyDescent="0.25"/>
    <row r="993071" customFormat="1" x14ac:dyDescent="0.25"/>
    <row r="993072" customFormat="1" x14ac:dyDescent="0.25"/>
    <row r="993073" customFormat="1" x14ac:dyDescent="0.25"/>
    <row r="993074" customFormat="1" x14ac:dyDescent="0.25"/>
    <row r="993075" customFormat="1" x14ac:dyDescent="0.25"/>
    <row r="993076" customFormat="1" x14ac:dyDescent="0.25"/>
    <row r="993077" customFormat="1" x14ac:dyDescent="0.25"/>
    <row r="993078" customFormat="1" x14ac:dyDescent="0.25"/>
    <row r="993079" customFormat="1" x14ac:dyDescent="0.25"/>
    <row r="993080" customFormat="1" x14ac:dyDescent="0.25"/>
    <row r="993081" customFormat="1" x14ac:dyDescent="0.25"/>
    <row r="993082" customFormat="1" x14ac:dyDescent="0.25"/>
    <row r="993083" customFormat="1" x14ac:dyDescent="0.25"/>
    <row r="993084" customFormat="1" x14ac:dyDescent="0.25"/>
    <row r="993085" customFormat="1" x14ac:dyDescent="0.25"/>
    <row r="993086" customFormat="1" x14ac:dyDescent="0.25"/>
    <row r="993087" customFormat="1" x14ac:dyDescent="0.25"/>
    <row r="993088" customFormat="1" x14ac:dyDescent="0.25"/>
    <row r="993089" customFormat="1" x14ac:dyDescent="0.25"/>
    <row r="993090" customFormat="1" x14ac:dyDescent="0.25"/>
    <row r="993091" customFormat="1" x14ac:dyDescent="0.25"/>
    <row r="993092" customFormat="1" x14ac:dyDescent="0.25"/>
    <row r="993093" customFormat="1" x14ac:dyDescent="0.25"/>
    <row r="993094" customFormat="1" x14ac:dyDescent="0.25"/>
    <row r="993095" customFormat="1" x14ac:dyDescent="0.25"/>
    <row r="993096" customFormat="1" x14ac:dyDescent="0.25"/>
    <row r="993097" customFormat="1" x14ac:dyDescent="0.25"/>
    <row r="993098" customFormat="1" x14ac:dyDescent="0.25"/>
    <row r="993099" customFormat="1" x14ac:dyDescent="0.25"/>
    <row r="993100" customFormat="1" x14ac:dyDescent="0.25"/>
    <row r="993101" customFormat="1" x14ac:dyDescent="0.25"/>
    <row r="993102" customFormat="1" x14ac:dyDescent="0.25"/>
    <row r="993103" customFormat="1" x14ac:dyDescent="0.25"/>
    <row r="993104" customFormat="1" x14ac:dyDescent="0.25"/>
    <row r="993105" customFormat="1" x14ac:dyDescent="0.25"/>
    <row r="993106" customFormat="1" x14ac:dyDescent="0.25"/>
    <row r="993107" customFormat="1" x14ac:dyDescent="0.25"/>
    <row r="993108" customFormat="1" x14ac:dyDescent="0.25"/>
    <row r="993109" customFormat="1" x14ac:dyDescent="0.25"/>
    <row r="993110" customFormat="1" x14ac:dyDescent="0.25"/>
    <row r="993111" customFormat="1" x14ac:dyDescent="0.25"/>
    <row r="993112" customFormat="1" x14ac:dyDescent="0.25"/>
    <row r="993113" customFormat="1" x14ac:dyDescent="0.25"/>
    <row r="993114" customFormat="1" x14ac:dyDescent="0.25"/>
    <row r="993115" customFormat="1" x14ac:dyDescent="0.25"/>
    <row r="993116" customFormat="1" x14ac:dyDescent="0.25"/>
    <row r="993117" customFormat="1" x14ac:dyDescent="0.25"/>
    <row r="993118" customFormat="1" x14ac:dyDescent="0.25"/>
    <row r="993119" customFormat="1" x14ac:dyDescent="0.25"/>
    <row r="993120" customFormat="1" x14ac:dyDescent="0.25"/>
    <row r="993121" customFormat="1" x14ac:dyDescent="0.25"/>
    <row r="993122" customFormat="1" x14ac:dyDescent="0.25"/>
    <row r="993123" customFormat="1" x14ac:dyDescent="0.25"/>
    <row r="993124" customFormat="1" x14ac:dyDescent="0.25"/>
    <row r="993125" customFormat="1" x14ac:dyDescent="0.25"/>
    <row r="993126" customFormat="1" x14ac:dyDescent="0.25"/>
    <row r="993127" customFormat="1" x14ac:dyDescent="0.25"/>
    <row r="993128" customFormat="1" x14ac:dyDescent="0.25"/>
    <row r="993129" customFormat="1" x14ac:dyDescent="0.25"/>
    <row r="993130" customFormat="1" x14ac:dyDescent="0.25"/>
    <row r="993131" customFormat="1" x14ac:dyDescent="0.25"/>
    <row r="993132" customFormat="1" x14ac:dyDescent="0.25"/>
    <row r="993133" customFormat="1" x14ac:dyDescent="0.25"/>
    <row r="993134" customFormat="1" x14ac:dyDescent="0.25"/>
    <row r="993135" customFormat="1" x14ac:dyDescent="0.25"/>
    <row r="993136" customFormat="1" x14ac:dyDescent="0.25"/>
    <row r="993137" customFormat="1" x14ac:dyDescent="0.25"/>
    <row r="993138" customFormat="1" x14ac:dyDescent="0.25"/>
    <row r="993139" customFormat="1" x14ac:dyDescent="0.25"/>
    <row r="993140" customFormat="1" x14ac:dyDescent="0.25"/>
    <row r="993141" customFormat="1" x14ac:dyDescent="0.25"/>
    <row r="993142" customFormat="1" x14ac:dyDescent="0.25"/>
    <row r="993143" customFormat="1" x14ac:dyDescent="0.25"/>
    <row r="993144" customFormat="1" x14ac:dyDescent="0.25"/>
    <row r="993145" customFormat="1" x14ac:dyDescent="0.25"/>
    <row r="993146" customFormat="1" x14ac:dyDescent="0.25"/>
    <row r="993147" customFormat="1" x14ac:dyDescent="0.25"/>
    <row r="993148" customFormat="1" x14ac:dyDescent="0.25"/>
    <row r="993149" customFormat="1" x14ac:dyDescent="0.25"/>
    <row r="993150" customFormat="1" x14ac:dyDescent="0.25"/>
    <row r="993151" customFormat="1" x14ac:dyDescent="0.25"/>
    <row r="993152" customFormat="1" x14ac:dyDescent="0.25"/>
    <row r="993153" customFormat="1" x14ac:dyDescent="0.25"/>
    <row r="993154" customFormat="1" x14ac:dyDescent="0.25"/>
    <row r="993155" customFormat="1" x14ac:dyDescent="0.25"/>
    <row r="993156" customFormat="1" x14ac:dyDescent="0.25"/>
    <row r="993157" customFormat="1" x14ac:dyDescent="0.25"/>
    <row r="993158" customFormat="1" x14ac:dyDescent="0.25"/>
    <row r="993159" customFormat="1" x14ac:dyDescent="0.25"/>
    <row r="993160" customFormat="1" x14ac:dyDescent="0.25"/>
    <row r="993161" customFormat="1" x14ac:dyDescent="0.25"/>
    <row r="993162" customFormat="1" x14ac:dyDescent="0.25"/>
    <row r="993163" customFormat="1" x14ac:dyDescent="0.25"/>
    <row r="993164" customFormat="1" x14ac:dyDescent="0.25"/>
    <row r="993165" customFormat="1" x14ac:dyDescent="0.25"/>
    <row r="993166" customFormat="1" x14ac:dyDescent="0.25"/>
    <row r="993167" customFormat="1" x14ac:dyDescent="0.25"/>
    <row r="993168" customFormat="1" x14ac:dyDescent="0.25"/>
    <row r="993169" customFormat="1" x14ac:dyDescent="0.25"/>
    <row r="993170" customFormat="1" x14ac:dyDescent="0.25"/>
    <row r="993171" customFormat="1" x14ac:dyDescent="0.25"/>
    <row r="993172" customFormat="1" x14ac:dyDescent="0.25"/>
    <row r="993173" customFormat="1" x14ac:dyDescent="0.25"/>
    <row r="993174" customFormat="1" x14ac:dyDescent="0.25"/>
    <row r="993175" customFormat="1" x14ac:dyDescent="0.25"/>
    <row r="993176" customFormat="1" x14ac:dyDescent="0.25"/>
    <row r="993177" customFormat="1" x14ac:dyDescent="0.25"/>
    <row r="993178" customFormat="1" x14ac:dyDescent="0.25"/>
    <row r="993179" customFormat="1" x14ac:dyDescent="0.25"/>
    <row r="993180" customFormat="1" x14ac:dyDescent="0.25"/>
    <row r="993181" customFormat="1" x14ac:dyDescent="0.25"/>
    <row r="993182" customFormat="1" x14ac:dyDescent="0.25"/>
    <row r="993183" customFormat="1" x14ac:dyDescent="0.25"/>
    <row r="993184" customFormat="1" x14ac:dyDescent="0.25"/>
    <row r="993185" customFormat="1" x14ac:dyDescent="0.25"/>
    <row r="993186" customFormat="1" x14ac:dyDescent="0.25"/>
    <row r="993187" customFormat="1" x14ac:dyDescent="0.25"/>
    <row r="993188" customFormat="1" x14ac:dyDescent="0.25"/>
    <row r="993189" customFormat="1" x14ac:dyDescent="0.25"/>
    <row r="993190" customFormat="1" x14ac:dyDescent="0.25"/>
    <row r="993191" customFormat="1" x14ac:dyDescent="0.25"/>
    <row r="993192" customFormat="1" x14ac:dyDescent="0.25"/>
    <row r="993193" customFormat="1" x14ac:dyDescent="0.25"/>
    <row r="993194" customFormat="1" x14ac:dyDescent="0.25"/>
    <row r="993195" customFormat="1" x14ac:dyDescent="0.25"/>
    <row r="993196" customFormat="1" x14ac:dyDescent="0.25"/>
    <row r="993197" customFormat="1" x14ac:dyDescent="0.25"/>
    <row r="993198" customFormat="1" x14ac:dyDescent="0.25"/>
    <row r="993199" customFormat="1" x14ac:dyDescent="0.25"/>
    <row r="993200" customFormat="1" x14ac:dyDescent="0.25"/>
    <row r="993201" customFormat="1" x14ac:dyDescent="0.25"/>
    <row r="993202" customFormat="1" x14ac:dyDescent="0.25"/>
    <row r="993203" customFormat="1" x14ac:dyDescent="0.25"/>
    <row r="993204" customFormat="1" x14ac:dyDescent="0.25"/>
    <row r="993205" customFormat="1" x14ac:dyDescent="0.25"/>
    <row r="993206" customFormat="1" x14ac:dyDescent="0.25"/>
    <row r="993207" customFormat="1" x14ac:dyDescent="0.25"/>
    <row r="993208" customFormat="1" x14ac:dyDescent="0.25"/>
    <row r="993209" customFormat="1" x14ac:dyDescent="0.25"/>
    <row r="993210" customFormat="1" x14ac:dyDescent="0.25"/>
    <row r="993211" customFormat="1" x14ac:dyDescent="0.25"/>
    <row r="993212" customFormat="1" x14ac:dyDescent="0.25"/>
    <row r="993213" customFormat="1" x14ac:dyDescent="0.25"/>
    <row r="993214" customFormat="1" x14ac:dyDescent="0.25"/>
    <row r="993215" customFormat="1" x14ac:dyDescent="0.25"/>
    <row r="993216" customFormat="1" x14ac:dyDescent="0.25"/>
    <row r="993217" customFormat="1" x14ac:dyDescent="0.25"/>
    <row r="993218" customFormat="1" x14ac:dyDescent="0.25"/>
    <row r="993219" customFormat="1" x14ac:dyDescent="0.25"/>
    <row r="993220" customFormat="1" x14ac:dyDescent="0.25"/>
    <row r="993221" customFormat="1" x14ac:dyDescent="0.25"/>
    <row r="993222" customFormat="1" x14ac:dyDescent="0.25"/>
    <row r="993223" customFormat="1" x14ac:dyDescent="0.25"/>
    <row r="993224" customFormat="1" x14ac:dyDescent="0.25"/>
    <row r="993225" customFormat="1" x14ac:dyDescent="0.25"/>
    <row r="993226" customFormat="1" x14ac:dyDescent="0.25"/>
    <row r="993227" customFormat="1" x14ac:dyDescent="0.25"/>
    <row r="993228" customFormat="1" x14ac:dyDescent="0.25"/>
    <row r="993229" customFormat="1" x14ac:dyDescent="0.25"/>
    <row r="993230" customFormat="1" x14ac:dyDescent="0.25"/>
    <row r="993231" customFormat="1" x14ac:dyDescent="0.25"/>
    <row r="993232" customFormat="1" x14ac:dyDescent="0.25"/>
    <row r="993233" customFormat="1" x14ac:dyDescent="0.25"/>
    <row r="993234" customFormat="1" x14ac:dyDescent="0.25"/>
    <row r="993235" customFormat="1" x14ac:dyDescent="0.25"/>
    <row r="993236" customFormat="1" x14ac:dyDescent="0.25"/>
    <row r="993237" customFormat="1" x14ac:dyDescent="0.25"/>
    <row r="993238" customFormat="1" x14ac:dyDescent="0.25"/>
    <row r="993239" customFormat="1" x14ac:dyDescent="0.25"/>
    <row r="993240" customFormat="1" x14ac:dyDescent="0.25"/>
    <row r="993241" customFormat="1" x14ac:dyDescent="0.25"/>
    <row r="993242" customFormat="1" x14ac:dyDescent="0.25"/>
    <row r="993243" customFormat="1" x14ac:dyDescent="0.25"/>
    <row r="993244" customFormat="1" x14ac:dyDescent="0.25"/>
    <row r="993245" customFormat="1" x14ac:dyDescent="0.25"/>
    <row r="993246" customFormat="1" x14ac:dyDescent="0.25"/>
    <row r="993247" customFormat="1" x14ac:dyDescent="0.25"/>
    <row r="993248" customFormat="1" x14ac:dyDescent="0.25"/>
    <row r="993249" customFormat="1" x14ac:dyDescent="0.25"/>
    <row r="993250" customFormat="1" x14ac:dyDescent="0.25"/>
    <row r="993251" customFormat="1" x14ac:dyDescent="0.25"/>
    <row r="993252" customFormat="1" x14ac:dyDescent="0.25"/>
    <row r="993253" customFormat="1" x14ac:dyDescent="0.25"/>
    <row r="993254" customFormat="1" x14ac:dyDescent="0.25"/>
    <row r="993255" customFormat="1" x14ac:dyDescent="0.25"/>
    <row r="993256" customFormat="1" x14ac:dyDescent="0.25"/>
    <row r="993257" customFormat="1" x14ac:dyDescent="0.25"/>
    <row r="993258" customFormat="1" x14ac:dyDescent="0.25"/>
    <row r="993259" customFormat="1" x14ac:dyDescent="0.25"/>
    <row r="993260" customFormat="1" x14ac:dyDescent="0.25"/>
    <row r="993261" customFormat="1" x14ac:dyDescent="0.25"/>
    <row r="993262" customFormat="1" x14ac:dyDescent="0.25"/>
    <row r="993263" customFormat="1" x14ac:dyDescent="0.25"/>
    <row r="993264" customFormat="1" x14ac:dyDescent="0.25"/>
    <row r="993265" customFormat="1" x14ac:dyDescent="0.25"/>
    <row r="993266" customFormat="1" x14ac:dyDescent="0.25"/>
    <row r="993267" customFormat="1" x14ac:dyDescent="0.25"/>
    <row r="993268" customFormat="1" x14ac:dyDescent="0.25"/>
    <row r="993269" customFormat="1" x14ac:dyDescent="0.25"/>
    <row r="993270" customFormat="1" x14ac:dyDescent="0.25"/>
    <row r="993271" customFormat="1" x14ac:dyDescent="0.25"/>
    <row r="993272" customFormat="1" x14ac:dyDescent="0.25"/>
    <row r="993273" customFormat="1" x14ac:dyDescent="0.25"/>
    <row r="993274" customFormat="1" x14ac:dyDescent="0.25"/>
    <row r="993275" customFormat="1" x14ac:dyDescent="0.25"/>
    <row r="993276" customFormat="1" x14ac:dyDescent="0.25"/>
    <row r="993277" customFormat="1" x14ac:dyDescent="0.25"/>
    <row r="993278" customFormat="1" x14ac:dyDescent="0.25"/>
    <row r="993279" customFormat="1" x14ac:dyDescent="0.25"/>
    <row r="993280" customFormat="1" x14ac:dyDescent="0.25"/>
    <row r="993281" customFormat="1" x14ac:dyDescent="0.25"/>
    <row r="993282" customFormat="1" x14ac:dyDescent="0.25"/>
    <row r="993283" customFormat="1" x14ac:dyDescent="0.25"/>
    <row r="993284" customFormat="1" x14ac:dyDescent="0.25"/>
    <row r="993285" customFormat="1" x14ac:dyDescent="0.25"/>
    <row r="993286" customFormat="1" x14ac:dyDescent="0.25"/>
    <row r="993287" customFormat="1" x14ac:dyDescent="0.25"/>
    <row r="993288" customFormat="1" x14ac:dyDescent="0.25"/>
    <row r="993289" customFormat="1" x14ac:dyDescent="0.25"/>
    <row r="993290" customFormat="1" x14ac:dyDescent="0.25"/>
    <row r="993291" customFormat="1" x14ac:dyDescent="0.25"/>
    <row r="993292" customFormat="1" x14ac:dyDescent="0.25"/>
    <row r="993293" customFormat="1" x14ac:dyDescent="0.25"/>
    <row r="993294" customFormat="1" x14ac:dyDescent="0.25"/>
    <row r="993295" customFormat="1" x14ac:dyDescent="0.25"/>
    <row r="993296" customFormat="1" x14ac:dyDescent="0.25"/>
    <row r="993297" customFormat="1" x14ac:dyDescent="0.25"/>
    <row r="993298" customFormat="1" x14ac:dyDescent="0.25"/>
    <row r="993299" customFormat="1" x14ac:dyDescent="0.25"/>
    <row r="993300" customFormat="1" x14ac:dyDescent="0.25"/>
    <row r="993301" customFormat="1" x14ac:dyDescent="0.25"/>
    <row r="993302" customFormat="1" x14ac:dyDescent="0.25"/>
    <row r="993303" customFormat="1" x14ac:dyDescent="0.25"/>
    <row r="993304" customFormat="1" x14ac:dyDescent="0.25"/>
    <row r="993305" customFormat="1" x14ac:dyDescent="0.25"/>
    <row r="993306" customFormat="1" x14ac:dyDescent="0.25"/>
    <row r="993307" customFormat="1" x14ac:dyDescent="0.25"/>
    <row r="993308" customFormat="1" x14ac:dyDescent="0.25"/>
    <row r="993309" customFormat="1" x14ac:dyDescent="0.25"/>
    <row r="993310" customFormat="1" x14ac:dyDescent="0.25"/>
    <row r="993311" customFormat="1" x14ac:dyDescent="0.25"/>
    <row r="993312" customFormat="1" x14ac:dyDescent="0.25"/>
    <row r="993313" customFormat="1" x14ac:dyDescent="0.25"/>
    <row r="993314" customFormat="1" x14ac:dyDescent="0.25"/>
    <row r="993315" customFormat="1" x14ac:dyDescent="0.25"/>
    <row r="993316" customFormat="1" x14ac:dyDescent="0.25"/>
    <row r="993317" customFormat="1" x14ac:dyDescent="0.25"/>
    <row r="993318" customFormat="1" x14ac:dyDescent="0.25"/>
    <row r="993319" customFormat="1" x14ac:dyDescent="0.25"/>
    <row r="993320" customFormat="1" x14ac:dyDescent="0.25"/>
    <row r="993321" customFormat="1" x14ac:dyDescent="0.25"/>
    <row r="993322" customFormat="1" x14ac:dyDescent="0.25"/>
    <row r="993323" customFormat="1" x14ac:dyDescent="0.25"/>
    <row r="993324" customFormat="1" x14ac:dyDescent="0.25"/>
    <row r="993325" customFormat="1" x14ac:dyDescent="0.25"/>
    <row r="993326" customFormat="1" x14ac:dyDescent="0.25"/>
    <row r="993327" customFormat="1" x14ac:dyDescent="0.25"/>
    <row r="993328" customFormat="1" x14ac:dyDescent="0.25"/>
    <row r="993329" customFormat="1" x14ac:dyDescent="0.25"/>
    <row r="993330" customFormat="1" x14ac:dyDescent="0.25"/>
    <row r="993331" customFormat="1" x14ac:dyDescent="0.25"/>
    <row r="993332" customFormat="1" x14ac:dyDescent="0.25"/>
    <row r="993333" customFormat="1" x14ac:dyDescent="0.25"/>
    <row r="993334" customFormat="1" x14ac:dyDescent="0.25"/>
    <row r="993335" customFormat="1" x14ac:dyDescent="0.25"/>
    <row r="993336" customFormat="1" x14ac:dyDescent="0.25"/>
    <row r="993337" customFormat="1" x14ac:dyDescent="0.25"/>
    <row r="993338" customFormat="1" x14ac:dyDescent="0.25"/>
    <row r="993339" customFormat="1" x14ac:dyDescent="0.25"/>
    <row r="993340" customFormat="1" x14ac:dyDescent="0.25"/>
    <row r="993341" customFormat="1" x14ac:dyDescent="0.25"/>
    <row r="993342" customFormat="1" x14ac:dyDescent="0.25"/>
    <row r="993343" customFormat="1" x14ac:dyDescent="0.25"/>
    <row r="993344" customFormat="1" x14ac:dyDescent="0.25"/>
    <row r="993345" customFormat="1" x14ac:dyDescent="0.25"/>
    <row r="993346" customFormat="1" x14ac:dyDescent="0.25"/>
    <row r="993347" customFormat="1" x14ac:dyDescent="0.25"/>
    <row r="993348" customFormat="1" x14ac:dyDescent="0.25"/>
    <row r="993349" customFormat="1" x14ac:dyDescent="0.25"/>
    <row r="993350" customFormat="1" x14ac:dyDescent="0.25"/>
    <row r="993351" customFormat="1" x14ac:dyDescent="0.25"/>
    <row r="993352" customFormat="1" x14ac:dyDescent="0.25"/>
    <row r="993353" customFormat="1" x14ac:dyDescent="0.25"/>
    <row r="993354" customFormat="1" x14ac:dyDescent="0.25"/>
    <row r="993355" customFormat="1" x14ac:dyDescent="0.25"/>
    <row r="993356" customFormat="1" x14ac:dyDescent="0.25"/>
    <row r="993357" customFormat="1" x14ac:dyDescent="0.25"/>
    <row r="993358" customFormat="1" x14ac:dyDescent="0.25"/>
    <row r="993359" customFormat="1" x14ac:dyDescent="0.25"/>
    <row r="993360" customFormat="1" x14ac:dyDescent="0.25"/>
    <row r="993361" customFormat="1" x14ac:dyDescent="0.25"/>
    <row r="993362" customFormat="1" x14ac:dyDescent="0.25"/>
    <row r="993363" customFormat="1" x14ac:dyDescent="0.25"/>
    <row r="993364" customFormat="1" x14ac:dyDescent="0.25"/>
    <row r="993365" customFormat="1" x14ac:dyDescent="0.25"/>
    <row r="993366" customFormat="1" x14ac:dyDescent="0.25"/>
    <row r="993367" customFormat="1" x14ac:dyDescent="0.25"/>
    <row r="993368" customFormat="1" x14ac:dyDescent="0.25"/>
    <row r="993369" customFormat="1" x14ac:dyDescent="0.25"/>
    <row r="993370" customFormat="1" x14ac:dyDescent="0.25"/>
    <row r="993371" customFormat="1" x14ac:dyDescent="0.25"/>
    <row r="993372" customFormat="1" x14ac:dyDescent="0.25"/>
    <row r="993373" customFormat="1" x14ac:dyDescent="0.25"/>
    <row r="993374" customFormat="1" x14ac:dyDescent="0.25"/>
    <row r="993375" customFormat="1" x14ac:dyDescent="0.25"/>
    <row r="993376" customFormat="1" x14ac:dyDescent="0.25"/>
    <row r="993377" customFormat="1" x14ac:dyDescent="0.25"/>
    <row r="993378" customFormat="1" x14ac:dyDescent="0.25"/>
    <row r="993379" customFormat="1" x14ac:dyDescent="0.25"/>
    <row r="993380" customFormat="1" x14ac:dyDescent="0.25"/>
    <row r="993381" customFormat="1" x14ac:dyDescent="0.25"/>
    <row r="993382" customFormat="1" x14ac:dyDescent="0.25"/>
    <row r="993383" customFormat="1" x14ac:dyDescent="0.25"/>
    <row r="993384" customFormat="1" x14ac:dyDescent="0.25"/>
    <row r="993385" customFormat="1" x14ac:dyDescent="0.25"/>
    <row r="993386" customFormat="1" x14ac:dyDescent="0.25"/>
    <row r="993387" customFormat="1" x14ac:dyDescent="0.25"/>
    <row r="993388" customFormat="1" x14ac:dyDescent="0.25"/>
    <row r="993389" customFormat="1" x14ac:dyDescent="0.25"/>
    <row r="993390" customFormat="1" x14ac:dyDescent="0.25"/>
    <row r="993391" customFormat="1" x14ac:dyDescent="0.25"/>
    <row r="993392" customFormat="1" x14ac:dyDescent="0.25"/>
    <row r="993393" customFormat="1" x14ac:dyDescent="0.25"/>
    <row r="993394" customFormat="1" x14ac:dyDescent="0.25"/>
    <row r="993395" customFormat="1" x14ac:dyDescent="0.25"/>
    <row r="993396" customFormat="1" x14ac:dyDescent="0.25"/>
    <row r="993397" customFormat="1" x14ac:dyDescent="0.25"/>
    <row r="993398" customFormat="1" x14ac:dyDescent="0.25"/>
    <row r="993399" customFormat="1" x14ac:dyDescent="0.25"/>
    <row r="993400" customFormat="1" x14ac:dyDescent="0.25"/>
    <row r="993401" customFormat="1" x14ac:dyDescent="0.25"/>
    <row r="993402" customFormat="1" x14ac:dyDescent="0.25"/>
    <row r="993403" customFormat="1" x14ac:dyDescent="0.25"/>
    <row r="993404" customFormat="1" x14ac:dyDescent="0.25"/>
    <row r="993405" customFormat="1" x14ac:dyDescent="0.25"/>
    <row r="993406" customFormat="1" x14ac:dyDescent="0.25"/>
    <row r="993407" customFormat="1" x14ac:dyDescent="0.25"/>
    <row r="993408" customFormat="1" x14ac:dyDescent="0.25"/>
    <row r="993409" customFormat="1" x14ac:dyDescent="0.25"/>
    <row r="993410" customFormat="1" x14ac:dyDescent="0.25"/>
    <row r="993411" customFormat="1" x14ac:dyDescent="0.25"/>
    <row r="993412" customFormat="1" x14ac:dyDescent="0.25"/>
    <row r="993413" customFormat="1" x14ac:dyDescent="0.25"/>
    <row r="993414" customFormat="1" x14ac:dyDescent="0.25"/>
    <row r="993415" customFormat="1" x14ac:dyDescent="0.25"/>
    <row r="993416" customFormat="1" x14ac:dyDescent="0.25"/>
    <row r="993417" customFormat="1" x14ac:dyDescent="0.25"/>
    <row r="993418" customFormat="1" x14ac:dyDescent="0.25"/>
    <row r="993419" customFormat="1" x14ac:dyDescent="0.25"/>
    <row r="993420" customFormat="1" x14ac:dyDescent="0.25"/>
    <row r="993421" customFormat="1" x14ac:dyDescent="0.25"/>
    <row r="993422" customFormat="1" x14ac:dyDescent="0.25"/>
    <row r="993423" customFormat="1" x14ac:dyDescent="0.25"/>
    <row r="993424" customFormat="1" x14ac:dyDescent="0.25"/>
    <row r="993425" customFormat="1" x14ac:dyDescent="0.25"/>
    <row r="993426" customFormat="1" x14ac:dyDescent="0.25"/>
    <row r="993427" customFormat="1" x14ac:dyDescent="0.25"/>
    <row r="993428" customFormat="1" x14ac:dyDescent="0.25"/>
    <row r="993429" customFormat="1" x14ac:dyDescent="0.25"/>
    <row r="993430" customFormat="1" x14ac:dyDescent="0.25"/>
    <row r="993431" customFormat="1" x14ac:dyDescent="0.25"/>
    <row r="993432" customFormat="1" x14ac:dyDescent="0.25"/>
    <row r="993433" customFormat="1" x14ac:dyDescent="0.25"/>
    <row r="993434" customFormat="1" x14ac:dyDescent="0.25"/>
    <row r="993435" customFormat="1" x14ac:dyDescent="0.25"/>
    <row r="993436" customFormat="1" x14ac:dyDescent="0.25"/>
    <row r="993437" customFormat="1" x14ac:dyDescent="0.25"/>
    <row r="993438" customFormat="1" x14ac:dyDescent="0.25"/>
    <row r="993439" customFormat="1" x14ac:dyDescent="0.25"/>
    <row r="993440" customFormat="1" x14ac:dyDescent="0.25"/>
    <row r="993441" customFormat="1" x14ac:dyDescent="0.25"/>
    <row r="993442" customFormat="1" x14ac:dyDescent="0.25"/>
    <row r="993443" customFormat="1" x14ac:dyDescent="0.25"/>
    <row r="993444" customFormat="1" x14ac:dyDescent="0.25"/>
    <row r="993445" customFormat="1" x14ac:dyDescent="0.25"/>
    <row r="993446" customFormat="1" x14ac:dyDescent="0.25"/>
    <row r="993447" customFormat="1" x14ac:dyDescent="0.25"/>
    <row r="993448" customFormat="1" x14ac:dyDescent="0.25"/>
    <row r="993449" customFormat="1" x14ac:dyDescent="0.25"/>
    <row r="993450" customFormat="1" x14ac:dyDescent="0.25"/>
    <row r="993451" customFormat="1" x14ac:dyDescent="0.25"/>
    <row r="993452" customFormat="1" x14ac:dyDescent="0.25"/>
    <row r="993453" customFormat="1" x14ac:dyDescent="0.25"/>
    <row r="993454" customFormat="1" x14ac:dyDescent="0.25"/>
    <row r="993455" customFormat="1" x14ac:dyDescent="0.25"/>
    <row r="993456" customFormat="1" x14ac:dyDescent="0.25"/>
    <row r="993457" customFormat="1" x14ac:dyDescent="0.25"/>
    <row r="993458" customFormat="1" x14ac:dyDescent="0.25"/>
    <row r="993459" customFormat="1" x14ac:dyDescent="0.25"/>
    <row r="993460" customFormat="1" x14ac:dyDescent="0.25"/>
    <row r="993461" customFormat="1" x14ac:dyDescent="0.25"/>
    <row r="993462" customFormat="1" x14ac:dyDescent="0.25"/>
    <row r="993463" customFormat="1" x14ac:dyDescent="0.25"/>
    <row r="993464" customFormat="1" x14ac:dyDescent="0.25"/>
    <row r="993465" customFormat="1" x14ac:dyDescent="0.25"/>
    <row r="993466" customFormat="1" x14ac:dyDescent="0.25"/>
    <row r="993467" customFormat="1" x14ac:dyDescent="0.25"/>
    <row r="993468" customFormat="1" x14ac:dyDescent="0.25"/>
    <row r="993469" customFormat="1" x14ac:dyDescent="0.25"/>
    <row r="993470" customFormat="1" x14ac:dyDescent="0.25"/>
    <row r="993471" customFormat="1" x14ac:dyDescent="0.25"/>
    <row r="993472" customFormat="1" x14ac:dyDescent="0.25"/>
    <row r="993473" customFormat="1" x14ac:dyDescent="0.25"/>
    <row r="993474" customFormat="1" x14ac:dyDescent="0.25"/>
    <row r="993475" customFormat="1" x14ac:dyDescent="0.25"/>
    <row r="993476" customFormat="1" x14ac:dyDescent="0.25"/>
    <row r="993477" customFormat="1" x14ac:dyDescent="0.25"/>
    <row r="993478" customFormat="1" x14ac:dyDescent="0.25"/>
    <row r="993479" customFormat="1" x14ac:dyDescent="0.25"/>
    <row r="993480" customFormat="1" x14ac:dyDescent="0.25"/>
    <row r="993481" customFormat="1" x14ac:dyDescent="0.25"/>
    <row r="993482" customFormat="1" x14ac:dyDescent="0.25"/>
    <row r="993483" customFormat="1" x14ac:dyDescent="0.25"/>
    <row r="993484" customFormat="1" x14ac:dyDescent="0.25"/>
    <row r="993485" customFormat="1" x14ac:dyDescent="0.25"/>
    <row r="993486" customFormat="1" x14ac:dyDescent="0.25"/>
    <row r="993487" customFormat="1" x14ac:dyDescent="0.25"/>
    <row r="993488" customFormat="1" x14ac:dyDescent="0.25"/>
    <row r="993489" customFormat="1" x14ac:dyDescent="0.25"/>
    <row r="993490" customFormat="1" x14ac:dyDescent="0.25"/>
    <row r="993491" customFormat="1" x14ac:dyDescent="0.25"/>
    <row r="993492" customFormat="1" x14ac:dyDescent="0.25"/>
    <row r="993493" customFormat="1" x14ac:dyDescent="0.25"/>
    <row r="993494" customFormat="1" x14ac:dyDescent="0.25"/>
    <row r="993495" customFormat="1" x14ac:dyDescent="0.25"/>
    <row r="993496" customFormat="1" x14ac:dyDescent="0.25"/>
    <row r="993497" customFormat="1" x14ac:dyDescent="0.25"/>
    <row r="993498" customFormat="1" x14ac:dyDescent="0.25"/>
    <row r="993499" customFormat="1" x14ac:dyDescent="0.25"/>
    <row r="993500" customFormat="1" x14ac:dyDescent="0.25"/>
    <row r="993501" customFormat="1" x14ac:dyDescent="0.25"/>
    <row r="993502" customFormat="1" x14ac:dyDescent="0.25"/>
    <row r="993503" customFormat="1" x14ac:dyDescent="0.25"/>
    <row r="993504" customFormat="1" x14ac:dyDescent="0.25"/>
    <row r="993505" customFormat="1" x14ac:dyDescent="0.25"/>
    <row r="993506" customFormat="1" x14ac:dyDescent="0.25"/>
    <row r="993507" customFormat="1" x14ac:dyDescent="0.25"/>
    <row r="993508" customFormat="1" x14ac:dyDescent="0.25"/>
    <row r="993509" customFormat="1" x14ac:dyDescent="0.25"/>
    <row r="993510" customFormat="1" x14ac:dyDescent="0.25"/>
    <row r="993511" customFormat="1" x14ac:dyDescent="0.25"/>
    <row r="993512" customFormat="1" x14ac:dyDescent="0.25"/>
    <row r="993513" customFormat="1" x14ac:dyDescent="0.25"/>
    <row r="993514" customFormat="1" x14ac:dyDescent="0.25"/>
    <row r="993515" customFormat="1" x14ac:dyDescent="0.25"/>
    <row r="993516" customFormat="1" x14ac:dyDescent="0.25"/>
    <row r="993517" customFormat="1" x14ac:dyDescent="0.25"/>
    <row r="993518" customFormat="1" x14ac:dyDescent="0.25"/>
    <row r="993519" customFormat="1" x14ac:dyDescent="0.25"/>
    <row r="993520" customFormat="1" x14ac:dyDescent="0.25"/>
    <row r="993521" customFormat="1" x14ac:dyDescent="0.25"/>
    <row r="993522" customFormat="1" x14ac:dyDescent="0.25"/>
    <row r="993523" customFormat="1" x14ac:dyDescent="0.25"/>
    <row r="993524" customFormat="1" x14ac:dyDescent="0.25"/>
    <row r="993525" customFormat="1" x14ac:dyDescent="0.25"/>
    <row r="993526" customFormat="1" x14ac:dyDescent="0.25"/>
    <row r="993527" customFormat="1" x14ac:dyDescent="0.25"/>
    <row r="993528" customFormat="1" x14ac:dyDescent="0.25"/>
    <row r="993529" customFormat="1" x14ac:dyDescent="0.25"/>
    <row r="993530" customFormat="1" x14ac:dyDescent="0.25"/>
    <row r="993531" customFormat="1" x14ac:dyDescent="0.25"/>
    <row r="993532" customFormat="1" x14ac:dyDescent="0.25"/>
    <row r="993533" customFormat="1" x14ac:dyDescent="0.25"/>
    <row r="993534" customFormat="1" x14ac:dyDescent="0.25"/>
    <row r="993535" customFormat="1" x14ac:dyDescent="0.25"/>
    <row r="993536" customFormat="1" x14ac:dyDescent="0.25"/>
    <row r="993537" customFormat="1" x14ac:dyDescent="0.25"/>
    <row r="993538" customFormat="1" x14ac:dyDescent="0.25"/>
    <row r="993539" customFormat="1" x14ac:dyDescent="0.25"/>
    <row r="993540" customFormat="1" x14ac:dyDescent="0.25"/>
    <row r="993541" customFormat="1" x14ac:dyDescent="0.25"/>
    <row r="993542" customFormat="1" x14ac:dyDescent="0.25"/>
    <row r="993543" customFormat="1" x14ac:dyDescent="0.25"/>
    <row r="993544" customFormat="1" x14ac:dyDescent="0.25"/>
    <row r="993545" customFormat="1" x14ac:dyDescent="0.25"/>
    <row r="993546" customFormat="1" x14ac:dyDescent="0.25"/>
    <row r="993547" customFormat="1" x14ac:dyDescent="0.25"/>
    <row r="993548" customFormat="1" x14ac:dyDescent="0.25"/>
    <row r="993549" customFormat="1" x14ac:dyDescent="0.25"/>
    <row r="993550" customFormat="1" x14ac:dyDescent="0.25"/>
    <row r="993551" customFormat="1" x14ac:dyDescent="0.25"/>
    <row r="993552" customFormat="1" x14ac:dyDescent="0.25"/>
    <row r="993553" customFormat="1" x14ac:dyDescent="0.25"/>
    <row r="993554" customFormat="1" x14ac:dyDescent="0.25"/>
    <row r="993555" customFormat="1" x14ac:dyDescent="0.25"/>
    <row r="993556" customFormat="1" x14ac:dyDescent="0.25"/>
    <row r="993557" customFormat="1" x14ac:dyDescent="0.25"/>
    <row r="993558" customFormat="1" x14ac:dyDescent="0.25"/>
    <row r="993559" customFormat="1" x14ac:dyDescent="0.25"/>
    <row r="993560" customFormat="1" x14ac:dyDescent="0.25"/>
    <row r="993561" customFormat="1" x14ac:dyDescent="0.25"/>
    <row r="993562" customFormat="1" x14ac:dyDescent="0.25"/>
    <row r="993563" customFormat="1" x14ac:dyDescent="0.25"/>
    <row r="993564" customFormat="1" x14ac:dyDescent="0.25"/>
    <row r="993565" customFormat="1" x14ac:dyDescent="0.25"/>
    <row r="993566" customFormat="1" x14ac:dyDescent="0.25"/>
    <row r="993567" customFormat="1" x14ac:dyDescent="0.25"/>
    <row r="993568" customFormat="1" x14ac:dyDescent="0.25"/>
    <row r="993569" customFormat="1" x14ac:dyDescent="0.25"/>
    <row r="993570" customFormat="1" x14ac:dyDescent="0.25"/>
    <row r="993571" customFormat="1" x14ac:dyDescent="0.25"/>
    <row r="993572" customFormat="1" x14ac:dyDescent="0.25"/>
    <row r="993573" customFormat="1" x14ac:dyDescent="0.25"/>
    <row r="993574" customFormat="1" x14ac:dyDescent="0.25"/>
    <row r="993575" customFormat="1" x14ac:dyDescent="0.25"/>
    <row r="993576" customFormat="1" x14ac:dyDescent="0.25"/>
    <row r="993577" customFormat="1" x14ac:dyDescent="0.25"/>
    <row r="993578" customFormat="1" x14ac:dyDescent="0.25"/>
    <row r="993579" customFormat="1" x14ac:dyDescent="0.25"/>
    <row r="993580" customFormat="1" x14ac:dyDescent="0.25"/>
    <row r="993581" customFormat="1" x14ac:dyDescent="0.25"/>
    <row r="993582" customFormat="1" x14ac:dyDescent="0.25"/>
    <row r="993583" customFormat="1" x14ac:dyDescent="0.25"/>
    <row r="993584" customFormat="1" x14ac:dyDescent="0.25"/>
    <row r="993585" customFormat="1" x14ac:dyDescent="0.25"/>
    <row r="993586" customFormat="1" x14ac:dyDescent="0.25"/>
    <row r="993587" customFormat="1" x14ac:dyDescent="0.25"/>
    <row r="993588" customFormat="1" x14ac:dyDescent="0.25"/>
    <row r="993589" customFormat="1" x14ac:dyDescent="0.25"/>
    <row r="993590" customFormat="1" x14ac:dyDescent="0.25"/>
    <row r="993591" customFormat="1" x14ac:dyDescent="0.25"/>
    <row r="993592" customFormat="1" x14ac:dyDescent="0.25"/>
    <row r="993593" customFormat="1" x14ac:dyDescent="0.25"/>
    <row r="993594" customFormat="1" x14ac:dyDescent="0.25"/>
    <row r="993595" customFormat="1" x14ac:dyDescent="0.25"/>
    <row r="993596" customFormat="1" x14ac:dyDescent="0.25"/>
    <row r="993597" customFormat="1" x14ac:dyDescent="0.25"/>
    <row r="993598" customFormat="1" x14ac:dyDescent="0.25"/>
    <row r="993599" customFormat="1" x14ac:dyDescent="0.25"/>
    <row r="993600" customFormat="1" x14ac:dyDescent="0.25"/>
    <row r="993601" customFormat="1" x14ac:dyDescent="0.25"/>
    <row r="993602" customFormat="1" x14ac:dyDescent="0.25"/>
    <row r="993603" customFormat="1" x14ac:dyDescent="0.25"/>
    <row r="993604" customFormat="1" x14ac:dyDescent="0.25"/>
    <row r="993605" customFormat="1" x14ac:dyDescent="0.25"/>
    <row r="993606" customFormat="1" x14ac:dyDescent="0.25"/>
    <row r="993607" customFormat="1" x14ac:dyDescent="0.25"/>
    <row r="993608" customFormat="1" x14ac:dyDescent="0.25"/>
    <row r="993609" customFormat="1" x14ac:dyDescent="0.25"/>
    <row r="993610" customFormat="1" x14ac:dyDescent="0.25"/>
    <row r="993611" customFormat="1" x14ac:dyDescent="0.25"/>
    <row r="993612" customFormat="1" x14ac:dyDescent="0.25"/>
    <row r="993613" customFormat="1" x14ac:dyDescent="0.25"/>
    <row r="993614" customFormat="1" x14ac:dyDescent="0.25"/>
    <row r="993615" customFormat="1" x14ac:dyDescent="0.25"/>
    <row r="993616" customFormat="1" x14ac:dyDescent="0.25"/>
    <row r="993617" customFormat="1" x14ac:dyDescent="0.25"/>
    <row r="993618" customFormat="1" x14ac:dyDescent="0.25"/>
    <row r="993619" customFormat="1" x14ac:dyDescent="0.25"/>
    <row r="993620" customFormat="1" x14ac:dyDescent="0.25"/>
    <row r="993621" customFormat="1" x14ac:dyDescent="0.25"/>
    <row r="993622" customFormat="1" x14ac:dyDescent="0.25"/>
    <row r="993623" customFormat="1" x14ac:dyDescent="0.25"/>
    <row r="993624" customFormat="1" x14ac:dyDescent="0.25"/>
    <row r="993625" customFormat="1" x14ac:dyDescent="0.25"/>
    <row r="993626" customFormat="1" x14ac:dyDescent="0.25"/>
    <row r="993627" customFormat="1" x14ac:dyDescent="0.25"/>
    <row r="993628" customFormat="1" x14ac:dyDescent="0.25"/>
    <row r="993629" customFormat="1" x14ac:dyDescent="0.25"/>
    <row r="993630" customFormat="1" x14ac:dyDescent="0.25"/>
    <row r="993631" customFormat="1" x14ac:dyDescent="0.25"/>
    <row r="993632" customFormat="1" x14ac:dyDescent="0.25"/>
    <row r="993633" customFormat="1" x14ac:dyDescent="0.25"/>
    <row r="993634" customFormat="1" x14ac:dyDescent="0.25"/>
    <row r="993635" customFormat="1" x14ac:dyDescent="0.25"/>
    <row r="993636" customFormat="1" x14ac:dyDescent="0.25"/>
    <row r="993637" customFormat="1" x14ac:dyDescent="0.25"/>
    <row r="993638" customFormat="1" x14ac:dyDescent="0.25"/>
    <row r="993639" customFormat="1" x14ac:dyDescent="0.25"/>
    <row r="993640" customFormat="1" x14ac:dyDescent="0.25"/>
    <row r="993641" customFormat="1" x14ac:dyDescent="0.25"/>
    <row r="993642" customFormat="1" x14ac:dyDescent="0.25"/>
    <row r="993643" customFormat="1" x14ac:dyDescent="0.25"/>
    <row r="993644" customFormat="1" x14ac:dyDescent="0.25"/>
    <row r="993645" customFormat="1" x14ac:dyDescent="0.25"/>
    <row r="993646" customFormat="1" x14ac:dyDescent="0.25"/>
    <row r="993647" customFormat="1" x14ac:dyDescent="0.25"/>
    <row r="993648" customFormat="1" x14ac:dyDescent="0.25"/>
    <row r="993649" customFormat="1" x14ac:dyDescent="0.25"/>
    <row r="993650" customFormat="1" x14ac:dyDescent="0.25"/>
    <row r="993651" customFormat="1" x14ac:dyDescent="0.25"/>
    <row r="993652" customFormat="1" x14ac:dyDescent="0.25"/>
    <row r="993653" customFormat="1" x14ac:dyDescent="0.25"/>
    <row r="993654" customFormat="1" x14ac:dyDescent="0.25"/>
    <row r="993655" customFormat="1" x14ac:dyDescent="0.25"/>
    <row r="993656" customFormat="1" x14ac:dyDescent="0.25"/>
    <row r="993657" customFormat="1" x14ac:dyDescent="0.25"/>
    <row r="993658" customFormat="1" x14ac:dyDescent="0.25"/>
    <row r="993659" customFormat="1" x14ac:dyDescent="0.25"/>
    <row r="993660" customFormat="1" x14ac:dyDescent="0.25"/>
    <row r="993661" customFormat="1" x14ac:dyDescent="0.25"/>
    <row r="993662" customFormat="1" x14ac:dyDescent="0.25"/>
    <row r="993663" customFormat="1" x14ac:dyDescent="0.25"/>
    <row r="993664" customFormat="1" x14ac:dyDescent="0.25"/>
    <row r="993665" customFormat="1" x14ac:dyDescent="0.25"/>
    <row r="993666" customFormat="1" x14ac:dyDescent="0.25"/>
    <row r="993667" customFormat="1" x14ac:dyDescent="0.25"/>
    <row r="993668" customFormat="1" x14ac:dyDescent="0.25"/>
    <row r="993669" customFormat="1" x14ac:dyDescent="0.25"/>
    <row r="993670" customFormat="1" x14ac:dyDescent="0.25"/>
    <row r="993671" customFormat="1" x14ac:dyDescent="0.25"/>
    <row r="993672" customFormat="1" x14ac:dyDescent="0.25"/>
    <row r="993673" customFormat="1" x14ac:dyDescent="0.25"/>
    <row r="993674" customFormat="1" x14ac:dyDescent="0.25"/>
    <row r="993675" customFormat="1" x14ac:dyDescent="0.25"/>
    <row r="993676" customFormat="1" x14ac:dyDescent="0.25"/>
    <row r="993677" customFormat="1" x14ac:dyDescent="0.25"/>
    <row r="993678" customFormat="1" x14ac:dyDescent="0.25"/>
    <row r="993679" customFormat="1" x14ac:dyDescent="0.25"/>
    <row r="993680" customFormat="1" x14ac:dyDescent="0.25"/>
    <row r="993681" customFormat="1" x14ac:dyDescent="0.25"/>
    <row r="993682" customFormat="1" x14ac:dyDescent="0.25"/>
    <row r="993683" customFormat="1" x14ac:dyDescent="0.25"/>
    <row r="993684" customFormat="1" x14ac:dyDescent="0.25"/>
    <row r="993685" customFormat="1" x14ac:dyDescent="0.25"/>
    <row r="993686" customFormat="1" x14ac:dyDescent="0.25"/>
    <row r="993687" customFormat="1" x14ac:dyDescent="0.25"/>
    <row r="993688" customFormat="1" x14ac:dyDescent="0.25"/>
    <row r="993689" customFormat="1" x14ac:dyDescent="0.25"/>
    <row r="993690" customFormat="1" x14ac:dyDescent="0.25"/>
    <row r="993691" customFormat="1" x14ac:dyDescent="0.25"/>
    <row r="993692" customFormat="1" x14ac:dyDescent="0.25"/>
    <row r="993693" customFormat="1" x14ac:dyDescent="0.25"/>
    <row r="993694" customFormat="1" x14ac:dyDescent="0.25"/>
    <row r="993695" customFormat="1" x14ac:dyDescent="0.25"/>
    <row r="993696" customFormat="1" x14ac:dyDescent="0.25"/>
    <row r="993697" customFormat="1" x14ac:dyDescent="0.25"/>
    <row r="993698" customFormat="1" x14ac:dyDescent="0.25"/>
    <row r="993699" customFormat="1" x14ac:dyDescent="0.25"/>
    <row r="993700" customFormat="1" x14ac:dyDescent="0.25"/>
    <row r="993701" customFormat="1" x14ac:dyDescent="0.25"/>
    <row r="993702" customFormat="1" x14ac:dyDescent="0.25"/>
    <row r="993703" customFormat="1" x14ac:dyDescent="0.25"/>
    <row r="993704" customFormat="1" x14ac:dyDescent="0.25"/>
    <row r="993705" customFormat="1" x14ac:dyDescent="0.25"/>
    <row r="993706" customFormat="1" x14ac:dyDescent="0.25"/>
    <row r="993707" customFormat="1" x14ac:dyDescent="0.25"/>
    <row r="993708" customFormat="1" x14ac:dyDescent="0.25"/>
    <row r="993709" customFormat="1" x14ac:dyDescent="0.25"/>
    <row r="993710" customFormat="1" x14ac:dyDescent="0.25"/>
    <row r="993711" customFormat="1" x14ac:dyDescent="0.25"/>
    <row r="993712" customFormat="1" x14ac:dyDescent="0.25"/>
    <row r="993713" customFormat="1" x14ac:dyDescent="0.25"/>
    <row r="993714" customFormat="1" x14ac:dyDescent="0.25"/>
    <row r="993715" customFormat="1" x14ac:dyDescent="0.25"/>
    <row r="993716" customFormat="1" x14ac:dyDescent="0.25"/>
    <row r="993717" customFormat="1" x14ac:dyDescent="0.25"/>
    <row r="993718" customFormat="1" x14ac:dyDescent="0.25"/>
    <row r="993719" customFormat="1" x14ac:dyDescent="0.25"/>
    <row r="993720" customFormat="1" x14ac:dyDescent="0.25"/>
    <row r="993721" customFormat="1" x14ac:dyDescent="0.25"/>
    <row r="993722" customFormat="1" x14ac:dyDescent="0.25"/>
    <row r="993723" customFormat="1" x14ac:dyDescent="0.25"/>
    <row r="993724" customFormat="1" x14ac:dyDescent="0.25"/>
    <row r="993725" customFormat="1" x14ac:dyDescent="0.25"/>
    <row r="993726" customFormat="1" x14ac:dyDescent="0.25"/>
    <row r="993727" customFormat="1" x14ac:dyDescent="0.25"/>
    <row r="993728" customFormat="1" x14ac:dyDescent="0.25"/>
    <row r="993729" customFormat="1" x14ac:dyDescent="0.25"/>
    <row r="993730" customFormat="1" x14ac:dyDescent="0.25"/>
    <row r="993731" customFormat="1" x14ac:dyDescent="0.25"/>
    <row r="993732" customFormat="1" x14ac:dyDescent="0.25"/>
    <row r="993733" customFormat="1" x14ac:dyDescent="0.25"/>
    <row r="993734" customFormat="1" x14ac:dyDescent="0.25"/>
    <row r="993735" customFormat="1" x14ac:dyDescent="0.25"/>
    <row r="993736" customFormat="1" x14ac:dyDescent="0.25"/>
    <row r="993737" customFormat="1" x14ac:dyDescent="0.25"/>
    <row r="993738" customFormat="1" x14ac:dyDescent="0.25"/>
    <row r="993739" customFormat="1" x14ac:dyDescent="0.25"/>
    <row r="993740" customFormat="1" x14ac:dyDescent="0.25"/>
    <row r="993741" customFormat="1" x14ac:dyDescent="0.25"/>
    <row r="993742" customFormat="1" x14ac:dyDescent="0.25"/>
    <row r="993743" customFormat="1" x14ac:dyDescent="0.25"/>
    <row r="993744" customFormat="1" x14ac:dyDescent="0.25"/>
    <row r="993745" customFormat="1" x14ac:dyDescent="0.25"/>
    <row r="993746" customFormat="1" x14ac:dyDescent="0.25"/>
    <row r="993747" customFormat="1" x14ac:dyDescent="0.25"/>
    <row r="993748" customFormat="1" x14ac:dyDescent="0.25"/>
    <row r="993749" customFormat="1" x14ac:dyDescent="0.25"/>
    <row r="993750" customFormat="1" x14ac:dyDescent="0.25"/>
    <row r="993751" customFormat="1" x14ac:dyDescent="0.25"/>
    <row r="993752" customFormat="1" x14ac:dyDescent="0.25"/>
    <row r="993753" customFormat="1" x14ac:dyDescent="0.25"/>
    <row r="993754" customFormat="1" x14ac:dyDescent="0.25"/>
    <row r="993755" customFormat="1" x14ac:dyDescent="0.25"/>
    <row r="993756" customFormat="1" x14ac:dyDescent="0.25"/>
    <row r="993757" customFormat="1" x14ac:dyDescent="0.25"/>
    <row r="993758" customFormat="1" x14ac:dyDescent="0.25"/>
    <row r="993759" customFormat="1" x14ac:dyDescent="0.25"/>
    <row r="993760" customFormat="1" x14ac:dyDescent="0.25"/>
    <row r="993761" customFormat="1" x14ac:dyDescent="0.25"/>
    <row r="993762" customFormat="1" x14ac:dyDescent="0.25"/>
    <row r="993763" customFormat="1" x14ac:dyDescent="0.25"/>
    <row r="993764" customFormat="1" x14ac:dyDescent="0.25"/>
    <row r="993765" customFormat="1" x14ac:dyDescent="0.25"/>
    <row r="993766" customFormat="1" x14ac:dyDescent="0.25"/>
    <row r="993767" customFormat="1" x14ac:dyDescent="0.25"/>
    <row r="993768" customFormat="1" x14ac:dyDescent="0.25"/>
    <row r="993769" customFormat="1" x14ac:dyDescent="0.25"/>
    <row r="993770" customFormat="1" x14ac:dyDescent="0.25"/>
    <row r="993771" customFormat="1" x14ac:dyDescent="0.25"/>
    <row r="993772" customFormat="1" x14ac:dyDescent="0.25"/>
    <row r="993773" customFormat="1" x14ac:dyDescent="0.25"/>
    <row r="993774" customFormat="1" x14ac:dyDescent="0.25"/>
    <row r="993775" customFormat="1" x14ac:dyDescent="0.25"/>
    <row r="993776" customFormat="1" x14ac:dyDescent="0.25"/>
    <row r="993777" customFormat="1" x14ac:dyDescent="0.25"/>
    <row r="993778" customFormat="1" x14ac:dyDescent="0.25"/>
    <row r="993779" customFormat="1" x14ac:dyDescent="0.25"/>
    <row r="993780" customFormat="1" x14ac:dyDescent="0.25"/>
    <row r="993781" customFormat="1" x14ac:dyDescent="0.25"/>
    <row r="993782" customFormat="1" x14ac:dyDescent="0.25"/>
    <row r="993783" customFormat="1" x14ac:dyDescent="0.25"/>
    <row r="993784" customFormat="1" x14ac:dyDescent="0.25"/>
    <row r="993785" customFormat="1" x14ac:dyDescent="0.25"/>
    <row r="993786" customFormat="1" x14ac:dyDescent="0.25"/>
    <row r="993787" customFormat="1" x14ac:dyDescent="0.25"/>
    <row r="993788" customFormat="1" x14ac:dyDescent="0.25"/>
    <row r="993789" customFormat="1" x14ac:dyDescent="0.25"/>
    <row r="993790" customFormat="1" x14ac:dyDescent="0.25"/>
    <row r="993791" customFormat="1" x14ac:dyDescent="0.25"/>
    <row r="993792" customFormat="1" x14ac:dyDescent="0.25"/>
    <row r="993793" customFormat="1" x14ac:dyDescent="0.25"/>
    <row r="993794" customFormat="1" x14ac:dyDescent="0.25"/>
    <row r="993795" customFormat="1" x14ac:dyDescent="0.25"/>
    <row r="993796" customFormat="1" x14ac:dyDescent="0.25"/>
    <row r="993797" customFormat="1" x14ac:dyDescent="0.25"/>
    <row r="993798" customFormat="1" x14ac:dyDescent="0.25"/>
    <row r="993799" customFormat="1" x14ac:dyDescent="0.25"/>
    <row r="993800" customFormat="1" x14ac:dyDescent="0.25"/>
    <row r="993801" customFormat="1" x14ac:dyDescent="0.25"/>
    <row r="993802" customFormat="1" x14ac:dyDescent="0.25"/>
    <row r="993803" customFormat="1" x14ac:dyDescent="0.25"/>
    <row r="993804" customFormat="1" x14ac:dyDescent="0.25"/>
    <row r="993805" customFormat="1" x14ac:dyDescent="0.25"/>
    <row r="993806" customFormat="1" x14ac:dyDescent="0.25"/>
    <row r="993807" customFormat="1" x14ac:dyDescent="0.25"/>
    <row r="993808" customFormat="1" x14ac:dyDescent="0.25"/>
    <row r="993809" customFormat="1" x14ac:dyDescent="0.25"/>
    <row r="993810" customFormat="1" x14ac:dyDescent="0.25"/>
    <row r="993811" customFormat="1" x14ac:dyDescent="0.25"/>
    <row r="993812" customFormat="1" x14ac:dyDescent="0.25"/>
    <row r="993813" customFormat="1" x14ac:dyDescent="0.25"/>
    <row r="993814" customFormat="1" x14ac:dyDescent="0.25"/>
    <row r="993815" customFormat="1" x14ac:dyDescent="0.25"/>
    <row r="993816" customFormat="1" x14ac:dyDescent="0.25"/>
    <row r="993817" customFormat="1" x14ac:dyDescent="0.25"/>
    <row r="993818" customFormat="1" x14ac:dyDescent="0.25"/>
    <row r="993819" customFormat="1" x14ac:dyDescent="0.25"/>
    <row r="993820" customFormat="1" x14ac:dyDescent="0.25"/>
    <row r="993821" customFormat="1" x14ac:dyDescent="0.25"/>
    <row r="993822" customFormat="1" x14ac:dyDescent="0.25"/>
    <row r="993823" customFormat="1" x14ac:dyDescent="0.25"/>
    <row r="993824" customFormat="1" x14ac:dyDescent="0.25"/>
    <row r="993825" customFormat="1" x14ac:dyDescent="0.25"/>
    <row r="993826" customFormat="1" x14ac:dyDescent="0.25"/>
    <row r="993827" customFormat="1" x14ac:dyDescent="0.25"/>
    <row r="993828" customFormat="1" x14ac:dyDescent="0.25"/>
    <row r="993829" customFormat="1" x14ac:dyDescent="0.25"/>
    <row r="993830" customFormat="1" x14ac:dyDescent="0.25"/>
    <row r="993831" customFormat="1" x14ac:dyDescent="0.25"/>
    <row r="993832" customFormat="1" x14ac:dyDescent="0.25"/>
    <row r="993833" customFormat="1" x14ac:dyDescent="0.25"/>
    <row r="993834" customFormat="1" x14ac:dyDescent="0.25"/>
    <row r="993835" customFormat="1" x14ac:dyDescent="0.25"/>
    <row r="993836" customFormat="1" x14ac:dyDescent="0.25"/>
    <row r="993837" customFormat="1" x14ac:dyDescent="0.25"/>
    <row r="993838" customFormat="1" x14ac:dyDescent="0.25"/>
    <row r="993839" customFormat="1" x14ac:dyDescent="0.25"/>
    <row r="993840" customFormat="1" x14ac:dyDescent="0.25"/>
    <row r="993841" customFormat="1" x14ac:dyDescent="0.25"/>
    <row r="993842" customFormat="1" x14ac:dyDescent="0.25"/>
    <row r="993843" customFormat="1" x14ac:dyDescent="0.25"/>
    <row r="993844" customFormat="1" x14ac:dyDescent="0.25"/>
    <row r="993845" customFormat="1" x14ac:dyDescent="0.25"/>
    <row r="993846" customFormat="1" x14ac:dyDescent="0.25"/>
    <row r="993847" customFormat="1" x14ac:dyDescent="0.25"/>
    <row r="993848" customFormat="1" x14ac:dyDescent="0.25"/>
    <row r="993849" customFormat="1" x14ac:dyDescent="0.25"/>
    <row r="993850" customFormat="1" x14ac:dyDescent="0.25"/>
    <row r="993851" customFormat="1" x14ac:dyDescent="0.25"/>
    <row r="993852" customFormat="1" x14ac:dyDescent="0.25"/>
    <row r="993853" customFormat="1" x14ac:dyDescent="0.25"/>
    <row r="993854" customFormat="1" x14ac:dyDescent="0.25"/>
    <row r="993855" customFormat="1" x14ac:dyDescent="0.25"/>
    <row r="993856" customFormat="1" x14ac:dyDescent="0.25"/>
    <row r="993857" customFormat="1" x14ac:dyDescent="0.25"/>
    <row r="993858" customFormat="1" x14ac:dyDescent="0.25"/>
    <row r="993859" customFormat="1" x14ac:dyDescent="0.25"/>
    <row r="993860" customFormat="1" x14ac:dyDescent="0.25"/>
    <row r="993861" customFormat="1" x14ac:dyDescent="0.25"/>
    <row r="993862" customFormat="1" x14ac:dyDescent="0.25"/>
    <row r="993863" customFormat="1" x14ac:dyDescent="0.25"/>
    <row r="993864" customFormat="1" x14ac:dyDescent="0.25"/>
    <row r="993865" customFormat="1" x14ac:dyDescent="0.25"/>
    <row r="993866" customFormat="1" x14ac:dyDescent="0.25"/>
    <row r="993867" customFormat="1" x14ac:dyDescent="0.25"/>
    <row r="993868" customFormat="1" x14ac:dyDescent="0.25"/>
    <row r="993869" customFormat="1" x14ac:dyDescent="0.25"/>
    <row r="993870" customFormat="1" x14ac:dyDescent="0.25"/>
    <row r="993871" customFormat="1" x14ac:dyDescent="0.25"/>
    <row r="993872" customFormat="1" x14ac:dyDescent="0.25"/>
    <row r="993873" customFormat="1" x14ac:dyDescent="0.25"/>
    <row r="993874" customFormat="1" x14ac:dyDescent="0.25"/>
    <row r="993875" customFormat="1" x14ac:dyDescent="0.25"/>
    <row r="993876" customFormat="1" x14ac:dyDescent="0.25"/>
    <row r="993877" customFormat="1" x14ac:dyDescent="0.25"/>
    <row r="993878" customFormat="1" x14ac:dyDescent="0.25"/>
    <row r="993879" customFormat="1" x14ac:dyDescent="0.25"/>
    <row r="993880" customFormat="1" x14ac:dyDescent="0.25"/>
    <row r="993881" customFormat="1" x14ac:dyDescent="0.25"/>
    <row r="993882" customFormat="1" x14ac:dyDescent="0.25"/>
    <row r="993883" customFormat="1" x14ac:dyDescent="0.25"/>
    <row r="993884" customFormat="1" x14ac:dyDescent="0.25"/>
    <row r="993885" customFormat="1" x14ac:dyDescent="0.25"/>
    <row r="993886" customFormat="1" x14ac:dyDescent="0.25"/>
    <row r="993887" customFormat="1" x14ac:dyDescent="0.25"/>
    <row r="993888" customFormat="1" x14ac:dyDescent="0.25"/>
    <row r="993889" customFormat="1" x14ac:dyDescent="0.25"/>
    <row r="993890" customFormat="1" x14ac:dyDescent="0.25"/>
    <row r="993891" customFormat="1" x14ac:dyDescent="0.25"/>
    <row r="993892" customFormat="1" x14ac:dyDescent="0.25"/>
    <row r="993893" customFormat="1" x14ac:dyDescent="0.25"/>
    <row r="993894" customFormat="1" x14ac:dyDescent="0.25"/>
    <row r="993895" customFormat="1" x14ac:dyDescent="0.25"/>
    <row r="993896" customFormat="1" x14ac:dyDescent="0.25"/>
    <row r="993897" customFormat="1" x14ac:dyDescent="0.25"/>
    <row r="993898" customFormat="1" x14ac:dyDescent="0.25"/>
    <row r="993899" customFormat="1" x14ac:dyDescent="0.25"/>
    <row r="993900" customFormat="1" x14ac:dyDescent="0.25"/>
    <row r="993901" customFormat="1" x14ac:dyDescent="0.25"/>
    <row r="993902" customFormat="1" x14ac:dyDescent="0.25"/>
    <row r="993903" customFormat="1" x14ac:dyDescent="0.25"/>
    <row r="993904" customFormat="1" x14ac:dyDescent="0.25"/>
    <row r="993905" customFormat="1" x14ac:dyDescent="0.25"/>
    <row r="993906" customFormat="1" x14ac:dyDescent="0.25"/>
    <row r="993907" customFormat="1" x14ac:dyDescent="0.25"/>
    <row r="993908" customFormat="1" x14ac:dyDescent="0.25"/>
    <row r="993909" customFormat="1" x14ac:dyDescent="0.25"/>
    <row r="993910" customFormat="1" x14ac:dyDescent="0.25"/>
    <row r="993911" customFormat="1" x14ac:dyDescent="0.25"/>
    <row r="993912" customFormat="1" x14ac:dyDescent="0.25"/>
    <row r="993913" customFormat="1" x14ac:dyDescent="0.25"/>
    <row r="993914" customFormat="1" x14ac:dyDescent="0.25"/>
    <row r="993915" customFormat="1" x14ac:dyDescent="0.25"/>
    <row r="993916" customFormat="1" x14ac:dyDescent="0.25"/>
    <row r="993917" customFormat="1" x14ac:dyDescent="0.25"/>
    <row r="993918" customFormat="1" x14ac:dyDescent="0.25"/>
    <row r="993919" customFormat="1" x14ac:dyDescent="0.25"/>
    <row r="993920" customFormat="1" x14ac:dyDescent="0.25"/>
    <row r="993921" customFormat="1" x14ac:dyDescent="0.25"/>
    <row r="993922" customFormat="1" x14ac:dyDescent="0.25"/>
    <row r="993923" customFormat="1" x14ac:dyDescent="0.25"/>
    <row r="993924" customFormat="1" x14ac:dyDescent="0.25"/>
    <row r="993925" customFormat="1" x14ac:dyDescent="0.25"/>
    <row r="993926" customFormat="1" x14ac:dyDescent="0.25"/>
    <row r="993927" customFormat="1" x14ac:dyDescent="0.25"/>
    <row r="993928" customFormat="1" x14ac:dyDescent="0.25"/>
    <row r="993929" customFormat="1" x14ac:dyDescent="0.25"/>
    <row r="993930" customFormat="1" x14ac:dyDescent="0.25"/>
    <row r="993931" customFormat="1" x14ac:dyDescent="0.25"/>
    <row r="993932" customFormat="1" x14ac:dyDescent="0.25"/>
    <row r="993933" customFormat="1" x14ac:dyDescent="0.25"/>
    <row r="993934" customFormat="1" x14ac:dyDescent="0.25"/>
    <row r="993935" customFormat="1" x14ac:dyDescent="0.25"/>
    <row r="993936" customFormat="1" x14ac:dyDescent="0.25"/>
    <row r="993937" customFormat="1" x14ac:dyDescent="0.25"/>
    <row r="993938" customFormat="1" x14ac:dyDescent="0.25"/>
    <row r="993939" customFormat="1" x14ac:dyDescent="0.25"/>
    <row r="993940" customFormat="1" x14ac:dyDescent="0.25"/>
    <row r="993941" customFormat="1" x14ac:dyDescent="0.25"/>
    <row r="993942" customFormat="1" x14ac:dyDescent="0.25"/>
    <row r="993943" customFormat="1" x14ac:dyDescent="0.25"/>
    <row r="993944" customFormat="1" x14ac:dyDescent="0.25"/>
    <row r="993945" customFormat="1" x14ac:dyDescent="0.25"/>
    <row r="993946" customFormat="1" x14ac:dyDescent="0.25"/>
    <row r="993947" customFormat="1" x14ac:dyDescent="0.25"/>
    <row r="993948" customFormat="1" x14ac:dyDescent="0.25"/>
    <row r="993949" customFormat="1" x14ac:dyDescent="0.25"/>
    <row r="993950" customFormat="1" x14ac:dyDescent="0.25"/>
    <row r="993951" customFormat="1" x14ac:dyDescent="0.25"/>
    <row r="993952" customFormat="1" x14ac:dyDescent="0.25"/>
    <row r="993953" customFormat="1" x14ac:dyDescent="0.25"/>
    <row r="993954" customFormat="1" x14ac:dyDescent="0.25"/>
    <row r="993955" customFormat="1" x14ac:dyDescent="0.25"/>
    <row r="993956" customFormat="1" x14ac:dyDescent="0.25"/>
    <row r="993957" customFormat="1" x14ac:dyDescent="0.25"/>
    <row r="993958" customFormat="1" x14ac:dyDescent="0.25"/>
    <row r="993959" customFormat="1" x14ac:dyDescent="0.25"/>
    <row r="993960" customFormat="1" x14ac:dyDescent="0.25"/>
    <row r="993961" customFormat="1" x14ac:dyDescent="0.25"/>
    <row r="993962" customFormat="1" x14ac:dyDescent="0.25"/>
    <row r="993963" customFormat="1" x14ac:dyDescent="0.25"/>
    <row r="993964" customFormat="1" x14ac:dyDescent="0.25"/>
    <row r="993965" customFormat="1" x14ac:dyDescent="0.25"/>
    <row r="993966" customFormat="1" x14ac:dyDescent="0.25"/>
    <row r="993967" customFormat="1" x14ac:dyDescent="0.25"/>
    <row r="993968" customFormat="1" x14ac:dyDescent="0.25"/>
    <row r="993969" customFormat="1" x14ac:dyDescent="0.25"/>
    <row r="993970" customFormat="1" x14ac:dyDescent="0.25"/>
    <row r="993971" customFormat="1" x14ac:dyDescent="0.25"/>
    <row r="993972" customFormat="1" x14ac:dyDescent="0.25"/>
    <row r="993973" customFormat="1" x14ac:dyDescent="0.25"/>
    <row r="993974" customFormat="1" x14ac:dyDescent="0.25"/>
    <row r="993975" customFormat="1" x14ac:dyDescent="0.25"/>
    <row r="993976" customFormat="1" x14ac:dyDescent="0.25"/>
    <row r="993977" customFormat="1" x14ac:dyDescent="0.25"/>
    <row r="993978" customFormat="1" x14ac:dyDescent="0.25"/>
    <row r="993979" customFormat="1" x14ac:dyDescent="0.25"/>
    <row r="993980" customFormat="1" x14ac:dyDescent="0.25"/>
    <row r="993981" customFormat="1" x14ac:dyDescent="0.25"/>
    <row r="993982" customFormat="1" x14ac:dyDescent="0.25"/>
    <row r="993983" customFormat="1" x14ac:dyDescent="0.25"/>
    <row r="993984" customFormat="1" x14ac:dyDescent="0.25"/>
    <row r="993985" customFormat="1" x14ac:dyDescent="0.25"/>
    <row r="993986" customFormat="1" x14ac:dyDescent="0.25"/>
    <row r="993987" customFormat="1" x14ac:dyDescent="0.25"/>
    <row r="993988" customFormat="1" x14ac:dyDescent="0.25"/>
    <row r="993989" customFormat="1" x14ac:dyDescent="0.25"/>
    <row r="993990" customFormat="1" x14ac:dyDescent="0.25"/>
    <row r="993991" customFormat="1" x14ac:dyDescent="0.25"/>
    <row r="993992" customFormat="1" x14ac:dyDescent="0.25"/>
    <row r="993993" customFormat="1" x14ac:dyDescent="0.25"/>
    <row r="993994" customFormat="1" x14ac:dyDescent="0.25"/>
    <row r="993995" customFormat="1" x14ac:dyDescent="0.25"/>
    <row r="993996" customFormat="1" x14ac:dyDescent="0.25"/>
    <row r="993997" customFormat="1" x14ac:dyDescent="0.25"/>
    <row r="993998" customFormat="1" x14ac:dyDescent="0.25"/>
    <row r="993999" customFormat="1" x14ac:dyDescent="0.25"/>
    <row r="994000" customFormat="1" x14ac:dyDescent="0.25"/>
    <row r="994001" customFormat="1" x14ac:dyDescent="0.25"/>
    <row r="994002" customFormat="1" x14ac:dyDescent="0.25"/>
    <row r="994003" customFormat="1" x14ac:dyDescent="0.25"/>
    <row r="994004" customFormat="1" x14ac:dyDescent="0.25"/>
    <row r="994005" customFormat="1" x14ac:dyDescent="0.25"/>
    <row r="994006" customFormat="1" x14ac:dyDescent="0.25"/>
    <row r="994007" customFormat="1" x14ac:dyDescent="0.25"/>
    <row r="994008" customFormat="1" x14ac:dyDescent="0.25"/>
    <row r="994009" customFormat="1" x14ac:dyDescent="0.25"/>
    <row r="994010" customFormat="1" x14ac:dyDescent="0.25"/>
    <row r="994011" customFormat="1" x14ac:dyDescent="0.25"/>
    <row r="994012" customFormat="1" x14ac:dyDescent="0.25"/>
    <row r="994013" customFormat="1" x14ac:dyDescent="0.25"/>
    <row r="994014" customFormat="1" x14ac:dyDescent="0.25"/>
    <row r="994015" customFormat="1" x14ac:dyDescent="0.25"/>
    <row r="994016" customFormat="1" x14ac:dyDescent="0.25"/>
    <row r="994017" customFormat="1" x14ac:dyDescent="0.25"/>
    <row r="994018" customFormat="1" x14ac:dyDescent="0.25"/>
    <row r="994019" customFormat="1" x14ac:dyDescent="0.25"/>
    <row r="994020" customFormat="1" x14ac:dyDescent="0.25"/>
    <row r="994021" customFormat="1" x14ac:dyDescent="0.25"/>
    <row r="994022" customFormat="1" x14ac:dyDescent="0.25"/>
    <row r="994023" customFormat="1" x14ac:dyDescent="0.25"/>
    <row r="994024" customFormat="1" x14ac:dyDescent="0.25"/>
    <row r="994025" customFormat="1" x14ac:dyDescent="0.25"/>
    <row r="994026" customFormat="1" x14ac:dyDescent="0.25"/>
    <row r="994027" customFormat="1" x14ac:dyDescent="0.25"/>
    <row r="994028" customFormat="1" x14ac:dyDescent="0.25"/>
    <row r="994029" customFormat="1" x14ac:dyDescent="0.25"/>
    <row r="994030" customFormat="1" x14ac:dyDescent="0.25"/>
    <row r="994031" customFormat="1" x14ac:dyDescent="0.25"/>
    <row r="994032" customFormat="1" x14ac:dyDescent="0.25"/>
    <row r="994033" customFormat="1" x14ac:dyDescent="0.25"/>
    <row r="994034" customFormat="1" x14ac:dyDescent="0.25"/>
    <row r="994035" customFormat="1" x14ac:dyDescent="0.25"/>
    <row r="994036" customFormat="1" x14ac:dyDescent="0.25"/>
    <row r="994037" customFormat="1" x14ac:dyDescent="0.25"/>
    <row r="994038" customFormat="1" x14ac:dyDescent="0.25"/>
    <row r="994039" customFormat="1" x14ac:dyDescent="0.25"/>
    <row r="994040" customFormat="1" x14ac:dyDescent="0.25"/>
    <row r="994041" customFormat="1" x14ac:dyDescent="0.25"/>
    <row r="994042" customFormat="1" x14ac:dyDescent="0.25"/>
    <row r="994043" customFormat="1" x14ac:dyDescent="0.25"/>
    <row r="994044" customFormat="1" x14ac:dyDescent="0.25"/>
    <row r="994045" customFormat="1" x14ac:dyDescent="0.25"/>
    <row r="994046" customFormat="1" x14ac:dyDescent="0.25"/>
    <row r="994047" customFormat="1" x14ac:dyDescent="0.25"/>
    <row r="994048" customFormat="1" x14ac:dyDescent="0.25"/>
    <row r="994049" customFormat="1" x14ac:dyDescent="0.25"/>
    <row r="994050" customFormat="1" x14ac:dyDescent="0.25"/>
    <row r="994051" customFormat="1" x14ac:dyDescent="0.25"/>
    <row r="994052" customFormat="1" x14ac:dyDescent="0.25"/>
    <row r="994053" customFormat="1" x14ac:dyDescent="0.25"/>
    <row r="994054" customFormat="1" x14ac:dyDescent="0.25"/>
    <row r="994055" customFormat="1" x14ac:dyDescent="0.25"/>
    <row r="994056" customFormat="1" x14ac:dyDescent="0.25"/>
    <row r="994057" customFormat="1" x14ac:dyDescent="0.25"/>
    <row r="994058" customFormat="1" x14ac:dyDescent="0.25"/>
    <row r="994059" customFormat="1" x14ac:dyDescent="0.25"/>
    <row r="994060" customFormat="1" x14ac:dyDescent="0.25"/>
    <row r="994061" customFormat="1" x14ac:dyDescent="0.25"/>
    <row r="994062" customFormat="1" x14ac:dyDescent="0.25"/>
    <row r="994063" customFormat="1" x14ac:dyDescent="0.25"/>
    <row r="994064" customFormat="1" x14ac:dyDescent="0.25"/>
    <row r="994065" customFormat="1" x14ac:dyDescent="0.25"/>
    <row r="994066" customFormat="1" x14ac:dyDescent="0.25"/>
    <row r="994067" customFormat="1" x14ac:dyDescent="0.25"/>
    <row r="994068" customFormat="1" x14ac:dyDescent="0.25"/>
    <row r="994069" customFormat="1" x14ac:dyDescent="0.25"/>
    <row r="994070" customFormat="1" x14ac:dyDescent="0.25"/>
    <row r="994071" customFormat="1" x14ac:dyDescent="0.25"/>
    <row r="994072" customFormat="1" x14ac:dyDescent="0.25"/>
    <row r="994073" customFormat="1" x14ac:dyDescent="0.25"/>
    <row r="994074" customFormat="1" x14ac:dyDescent="0.25"/>
    <row r="994075" customFormat="1" x14ac:dyDescent="0.25"/>
    <row r="994076" customFormat="1" x14ac:dyDescent="0.25"/>
    <row r="994077" customFormat="1" x14ac:dyDescent="0.25"/>
    <row r="994078" customFormat="1" x14ac:dyDescent="0.25"/>
    <row r="994079" customFormat="1" x14ac:dyDescent="0.25"/>
    <row r="994080" customFormat="1" x14ac:dyDescent="0.25"/>
    <row r="994081" customFormat="1" x14ac:dyDescent="0.25"/>
    <row r="994082" customFormat="1" x14ac:dyDescent="0.25"/>
    <row r="994083" customFormat="1" x14ac:dyDescent="0.25"/>
    <row r="994084" customFormat="1" x14ac:dyDescent="0.25"/>
    <row r="994085" customFormat="1" x14ac:dyDescent="0.25"/>
    <row r="994086" customFormat="1" x14ac:dyDescent="0.25"/>
    <row r="994087" customFormat="1" x14ac:dyDescent="0.25"/>
    <row r="994088" customFormat="1" x14ac:dyDescent="0.25"/>
    <row r="994089" customFormat="1" x14ac:dyDescent="0.25"/>
    <row r="994090" customFormat="1" x14ac:dyDescent="0.25"/>
    <row r="994091" customFormat="1" x14ac:dyDescent="0.25"/>
    <row r="994092" customFormat="1" x14ac:dyDescent="0.25"/>
    <row r="994093" customFormat="1" x14ac:dyDescent="0.25"/>
    <row r="994094" customFormat="1" x14ac:dyDescent="0.25"/>
    <row r="994095" customFormat="1" x14ac:dyDescent="0.25"/>
    <row r="994096" customFormat="1" x14ac:dyDescent="0.25"/>
    <row r="994097" customFormat="1" x14ac:dyDescent="0.25"/>
    <row r="994098" customFormat="1" x14ac:dyDescent="0.25"/>
    <row r="994099" customFormat="1" x14ac:dyDescent="0.25"/>
    <row r="994100" customFormat="1" x14ac:dyDescent="0.25"/>
    <row r="994101" customFormat="1" x14ac:dyDescent="0.25"/>
    <row r="994102" customFormat="1" x14ac:dyDescent="0.25"/>
    <row r="994103" customFormat="1" x14ac:dyDescent="0.25"/>
    <row r="994104" customFormat="1" x14ac:dyDescent="0.25"/>
    <row r="994105" customFormat="1" x14ac:dyDescent="0.25"/>
    <row r="994106" customFormat="1" x14ac:dyDescent="0.25"/>
    <row r="994107" customFormat="1" x14ac:dyDescent="0.25"/>
    <row r="994108" customFormat="1" x14ac:dyDescent="0.25"/>
    <row r="994109" customFormat="1" x14ac:dyDescent="0.25"/>
    <row r="994110" customFormat="1" x14ac:dyDescent="0.25"/>
    <row r="994111" customFormat="1" x14ac:dyDescent="0.25"/>
    <row r="994112" customFormat="1" x14ac:dyDescent="0.25"/>
    <row r="994113" customFormat="1" x14ac:dyDescent="0.25"/>
    <row r="994114" customFormat="1" x14ac:dyDescent="0.25"/>
    <row r="994115" customFormat="1" x14ac:dyDescent="0.25"/>
    <row r="994116" customFormat="1" x14ac:dyDescent="0.25"/>
    <row r="994117" customFormat="1" x14ac:dyDescent="0.25"/>
    <row r="994118" customFormat="1" x14ac:dyDescent="0.25"/>
    <row r="994119" customFormat="1" x14ac:dyDescent="0.25"/>
    <row r="994120" customFormat="1" x14ac:dyDescent="0.25"/>
    <row r="994121" customFormat="1" x14ac:dyDescent="0.25"/>
    <row r="994122" customFormat="1" x14ac:dyDescent="0.25"/>
    <row r="994123" customFormat="1" x14ac:dyDescent="0.25"/>
    <row r="994124" customFormat="1" x14ac:dyDescent="0.25"/>
    <row r="994125" customFormat="1" x14ac:dyDescent="0.25"/>
    <row r="994126" customFormat="1" x14ac:dyDescent="0.25"/>
    <row r="994127" customFormat="1" x14ac:dyDescent="0.25"/>
    <row r="994128" customFormat="1" x14ac:dyDescent="0.25"/>
    <row r="994129" customFormat="1" x14ac:dyDescent="0.25"/>
    <row r="994130" customFormat="1" x14ac:dyDescent="0.25"/>
    <row r="994131" customFormat="1" x14ac:dyDescent="0.25"/>
    <row r="994132" customFormat="1" x14ac:dyDescent="0.25"/>
    <row r="994133" customFormat="1" x14ac:dyDescent="0.25"/>
    <row r="994134" customFormat="1" x14ac:dyDescent="0.25"/>
    <row r="994135" customFormat="1" x14ac:dyDescent="0.25"/>
    <row r="994136" customFormat="1" x14ac:dyDescent="0.25"/>
    <row r="994137" customFormat="1" x14ac:dyDescent="0.25"/>
    <row r="994138" customFormat="1" x14ac:dyDescent="0.25"/>
    <row r="994139" customFormat="1" x14ac:dyDescent="0.25"/>
    <row r="994140" customFormat="1" x14ac:dyDescent="0.25"/>
    <row r="994141" customFormat="1" x14ac:dyDescent="0.25"/>
    <row r="994142" customFormat="1" x14ac:dyDescent="0.25"/>
    <row r="994143" customFormat="1" x14ac:dyDescent="0.25"/>
    <row r="994144" customFormat="1" x14ac:dyDescent="0.25"/>
    <row r="994145" customFormat="1" x14ac:dyDescent="0.25"/>
    <row r="994146" customFormat="1" x14ac:dyDescent="0.25"/>
    <row r="994147" customFormat="1" x14ac:dyDescent="0.25"/>
    <row r="994148" customFormat="1" x14ac:dyDescent="0.25"/>
    <row r="994149" customFormat="1" x14ac:dyDescent="0.25"/>
    <row r="994150" customFormat="1" x14ac:dyDescent="0.25"/>
    <row r="994151" customFormat="1" x14ac:dyDescent="0.25"/>
    <row r="994152" customFormat="1" x14ac:dyDescent="0.25"/>
    <row r="994153" customFormat="1" x14ac:dyDescent="0.25"/>
    <row r="994154" customFormat="1" x14ac:dyDescent="0.25"/>
    <row r="994155" customFormat="1" x14ac:dyDescent="0.25"/>
    <row r="994156" customFormat="1" x14ac:dyDescent="0.25"/>
    <row r="994157" customFormat="1" x14ac:dyDescent="0.25"/>
    <row r="994158" customFormat="1" x14ac:dyDescent="0.25"/>
    <row r="994159" customFormat="1" x14ac:dyDescent="0.25"/>
    <row r="994160" customFormat="1" x14ac:dyDescent="0.25"/>
    <row r="994161" customFormat="1" x14ac:dyDescent="0.25"/>
    <row r="994162" customFormat="1" x14ac:dyDescent="0.25"/>
    <row r="994163" customFormat="1" x14ac:dyDescent="0.25"/>
    <row r="994164" customFormat="1" x14ac:dyDescent="0.25"/>
    <row r="994165" customFormat="1" x14ac:dyDescent="0.25"/>
    <row r="994166" customFormat="1" x14ac:dyDescent="0.25"/>
    <row r="994167" customFormat="1" x14ac:dyDescent="0.25"/>
    <row r="994168" customFormat="1" x14ac:dyDescent="0.25"/>
    <row r="994169" customFormat="1" x14ac:dyDescent="0.25"/>
    <row r="994170" customFormat="1" x14ac:dyDescent="0.25"/>
    <row r="994171" customFormat="1" x14ac:dyDescent="0.25"/>
    <row r="994172" customFormat="1" x14ac:dyDescent="0.25"/>
    <row r="994173" customFormat="1" x14ac:dyDescent="0.25"/>
    <row r="994174" customFormat="1" x14ac:dyDescent="0.25"/>
    <row r="994175" customFormat="1" x14ac:dyDescent="0.25"/>
    <row r="994176" customFormat="1" x14ac:dyDescent="0.25"/>
    <row r="994177" customFormat="1" x14ac:dyDescent="0.25"/>
    <row r="994178" customFormat="1" x14ac:dyDescent="0.25"/>
    <row r="994179" customFormat="1" x14ac:dyDescent="0.25"/>
    <row r="994180" customFormat="1" x14ac:dyDescent="0.25"/>
    <row r="994181" customFormat="1" x14ac:dyDescent="0.25"/>
    <row r="994182" customFormat="1" x14ac:dyDescent="0.25"/>
    <row r="994183" customFormat="1" x14ac:dyDescent="0.25"/>
    <row r="994184" customFormat="1" x14ac:dyDescent="0.25"/>
    <row r="994185" customFormat="1" x14ac:dyDescent="0.25"/>
    <row r="994186" customFormat="1" x14ac:dyDescent="0.25"/>
    <row r="994187" customFormat="1" x14ac:dyDescent="0.25"/>
    <row r="994188" customFormat="1" x14ac:dyDescent="0.25"/>
    <row r="994189" customFormat="1" x14ac:dyDescent="0.25"/>
    <row r="994190" customFormat="1" x14ac:dyDescent="0.25"/>
    <row r="994191" customFormat="1" x14ac:dyDescent="0.25"/>
    <row r="994192" customFormat="1" x14ac:dyDescent="0.25"/>
    <row r="994193" customFormat="1" x14ac:dyDescent="0.25"/>
    <row r="994194" customFormat="1" x14ac:dyDescent="0.25"/>
    <row r="994195" customFormat="1" x14ac:dyDescent="0.25"/>
    <row r="994196" customFormat="1" x14ac:dyDescent="0.25"/>
    <row r="994197" customFormat="1" x14ac:dyDescent="0.25"/>
    <row r="994198" customFormat="1" x14ac:dyDescent="0.25"/>
    <row r="994199" customFormat="1" x14ac:dyDescent="0.25"/>
    <row r="994200" customFormat="1" x14ac:dyDescent="0.25"/>
    <row r="994201" customFormat="1" x14ac:dyDescent="0.25"/>
    <row r="994202" customFormat="1" x14ac:dyDescent="0.25"/>
    <row r="994203" customFormat="1" x14ac:dyDescent="0.25"/>
    <row r="994204" customFormat="1" x14ac:dyDescent="0.25"/>
    <row r="994205" customFormat="1" x14ac:dyDescent="0.25"/>
    <row r="994206" customFormat="1" x14ac:dyDescent="0.25"/>
    <row r="994207" customFormat="1" x14ac:dyDescent="0.25"/>
    <row r="994208" customFormat="1" x14ac:dyDescent="0.25"/>
    <row r="994209" customFormat="1" x14ac:dyDescent="0.25"/>
    <row r="994210" customFormat="1" x14ac:dyDescent="0.25"/>
    <row r="994211" customFormat="1" x14ac:dyDescent="0.25"/>
    <row r="994212" customFormat="1" x14ac:dyDescent="0.25"/>
    <row r="994213" customFormat="1" x14ac:dyDescent="0.25"/>
    <row r="994214" customFormat="1" x14ac:dyDescent="0.25"/>
    <row r="994215" customFormat="1" x14ac:dyDescent="0.25"/>
    <row r="994216" customFormat="1" x14ac:dyDescent="0.25"/>
    <row r="994217" customFormat="1" x14ac:dyDescent="0.25"/>
    <row r="994218" customFormat="1" x14ac:dyDescent="0.25"/>
    <row r="994219" customFormat="1" x14ac:dyDescent="0.25"/>
    <row r="994220" customFormat="1" x14ac:dyDescent="0.25"/>
    <row r="994221" customFormat="1" x14ac:dyDescent="0.25"/>
    <row r="994222" customFormat="1" x14ac:dyDescent="0.25"/>
    <row r="994223" customFormat="1" x14ac:dyDescent="0.25"/>
    <row r="994224" customFormat="1" x14ac:dyDescent="0.25"/>
    <row r="994225" customFormat="1" x14ac:dyDescent="0.25"/>
    <row r="994226" customFormat="1" x14ac:dyDescent="0.25"/>
    <row r="994227" customFormat="1" x14ac:dyDescent="0.25"/>
    <row r="994228" customFormat="1" x14ac:dyDescent="0.25"/>
    <row r="994229" customFormat="1" x14ac:dyDescent="0.25"/>
    <row r="994230" customFormat="1" x14ac:dyDescent="0.25"/>
    <row r="994231" customFormat="1" x14ac:dyDescent="0.25"/>
    <row r="994232" customFormat="1" x14ac:dyDescent="0.25"/>
    <row r="994233" customFormat="1" x14ac:dyDescent="0.25"/>
    <row r="994234" customFormat="1" x14ac:dyDescent="0.25"/>
    <row r="994235" customFormat="1" x14ac:dyDescent="0.25"/>
    <row r="994236" customFormat="1" x14ac:dyDescent="0.25"/>
    <row r="994237" customFormat="1" x14ac:dyDescent="0.25"/>
    <row r="994238" customFormat="1" x14ac:dyDescent="0.25"/>
    <row r="994239" customFormat="1" x14ac:dyDescent="0.25"/>
    <row r="994240" customFormat="1" x14ac:dyDescent="0.25"/>
    <row r="994241" customFormat="1" x14ac:dyDescent="0.25"/>
    <row r="994242" customFormat="1" x14ac:dyDescent="0.25"/>
    <row r="994243" customFormat="1" x14ac:dyDescent="0.25"/>
    <row r="994244" customFormat="1" x14ac:dyDescent="0.25"/>
    <row r="994245" customFormat="1" x14ac:dyDescent="0.25"/>
    <row r="994246" customFormat="1" x14ac:dyDescent="0.25"/>
    <row r="994247" customFormat="1" x14ac:dyDescent="0.25"/>
    <row r="994248" customFormat="1" x14ac:dyDescent="0.25"/>
    <row r="994249" customFormat="1" x14ac:dyDescent="0.25"/>
    <row r="994250" customFormat="1" x14ac:dyDescent="0.25"/>
    <row r="994251" customFormat="1" x14ac:dyDescent="0.25"/>
    <row r="994252" customFormat="1" x14ac:dyDescent="0.25"/>
    <row r="994253" customFormat="1" x14ac:dyDescent="0.25"/>
    <row r="994254" customFormat="1" x14ac:dyDescent="0.25"/>
    <row r="994255" customFormat="1" x14ac:dyDescent="0.25"/>
    <row r="994256" customFormat="1" x14ac:dyDescent="0.25"/>
    <row r="994257" customFormat="1" x14ac:dyDescent="0.25"/>
    <row r="994258" customFormat="1" x14ac:dyDescent="0.25"/>
    <row r="994259" customFormat="1" x14ac:dyDescent="0.25"/>
    <row r="994260" customFormat="1" x14ac:dyDescent="0.25"/>
    <row r="994261" customFormat="1" x14ac:dyDescent="0.25"/>
    <row r="994262" customFormat="1" x14ac:dyDescent="0.25"/>
    <row r="994263" customFormat="1" x14ac:dyDescent="0.25"/>
    <row r="994264" customFormat="1" x14ac:dyDescent="0.25"/>
    <row r="994265" customFormat="1" x14ac:dyDescent="0.25"/>
    <row r="994266" customFormat="1" x14ac:dyDescent="0.25"/>
    <row r="994267" customFormat="1" x14ac:dyDescent="0.25"/>
    <row r="994268" customFormat="1" x14ac:dyDescent="0.25"/>
    <row r="994269" customFormat="1" x14ac:dyDescent="0.25"/>
    <row r="994270" customFormat="1" x14ac:dyDescent="0.25"/>
    <row r="994271" customFormat="1" x14ac:dyDescent="0.25"/>
    <row r="994272" customFormat="1" x14ac:dyDescent="0.25"/>
    <row r="994273" customFormat="1" x14ac:dyDescent="0.25"/>
    <row r="994274" customFormat="1" x14ac:dyDescent="0.25"/>
    <row r="994275" customFormat="1" x14ac:dyDescent="0.25"/>
    <row r="994276" customFormat="1" x14ac:dyDescent="0.25"/>
    <row r="994277" customFormat="1" x14ac:dyDescent="0.25"/>
    <row r="994278" customFormat="1" x14ac:dyDescent="0.25"/>
    <row r="994279" customFormat="1" x14ac:dyDescent="0.25"/>
    <row r="994280" customFormat="1" x14ac:dyDescent="0.25"/>
    <row r="994281" customFormat="1" x14ac:dyDescent="0.25"/>
    <row r="994282" customFormat="1" x14ac:dyDescent="0.25"/>
    <row r="994283" customFormat="1" x14ac:dyDescent="0.25"/>
    <row r="994284" customFormat="1" x14ac:dyDescent="0.25"/>
    <row r="994285" customFormat="1" x14ac:dyDescent="0.25"/>
    <row r="994286" customFormat="1" x14ac:dyDescent="0.25"/>
    <row r="994287" customFormat="1" x14ac:dyDescent="0.25"/>
    <row r="994288" customFormat="1" x14ac:dyDescent="0.25"/>
    <row r="994289" customFormat="1" x14ac:dyDescent="0.25"/>
    <row r="994290" customFormat="1" x14ac:dyDescent="0.25"/>
    <row r="994291" customFormat="1" x14ac:dyDescent="0.25"/>
    <row r="994292" customFormat="1" x14ac:dyDescent="0.25"/>
    <row r="994293" customFormat="1" x14ac:dyDescent="0.25"/>
    <row r="994294" customFormat="1" x14ac:dyDescent="0.25"/>
    <row r="994295" customFormat="1" x14ac:dyDescent="0.25"/>
    <row r="994296" customFormat="1" x14ac:dyDescent="0.25"/>
    <row r="994297" customFormat="1" x14ac:dyDescent="0.25"/>
    <row r="994298" customFormat="1" x14ac:dyDescent="0.25"/>
    <row r="994299" customFormat="1" x14ac:dyDescent="0.25"/>
    <row r="994300" customFormat="1" x14ac:dyDescent="0.25"/>
    <row r="994301" customFormat="1" x14ac:dyDescent="0.25"/>
    <row r="994302" customFormat="1" x14ac:dyDescent="0.25"/>
    <row r="994303" customFormat="1" x14ac:dyDescent="0.25"/>
    <row r="994304" customFormat="1" x14ac:dyDescent="0.25"/>
    <row r="994305" customFormat="1" x14ac:dyDescent="0.25"/>
    <row r="994306" customFormat="1" x14ac:dyDescent="0.25"/>
    <row r="994307" customFormat="1" x14ac:dyDescent="0.25"/>
    <row r="994308" customFormat="1" x14ac:dyDescent="0.25"/>
    <row r="994309" customFormat="1" x14ac:dyDescent="0.25"/>
    <row r="994310" customFormat="1" x14ac:dyDescent="0.25"/>
    <row r="994311" customFormat="1" x14ac:dyDescent="0.25"/>
    <row r="994312" customFormat="1" x14ac:dyDescent="0.25"/>
    <row r="994313" customFormat="1" x14ac:dyDescent="0.25"/>
    <row r="994314" customFormat="1" x14ac:dyDescent="0.25"/>
    <row r="994315" customFormat="1" x14ac:dyDescent="0.25"/>
    <row r="994316" customFormat="1" x14ac:dyDescent="0.25"/>
    <row r="994317" customFormat="1" x14ac:dyDescent="0.25"/>
    <row r="994318" customFormat="1" x14ac:dyDescent="0.25"/>
    <row r="994319" customFormat="1" x14ac:dyDescent="0.25"/>
    <row r="994320" customFormat="1" x14ac:dyDescent="0.25"/>
    <row r="994321" customFormat="1" x14ac:dyDescent="0.25"/>
    <row r="994322" customFormat="1" x14ac:dyDescent="0.25"/>
    <row r="994323" customFormat="1" x14ac:dyDescent="0.25"/>
    <row r="994324" customFormat="1" x14ac:dyDescent="0.25"/>
    <row r="994325" customFormat="1" x14ac:dyDescent="0.25"/>
    <row r="994326" customFormat="1" x14ac:dyDescent="0.25"/>
    <row r="994327" customFormat="1" x14ac:dyDescent="0.25"/>
    <row r="994328" customFormat="1" x14ac:dyDescent="0.25"/>
    <row r="994329" customFormat="1" x14ac:dyDescent="0.25"/>
    <row r="994330" customFormat="1" x14ac:dyDescent="0.25"/>
    <row r="994331" customFormat="1" x14ac:dyDescent="0.25"/>
    <row r="994332" customFormat="1" x14ac:dyDescent="0.25"/>
    <row r="994333" customFormat="1" x14ac:dyDescent="0.25"/>
    <row r="994334" customFormat="1" x14ac:dyDescent="0.25"/>
    <row r="994335" customFormat="1" x14ac:dyDescent="0.25"/>
    <row r="994336" customFormat="1" x14ac:dyDescent="0.25"/>
    <row r="994337" customFormat="1" x14ac:dyDescent="0.25"/>
    <row r="994338" customFormat="1" x14ac:dyDescent="0.25"/>
    <row r="994339" customFormat="1" x14ac:dyDescent="0.25"/>
    <row r="994340" customFormat="1" x14ac:dyDescent="0.25"/>
    <row r="994341" customFormat="1" x14ac:dyDescent="0.25"/>
    <row r="994342" customFormat="1" x14ac:dyDescent="0.25"/>
    <row r="994343" customFormat="1" x14ac:dyDescent="0.25"/>
    <row r="994344" customFormat="1" x14ac:dyDescent="0.25"/>
    <row r="994345" customFormat="1" x14ac:dyDescent="0.25"/>
    <row r="994346" customFormat="1" x14ac:dyDescent="0.25"/>
    <row r="994347" customFormat="1" x14ac:dyDescent="0.25"/>
    <row r="994348" customFormat="1" x14ac:dyDescent="0.25"/>
    <row r="994349" customFormat="1" x14ac:dyDescent="0.25"/>
    <row r="994350" customFormat="1" x14ac:dyDescent="0.25"/>
    <row r="994351" customFormat="1" x14ac:dyDescent="0.25"/>
    <row r="994352" customFormat="1" x14ac:dyDescent="0.25"/>
    <row r="994353" customFormat="1" x14ac:dyDescent="0.25"/>
    <row r="994354" customFormat="1" x14ac:dyDescent="0.25"/>
    <row r="994355" customFormat="1" x14ac:dyDescent="0.25"/>
    <row r="994356" customFormat="1" x14ac:dyDescent="0.25"/>
    <row r="994357" customFormat="1" x14ac:dyDescent="0.25"/>
    <row r="994358" customFormat="1" x14ac:dyDescent="0.25"/>
    <row r="994359" customFormat="1" x14ac:dyDescent="0.25"/>
    <row r="994360" customFormat="1" x14ac:dyDescent="0.25"/>
    <row r="994361" customFormat="1" x14ac:dyDescent="0.25"/>
    <row r="994362" customFormat="1" x14ac:dyDescent="0.25"/>
    <row r="994363" customFormat="1" x14ac:dyDescent="0.25"/>
    <row r="994364" customFormat="1" x14ac:dyDescent="0.25"/>
    <row r="994365" customFormat="1" x14ac:dyDescent="0.25"/>
    <row r="994366" customFormat="1" x14ac:dyDescent="0.25"/>
    <row r="994367" customFormat="1" x14ac:dyDescent="0.25"/>
    <row r="994368" customFormat="1" x14ac:dyDescent="0.25"/>
    <row r="994369" customFormat="1" x14ac:dyDescent="0.25"/>
    <row r="994370" customFormat="1" x14ac:dyDescent="0.25"/>
    <row r="994371" customFormat="1" x14ac:dyDescent="0.25"/>
    <row r="994372" customFormat="1" x14ac:dyDescent="0.25"/>
    <row r="994373" customFormat="1" x14ac:dyDescent="0.25"/>
    <row r="994374" customFormat="1" x14ac:dyDescent="0.25"/>
    <row r="994375" customFormat="1" x14ac:dyDescent="0.25"/>
    <row r="994376" customFormat="1" x14ac:dyDescent="0.25"/>
    <row r="994377" customFormat="1" x14ac:dyDescent="0.25"/>
    <row r="994378" customFormat="1" x14ac:dyDescent="0.25"/>
    <row r="994379" customFormat="1" x14ac:dyDescent="0.25"/>
    <row r="994380" customFormat="1" x14ac:dyDescent="0.25"/>
    <row r="994381" customFormat="1" x14ac:dyDescent="0.25"/>
    <row r="994382" customFormat="1" x14ac:dyDescent="0.25"/>
    <row r="994383" customFormat="1" x14ac:dyDescent="0.25"/>
    <row r="994384" customFormat="1" x14ac:dyDescent="0.25"/>
    <row r="994385" customFormat="1" x14ac:dyDescent="0.25"/>
    <row r="994386" customFormat="1" x14ac:dyDescent="0.25"/>
    <row r="994387" customFormat="1" x14ac:dyDescent="0.25"/>
    <row r="994388" customFormat="1" x14ac:dyDescent="0.25"/>
    <row r="994389" customFormat="1" x14ac:dyDescent="0.25"/>
    <row r="994390" customFormat="1" x14ac:dyDescent="0.25"/>
    <row r="994391" customFormat="1" x14ac:dyDescent="0.25"/>
    <row r="994392" customFormat="1" x14ac:dyDescent="0.25"/>
    <row r="994393" customFormat="1" x14ac:dyDescent="0.25"/>
    <row r="994394" customFormat="1" x14ac:dyDescent="0.25"/>
    <row r="994395" customFormat="1" x14ac:dyDescent="0.25"/>
    <row r="994396" customFormat="1" x14ac:dyDescent="0.25"/>
    <row r="994397" customFormat="1" x14ac:dyDescent="0.25"/>
    <row r="994398" customFormat="1" x14ac:dyDescent="0.25"/>
    <row r="994399" customFormat="1" x14ac:dyDescent="0.25"/>
    <row r="994400" customFormat="1" x14ac:dyDescent="0.25"/>
    <row r="994401" customFormat="1" x14ac:dyDescent="0.25"/>
    <row r="994402" customFormat="1" x14ac:dyDescent="0.25"/>
    <row r="994403" customFormat="1" x14ac:dyDescent="0.25"/>
    <row r="994404" customFormat="1" x14ac:dyDescent="0.25"/>
    <row r="994405" customFormat="1" x14ac:dyDescent="0.25"/>
    <row r="994406" customFormat="1" x14ac:dyDescent="0.25"/>
    <row r="994407" customFormat="1" x14ac:dyDescent="0.25"/>
    <row r="994408" customFormat="1" x14ac:dyDescent="0.25"/>
    <row r="994409" customFormat="1" x14ac:dyDescent="0.25"/>
    <row r="994410" customFormat="1" x14ac:dyDescent="0.25"/>
    <row r="994411" customFormat="1" x14ac:dyDescent="0.25"/>
    <row r="994412" customFormat="1" x14ac:dyDescent="0.25"/>
    <row r="994413" customFormat="1" x14ac:dyDescent="0.25"/>
    <row r="994414" customFormat="1" x14ac:dyDescent="0.25"/>
    <row r="994415" customFormat="1" x14ac:dyDescent="0.25"/>
    <row r="994416" customFormat="1" x14ac:dyDescent="0.25"/>
    <row r="994417" customFormat="1" x14ac:dyDescent="0.25"/>
    <row r="994418" customFormat="1" x14ac:dyDescent="0.25"/>
    <row r="994419" customFormat="1" x14ac:dyDescent="0.25"/>
    <row r="994420" customFormat="1" x14ac:dyDescent="0.25"/>
    <row r="994421" customFormat="1" x14ac:dyDescent="0.25"/>
    <row r="994422" customFormat="1" x14ac:dyDescent="0.25"/>
    <row r="994423" customFormat="1" x14ac:dyDescent="0.25"/>
    <row r="994424" customFormat="1" x14ac:dyDescent="0.25"/>
    <row r="994425" customFormat="1" x14ac:dyDescent="0.25"/>
    <row r="994426" customFormat="1" x14ac:dyDescent="0.25"/>
    <row r="994427" customFormat="1" x14ac:dyDescent="0.25"/>
    <row r="994428" customFormat="1" x14ac:dyDescent="0.25"/>
    <row r="994429" customFormat="1" x14ac:dyDescent="0.25"/>
    <row r="994430" customFormat="1" x14ac:dyDescent="0.25"/>
    <row r="994431" customFormat="1" x14ac:dyDescent="0.25"/>
    <row r="994432" customFormat="1" x14ac:dyDescent="0.25"/>
    <row r="994433" customFormat="1" x14ac:dyDescent="0.25"/>
    <row r="994434" customFormat="1" x14ac:dyDescent="0.25"/>
    <row r="994435" customFormat="1" x14ac:dyDescent="0.25"/>
    <row r="994436" customFormat="1" x14ac:dyDescent="0.25"/>
    <row r="994437" customFormat="1" x14ac:dyDescent="0.25"/>
    <row r="994438" customFormat="1" x14ac:dyDescent="0.25"/>
    <row r="994439" customFormat="1" x14ac:dyDescent="0.25"/>
    <row r="994440" customFormat="1" x14ac:dyDescent="0.25"/>
    <row r="994441" customFormat="1" x14ac:dyDescent="0.25"/>
    <row r="994442" customFormat="1" x14ac:dyDescent="0.25"/>
    <row r="994443" customFormat="1" x14ac:dyDescent="0.25"/>
    <row r="994444" customFormat="1" x14ac:dyDescent="0.25"/>
    <row r="994445" customFormat="1" x14ac:dyDescent="0.25"/>
    <row r="994446" customFormat="1" x14ac:dyDescent="0.25"/>
    <row r="994447" customFormat="1" x14ac:dyDescent="0.25"/>
    <row r="994448" customFormat="1" x14ac:dyDescent="0.25"/>
    <row r="994449" customFormat="1" x14ac:dyDescent="0.25"/>
    <row r="994450" customFormat="1" x14ac:dyDescent="0.25"/>
    <row r="994451" customFormat="1" x14ac:dyDescent="0.25"/>
    <row r="994452" customFormat="1" x14ac:dyDescent="0.25"/>
    <row r="994453" customFormat="1" x14ac:dyDescent="0.25"/>
    <row r="994454" customFormat="1" x14ac:dyDescent="0.25"/>
    <row r="994455" customFormat="1" x14ac:dyDescent="0.25"/>
    <row r="994456" customFormat="1" x14ac:dyDescent="0.25"/>
    <row r="994457" customFormat="1" x14ac:dyDescent="0.25"/>
    <row r="994458" customFormat="1" x14ac:dyDescent="0.25"/>
    <row r="994459" customFormat="1" x14ac:dyDescent="0.25"/>
    <row r="994460" customFormat="1" x14ac:dyDescent="0.25"/>
    <row r="994461" customFormat="1" x14ac:dyDescent="0.25"/>
    <row r="994462" customFormat="1" x14ac:dyDescent="0.25"/>
    <row r="994463" customFormat="1" x14ac:dyDescent="0.25"/>
    <row r="994464" customFormat="1" x14ac:dyDescent="0.25"/>
    <row r="994465" customFormat="1" x14ac:dyDescent="0.25"/>
    <row r="994466" customFormat="1" x14ac:dyDescent="0.25"/>
    <row r="994467" customFormat="1" x14ac:dyDescent="0.25"/>
    <row r="994468" customFormat="1" x14ac:dyDescent="0.25"/>
    <row r="994469" customFormat="1" x14ac:dyDescent="0.25"/>
    <row r="994470" customFormat="1" x14ac:dyDescent="0.25"/>
    <row r="994471" customFormat="1" x14ac:dyDescent="0.25"/>
    <row r="994472" customFormat="1" x14ac:dyDescent="0.25"/>
    <row r="994473" customFormat="1" x14ac:dyDescent="0.25"/>
    <row r="994474" customFormat="1" x14ac:dyDescent="0.25"/>
    <row r="994475" customFormat="1" x14ac:dyDescent="0.25"/>
    <row r="994476" customFormat="1" x14ac:dyDescent="0.25"/>
    <row r="994477" customFormat="1" x14ac:dyDescent="0.25"/>
    <row r="994478" customFormat="1" x14ac:dyDescent="0.25"/>
    <row r="994479" customFormat="1" x14ac:dyDescent="0.25"/>
    <row r="994480" customFormat="1" x14ac:dyDescent="0.25"/>
    <row r="994481" customFormat="1" x14ac:dyDescent="0.25"/>
    <row r="994482" customFormat="1" x14ac:dyDescent="0.25"/>
    <row r="994483" customFormat="1" x14ac:dyDescent="0.25"/>
    <row r="994484" customFormat="1" x14ac:dyDescent="0.25"/>
    <row r="994485" customFormat="1" x14ac:dyDescent="0.25"/>
    <row r="994486" customFormat="1" x14ac:dyDescent="0.25"/>
    <row r="994487" customFormat="1" x14ac:dyDescent="0.25"/>
    <row r="994488" customFormat="1" x14ac:dyDescent="0.25"/>
    <row r="994489" customFormat="1" x14ac:dyDescent="0.25"/>
    <row r="994490" customFormat="1" x14ac:dyDescent="0.25"/>
    <row r="994491" customFormat="1" x14ac:dyDescent="0.25"/>
    <row r="994492" customFormat="1" x14ac:dyDescent="0.25"/>
    <row r="994493" customFormat="1" x14ac:dyDescent="0.25"/>
    <row r="994494" customFormat="1" x14ac:dyDescent="0.25"/>
    <row r="994495" customFormat="1" x14ac:dyDescent="0.25"/>
    <row r="994496" customFormat="1" x14ac:dyDescent="0.25"/>
    <row r="994497" customFormat="1" x14ac:dyDescent="0.25"/>
    <row r="994498" customFormat="1" x14ac:dyDescent="0.25"/>
    <row r="994499" customFormat="1" x14ac:dyDescent="0.25"/>
    <row r="994500" customFormat="1" x14ac:dyDescent="0.25"/>
    <row r="994501" customFormat="1" x14ac:dyDescent="0.25"/>
    <row r="994502" customFormat="1" x14ac:dyDescent="0.25"/>
    <row r="994503" customFormat="1" x14ac:dyDescent="0.25"/>
    <row r="994504" customFormat="1" x14ac:dyDescent="0.25"/>
    <row r="994505" customFormat="1" x14ac:dyDescent="0.25"/>
    <row r="994506" customFormat="1" x14ac:dyDescent="0.25"/>
    <row r="994507" customFormat="1" x14ac:dyDescent="0.25"/>
    <row r="994508" customFormat="1" x14ac:dyDescent="0.25"/>
    <row r="994509" customFormat="1" x14ac:dyDescent="0.25"/>
    <row r="994510" customFormat="1" x14ac:dyDescent="0.25"/>
    <row r="994511" customFormat="1" x14ac:dyDescent="0.25"/>
    <row r="994512" customFormat="1" x14ac:dyDescent="0.25"/>
    <row r="994513" customFormat="1" x14ac:dyDescent="0.25"/>
    <row r="994514" customFormat="1" x14ac:dyDescent="0.25"/>
    <row r="994515" customFormat="1" x14ac:dyDescent="0.25"/>
    <row r="994516" customFormat="1" x14ac:dyDescent="0.25"/>
    <row r="994517" customFormat="1" x14ac:dyDescent="0.25"/>
    <row r="994518" customFormat="1" x14ac:dyDescent="0.25"/>
    <row r="994519" customFormat="1" x14ac:dyDescent="0.25"/>
    <row r="994520" customFormat="1" x14ac:dyDescent="0.25"/>
    <row r="994521" customFormat="1" x14ac:dyDescent="0.25"/>
    <row r="994522" customFormat="1" x14ac:dyDescent="0.25"/>
    <row r="994523" customFormat="1" x14ac:dyDescent="0.25"/>
    <row r="994524" customFormat="1" x14ac:dyDescent="0.25"/>
    <row r="994525" customFormat="1" x14ac:dyDescent="0.25"/>
    <row r="994526" customFormat="1" x14ac:dyDescent="0.25"/>
    <row r="994527" customFormat="1" x14ac:dyDescent="0.25"/>
    <row r="994528" customFormat="1" x14ac:dyDescent="0.25"/>
    <row r="994529" customFormat="1" x14ac:dyDescent="0.25"/>
    <row r="994530" customFormat="1" x14ac:dyDescent="0.25"/>
    <row r="994531" customFormat="1" x14ac:dyDescent="0.25"/>
    <row r="994532" customFormat="1" x14ac:dyDescent="0.25"/>
    <row r="994533" customFormat="1" x14ac:dyDescent="0.25"/>
    <row r="994534" customFormat="1" x14ac:dyDescent="0.25"/>
    <row r="994535" customFormat="1" x14ac:dyDescent="0.25"/>
    <row r="994536" customFormat="1" x14ac:dyDescent="0.25"/>
    <row r="994537" customFormat="1" x14ac:dyDescent="0.25"/>
    <row r="994538" customFormat="1" x14ac:dyDescent="0.25"/>
    <row r="994539" customFormat="1" x14ac:dyDescent="0.25"/>
    <row r="994540" customFormat="1" x14ac:dyDescent="0.25"/>
    <row r="994541" customFormat="1" x14ac:dyDescent="0.25"/>
    <row r="994542" customFormat="1" x14ac:dyDescent="0.25"/>
    <row r="994543" customFormat="1" x14ac:dyDescent="0.25"/>
    <row r="994544" customFormat="1" x14ac:dyDescent="0.25"/>
    <row r="994545" customFormat="1" x14ac:dyDescent="0.25"/>
    <row r="994546" customFormat="1" x14ac:dyDescent="0.25"/>
    <row r="994547" customFormat="1" x14ac:dyDescent="0.25"/>
    <row r="994548" customFormat="1" x14ac:dyDescent="0.25"/>
    <row r="994549" customFormat="1" x14ac:dyDescent="0.25"/>
    <row r="994550" customFormat="1" x14ac:dyDescent="0.25"/>
    <row r="994551" customFormat="1" x14ac:dyDescent="0.25"/>
    <row r="994552" customFormat="1" x14ac:dyDescent="0.25"/>
    <row r="994553" customFormat="1" x14ac:dyDescent="0.25"/>
    <row r="994554" customFormat="1" x14ac:dyDescent="0.25"/>
    <row r="994555" customFormat="1" x14ac:dyDescent="0.25"/>
    <row r="994556" customFormat="1" x14ac:dyDescent="0.25"/>
    <row r="994557" customFormat="1" x14ac:dyDescent="0.25"/>
    <row r="994558" customFormat="1" x14ac:dyDescent="0.25"/>
    <row r="994559" customFormat="1" x14ac:dyDescent="0.25"/>
    <row r="994560" customFormat="1" x14ac:dyDescent="0.25"/>
    <row r="994561" customFormat="1" x14ac:dyDescent="0.25"/>
    <row r="994562" customFormat="1" x14ac:dyDescent="0.25"/>
    <row r="994563" customFormat="1" x14ac:dyDescent="0.25"/>
    <row r="994564" customFormat="1" x14ac:dyDescent="0.25"/>
    <row r="994565" customFormat="1" x14ac:dyDescent="0.25"/>
    <row r="994566" customFormat="1" x14ac:dyDescent="0.25"/>
    <row r="994567" customFormat="1" x14ac:dyDescent="0.25"/>
    <row r="994568" customFormat="1" x14ac:dyDescent="0.25"/>
    <row r="994569" customFormat="1" x14ac:dyDescent="0.25"/>
    <row r="994570" customFormat="1" x14ac:dyDescent="0.25"/>
    <row r="994571" customFormat="1" x14ac:dyDescent="0.25"/>
    <row r="994572" customFormat="1" x14ac:dyDescent="0.25"/>
    <row r="994573" customFormat="1" x14ac:dyDescent="0.25"/>
    <row r="994574" customFormat="1" x14ac:dyDescent="0.25"/>
    <row r="994575" customFormat="1" x14ac:dyDescent="0.25"/>
    <row r="994576" customFormat="1" x14ac:dyDescent="0.25"/>
    <row r="994577" customFormat="1" x14ac:dyDescent="0.25"/>
    <row r="994578" customFormat="1" x14ac:dyDescent="0.25"/>
    <row r="994579" customFormat="1" x14ac:dyDescent="0.25"/>
    <row r="994580" customFormat="1" x14ac:dyDescent="0.25"/>
    <row r="994581" customFormat="1" x14ac:dyDescent="0.25"/>
    <row r="994582" customFormat="1" x14ac:dyDescent="0.25"/>
    <row r="994583" customFormat="1" x14ac:dyDescent="0.25"/>
    <row r="994584" customFormat="1" x14ac:dyDescent="0.25"/>
    <row r="994585" customFormat="1" x14ac:dyDescent="0.25"/>
    <row r="994586" customFormat="1" x14ac:dyDescent="0.25"/>
    <row r="994587" customFormat="1" x14ac:dyDescent="0.25"/>
    <row r="994588" customFormat="1" x14ac:dyDescent="0.25"/>
    <row r="994589" customFormat="1" x14ac:dyDescent="0.25"/>
    <row r="994590" customFormat="1" x14ac:dyDescent="0.25"/>
    <row r="994591" customFormat="1" x14ac:dyDescent="0.25"/>
    <row r="994592" customFormat="1" x14ac:dyDescent="0.25"/>
    <row r="994593" customFormat="1" x14ac:dyDescent="0.25"/>
    <row r="994594" customFormat="1" x14ac:dyDescent="0.25"/>
    <row r="994595" customFormat="1" x14ac:dyDescent="0.25"/>
    <row r="994596" customFormat="1" x14ac:dyDescent="0.25"/>
    <row r="994597" customFormat="1" x14ac:dyDescent="0.25"/>
    <row r="994598" customFormat="1" x14ac:dyDescent="0.25"/>
    <row r="994599" customFormat="1" x14ac:dyDescent="0.25"/>
    <row r="994600" customFormat="1" x14ac:dyDescent="0.25"/>
    <row r="994601" customFormat="1" x14ac:dyDescent="0.25"/>
    <row r="994602" customFormat="1" x14ac:dyDescent="0.25"/>
    <row r="994603" customFormat="1" x14ac:dyDescent="0.25"/>
    <row r="994604" customFormat="1" x14ac:dyDescent="0.25"/>
    <row r="994605" customFormat="1" x14ac:dyDescent="0.25"/>
    <row r="994606" customFormat="1" x14ac:dyDescent="0.25"/>
    <row r="994607" customFormat="1" x14ac:dyDescent="0.25"/>
    <row r="994608" customFormat="1" x14ac:dyDescent="0.25"/>
    <row r="994609" customFormat="1" x14ac:dyDescent="0.25"/>
    <row r="994610" customFormat="1" x14ac:dyDescent="0.25"/>
    <row r="994611" customFormat="1" x14ac:dyDescent="0.25"/>
    <row r="994612" customFormat="1" x14ac:dyDescent="0.25"/>
    <row r="994613" customFormat="1" x14ac:dyDescent="0.25"/>
    <row r="994614" customFormat="1" x14ac:dyDescent="0.25"/>
    <row r="994615" customFormat="1" x14ac:dyDescent="0.25"/>
    <row r="994616" customFormat="1" x14ac:dyDescent="0.25"/>
    <row r="994617" customFormat="1" x14ac:dyDescent="0.25"/>
    <row r="994618" customFormat="1" x14ac:dyDescent="0.25"/>
    <row r="994619" customFormat="1" x14ac:dyDescent="0.25"/>
    <row r="994620" customFormat="1" x14ac:dyDescent="0.25"/>
    <row r="994621" customFormat="1" x14ac:dyDescent="0.25"/>
    <row r="994622" customFormat="1" x14ac:dyDescent="0.25"/>
    <row r="994623" customFormat="1" x14ac:dyDescent="0.25"/>
    <row r="994624" customFormat="1" x14ac:dyDescent="0.25"/>
    <row r="994625" customFormat="1" x14ac:dyDescent="0.25"/>
    <row r="994626" customFormat="1" x14ac:dyDescent="0.25"/>
    <row r="994627" customFormat="1" x14ac:dyDescent="0.25"/>
    <row r="994628" customFormat="1" x14ac:dyDescent="0.25"/>
    <row r="994629" customFormat="1" x14ac:dyDescent="0.25"/>
    <row r="994630" customFormat="1" x14ac:dyDescent="0.25"/>
    <row r="994631" customFormat="1" x14ac:dyDescent="0.25"/>
    <row r="994632" customFormat="1" x14ac:dyDescent="0.25"/>
    <row r="994633" customFormat="1" x14ac:dyDescent="0.25"/>
    <row r="994634" customFormat="1" x14ac:dyDescent="0.25"/>
    <row r="994635" customFormat="1" x14ac:dyDescent="0.25"/>
    <row r="994636" customFormat="1" x14ac:dyDescent="0.25"/>
    <row r="994637" customFormat="1" x14ac:dyDescent="0.25"/>
    <row r="994638" customFormat="1" x14ac:dyDescent="0.25"/>
    <row r="994639" customFormat="1" x14ac:dyDescent="0.25"/>
    <row r="994640" customFormat="1" x14ac:dyDescent="0.25"/>
    <row r="994641" customFormat="1" x14ac:dyDescent="0.25"/>
    <row r="994642" customFormat="1" x14ac:dyDescent="0.25"/>
    <row r="994643" customFormat="1" x14ac:dyDescent="0.25"/>
    <row r="994644" customFormat="1" x14ac:dyDescent="0.25"/>
    <row r="994645" customFormat="1" x14ac:dyDescent="0.25"/>
    <row r="994646" customFormat="1" x14ac:dyDescent="0.25"/>
    <row r="994647" customFormat="1" x14ac:dyDescent="0.25"/>
    <row r="994648" customFormat="1" x14ac:dyDescent="0.25"/>
    <row r="994649" customFormat="1" x14ac:dyDescent="0.25"/>
    <row r="994650" customFormat="1" x14ac:dyDescent="0.25"/>
    <row r="994651" customFormat="1" x14ac:dyDescent="0.25"/>
    <row r="994652" customFormat="1" x14ac:dyDescent="0.25"/>
    <row r="994653" customFormat="1" x14ac:dyDescent="0.25"/>
    <row r="994654" customFormat="1" x14ac:dyDescent="0.25"/>
    <row r="994655" customFormat="1" x14ac:dyDescent="0.25"/>
    <row r="994656" customFormat="1" x14ac:dyDescent="0.25"/>
    <row r="994657" customFormat="1" x14ac:dyDescent="0.25"/>
    <row r="994658" customFormat="1" x14ac:dyDescent="0.25"/>
    <row r="994659" customFormat="1" x14ac:dyDescent="0.25"/>
    <row r="994660" customFormat="1" x14ac:dyDescent="0.25"/>
    <row r="994661" customFormat="1" x14ac:dyDescent="0.25"/>
    <row r="994662" customFormat="1" x14ac:dyDescent="0.25"/>
    <row r="994663" customFormat="1" x14ac:dyDescent="0.25"/>
    <row r="994664" customFormat="1" x14ac:dyDescent="0.25"/>
    <row r="994665" customFormat="1" x14ac:dyDescent="0.25"/>
    <row r="994666" customFormat="1" x14ac:dyDescent="0.25"/>
    <row r="994667" customFormat="1" x14ac:dyDescent="0.25"/>
    <row r="994668" customFormat="1" x14ac:dyDescent="0.25"/>
    <row r="994669" customFormat="1" x14ac:dyDescent="0.25"/>
    <row r="994670" customFormat="1" x14ac:dyDescent="0.25"/>
    <row r="994671" customFormat="1" x14ac:dyDescent="0.25"/>
    <row r="994672" customFormat="1" x14ac:dyDescent="0.25"/>
    <row r="994673" customFormat="1" x14ac:dyDescent="0.25"/>
    <row r="994674" customFormat="1" x14ac:dyDescent="0.25"/>
    <row r="994675" customFormat="1" x14ac:dyDescent="0.25"/>
    <row r="994676" customFormat="1" x14ac:dyDescent="0.25"/>
    <row r="994677" customFormat="1" x14ac:dyDescent="0.25"/>
    <row r="994678" customFormat="1" x14ac:dyDescent="0.25"/>
    <row r="994679" customFormat="1" x14ac:dyDescent="0.25"/>
    <row r="994680" customFormat="1" x14ac:dyDescent="0.25"/>
    <row r="994681" customFormat="1" x14ac:dyDescent="0.25"/>
    <row r="994682" customFormat="1" x14ac:dyDescent="0.25"/>
    <row r="994683" customFormat="1" x14ac:dyDescent="0.25"/>
    <row r="994684" customFormat="1" x14ac:dyDescent="0.25"/>
    <row r="994685" customFormat="1" x14ac:dyDescent="0.25"/>
    <row r="994686" customFormat="1" x14ac:dyDescent="0.25"/>
    <row r="994687" customFormat="1" x14ac:dyDescent="0.25"/>
    <row r="994688" customFormat="1" x14ac:dyDescent="0.25"/>
    <row r="994689" customFormat="1" x14ac:dyDescent="0.25"/>
    <row r="994690" customFormat="1" x14ac:dyDescent="0.25"/>
    <row r="994691" customFormat="1" x14ac:dyDescent="0.25"/>
    <row r="994692" customFormat="1" x14ac:dyDescent="0.25"/>
    <row r="994693" customFormat="1" x14ac:dyDescent="0.25"/>
    <row r="994694" customFormat="1" x14ac:dyDescent="0.25"/>
    <row r="994695" customFormat="1" x14ac:dyDescent="0.25"/>
    <row r="994696" customFormat="1" x14ac:dyDescent="0.25"/>
    <row r="994697" customFormat="1" x14ac:dyDescent="0.25"/>
    <row r="994698" customFormat="1" x14ac:dyDescent="0.25"/>
    <row r="994699" customFormat="1" x14ac:dyDescent="0.25"/>
    <row r="994700" customFormat="1" x14ac:dyDescent="0.25"/>
    <row r="994701" customFormat="1" x14ac:dyDescent="0.25"/>
    <row r="994702" customFormat="1" x14ac:dyDescent="0.25"/>
    <row r="994703" customFormat="1" x14ac:dyDescent="0.25"/>
    <row r="994704" customFormat="1" x14ac:dyDescent="0.25"/>
    <row r="994705" customFormat="1" x14ac:dyDescent="0.25"/>
    <row r="994706" customFormat="1" x14ac:dyDescent="0.25"/>
    <row r="994707" customFormat="1" x14ac:dyDescent="0.25"/>
    <row r="994708" customFormat="1" x14ac:dyDescent="0.25"/>
    <row r="994709" customFormat="1" x14ac:dyDescent="0.25"/>
    <row r="994710" customFormat="1" x14ac:dyDescent="0.25"/>
    <row r="994711" customFormat="1" x14ac:dyDescent="0.25"/>
    <row r="994712" customFormat="1" x14ac:dyDescent="0.25"/>
    <row r="994713" customFormat="1" x14ac:dyDescent="0.25"/>
    <row r="994714" customFormat="1" x14ac:dyDescent="0.25"/>
    <row r="994715" customFormat="1" x14ac:dyDescent="0.25"/>
    <row r="994716" customFormat="1" x14ac:dyDescent="0.25"/>
    <row r="994717" customFormat="1" x14ac:dyDescent="0.25"/>
    <row r="994718" customFormat="1" x14ac:dyDescent="0.25"/>
    <row r="994719" customFormat="1" x14ac:dyDescent="0.25"/>
    <row r="994720" customFormat="1" x14ac:dyDescent="0.25"/>
    <row r="994721" customFormat="1" x14ac:dyDescent="0.25"/>
    <row r="994722" customFormat="1" x14ac:dyDescent="0.25"/>
    <row r="994723" customFormat="1" x14ac:dyDescent="0.25"/>
    <row r="994724" customFormat="1" x14ac:dyDescent="0.25"/>
    <row r="994725" customFormat="1" x14ac:dyDescent="0.25"/>
    <row r="994726" customFormat="1" x14ac:dyDescent="0.25"/>
    <row r="994727" customFormat="1" x14ac:dyDescent="0.25"/>
    <row r="994728" customFormat="1" x14ac:dyDescent="0.25"/>
    <row r="994729" customFormat="1" x14ac:dyDescent="0.25"/>
    <row r="994730" customFormat="1" x14ac:dyDescent="0.25"/>
    <row r="994731" customFormat="1" x14ac:dyDescent="0.25"/>
    <row r="994732" customFormat="1" x14ac:dyDescent="0.25"/>
    <row r="994733" customFormat="1" x14ac:dyDescent="0.25"/>
    <row r="994734" customFormat="1" x14ac:dyDescent="0.25"/>
    <row r="994735" customFormat="1" x14ac:dyDescent="0.25"/>
    <row r="994736" customFormat="1" x14ac:dyDescent="0.25"/>
    <row r="994737" customFormat="1" x14ac:dyDescent="0.25"/>
    <row r="994738" customFormat="1" x14ac:dyDescent="0.25"/>
    <row r="994739" customFormat="1" x14ac:dyDescent="0.25"/>
    <row r="994740" customFormat="1" x14ac:dyDescent="0.25"/>
    <row r="994741" customFormat="1" x14ac:dyDescent="0.25"/>
    <row r="994742" customFormat="1" x14ac:dyDescent="0.25"/>
    <row r="994743" customFormat="1" x14ac:dyDescent="0.25"/>
    <row r="994744" customFormat="1" x14ac:dyDescent="0.25"/>
    <row r="994745" customFormat="1" x14ac:dyDescent="0.25"/>
    <row r="994746" customFormat="1" x14ac:dyDescent="0.25"/>
    <row r="994747" customFormat="1" x14ac:dyDescent="0.25"/>
    <row r="994748" customFormat="1" x14ac:dyDescent="0.25"/>
    <row r="994749" customFormat="1" x14ac:dyDescent="0.25"/>
    <row r="994750" customFormat="1" x14ac:dyDescent="0.25"/>
    <row r="994751" customFormat="1" x14ac:dyDescent="0.25"/>
    <row r="994752" customFormat="1" x14ac:dyDescent="0.25"/>
    <row r="994753" customFormat="1" x14ac:dyDescent="0.25"/>
    <row r="994754" customFormat="1" x14ac:dyDescent="0.25"/>
    <row r="994755" customFormat="1" x14ac:dyDescent="0.25"/>
    <row r="994756" customFormat="1" x14ac:dyDescent="0.25"/>
    <row r="994757" customFormat="1" x14ac:dyDescent="0.25"/>
    <row r="994758" customFormat="1" x14ac:dyDescent="0.25"/>
    <row r="994759" customFormat="1" x14ac:dyDescent="0.25"/>
    <row r="994760" customFormat="1" x14ac:dyDescent="0.25"/>
    <row r="994761" customFormat="1" x14ac:dyDescent="0.25"/>
    <row r="994762" customFormat="1" x14ac:dyDescent="0.25"/>
    <row r="994763" customFormat="1" x14ac:dyDescent="0.25"/>
    <row r="994764" customFormat="1" x14ac:dyDescent="0.25"/>
    <row r="994765" customFormat="1" x14ac:dyDescent="0.25"/>
    <row r="994766" customFormat="1" x14ac:dyDescent="0.25"/>
    <row r="994767" customFormat="1" x14ac:dyDescent="0.25"/>
    <row r="994768" customFormat="1" x14ac:dyDescent="0.25"/>
    <row r="994769" customFormat="1" x14ac:dyDescent="0.25"/>
    <row r="994770" customFormat="1" x14ac:dyDescent="0.25"/>
    <row r="994771" customFormat="1" x14ac:dyDescent="0.25"/>
    <row r="994772" customFormat="1" x14ac:dyDescent="0.25"/>
    <row r="994773" customFormat="1" x14ac:dyDescent="0.25"/>
    <row r="994774" customFormat="1" x14ac:dyDescent="0.25"/>
    <row r="994775" customFormat="1" x14ac:dyDescent="0.25"/>
    <row r="994776" customFormat="1" x14ac:dyDescent="0.25"/>
    <row r="994777" customFormat="1" x14ac:dyDescent="0.25"/>
    <row r="994778" customFormat="1" x14ac:dyDescent="0.25"/>
    <row r="994779" customFormat="1" x14ac:dyDescent="0.25"/>
    <row r="994780" customFormat="1" x14ac:dyDescent="0.25"/>
    <row r="994781" customFormat="1" x14ac:dyDescent="0.25"/>
    <row r="994782" customFormat="1" x14ac:dyDescent="0.25"/>
    <row r="994783" customFormat="1" x14ac:dyDescent="0.25"/>
    <row r="994784" customFormat="1" x14ac:dyDescent="0.25"/>
    <row r="994785" customFormat="1" x14ac:dyDescent="0.25"/>
    <row r="994786" customFormat="1" x14ac:dyDescent="0.25"/>
    <row r="994787" customFormat="1" x14ac:dyDescent="0.25"/>
    <row r="994788" customFormat="1" x14ac:dyDescent="0.25"/>
    <row r="994789" customFormat="1" x14ac:dyDescent="0.25"/>
    <row r="994790" customFormat="1" x14ac:dyDescent="0.25"/>
    <row r="994791" customFormat="1" x14ac:dyDescent="0.25"/>
    <row r="994792" customFormat="1" x14ac:dyDescent="0.25"/>
    <row r="994793" customFormat="1" x14ac:dyDescent="0.25"/>
    <row r="994794" customFormat="1" x14ac:dyDescent="0.25"/>
    <row r="994795" customFormat="1" x14ac:dyDescent="0.25"/>
    <row r="994796" customFormat="1" x14ac:dyDescent="0.25"/>
    <row r="994797" customFormat="1" x14ac:dyDescent="0.25"/>
    <row r="994798" customFormat="1" x14ac:dyDescent="0.25"/>
    <row r="994799" customFormat="1" x14ac:dyDescent="0.25"/>
    <row r="994800" customFormat="1" x14ac:dyDescent="0.25"/>
    <row r="994801" customFormat="1" x14ac:dyDescent="0.25"/>
    <row r="994802" customFormat="1" x14ac:dyDescent="0.25"/>
    <row r="994803" customFormat="1" x14ac:dyDescent="0.25"/>
    <row r="994804" customFormat="1" x14ac:dyDescent="0.25"/>
    <row r="994805" customFormat="1" x14ac:dyDescent="0.25"/>
    <row r="994806" customFormat="1" x14ac:dyDescent="0.25"/>
    <row r="994807" customFormat="1" x14ac:dyDescent="0.25"/>
    <row r="994808" customFormat="1" x14ac:dyDescent="0.25"/>
    <row r="994809" customFormat="1" x14ac:dyDescent="0.25"/>
    <row r="994810" customFormat="1" x14ac:dyDescent="0.25"/>
    <row r="994811" customFormat="1" x14ac:dyDescent="0.25"/>
    <row r="994812" customFormat="1" x14ac:dyDescent="0.25"/>
    <row r="994813" customFormat="1" x14ac:dyDescent="0.25"/>
    <row r="994814" customFormat="1" x14ac:dyDescent="0.25"/>
    <row r="994815" customFormat="1" x14ac:dyDescent="0.25"/>
    <row r="994816" customFormat="1" x14ac:dyDescent="0.25"/>
    <row r="994817" customFormat="1" x14ac:dyDescent="0.25"/>
    <row r="994818" customFormat="1" x14ac:dyDescent="0.25"/>
    <row r="994819" customFormat="1" x14ac:dyDescent="0.25"/>
    <row r="994820" customFormat="1" x14ac:dyDescent="0.25"/>
    <row r="994821" customFormat="1" x14ac:dyDescent="0.25"/>
    <row r="994822" customFormat="1" x14ac:dyDescent="0.25"/>
    <row r="994823" customFormat="1" x14ac:dyDescent="0.25"/>
    <row r="994824" customFormat="1" x14ac:dyDescent="0.25"/>
    <row r="994825" customFormat="1" x14ac:dyDescent="0.25"/>
    <row r="994826" customFormat="1" x14ac:dyDescent="0.25"/>
    <row r="994827" customFormat="1" x14ac:dyDescent="0.25"/>
    <row r="994828" customFormat="1" x14ac:dyDescent="0.25"/>
    <row r="994829" customFormat="1" x14ac:dyDescent="0.25"/>
    <row r="994830" customFormat="1" x14ac:dyDescent="0.25"/>
    <row r="994831" customFormat="1" x14ac:dyDescent="0.25"/>
    <row r="994832" customFormat="1" x14ac:dyDescent="0.25"/>
    <row r="994833" customFormat="1" x14ac:dyDescent="0.25"/>
    <row r="994834" customFormat="1" x14ac:dyDescent="0.25"/>
    <row r="994835" customFormat="1" x14ac:dyDescent="0.25"/>
    <row r="994836" customFormat="1" x14ac:dyDescent="0.25"/>
    <row r="994837" customFormat="1" x14ac:dyDescent="0.25"/>
    <row r="994838" customFormat="1" x14ac:dyDescent="0.25"/>
    <row r="994839" customFormat="1" x14ac:dyDescent="0.25"/>
    <row r="994840" customFormat="1" x14ac:dyDescent="0.25"/>
    <row r="994841" customFormat="1" x14ac:dyDescent="0.25"/>
    <row r="994842" customFormat="1" x14ac:dyDescent="0.25"/>
    <row r="994843" customFormat="1" x14ac:dyDescent="0.25"/>
    <row r="994844" customFormat="1" x14ac:dyDescent="0.25"/>
    <row r="994845" customFormat="1" x14ac:dyDescent="0.25"/>
    <row r="994846" customFormat="1" x14ac:dyDescent="0.25"/>
    <row r="994847" customFormat="1" x14ac:dyDescent="0.25"/>
    <row r="994848" customFormat="1" x14ac:dyDescent="0.25"/>
    <row r="994849" customFormat="1" x14ac:dyDescent="0.25"/>
    <row r="994850" customFormat="1" x14ac:dyDescent="0.25"/>
    <row r="994851" customFormat="1" x14ac:dyDescent="0.25"/>
    <row r="994852" customFormat="1" x14ac:dyDescent="0.25"/>
    <row r="994853" customFormat="1" x14ac:dyDescent="0.25"/>
    <row r="994854" customFormat="1" x14ac:dyDescent="0.25"/>
    <row r="994855" customFormat="1" x14ac:dyDescent="0.25"/>
    <row r="994856" customFormat="1" x14ac:dyDescent="0.25"/>
    <row r="994857" customFormat="1" x14ac:dyDescent="0.25"/>
    <row r="994858" customFormat="1" x14ac:dyDescent="0.25"/>
    <row r="994859" customFormat="1" x14ac:dyDescent="0.25"/>
    <row r="994860" customFormat="1" x14ac:dyDescent="0.25"/>
    <row r="994861" customFormat="1" x14ac:dyDescent="0.25"/>
    <row r="994862" customFormat="1" x14ac:dyDescent="0.25"/>
    <row r="994863" customFormat="1" x14ac:dyDescent="0.25"/>
    <row r="994864" customFormat="1" x14ac:dyDescent="0.25"/>
    <row r="994865" customFormat="1" x14ac:dyDescent="0.25"/>
    <row r="994866" customFormat="1" x14ac:dyDescent="0.25"/>
    <row r="994867" customFormat="1" x14ac:dyDescent="0.25"/>
    <row r="994868" customFormat="1" x14ac:dyDescent="0.25"/>
    <row r="994869" customFormat="1" x14ac:dyDescent="0.25"/>
    <row r="994870" customFormat="1" x14ac:dyDescent="0.25"/>
    <row r="994871" customFormat="1" x14ac:dyDescent="0.25"/>
    <row r="994872" customFormat="1" x14ac:dyDescent="0.25"/>
    <row r="994873" customFormat="1" x14ac:dyDescent="0.25"/>
    <row r="994874" customFormat="1" x14ac:dyDescent="0.25"/>
    <row r="994875" customFormat="1" x14ac:dyDescent="0.25"/>
    <row r="994876" customFormat="1" x14ac:dyDescent="0.25"/>
    <row r="994877" customFormat="1" x14ac:dyDescent="0.25"/>
    <row r="994878" customFormat="1" x14ac:dyDescent="0.25"/>
    <row r="994879" customFormat="1" x14ac:dyDescent="0.25"/>
    <row r="994880" customFormat="1" x14ac:dyDescent="0.25"/>
    <row r="994881" customFormat="1" x14ac:dyDescent="0.25"/>
    <row r="994882" customFormat="1" x14ac:dyDescent="0.25"/>
    <row r="994883" customFormat="1" x14ac:dyDescent="0.25"/>
    <row r="994884" customFormat="1" x14ac:dyDescent="0.25"/>
    <row r="994885" customFormat="1" x14ac:dyDescent="0.25"/>
    <row r="994886" customFormat="1" x14ac:dyDescent="0.25"/>
    <row r="994887" customFormat="1" x14ac:dyDescent="0.25"/>
    <row r="994888" customFormat="1" x14ac:dyDescent="0.25"/>
    <row r="994889" customFormat="1" x14ac:dyDescent="0.25"/>
    <row r="994890" customFormat="1" x14ac:dyDescent="0.25"/>
    <row r="994891" customFormat="1" x14ac:dyDescent="0.25"/>
    <row r="994892" customFormat="1" x14ac:dyDescent="0.25"/>
    <row r="994893" customFormat="1" x14ac:dyDescent="0.25"/>
    <row r="994894" customFormat="1" x14ac:dyDescent="0.25"/>
    <row r="994895" customFormat="1" x14ac:dyDescent="0.25"/>
    <row r="994896" customFormat="1" x14ac:dyDescent="0.25"/>
    <row r="994897" customFormat="1" x14ac:dyDescent="0.25"/>
    <row r="994898" customFormat="1" x14ac:dyDescent="0.25"/>
    <row r="994899" customFormat="1" x14ac:dyDescent="0.25"/>
    <row r="994900" customFormat="1" x14ac:dyDescent="0.25"/>
    <row r="994901" customFormat="1" x14ac:dyDescent="0.25"/>
    <row r="994902" customFormat="1" x14ac:dyDescent="0.25"/>
    <row r="994903" customFormat="1" x14ac:dyDescent="0.25"/>
    <row r="994904" customFormat="1" x14ac:dyDescent="0.25"/>
    <row r="994905" customFormat="1" x14ac:dyDescent="0.25"/>
    <row r="994906" customFormat="1" x14ac:dyDescent="0.25"/>
    <row r="994907" customFormat="1" x14ac:dyDescent="0.25"/>
    <row r="994908" customFormat="1" x14ac:dyDescent="0.25"/>
    <row r="994909" customFormat="1" x14ac:dyDescent="0.25"/>
    <row r="994910" customFormat="1" x14ac:dyDescent="0.25"/>
    <row r="994911" customFormat="1" x14ac:dyDescent="0.25"/>
    <row r="994912" customFormat="1" x14ac:dyDescent="0.25"/>
    <row r="994913" customFormat="1" x14ac:dyDescent="0.25"/>
    <row r="994914" customFormat="1" x14ac:dyDescent="0.25"/>
    <row r="994915" customFormat="1" x14ac:dyDescent="0.25"/>
    <row r="994916" customFormat="1" x14ac:dyDescent="0.25"/>
    <row r="994917" customFormat="1" x14ac:dyDescent="0.25"/>
    <row r="994918" customFormat="1" x14ac:dyDescent="0.25"/>
    <row r="994919" customFormat="1" x14ac:dyDescent="0.25"/>
    <row r="994920" customFormat="1" x14ac:dyDescent="0.25"/>
    <row r="994921" customFormat="1" x14ac:dyDescent="0.25"/>
    <row r="994922" customFormat="1" x14ac:dyDescent="0.25"/>
    <row r="994923" customFormat="1" x14ac:dyDescent="0.25"/>
    <row r="994924" customFormat="1" x14ac:dyDescent="0.25"/>
    <row r="994925" customFormat="1" x14ac:dyDescent="0.25"/>
    <row r="994926" customFormat="1" x14ac:dyDescent="0.25"/>
    <row r="994927" customFormat="1" x14ac:dyDescent="0.25"/>
    <row r="994928" customFormat="1" x14ac:dyDescent="0.25"/>
    <row r="994929" customFormat="1" x14ac:dyDescent="0.25"/>
    <row r="994930" customFormat="1" x14ac:dyDescent="0.25"/>
    <row r="994931" customFormat="1" x14ac:dyDescent="0.25"/>
    <row r="994932" customFormat="1" x14ac:dyDescent="0.25"/>
    <row r="994933" customFormat="1" x14ac:dyDescent="0.25"/>
    <row r="994934" customFormat="1" x14ac:dyDescent="0.25"/>
    <row r="994935" customFormat="1" x14ac:dyDescent="0.25"/>
    <row r="994936" customFormat="1" x14ac:dyDescent="0.25"/>
    <row r="994937" customFormat="1" x14ac:dyDescent="0.25"/>
    <row r="994938" customFormat="1" x14ac:dyDescent="0.25"/>
    <row r="994939" customFormat="1" x14ac:dyDescent="0.25"/>
    <row r="994940" customFormat="1" x14ac:dyDescent="0.25"/>
    <row r="994941" customFormat="1" x14ac:dyDescent="0.25"/>
    <row r="994942" customFormat="1" x14ac:dyDescent="0.25"/>
    <row r="994943" customFormat="1" x14ac:dyDescent="0.25"/>
    <row r="994944" customFormat="1" x14ac:dyDescent="0.25"/>
    <row r="994945" customFormat="1" x14ac:dyDescent="0.25"/>
    <row r="994946" customFormat="1" x14ac:dyDescent="0.25"/>
    <row r="994947" customFormat="1" x14ac:dyDescent="0.25"/>
    <row r="994948" customFormat="1" x14ac:dyDescent="0.25"/>
    <row r="994949" customFormat="1" x14ac:dyDescent="0.25"/>
    <row r="994950" customFormat="1" x14ac:dyDescent="0.25"/>
    <row r="994951" customFormat="1" x14ac:dyDescent="0.25"/>
    <row r="994952" customFormat="1" x14ac:dyDescent="0.25"/>
    <row r="994953" customFormat="1" x14ac:dyDescent="0.25"/>
    <row r="994954" customFormat="1" x14ac:dyDescent="0.25"/>
    <row r="994955" customFormat="1" x14ac:dyDescent="0.25"/>
    <row r="994956" customFormat="1" x14ac:dyDescent="0.25"/>
    <row r="994957" customFormat="1" x14ac:dyDescent="0.25"/>
    <row r="994958" customFormat="1" x14ac:dyDescent="0.25"/>
    <row r="994959" customFormat="1" x14ac:dyDescent="0.25"/>
    <row r="994960" customFormat="1" x14ac:dyDescent="0.25"/>
    <row r="994961" customFormat="1" x14ac:dyDescent="0.25"/>
    <row r="994962" customFormat="1" x14ac:dyDescent="0.25"/>
    <row r="994963" customFormat="1" x14ac:dyDescent="0.25"/>
    <row r="994964" customFormat="1" x14ac:dyDescent="0.25"/>
    <row r="994965" customFormat="1" x14ac:dyDescent="0.25"/>
    <row r="994966" customFormat="1" x14ac:dyDescent="0.25"/>
    <row r="994967" customFormat="1" x14ac:dyDescent="0.25"/>
    <row r="994968" customFormat="1" x14ac:dyDescent="0.25"/>
    <row r="994969" customFormat="1" x14ac:dyDescent="0.25"/>
    <row r="994970" customFormat="1" x14ac:dyDescent="0.25"/>
    <row r="994971" customFormat="1" x14ac:dyDescent="0.25"/>
    <row r="994972" customFormat="1" x14ac:dyDescent="0.25"/>
    <row r="994973" customFormat="1" x14ac:dyDescent="0.25"/>
    <row r="994974" customFormat="1" x14ac:dyDescent="0.25"/>
    <row r="994975" customFormat="1" x14ac:dyDescent="0.25"/>
    <row r="994976" customFormat="1" x14ac:dyDescent="0.25"/>
    <row r="994977" customFormat="1" x14ac:dyDescent="0.25"/>
    <row r="994978" customFormat="1" x14ac:dyDescent="0.25"/>
    <row r="994979" customFormat="1" x14ac:dyDescent="0.25"/>
    <row r="994980" customFormat="1" x14ac:dyDescent="0.25"/>
    <row r="994981" customFormat="1" x14ac:dyDescent="0.25"/>
    <row r="994982" customFormat="1" x14ac:dyDescent="0.25"/>
    <row r="994983" customFormat="1" x14ac:dyDescent="0.25"/>
    <row r="994984" customFormat="1" x14ac:dyDescent="0.25"/>
    <row r="994985" customFormat="1" x14ac:dyDescent="0.25"/>
    <row r="994986" customFormat="1" x14ac:dyDescent="0.25"/>
    <row r="994987" customFormat="1" x14ac:dyDescent="0.25"/>
    <row r="994988" customFormat="1" x14ac:dyDescent="0.25"/>
    <row r="994989" customFormat="1" x14ac:dyDescent="0.25"/>
    <row r="994990" customFormat="1" x14ac:dyDescent="0.25"/>
    <row r="994991" customFormat="1" x14ac:dyDescent="0.25"/>
    <row r="994992" customFormat="1" x14ac:dyDescent="0.25"/>
    <row r="994993" customFormat="1" x14ac:dyDescent="0.25"/>
    <row r="994994" customFormat="1" x14ac:dyDescent="0.25"/>
    <row r="994995" customFormat="1" x14ac:dyDescent="0.25"/>
    <row r="994996" customFormat="1" x14ac:dyDescent="0.25"/>
    <row r="994997" customFormat="1" x14ac:dyDescent="0.25"/>
    <row r="994998" customFormat="1" x14ac:dyDescent="0.25"/>
    <row r="994999" customFormat="1" x14ac:dyDescent="0.25"/>
    <row r="995000" customFormat="1" x14ac:dyDescent="0.25"/>
    <row r="995001" customFormat="1" x14ac:dyDescent="0.25"/>
    <row r="995002" customFormat="1" x14ac:dyDescent="0.25"/>
    <row r="995003" customFormat="1" x14ac:dyDescent="0.25"/>
    <row r="995004" customFormat="1" x14ac:dyDescent="0.25"/>
    <row r="995005" customFormat="1" x14ac:dyDescent="0.25"/>
    <row r="995006" customFormat="1" x14ac:dyDescent="0.25"/>
    <row r="995007" customFormat="1" x14ac:dyDescent="0.25"/>
    <row r="995008" customFormat="1" x14ac:dyDescent="0.25"/>
    <row r="995009" customFormat="1" x14ac:dyDescent="0.25"/>
    <row r="995010" customFormat="1" x14ac:dyDescent="0.25"/>
    <row r="995011" customFormat="1" x14ac:dyDescent="0.25"/>
    <row r="995012" customFormat="1" x14ac:dyDescent="0.25"/>
    <row r="995013" customFormat="1" x14ac:dyDescent="0.25"/>
    <row r="995014" customFormat="1" x14ac:dyDescent="0.25"/>
    <row r="995015" customFormat="1" x14ac:dyDescent="0.25"/>
    <row r="995016" customFormat="1" x14ac:dyDescent="0.25"/>
    <row r="995017" customFormat="1" x14ac:dyDescent="0.25"/>
    <row r="995018" customFormat="1" x14ac:dyDescent="0.25"/>
    <row r="995019" customFormat="1" x14ac:dyDescent="0.25"/>
    <row r="995020" customFormat="1" x14ac:dyDescent="0.25"/>
    <row r="995021" customFormat="1" x14ac:dyDescent="0.25"/>
    <row r="995022" customFormat="1" x14ac:dyDescent="0.25"/>
    <row r="995023" customFormat="1" x14ac:dyDescent="0.25"/>
    <row r="995024" customFormat="1" x14ac:dyDescent="0.25"/>
    <row r="995025" customFormat="1" x14ac:dyDescent="0.25"/>
    <row r="995026" customFormat="1" x14ac:dyDescent="0.25"/>
    <row r="995027" customFormat="1" x14ac:dyDescent="0.25"/>
    <row r="995028" customFormat="1" x14ac:dyDescent="0.25"/>
    <row r="995029" customFormat="1" x14ac:dyDescent="0.25"/>
    <row r="995030" customFormat="1" x14ac:dyDescent="0.25"/>
    <row r="995031" customFormat="1" x14ac:dyDescent="0.25"/>
    <row r="995032" customFormat="1" x14ac:dyDescent="0.25"/>
    <row r="995033" customFormat="1" x14ac:dyDescent="0.25"/>
    <row r="995034" customFormat="1" x14ac:dyDescent="0.25"/>
    <row r="995035" customFormat="1" x14ac:dyDescent="0.25"/>
    <row r="995036" customFormat="1" x14ac:dyDescent="0.25"/>
    <row r="995037" customFormat="1" x14ac:dyDescent="0.25"/>
    <row r="995038" customFormat="1" x14ac:dyDescent="0.25"/>
    <row r="995039" customFormat="1" x14ac:dyDescent="0.25"/>
    <row r="995040" customFormat="1" x14ac:dyDescent="0.25"/>
    <row r="995041" customFormat="1" x14ac:dyDescent="0.25"/>
    <row r="995042" customFormat="1" x14ac:dyDescent="0.25"/>
    <row r="995043" customFormat="1" x14ac:dyDescent="0.25"/>
    <row r="995044" customFormat="1" x14ac:dyDescent="0.25"/>
    <row r="995045" customFormat="1" x14ac:dyDescent="0.25"/>
    <row r="995046" customFormat="1" x14ac:dyDescent="0.25"/>
    <row r="995047" customFormat="1" x14ac:dyDescent="0.25"/>
    <row r="995048" customFormat="1" x14ac:dyDescent="0.25"/>
    <row r="995049" customFormat="1" x14ac:dyDescent="0.25"/>
    <row r="995050" customFormat="1" x14ac:dyDescent="0.25"/>
    <row r="995051" customFormat="1" x14ac:dyDescent="0.25"/>
    <row r="995052" customFormat="1" x14ac:dyDescent="0.25"/>
    <row r="995053" customFormat="1" x14ac:dyDescent="0.25"/>
    <row r="995054" customFormat="1" x14ac:dyDescent="0.25"/>
    <row r="995055" customFormat="1" x14ac:dyDescent="0.25"/>
    <row r="995056" customFormat="1" x14ac:dyDescent="0.25"/>
    <row r="995057" customFormat="1" x14ac:dyDescent="0.25"/>
    <row r="995058" customFormat="1" x14ac:dyDescent="0.25"/>
    <row r="995059" customFormat="1" x14ac:dyDescent="0.25"/>
    <row r="995060" customFormat="1" x14ac:dyDescent="0.25"/>
    <row r="995061" customFormat="1" x14ac:dyDescent="0.25"/>
    <row r="995062" customFormat="1" x14ac:dyDescent="0.25"/>
    <row r="995063" customFormat="1" x14ac:dyDescent="0.25"/>
    <row r="995064" customFormat="1" x14ac:dyDescent="0.25"/>
    <row r="995065" customFormat="1" x14ac:dyDescent="0.25"/>
    <row r="995066" customFormat="1" x14ac:dyDescent="0.25"/>
    <row r="995067" customFormat="1" x14ac:dyDescent="0.25"/>
    <row r="995068" customFormat="1" x14ac:dyDescent="0.25"/>
    <row r="995069" customFormat="1" x14ac:dyDescent="0.25"/>
    <row r="995070" customFormat="1" x14ac:dyDescent="0.25"/>
    <row r="995071" customFormat="1" x14ac:dyDescent="0.25"/>
    <row r="995072" customFormat="1" x14ac:dyDescent="0.25"/>
    <row r="995073" customFormat="1" x14ac:dyDescent="0.25"/>
    <row r="995074" customFormat="1" x14ac:dyDescent="0.25"/>
    <row r="995075" customFormat="1" x14ac:dyDescent="0.25"/>
    <row r="995076" customFormat="1" x14ac:dyDescent="0.25"/>
    <row r="995077" customFormat="1" x14ac:dyDescent="0.25"/>
    <row r="995078" customFormat="1" x14ac:dyDescent="0.25"/>
    <row r="995079" customFormat="1" x14ac:dyDescent="0.25"/>
    <row r="995080" customFormat="1" x14ac:dyDescent="0.25"/>
    <row r="995081" customFormat="1" x14ac:dyDescent="0.25"/>
    <row r="995082" customFormat="1" x14ac:dyDescent="0.25"/>
    <row r="995083" customFormat="1" x14ac:dyDescent="0.25"/>
    <row r="995084" customFormat="1" x14ac:dyDescent="0.25"/>
    <row r="995085" customFormat="1" x14ac:dyDescent="0.25"/>
    <row r="995086" customFormat="1" x14ac:dyDescent="0.25"/>
    <row r="995087" customFormat="1" x14ac:dyDescent="0.25"/>
    <row r="995088" customFormat="1" x14ac:dyDescent="0.25"/>
    <row r="995089" customFormat="1" x14ac:dyDescent="0.25"/>
    <row r="995090" customFormat="1" x14ac:dyDescent="0.25"/>
    <row r="995091" customFormat="1" x14ac:dyDescent="0.25"/>
    <row r="995092" customFormat="1" x14ac:dyDescent="0.25"/>
    <row r="995093" customFormat="1" x14ac:dyDescent="0.25"/>
    <row r="995094" customFormat="1" x14ac:dyDescent="0.25"/>
    <row r="995095" customFormat="1" x14ac:dyDescent="0.25"/>
    <row r="995096" customFormat="1" x14ac:dyDescent="0.25"/>
    <row r="995097" customFormat="1" x14ac:dyDescent="0.25"/>
    <row r="995098" customFormat="1" x14ac:dyDescent="0.25"/>
    <row r="995099" customFormat="1" x14ac:dyDescent="0.25"/>
    <row r="995100" customFormat="1" x14ac:dyDescent="0.25"/>
    <row r="995101" customFormat="1" x14ac:dyDescent="0.25"/>
    <row r="995102" customFormat="1" x14ac:dyDescent="0.25"/>
    <row r="995103" customFormat="1" x14ac:dyDescent="0.25"/>
    <row r="995104" customFormat="1" x14ac:dyDescent="0.25"/>
    <row r="995105" customFormat="1" x14ac:dyDescent="0.25"/>
    <row r="995106" customFormat="1" x14ac:dyDescent="0.25"/>
    <row r="995107" customFormat="1" x14ac:dyDescent="0.25"/>
    <row r="995108" customFormat="1" x14ac:dyDescent="0.25"/>
    <row r="995109" customFormat="1" x14ac:dyDescent="0.25"/>
    <row r="995110" customFormat="1" x14ac:dyDescent="0.25"/>
    <row r="995111" customFormat="1" x14ac:dyDescent="0.25"/>
    <row r="995112" customFormat="1" x14ac:dyDescent="0.25"/>
    <row r="995113" customFormat="1" x14ac:dyDescent="0.25"/>
    <row r="995114" customFormat="1" x14ac:dyDescent="0.25"/>
    <row r="995115" customFormat="1" x14ac:dyDescent="0.25"/>
    <row r="995116" customFormat="1" x14ac:dyDescent="0.25"/>
    <row r="995117" customFormat="1" x14ac:dyDescent="0.25"/>
    <row r="995118" customFormat="1" x14ac:dyDescent="0.25"/>
    <row r="995119" customFormat="1" x14ac:dyDescent="0.25"/>
    <row r="995120" customFormat="1" x14ac:dyDescent="0.25"/>
    <row r="995121" customFormat="1" x14ac:dyDescent="0.25"/>
    <row r="995122" customFormat="1" x14ac:dyDescent="0.25"/>
    <row r="995123" customFormat="1" x14ac:dyDescent="0.25"/>
    <row r="995124" customFormat="1" x14ac:dyDescent="0.25"/>
    <row r="995125" customFormat="1" x14ac:dyDescent="0.25"/>
    <row r="995126" customFormat="1" x14ac:dyDescent="0.25"/>
    <row r="995127" customFormat="1" x14ac:dyDescent="0.25"/>
    <row r="995128" customFormat="1" x14ac:dyDescent="0.25"/>
    <row r="995129" customFormat="1" x14ac:dyDescent="0.25"/>
    <row r="995130" customFormat="1" x14ac:dyDescent="0.25"/>
    <row r="995131" customFormat="1" x14ac:dyDescent="0.25"/>
    <row r="995132" customFormat="1" x14ac:dyDescent="0.25"/>
    <row r="995133" customFormat="1" x14ac:dyDescent="0.25"/>
    <row r="995134" customFormat="1" x14ac:dyDescent="0.25"/>
    <row r="995135" customFormat="1" x14ac:dyDescent="0.25"/>
    <row r="995136" customFormat="1" x14ac:dyDescent="0.25"/>
    <row r="995137" customFormat="1" x14ac:dyDescent="0.25"/>
    <row r="995138" customFormat="1" x14ac:dyDescent="0.25"/>
    <row r="995139" customFormat="1" x14ac:dyDescent="0.25"/>
    <row r="995140" customFormat="1" x14ac:dyDescent="0.25"/>
    <row r="995141" customFormat="1" x14ac:dyDescent="0.25"/>
    <row r="995142" customFormat="1" x14ac:dyDescent="0.25"/>
    <row r="995143" customFormat="1" x14ac:dyDescent="0.25"/>
    <row r="995144" customFormat="1" x14ac:dyDescent="0.25"/>
    <row r="995145" customFormat="1" x14ac:dyDescent="0.25"/>
    <row r="995146" customFormat="1" x14ac:dyDescent="0.25"/>
    <row r="995147" customFormat="1" x14ac:dyDescent="0.25"/>
    <row r="995148" customFormat="1" x14ac:dyDescent="0.25"/>
    <row r="995149" customFormat="1" x14ac:dyDescent="0.25"/>
    <row r="995150" customFormat="1" x14ac:dyDescent="0.25"/>
    <row r="995151" customFormat="1" x14ac:dyDescent="0.25"/>
    <row r="995152" customFormat="1" x14ac:dyDescent="0.25"/>
    <row r="995153" customFormat="1" x14ac:dyDescent="0.25"/>
    <row r="995154" customFormat="1" x14ac:dyDescent="0.25"/>
    <row r="995155" customFormat="1" x14ac:dyDescent="0.25"/>
    <row r="995156" customFormat="1" x14ac:dyDescent="0.25"/>
    <row r="995157" customFormat="1" x14ac:dyDescent="0.25"/>
    <row r="995158" customFormat="1" x14ac:dyDescent="0.25"/>
    <row r="995159" customFormat="1" x14ac:dyDescent="0.25"/>
    <row r="995160" customFormat="1" x14ac:dyDescent="0.25"/>
    <row r="995161" customFormat="1" x14ac:dyDescent="0.25"/>
    <row r="995162" customFormat="1" x14ac:dyDescent="0.25"/>
    <row r="995163" customFormat="1" x14ac:dyDescent="0.25"/>
    <row r="995164" customFormat="1" x14ac:dyDescent="0.25"/>
    <row r="995165" customFormat="1" x14ac:dyDescent="0.25"/>
    <row r="995166" customFormat="1" x14ac:dyDescent="0.25"/>
    <row r="995167" customFormat="1" x14ac:dyDescent="0.25"/>
    <row r="995168" customFormat="1" x14ac:dyDescent="0.25"/>
    <row r="995169" customFormat="1" x14ac:dyDescent="0.25"/>
    <row r="995170" customFormat="1" x14ac:dyDescent="0.25"/>
    <row r="995171" customFormat="1" x14ac:dyDescent="0.25"/>
    <row r="995172" customFormat="1" x14ac:dyDescent="0.25"/>
    <row r="995173" customFormat="1" x14ac:dyDescent="0.25"/>
    <row r="995174" customFormat="1" x14ac:dyDescent="0.25"/>
    <row r="995175" customFormat="1" x14ac:dyDescent="0.25"/>
    <row r="995176" customFormat="1" x14ac:dyDescent="0.25"/>
    <row r="995177" customFormat="1" x14ac:dyDescent="0.25"/>
    <row r="995178" customFormat="1" x14ac:dyDescent="0.25"/>
    <row r="995179" customFormat="1" x14ac:dyDescent="0.25"/>
    <row r="995180" customFormat="1" x14ac:dyDescent="0.25"/>
    <row r="995181" customFormat="1" x14ac:dyDescent="0.25"/>
    <row r="995182" customFormat="1" x14ac:dyDescent="0.25"/>
    <row r="995183" customFormat="1" x14ac:dyDescent="0.25"/>
    <row r="995184" customFormat="1" x14ac:dyDescent="0.25"/>
    <row r="995185" customFormat="1" x14ac:dyDescent="0.25"/>
    <row r="995186" customFormat="1" x14ac:dyDescent="0.25"/>
    <row r="995187" customFormat="1" x14ac:dyDescent="0.25"/>
    <row r="995188" customFormat="1" x14ac:dyDescent="0.25"/>
    <row r="995189" customFormat="1" x14ac:dyDescent="0.25"/>
    <row r="995190" customFormat="1" x14ac:dyDescent="0.25"/>
    <row r="995191" customFormat="1" x14ac:dyDescent="0.25"/>
    <row r="995192" customFormat="1" x14ac:dyDescent="0.25"/>
    <row r="995193" customFormat="1" x14ac:dyDescent="0.25"/>
    <row r="995194" customFormat="1" x14ac:dyDescent="0.25"/>
    <row r="995195" customFormat="1" x14ac:dyDescent="0.25"/>
    <row r="995196" customFormat="1" x14ac:dyDescent="0.25"/>
    <row r="995197" customFormat="1" x14ac:dyDescent="0.25"/>
    <row r="995198" customFormat="1" x14ac:dyDescent="0.25"/>
    <row r="995199" customFormat="1" x14ac:dyDescent="0.25"/>
    <row r="995200" customFormat="1" x14ac:dyDescent="0.25"/>
    <row r="995201" customFormat="1" x14ac:dyDescent="0.25"/>
    <row r="995202" customFormat="1" x14ac:dyDescent="0.25"/>
    <row r="995203" customFormat="1" x14ac:dyDescent="0.25"/>
    <row r="995204" customFormat="1" x14ac:dyDescent="0.25"/>
    <row r="995205" customFormat="1" x14ac:dyDescent="0.25"/>
    <row r="995206" customFormat="1" x14ac:dyDescent="0.25"/>
    <row r="995207" customFormat="1" x14ac:dyDescent="0.25"/>
    <row r="995208" customFormat="1" x14ac:dyDescent="0.25"/>
    <row r="995209" customFormat="1" x14ac:dyDescent="0.25"/>
    <row r="995210" customFormat="1" x14ac:dyDescent="0.25"/>
    <row r="995211" customFormat="1" x14ac:dyDescent="0.25"/>
    <row r="995212" customFormat="1" x14ac:dyDescent="0.25"/>
    <row r="995213" customFormat="1" x14ac:dyDescent="0.25"/>
    <row r="995214" customFormat="1" x14ac:dyDescent="0.25"/>
    <row r="995215" customFormat="1" x14ac:dyDescent="0.25"/>
    <row r="995216" customFormat="1" x14ac:dyDescent="0.25"/>
    <row r="995217" customFormat="1" x14ac:dyDescent="0.25"/>
    <row r="995218" customFormat="1" x14ac:dyDescent="0.25"/>
    <row r="995219" customFormat="1" x14ac:dyDescent="0.25"/>
    <row r="995220" customFormat="1" x14ac:dyDescent="0.25"/>
    <row r="995221" customFormat="1" x14ac:dyDescent="0.25"/>
    <row r="995222" customFormat="1" x14ac:dyDescent="0.25"/>
    <row r="995223" customFormat="1" x14ac:dyDescent="0.25"/>
    <row r="995224" customFormat="1" x14ac:dyDescent="0.25"/>
    <row r="995225" customFormat="1" x14ac:dyDescent="0.25"/>
    <row r="995226" customFormat="1" x14ac:dyDescent="0.25"/>
    <row r="995227" customFormat="1" x14ac:dyDescent="0.25"/>
    <row r="995228" customFormat="1" x14ac:dyDescent="0.25"/>
    <row r="995229" customFormat="1" x14ac:dyDescent="0.25"/>
    <row r="995230" customFormat="1" x14ac:dyDescent="0.25"/>
    <row r="995231" customFormat="1" x14ac:dyDescent="0.25"/>
    <row r="995232" customFormat="1" x14ac:dyDescent="0.25"/>
    <row r="995233" customFormat="1" x14ac:dyDescent="0.25"/>
    <row r="995234" customFormat="1" x14ac:dyDescent="0.25"/>
    <row r="995235" customFormat="1" x14ac:dyDescent="0.25"/>
    <row r="995236" customFormat="1" x14ac:dyDescent="0.25"/>
    <row r="995237" customFormat="1" x14ac:dyDescent="0.25"/>
    <row r="995238" customFormat="1" x14ac:dyDescent="0.25"/>
    <row r="995239" customFormat="1" x14ac:dyDescent="0.25"/>
    <row r="995240" customFormat="1" x14ac:dyDescent="0.25"/>
    <row r="995241" customFormat="1" x14ac:dyDescent="0.25"/>
    <row r="995242" customFormat="1" x14ac:dyDescent="0.25"/>
    <row r="995243" customFormat="1" x14ac:dyDescent="0.25"/>
    <row r="995244" customFormat="1" x14ac:dyDescent="0.25"/>
    <row r="995245" customFormat="1" x14ac:dyDescent="0.25"/>
    <row r="995246" customFormat="1" x14ac:dyDescent="0.25"/>
    <row r="995247" customFormat="1" x14ac:dyDescent="0.25"/>
    <row r="995248" customFormat="1" x14ac:dyDescent="0.25"/>
    <row r="995249" customFormat="1" x14ac:dyDescent="0.25"/>
    <row r="995250" customFormat="1" x14ac:dyDescent="0.25"/>
    <row r="995251" customFormat="1" x14ac:dyDescent="0.25"/>
    <row r="995252" customFormat="1" x14ac:dyDescent="0.25"/>
    <row r="995253" customFormat="1" x14ac:dyDescent="0.25"/>
    <row r="995254" customFormat="1" x14ac:dyDescent="0.25"/>
    <row r="995255" customFormat="1" x14ac:dyDescent="0.25"/>
    <row r="995256" customFormat="1" x14ac:dyDescent="0.25"/>
    <row r="995257" customFormat="1" x14ac:dyDescent="0.25"/>
    <row r="995258" customFormat="1" x14ac:dyDescent="0.25"/>
    <row r="995259" customFormat="1" x14ac:dyDescent="0.25"/>
    <row r="995260" customFormat="1" x14ac:dyDescent="0.25"/>
    <row r="995261" customFormat="1" x14ac:dyDescent="0.25"/>
    <row r="995262" customFormat="1" x14ac:dyDescent="0.25"/>
    <row r="995263" customFormat="1" x14ac:dyDescent="0.25"/>
    <row r="995264" customFormat="1" x14ac:dyDescent="0.25"/>
    <row r="995265" customFormat="1" x14ac:dyDescent="0.25"/>
    <row r="995266" customFormat="1" x14ac:dyDescent="0.25"/>
    <row r="995267" customFormat="1" x14ac:dyDescent="0.25"/>
    <row r="995268" customFormat="1" x14ac:dyDescent="0.25"/>
    <row r="995269" customFormat="1" x14ac:dyDescent="0.25"/>
    <row r="995270" customFormat="1" x14ac:dyDescent="0.25"/>
    <row r="995271" customFormat="1" x14ac:dyDescent="0.25"/>
    <row r="995272" customFormat="1" x14ac:dyDescent="0.25"/>
    <row r="995273" customFormat="1" x14ac:dyDescent="0.25"/>
    <row r="995274" customFormat="1" x14ac:dyDescent="0.25"/>
    <row r="995275" customFormat="1" x14ac:dyDescent="0.25"/>
    <row r="995276" customFormat="1" x14ac:dyDescent="0.25"/>
    <row r="995277" customFormat="1" x14ac:dyDescent="0.25"/>
    <row r="995278" customFormat="1" x14ac:dyDescent="0.25"/>
    <row r="995279" customFormat="1" x14ac:dyDescent="0.25"/>
    <row r="995280" customFormat="1" x14ac:dyDescent="0.25"/>
    <row r="995281" customFormat="1" x14ac:dyDescent="0.25"/>
    <row r="995282" customFormat="1" x14ac:dyDescent="0.25"/>
    <row r="995283" customFormat="1" x14ac:dyDescent="0.25"/>
    <row r="995284" customFormat="1" x14ac:dyDescent="0.25"/>
    <row r="995285" customFormat="1" x14ac:dyDescent="0.25"/>
    <row r="995286" customFormat="1" x14ac:dyDescent="0.25"/>
    <row r="995287" customFormat="1" x14ac:dyDescent="0.25"/>
    <row r="995288" customFormat="1" x14ac:dyDescent="0.25"/>
    <row r="995289" customFormat="1" x14ac:dyDescent="0.25"/>
    <row r="995290" customFormat="1" x14ac:dyDescent="0.25"/>
    <row r="995291" customFormat="1" x14ac:dyDescent="0.25"/>
    <row r="995292" customFormat="1" x14ac:dyDescent="0.25"/>
    <row r="995293" customFormat="1" x14ac:dyDescent="0.25"/>
    <row r="995294" customFormat="1" x14ac:dyDescent="0.25"/>
    <row r="995295" customFormat="1" x14ac:dyDescent="0.25"/>
    <row r="995296" customFormat="1" x14ac:dyDescent="0.25"/>
    <row r="995297" customFormat="1" x14ac:dyDescent="0.25"/>
    <row r="995298" customFormat="1" x14ac:dyDescent="0.25"/>
    <row r="995299" customFormat="1" x14ac:dyDescent="0.25"/>
    <row r="995300" customFormat="1" x14ac:dyDescent="0.25"/>
    <row r="995301" customFormat="1" x14ac:dyDescent="0.25"/>
    <row r="995302" customFormat="1" x14ac:dyDescent="0.25"/>
    <row r="995303" customFormat="1" x14ac:dyDescent="0.25"/>
    <row r="995304" customFormat="1" x14ac:dyDescent="0.25"/>
    <row r="995305" customFormat="1" x14ac:dyDescent="0.25"/>
    <row r="995306" customFormat="1" x14ac:dyDescent="0.25"/>
    <row r="995307" customFormat="1" x14ac:dyDescent="0.25"/>
    <row r="995308" customFormat="1" x14ac:dyDescent="0.25"/>
    <row r="995309" customFormat="1" x14ac:dyDescent="0.25"/>
    <row r="995310" customFormat="1" x14ac:dyDescent="0.25"/>
    <row r="995311" customFormat="1" x14ac:dyDescent="0.25"/>
    <row r="995312" customFormat="1" x14ac:dyDescent="0.25"/>
    <row r="995313" customFormat="1" x14ac:dyDescent="0.25"/>
    <row r="995314" customFormat="1" x14ac:dyDescent="0.25"/>
    <row r="995315" customFormat="1" x14ac:dyDescent="0.25"/>
    <row r="995316" customFormat="1" x14ac:dyDescent="0.25"/>
    <row r="995317" customFormat="1" x14ac:dyDescent="0.25"/>
    <row r="995318" customFormat="1" x14ac:dyDescent="0.25"/>
    <row r="995319" customFormat="1" x14ac:dyDescent="0.25"/>
    <row r="995320" customFormat="1" x14ac:dyDescent="0.25"/>
    <row r="995321" customFormat="1" x14ac:dyDescent="0.25"/>
    <row r="995322" customFormat="1" x14ac:dyDescent="0.25"/>
    <row r="995323" customFormat="1" x14ac:dyDescent="0.25"/>
    <row r="995324" customFormat="1" x14ac:dyDescent="0.25"/>
    <row r="995325" customFormat="1" x14ac:dyDescent="0.25"/>
    <row r="995326" customFormat="1" x14ac:dyDescent="0.25"/>
    <row r="995327" customFormat="1" x14ac:dyDescent="0.25"/>
    <row r="995328" customFormat="1" x14ac:dyDescent="0.25"/>
    <row r="995329" customFormat="1" x14ac:dyDescent="0.25"/>
    <row r="995330" customFormat="1" x14ac:dyDescent="0.25"/>
    <row r="995331" customFormat="1" x14ac:dyDescent="0.25"/>
    <row r="995332" customFormat="1" x14ac:dyDescent="0.25"/>
    <row r="995333" customFormat="1" x14ac:dyDescent="0.25"/>
    <row r="995334" customFormat="1" x14ac:dyDescent="0.25"/>
    <row r="995335" customFormat="1" x14ac:dyDescent="0.25"/>
    <row r="995336" customFormat="1" x14ac:dyDescent="0.25"/>
    <row r="995337" customFormat="1" x14ac:dyDescent="0.25"/>
    <row r="995338" customFormat="1" x14ac:dyDescent="0.25"/>
    <row r="995339" customFormat="1" x14ac:dyDescent="0.25"/>
    <row r="995340" customFormat="1" x14ac:dyDescent="0.25"/>
    <row r="995341" customFormat="1" x14ac:dyDescent="0.25"/>
    <row r="995342" customFormat="1" x14ac:dyDescent="0.25"/>
    <row r="995343" customFormat="1" x14ac:dyDescent="0.25"/>
    <row r="995344" customFormat="1" x14ac:dyDescent="0.25"/>
    <row r="995345" customFormat="1" x14ac:dyDescent="0.25"/>
    <row r="995346" customFormat="1" x14ac:dyDescent="0.25"/>
    <row r="995347" customFormat="1" x14ac:dyDescent="0.25"/>
    <row r="995348" customFormat="1" x14ac:dyDescent="0.25"/>
    <row r="995349" customFormat="1" x14ac:dyDescent="0.25"/>
    <row r="995350" customFormat="1" x14ac:dyDescent="0.25"/>
    <row r="995351" customFormat="1" x14ac:dyDescent="0.25"/>
    <row r="995352" customFormat="1" x14ac:dyDescent="0.25"/>
    <row r="995353" customFormat="1" x14ac:dyDescent="0.25"/>
    <row r="995354" customFormat="1" x14ac:dyDescent="0.25"/>
    <row r="995355" customFormat="1" x14ac:dyDescent="0.25"/>
    <row r="995356" customFormat="1" x14ac:dyDescent="0.25"/>
    <row r="995357" customFormat="1" x14ac:dyDescent="0.25"/>
    <row r="995358" customFormat="1" x14ac:dyDescent="0.25"/>
    <row r="995359" customFormat="1" x14ac:dyDescent="0.25"/>
    <row r="995360" customFormat="1" x14ac:dyDescent="0.25"/>
    <row r="995361" customFormat="1" x14ac:dyDescent="0.25"/>
    <row r="995362" customFormat="1" x14ac:dyDescent="0.25"/>
    <row r="995363" customFormat="1" x14ac:dyDescent="0.25"/>
    <row r="995364" customFormat="1" x14ac:dyDescent="0.25"/>
    <row r="995365" customFormat="1" x14ac:dyDescent="0.25"/>
    <row r="995366" customFormat="1" x14ac:dyDescent="0.25"/>
    <row r="995367" customFormat="1" x14ac:dyDescent="0.25"/>
    <row r="995368" customFormat="1" x14ac:dyDescent="0.25"/>
    <row r="995369" customFormat="1" x14ac:dyDescent="0.25"/>
    <row r="995370" customFormat="1" x14ac:dyDescent="0.25"/>
    <row r="995371" customFormat="1" x14ac:dyDescent="0.25"/>
    <row r="995372" customFormat="1" x14ac:dyDescent="0.25"/>
    <row r="995373" customFormat="1" x14ac:dyDescent="0.25"/>
    <row r="995374" customFormat="1" x14ac:dyDescent="0.25"/>
    <row r="995375" customFormat="1" x14ac:dyDescent="0.25"/>
    <row r="995376" customFormat="1" x14ac:dyDescent="0.25"/>
    <row r="995377" customFormat="1" x14ac:dyDescent="0.25"/>
    <row r="995378" customFormat="1" x14ac:dyDescent="0.25"/>
    <row r="995379" customFormat="1" x14ac:dyDescent="0.25"/>
    <row r="995380" customFormat="1" x14ac:dyDescent="0.25"/>
    <row r="995381" customFormat="1" x14ac:dyDescent="0.25"/>
    <row r="995382" customFormat="1" x14ac:dyDescent="0.25"/>
    <row r="995383" customFormat="1" x14ac:dyDescent="0.25"/>
    <row r="995384" customFormat="1" x14ac:dyDescent="0.25"/>
    <row r="995385" customFormat="1" x14ac:dyDescent="0.25"/>
    <row r="995386" customFormat="1" x14ac:dyDescent="0.25"/>
    <row r="995387" customFormat="1" x14ac:dyDescent="0.25"/>
    <row r="995388" customFormat="1" x14ac:dyDescent="0.25"/>
    <row r="995389" customFormat="1" x14ac:dyDescent="0.25"/>
    <row r="995390" customFormat="1" x14ac:dyDescent="0.25"/>
    <row r="995391" customFormat="1" x14ac:dyDescent="0.25"/>
    <row r="995392" customFormat="1" x14ac:dyDescent="0.25"/>
    <row r="995393" customFormat="1" x14ac:dyDescent="0.25"/>
    <row r="995394" customFormat="1" x14ac:dyDescent="0.25"/>
    <row r="995395" customFormat="1" x14ac:dyDescent="0.25"/>
    <row r="995396" customFormat="1" x14ac:dyDescent="0.25"/>
    <row r="995397" customFormat="1" x14ac:dyDescent="0.25"/>
    <row r="995398" customFormat="1" x14ac:dyDescent="0.25"/>
    <row r="995399" customFormat="1" x14ac:dyDescent="0.25"/>
    <row r="995400" customFormat="1" x14ac:dyDescent="0.25"/>
    <row r="995401" customFormat="1" x14ac:dyDescent="0.25"/>
    <row r="995402" customFormat="1" x14ac:dyDescent="0.25"/>
    <row r="995403" customFormat="1" x14ac:dyDescent="0.25"/>
    <row r="995404" customFormat="1" x14ac:dyDescent="0.25"/>
    <row r="995405" customFormat="1" x14ac:dyDescent="0.25"/>
    <row r="995406" customFormat="1" x14ac:dyDescent="0.25"/>
    <row r="995407" customFormat="1" x14ac:dyDescent="0.25"/>
    <row r="995408" customFormat="1" x14ac:dyDescent="0.25"/>
    <row r="995409" customFormat="1" x14ac:dyDescent="0.25"/>
    <row r="995410" customFormat="1" x14ac:dyDescent="0.25"/>
    <row r="995411" customFormat="1" x14ac:dyDescent="0.25"/>
    <row r="995412" customFormat="1" x14ac:dyDescent="0.25"/>
    <row r="995413" customFormat="1" x14ac:dyDescent="0.25"/>
    <row r="995414" customFormat="1" x14ac:dyDescent="0.25"/>
    <row r="995415" customFormat="1" x14ac:dyDescent="0.25"/>
    <row r="995416" customFormat="1" x14ac:dyDescent="0.25"/>
    <row r="995417" customFormat="1" x14ac:dyDescent="0.25"/>
    <row r="995418" customFormat="1" x14ac:dyDescent="0.25"/>
    <row r="995419" customFormat="1" x14ac:dyDescent="0.25"/>
    <row r="995420" customFormat="1" x14ac:dyDescent="0.25"/>
    <row r="995421" customFormat="1" x14ac:dyDescent="0.25"/>
    <row r="995422" customFormat="1" x14ac:dyDescent="0.25"/>
    <row r="995423" customFormat="1" x14ac:dyDescent="0.25"/>
    <row r="995424" customFormat="1" x14ac:dyDescent="0.25"/>
    <row r="995425" customFormat="1" x14ac:dyDescent="0.25"/>
    <row r="995426" customFormat="1" x14ac:dyDescent="0.25"/>
    <row r="995427" customFormat="1" x14ac:dyDescent="0.25"/>
    <row r="995428" customFormat="1" x14ac:dyDescent="0.25"/>
    <row r="995429" customFormat="1" x14ac:dyDescent="0.25"/>
    <row r="995430" customFormat="1" x14ac:dyDescent="0.25"/>
    <row r="995431" customFormat="1" x14ac:dyDescent="0.25"/>
    <row r="995432" customFormat="1" x14ac:dyDescent="0.25"/>
    <row r="995433" customFormat="1" x14ac:dyDescent="0.25"/>
    <row r="995434" customFormat="1" x14ac:dyDescent="0.25"/>
    <row r="995435" customFormat="1" x14ac:dyDescent="0.25"/>
    <row r="995436" customFormat="1" x14ac:dyDescent="0.25"/>
    <row r="995437" customFormat="1" x14ac:dyDescent="0.25"/>
    <row r="995438" customFormat="1" x14ac:dyDescent="0.25"/>
    <row r="995439" customFormat="1" x14ac:dyDescent="0.25"/>
    <row r="995440" customFormat="1" x14ac:dyDescent="0.25"/>
    <row r="995441" customFormat="1" x14ac:dyDescent="0.25"/>
    <row r="995442" customFormat="1" x14ac:dyDescent="0.25"/>
    <row r="995443" customFormat="1" x14ac:dyDescent="0.25"/>
    <row r="995444" customFormat="1" x14ac:dyDescent="0.25"/>
    <row r="995445" customFormat="1" x14ac:dyDescent="0.25"/>
    <row r="995446" customFormat="1" x14ac:dyDescent="0.25"/>
    <row r="995447" customFormat="1" x14ac:dyDescent="0.25"/>
    <row r="995448" customFormat="1" x14ac:dyDescent="0.25"/>
    <row r="995449" customFormat="1" x14ac:dyDescent="0.25"/>
    <row r="995450" customFormat="1" x14ac:dyDescent="0.25"/>
    <row r="995451" customFormat="1" x14ac:dyDescent="0.25"/>
    <row r="995452" customFormat="1" x14ac:dyDescent="0.25"/>
    <row r="995453" customFormat="1" x14ac:dyDescent="0.25"/>
    <row r="995454" customFormat="1" x14ac:dyDescent="0.25"/>
    <row r="995455" customFormat="1" x14ac:dyDescent="0.25"/>
    <row r="995456" customFormat="1" x14ac:dyDescent="0.25"/>
    <row r="995457" customFormat="1" x14ac:dyDescent="0.25"/>
    <row r="995458" customFormat="1" x14ac:dyDescent="0.25"/>
    <row r="995459" customFormat="1" x14ac:dyDescent="0.25"/>
    <row r="995460" customFormat="1" x14ac:dyDescent="0.25"/>
    <row r="995461" customFormat="1" x14ac:dyDescent="0.25"/>
    <row r="995462" customFormat="1" x14ac:dyDescent="0.25"/>
    <row r="995463" customFormat="1" x14ac:dyDescent="0.25"/>
    <row r="995464" customFormat="1" x14ac:dyDescent="0.25"/>
    <row r="995465" customFormat="1" x14ac:dyDescent="0.25"/>
    <row r="995466" customFormat="1" x14ac:dyDescent="0.25"/>
    <row r="995467" customFormat="1" x14ac:dyDescent="0.25"/>
    <row r="995468" customFormat="1" x14ac:dyDescent="0.25"/>
    <row r="995469" customFormat="1" x14ac:dyDescent="0.25"/>
    <row r="995470" customFormat="1" x14ac:dyDescent="0.25"/>
    <row r="995471" customFormat="1" x14ac:dyDescent="0.25"/>
    <row r="995472" customFormat="1" x14ac:dyDescent="0.25"/>
    <row r="995473" customFormat="1" x14ac:dyDescent="0.25"/>
    <row r="995474" customFormat="1" x14ac:dyDescent="0.25"/>
    <row r="995475" customFormat="1" x14ac:dyDescent="0.25"/>
    <row r="995476" customFormat="1" x14ac:dyDescent="0.25"/>
    <row r="995477" customFormat="1" x14ac:dyDescent="0.25"/>
    <row r="995478" customFormat="1" x14ac:dyDescent="0.25"/>
    <row r="995479" customFormat="1" x14ac:dyDescent="0.25"/>
    <row r="995480" customFormat="1" x14ac:dyDescent="0.25"/>
    <row r="995481" customFormat="1" x14ac:dyDescent="0.25"/>
    <row r="995482" customFormat="1" x14ac:dyDescent="0.25"/>
    <row r="995483" customFormat="1" x14ac:dyDescent="0.25"/>
    <row r="995484" customFormat="1" x14ac:dyDescent="0.25"/>
    <row r="995485" customFormat="1" x14ac:dyDescent="0.25"/>
    <row r="995486" customFormat="1" x14ac:dyDescent="0.25"/>
    <row r="995487" customFormat="1" x14ac:dyDescent="0.25"/>
    <row r="995488" customFormat="1" x14ac:dyDescent="0.25"/>
    <row r="995489" customFormat="1" x14ac:dyDescent="0.25"/>
    <row r="995490" customFormat="1" x14ac:dyDescent="0.25"/>
    <row r="995491" customFormat="1" x14ac:dyDescent="0.25"/>
    <row r="995492" customFormat="1" x14ac:dyDescent="0.25"/>
    <row r="995493" customFormat="1" x14ac:dyDescent="0.25"/>
    <row r="995494" customFormat="1" x14ac:dyDescent="0.25"/>
    <row r="995495" customFormat="1" x14ac:dyDescent="0.25"/>
    <row r="995496" customFormat="1" x14ac:dyDescent="0.25"/>
    <row r="995497" customFormat="1" x14ac:dyDescent="0.25"/>
    <row r="995498" customFormat="1" x14ac:dyDescent="0.25"/>
    <row r="995499" customFormat="1" x14ac:dyDescent="0.25"/>
    <row r="995500" customFormat="1" x14ac:dyDescent="0.25"/>
    <row r="995501" customFormat="1" x14ac:dyDescent="0.25"/>
    <row r="995502" customFormat="1" x14ac:dyDescent="0.25"/>
    <row r="995503" customFormat="1" x14ac:dyDescent="0.25"/>
    <row r="995504" customFormat="1" x14ac:dyDescent="0.25"/>
    <row r="995505" customFormat="1" x14ac:dyDescent="0.25"/>
    <row r="995506" customFormat="1" x14ac:dyDescent="0.25"/>
    <row r="995507" customFormat="1" x14ac:dyDescent="0.25"/>
    <row r="995508" customFormat="1" x14ac:dyDescent="0.25"/>
    <row r="995509" customFormat="1" x14ac:dyDescent="0.25"/>
    <row r="995510" customFormat="1" x14ac:dyDescent="0.25"/>
    <row r="995511" customFormat="1" x14ac:dyDescent="0.25"/>
    <row r="995512" customFormat="1" x14ac:dyDescent="0.25"/>
    <row r="995513" customFormat="1" x14ac:dyDescent="0.25"/>
    <row r="995514" customFormat="1" x14ac:dyDescent="0.25"/>
    <row r="995515" customFormat="1" x14ac:dyDescent="0.25"/>
    <row r="995516" customFormat="1" x14ac:dyDescent="0.25"/>
    <row r="995517" customFormat="1" x14ac:dyDescent="0.25"/>
    <row r="995518" customFormat="1" x14ac:dyDescent="0.25"/>
    <row r="995519" customFormat="1" x14ac:dyDescent="0.25"/>
    <row r="995520" customFormat="1" x14ac:dyDescent="0.25"/>
    <row r="995521" customFormat="1" x14ac:dyDescent="0.25"/>
    <row r="995522" customFormat="1" x14ac:dyDescent="0.25"/>
    <row r="995523" customFormat="1" x14ac:dyDescent="0.25"/>
    <row r="995524" customFormat="1" x14ac:dyDescent="0.25"/>
    <row r="995525" customFormat="1" x14ac:dyDescent="0.25"/>
    <row r="995526" customFormat="1" x14ac:dyDescent="0.25"/>
    <row r="995527" customFormat="1" x14ac:dyDescent="0.25"/>
    <row r="995528" customFormat="1" x14ac:dyDescent="0.25"/>
    <row r="995529" customFormat="1" x14ac:dyDescent="0.25"/>
    <row r="995530" customFormat="1" x14ac:dyDescent="0.25"/>
    <row r="995531" customFormat="1" x14ac:dyDescent="0.25"/>
    <row r="995532" customFormat="1" x14ac:dyDescent="0.25"/>
    <row r="995533" customFormat="1" x14ac:dyDescent="0.25"/>
    <row r="995534" customFormat="1" x14ac:dyDescent="0.25"/>
    <row r="995535" customFormat="1" x14ac:dyDescent="0.25"/>
    <row r="995536" customFormat="1" x14ac:dyDescent="0.25"/>
    <row r="995537" customFormat="1" x14ac:dyDescent="0.25"/>
    <row r="995538" customFormat="1" x14ac:dyDescent="0.25"/>
    <row r="995539" customFormat="1" x14ac:dyDescent="0.25"/>
    <row r="995540" customFormat="1" x14ac:dyDescent="0.25"/>
    <row r="995541" customFormat="1" x14ac:dyDescent="0.25"/>
    <row r="995542" customFormat="1" x14ac:dyDescent="0.25"/>
    <row r="995543" customFormat="1" x14ac:dyDescent="0.25"/>
    <row r="995544" customFormat="1" x14ac:dyDescent="0.25"/>
    <row r="995545" customFormat="1" x14ac:dyDescent="0.25"/>
    <row r="995546" customFormat="1" x14ac:dyDescent="0.25"/>
    <row r="995547" customFormat="1" x14ac:dyDescent="0.25"/>
    <row r="995548" customFormat="1" x14ac:dyDescent="0.25"/>
    <row r="995549" customFormat="1" x14ac:dyDescent="0.25"/>
    <row r="995550" customFormat="1" x14ac:dyDescent="0.25"/>
    <row r="995551" customFormat="1" x14ac:dyDescent="0.25"/>
    <row r="995552" customFormat="1" x14ac:dyDescent="0.25"/>
    <row r="995553" customFormat="1" x14ac:dyDescent="0.25"/>
    <row r="995554" customFormat="1" x14ac:dyDescent="0.25"/>
    <row r="995555" customFormat="1" x14ac:dyDescent="0.25"/>
    <row r="995556" customFormat="1" x14ac:dyDescent="0.25"/>
    <row r="995557" customFormat="1" x14ac:dyDescent="0.25"/>
    <row r="995558" customFormat="1" x14ac:dyDescent="0.25"/>
    <row r="995559" customFormat="1" x14ac:dyDescent="0.25"/>
    <row r="995560" customFormat="1" x14ac:dyDescent="0.25"/>
    <row r="995561" customFormat="1" x14ac:dyDescent="0.25"/>
    <row r="995562" customFormat="1" x14ac:dyDescent="0.25"/>
    <row r="995563" customFormat="1" x14ac:dyDescent="0.25"/>
    <row r="995564" customFormat="1" x14ac:dyDescent="0.25"/>
    <row r="995565" customFormat="1" x14ac:dyDescent="0.25"/>
    <row r="995566" customFormat="1" x14ac:dyDescent="0.25"/>
    <row r="995567" customFormat="1" x14ac:dyDescent="0.25"/>
    <row r="995568" customFormat="1" x14ac:dyDescent="0.25"/>
    <row r="995569" customFormat="1" x14ac:dyDescent="0.25"/>
    <row r="995570" customFormat="1" x14ac:dyDescent="0.25"/>
    <row r="995571" customFormat="1" x14ac:dyDescent="0.25"/>
    <row r="995572" customFormat="1" x14ac:dyDescent="0.25"/>
    <row r="995573" customFormat="1" x14ac:dyDescent="0.25"/>
    <row r="995574" customFormat="1" x14ac:dyDescent="0.25"/>
    <row r="995575" customFormat="1" x14ac:dyDescent="0.25"/>
    <row r="995576" customFormat="1" x14ac:dyDescent="0.25"/>
    <row r="995577" customFormat="1" x14ac:dyDescent="0.25"/>
    <row r="995578" customFormat="1" x14ac:dyDescent="0.25"/>
    <row r="995579" customFormat="1" x14ac:dyDescent="0.25"/>
    <row r="995580" customFormat="1" x14ac:dyDescent="0.25"/>
    <row r="995581" customFormat="1" x14ac:dyDescent="0.25"/>
    <row r="995582" customFormat="1" x14ac:dyDescent="0.25"/>
    <row r="995583" customFormat="1" x14ac:dyDescent="0.25"/>
    <row r="995584" customFormat="1" x14ac:dyDescent="0.25"/>
    <row r="995585" customFormat="1" x14ac:dyDescent="0.25"/>
    <row r="995586" customFormat="1" x14ac:dyDescent="0.25"/>
    <row r="995587" customFormat="1" x14ac:dyDescent="0.25"/>
    <row r="995588" customFormat="1" x14ac:dyDescent="0.25"/>
    <row r="995589" customFormat="1" x14ac:dyDescent="0.25"/>
    <row r="995590" customFormat="1" x14ac:dyDescent="0.25"/>
    <row r="995591" customFormat="1" x14ac:dyDescent="0.25"/>
    <row r="995592" customFormat="1" x14ac:dyDescent="0.25"/>
    <row r="995593" customFormat="1" x14ac:dyDescent="0.25"/>
    <row r="995594" customFormat="1" x14ac:dyDescent="0.25"/>
    <row r="995595" customFormat="1" x14ac:dyDescent="0.25"/>
    <row r="995596" customFormat="1" x14ac:dyDescent="0.25"/>
    <row r="995597" customFormat="1" x14ac:dyDescent="0.25"/>
    <row r="995598" customFormat="1" x14ac:dyDescent="0.25"/>
    <row r="995599" customFormat="1" x14ac:dyDescent="0.25"/>
    <row r="995600" customFormat="1" x14ac:dyDescent="0.25"/>
    <row r="995601" customFormat="1" x14ac:dyDescent="0.25"/>
    <row r="995602" customFormat="1" x14ac:dyDescent="0.25"/>
    <row r="995603" customFormat="1" x14ac:dyDescent="0.25"/>
    <row r="995604" customFormat="1" x14ac:dyDescent="0.25"/>
    <row r="995605" customFormat="1" x14ac:dyDescent="0.25"/>
    <row r="995606" customFormat="1" x14ac:dyDescent="0.25"/>
    <row r="995607" customFormat="1" x14ac:dyDescent="0.25"/>
    <row r="995608" customFormat="1" x14ac:dyDescent="0.25"/>
    <row r="995609" customFormat="1" x14ac:dyDescent="0.25"/>
    <row r="995610" customFormat="1" x14ac:dyDescent="0.25"/>
    <row r="995611" customFormat="1" x14ac:dyDescent="0.25"/>
    <row r="995612" customFormat="1" x14ac:dyDescent="0.25"/>
    <row r="995613" customFormat="1" x14ac:dyDescent="0.25"/>
    <row r="995614" customFormat="1" x14ac:dyDescent="0.25"/>
    <row r="995615" customFormat="1" x14ac:dyDescent="0.25"/>
    <row r="995616" customFormat="1" x14ac:dyDescent="0.25"/>
    <row r="995617" customFormat="1" x14ac:dyDescent="0.25"/>
    <row r="995618" customFormat="1" x14ac:dyDescent="0.25"/>
    <row r="995619" customFormat="1" x14ac:dyDescent="0.25"/>
    <row r="995620" customFormat="1" x14ac:dyDescent="0.25"/>
    <row r="995621" customFormat="1" x14ac:dyDescent="0.25"/>
    <row r="995622" customFormat="1" x14ac:dyDescent="0.25"/>
    <row r="995623" customFormat="1" x14ac:dyDescent="0.25"/>
    <row r="995624" customFormat="1" x14ac:dyDescent="0.25"/>
    <row r="995625" customFormat="1" x14ac:dyDescent="0.25"/>
    <row r="995626" customFormat="1" x14ac:dyDescent="0.25"/>
    <row r="995627" customFormat="1" x14ac:dyDescent="0.25"/>
    <row r="995628" customFormat="1" x14ac:dyDescent="0.25"/>
    <row r="995629" customFormat="1" x14ac:dyDescent="0.25"/>
    <row r="995630" customFormat="1" x14ac:dyDescent="0.25"/>
    <row r="995631" customFormat="1" x14ac:dyDescent="0.25"/>
    <row r="995632" customFormat="1" x14ac:dyDescent="0.25"/>
    <row r="995633" customFormat="1" x14ac:dyDescent="0.25"/>
    <row r="995634" customFormat="1" x14ac:dyDescent="0.25"/>
    <row r="995635" customFormat="1" x14ac:dyDescent="0.25"/>
    <row r="995636" customFormat="1" x14ac:dyDescent="0.25"/>
    <row r="995637" customFormat="1" x14ac:dyDescent="0.25"/>
    <row r="995638" customFormat="1" x14ac:dyDescent="0.25"/>
    <row r="995639" customFormat="1" x14ac:dyDescent="0.25"/>
    <row r="995640" customFormat="1" x14ac:dyDescent="0.25"/>
    <row r="995641" customFormat="1" x14ac:dyDescent="0.25"/>
    <row r="995642" customFormat="1" x14ac:dyDescent="0.25"/>
    <row r="995643" customFormat="1" x14ac:dyDescent="0.25"/>
    <row r="995644" customFormat="1" x14ac:dyDescent="0.25"/>
    <row r="995645" customFormat="1" x14ac:dyDescent="0.25"/>
    <row r="995646" customFormat="1" x14ac:dyDescent="0.25"/>
    <row r="995647" customFormat="1" x14ac:dyDescent="0.25"/>
    <row r="995648" customFormat="1" x14ac:dyDescent="0.25"/>
    <row r="995649" customFormat="1" x14ac:dyDescent="0.25"/>
    <row r="995650" customFormat="1" x14ac:dyDescent="0.25"/>
    <row r="995651" customFormat="1" x14ac:dyDescent="0.25"/>
    <row r="995652" customFormat="1" x14ac:dyDescent="0.25"/>
    <row r="995653" customFormat="1" x14ac:dyDescent="0.25"/>
    <row r="995654" customFormat="1" x14ac:dyDescent="0.25"/>
    <row r="995655" customFormat="1" x14ac:dyDescent="0.25"/>
    <row r="995656" customFormat="1" x14ac:dyDescent="0.25"/>
    <row r="995657" customFormat="1" x14ac:dyDescent="0.25"/>
    <row r="995658" customFormat="1" x14ac:dyDescent="0.25"/>
    <row r="995659" customFormat="1" x14ac:dyDescent="0.25"/>
    <row r="995660" customFormat="1" x14ac:dyDescent="0.25"/>
    <row r="995661" customFormat="1" x14ac:dyDescent="0.25"/>
    <row r="995662" customFormat="1" x14ac:dyDescent="0.25"/>
    <row r="995663" customFormat="1" x14ac:dyDescent="0.25"/>
    <row r="995664" customFormat="1" x14ac:dyDescent="0.25"/>
    <row r="995665" customFormat="1" x14ac:dyDescent="0.25"/>
    <row r="995666" customFormat="1" x14ac:dyDescent="0.25"/>
    <row r="995667" customFormat="1" x14ac:dyDescent="0.25"/>
    <row r="995668" customFormat="1" x14ac:dyDescent="0.25"/>
    <row r="995669" customFormat="1" x14ac:dyDescent="0.25"/>
    <row r="995670" customFormat="1" x14ac:dyDescent="0.25"/>
    <row r="995671" customFormat="1" x14ac:dyDescent="0.25"/>
    <row r="995672" customFormat="1" x14ac:dyDescent="0.25"/>
    <row r="995673" customFormat="1" x14ac:dyDescent="0.25"/>
    <row r="995674" customFormat="1" x14ac:dyDescent="0.25"/>
    <row r="995675" customFormat="1" x14ac:dyDescent="0.25"/>
    <row r="995676" customFormat="1" x14ac:dyDescent="0.25"/>
    <row r="995677" customFormat="1" x14ac:dyDescent="0.25"/>
    <row r="995678" customFormat="1" x14ac:dyDescent="0.25"/>
    <row r="995679" customFormat="1" x14ac:dyDescent="0.25"/>
    <row r="995680" customFormat="1" x14ac:dyDescent="0.25"/>
    <row r="995681" customFormat="1" x14ac:dyDescent="0.25"/>
    <row r="995682" customFormat="1" x14ac:dyDescent="0.25"/>
    <row r="995683" customFormat="1" x14ac:dyDescent="0.25"/>
    <row r="995684" customFormat="1" x14ac:dyDescent="0.25"/>
    <row r="995685" customFormat="1" x14ac:dyDescent="0.25"/>
    <row r="995686" customFormat="1" x14ac:dyDescent="0.25"/>
    <row r="995687" customFormat="1" x14ac:dyDescent="0.25"/>
    <row r="995688" customFormat="1" x14ac:dyDescent="0.25"/>
    <row r="995689" customFormat="1" x14ac:dyDescent="0.25"/>
    <row r="995690" customFormat="1" x14ac:dyDescent="0.25"/>
    <row r="995691" customFormat="1" x14ac:dyDescent="0.25"/>
    <row r="995692" customFormat="1" x14ac:dyDescent="0.25"/>
    <row r="995693" customFormat="1" x14ac:dyDescent="0.25"/>
    <row r="995694" customFormat="1" x14ac:dyDescent="0.25"/>
    <row r="995695" customFormat="1" x14ac:dyDescent="0.25"/>
    <row r="995696" customFormat="1" x14ac:dyDescent="0.25"/>
    <row r="995697" customFormat="1" x14ac:dyDescent="0.25"/>
    <row r="995698" customFormat="1" x14ac:dyDescent="0.25"/>
    <row r="995699" customFormat="1" x14ac:dyDescent="0.25"/>
    <row r="995700" customFormat="1" x14ac:dyDescent="0.25"/>
    <row r="995701" customFormat="1" x14ac:dyDescent="0.25"/>
    <row r="995702" customFormat="1" x14ac:dyDescent="0.25"/>
    <row r="995703" customFormat="1" x14ac:dyDescent="0.25"/>
    <row r="995704" customFormat="1" x14ac:dyDescent="0.25"/>
    <row r="995705" customFormat="1" x14ac:dyDescent="0.25"/>
    <row r="995706" customFormat="1" x14ac:dyDescent="0.25"/>
    <row r="995707" customFormat="1" x14ac:dyDescent="0.25"/>
    <row r="995708" customFormat="1" x14ac:dyDescent="0.25"/>
    <row r="995709" customFormat="1" x14ac:dyDescent="0.25"/>
    <row r="995710" customFormat="1" x14ac:dyDescent="0.25"/>
    <row r="995711" customFormat="1" x14ac:dyDescent="0.25"/>
    <row r="995712" customFormat="1" x14ac:dyDescent="0.25"/>
    <row r="995713" customFormat="1" x14ac:dyDescent="0.25"/>
    <row r="995714" customFormat="1" x14ac:dyDescent="0.25"/>
    <row r="995715" customFormat="1" x14ac:dyDescent="0.25"/>
    <row r="995716" customFormat="1" x14ac:dyDescent="0.25"/>
    <row r="995717" customFormat="1" x14ac:dyDescent="0.25"/>
    <row r="995718" customFormat="1" x14ac:dyDescent="0.25"/>
    <row r="995719" customFormat="1" x14ac:dyDescent="0.25"/>
    <row r="995720" customFormat="1" x14ac:dyDescent="0.25"/>
    <row r="995721" customFormat="1" x14ac:dyDescent="0.25"/>
    <row r="995722" customFormat="1" x14ac:dyDescent="0.25"/>
    <row r="995723" customFormat="1" x14ac:dyDescent="0.25"/>
    <row r="995724" customFormat="1" x14ac:dyDescent="0.25"/>
    <row r="995725" customFormat="1" x14ac:dyDescent="0.25"/>
    <row r="995726" customFormat="1" x14ac:dyDescent="0.25"/>
    <row r="995727" customFormat="1" x14ac:dyDescent="0.25"/>
    <row r="995728" customFormat="1" x14ac:dyDescent="0.25"/>
    <row r="995729" customFormat="1" x14ac:dyDescent="0.25"/>
    <row r="995730" customFormat="1" x14ac:dyDescent="0.25"/>
    <row r="995731" customFormat="1" x14ac:dyDescent="0.25"/>
    <row r="995732" customFormat="1" x14ac:dyDescent="0.25"/>
    <row r="995733" customFormat="1" x14ac:dyDescent="0.25"/>
    <row r="995734" customFormat="1" x14ac:dyDescent="0.25"/>
    <row r="995735" customFormat="1" x14ac:dyDescent="0.25"/>
    <row r="995736" customFormat="1" x14ac:dyDescent="0.25"/>
    <row r="995737" customFormat="1" x14ac:dyDescent="0.25"/>
    <row r="995738" customFormat="1" x14ac:dyDescent="0.25"/>
    <row r="995739" customFormat="1" x14ac:dyDescent="0.25"/>
    <row r="995740" customFormat="1" x14ac:dyDescent="0.25"/>
    <row r="995741" customFormat="1" x14ac:dyDescent="0.25"/>
    <row r="995742" customFormat="1" x14ac:dyDescent="0.25"/>
    <row r="995743" customFormat="1" x14ac:dyDescent="0.25"/>
    <row r="995744" customFormat="1" x14ac:dyDescent="0.25"/>
    <row r="995745" customFormat="1" x14ac:dyDescent="0.25"/>
    <row r="995746" customFormat="1" x14ac:dyDescent="0.25"/>
    <row r="995747" customFormat="1" x14ac:dyDescent="0.25"/>
    <row r="995748" customFormat="1" x14ac:dyDescent="0.25"/>
    <row r="995749" customFormat="1" x14ac:dyDescent="0.25"/>
    <row r="995750" customFormat="1" x14ac:dyDescent="0.25"/>
    <row r="995751" customFormat="1" x14ac:dyDescent="0.25"/>
    <row r="995752" customFormat="1" x14ac:dyDescent="0.25"/>
    <row r="995753" customFormat="1" x14ac:dyDescent="0.25"/>
    <row r="995754" customFormat="1" x14ac:dyDescent="0.25"/>
    <row r="995755" customFormat="1" x14ac:dyDescent="0.25"/>
    <row r="995756" customFormat="1" x14ac:dyDescent="0.25"/>
    <row r="995757" customFormat="1" x14ac:dyDescent="0.25"/>
    <row r="995758" customFormat="1" x14ac:dyDescent="0.25"/>
    <row r="995759" customFormat="1" x14ac:dyDescent="0.25"/>
    <row r="995760" customFormat="1" x14ac:dyDescent="0.25"/>
    <row r="995761" customFormat="1" x14ac:dyDescent="0.25"/>
    <row r="995762" customFormat="1" x14ac:dyDescent="0.25"/>
    <row r="995763" customFormat="1" x14ac:dyDescent="0.25"/>
    <row r="995764" customFormat="1" x14ac:dyDescent="0.25"/>
    <row r="995765" customFormat="1" x14ac:dyDescent="0.25"/>
    <row r="995766" customFormat="1" x14ac:dyDescent="0.25"/>
    <row r="995767" customFormat="1" x14ac:dyDescent="0.25"/>
    <row r="995768" customFormat="1" x14ac:dyDescent="0.25"/>
    <row r="995769" customFormat="1" x14ac:dyDescent="0.25"/>
    <row r="995770" customFormat="1" x14ac:dyDescent="0.25"/>
    <row r="995771" customFormat="1" x14ac:dyDescent="0.25"/>
    <row r="995772" customFormat="1" x14ac:dyDescent="0.25"/>
    <row r="995773" customFormat="1" x14ac:dyDescent="0.25"/>
    <row r="995774" customFormat="1" x14ac:dyDescent="0.25"/>
    <row r="995775" customFormat="1" x14ac:dyDescent="0.25"/>
    <row r="995776" customFormat="1" x14ac:dyDescent="0.25"/>
    <row r="995777" customFormat="1" x14ac:dyDescent="0.25"/>
    <row r="995778" customFormat="1" x14ac:dyDescent="0.25"/>
    <row r="995779" customFormat="1" x14ac:dyDescent="0.25"/>
    <row r="995780" customFormat="1" x14ac:dyDescent="0.25"/>
    <row r="995781" customFormat="1" x14ac:dyDescent="0.25"/>
    <row r="995782" customFormat="1" x14ac:dyDescent="0.25"/>
    <row r="995783" customFormat="1" x14ac:dyDescent="0.25"/>
    <row r="995784" customFormat="1" x14ac:dyDescent="0.25"/>
    <row r="995785" customFormat="1" x14ac:dyDescent="0.25"/>
    <row r="995786" customFormat="1" x14ac:dyDescent="0.25"/>
    <row r="995787" customFormat="1" x14ac:dyDescent="0.25"/>
    <row r="995788" customFormat="1" x14ac:dyDescent="0.25"/>
    <row r="995789" customFormat="1" x14ac:dyDescent="0.25"/>
    <row r="995790" customFormat="1" x14ac:dyDescent="0.25"/>
    <row r="995791" customFormat="1" x14ac:dyDescent="0.25"/>
    <row r="995792" customFormat="1" x14ac:dyDescent="0.25"/>
    <row r="995793" customFormat="1" x14ac:dyDescent="0.25"/>
    <row r="995794" customFormat="1" x14ac:dyDescent="0.25"/>
    <row r="995795" customFormat="1" x14ac:dyDescent="0.25"/>
    <row r="995796" customFormat="1" x14ac:dyDescent="0.25"/>
    <row r="995797" customFormat="1" x14ac:dyDescent="0.25"/>
    <row r="995798" customFormat="1" x14ac:dyDescent="0.25"/>
    <row r="995799" customFormat="1" x14ac:dyDescent="0.25"/>
    <row r="995800" customFormat="1" x14ac:dyDescent="0.25"/>
    <row r="995801" customFormat="1" x14ac:dyDescent="0.25"/>
    <row r="995802" customFormat="1" x14ac:dyDescent="0.25"/>
    <row r="995803" customFormat="1" x14ac:dyDescent="0.25"/>
    <row r="995804" customFormat="1" x14ac:dyDescent="0.25"/>
    <row r="995805" customFormat="1" x14ac:dyDescent="0.25"/>
    <row r="995806" customFormat="1" x14ac:dyDescent="0.25"/>
    <row r="995807" customFormat="1" x14ac:dyDescent="0.25"/>
    <row r="995808" customFormat="1" x14ac:dyDescent="0.25"/>
    <row r="995809" customFormat="1" x14ac:dyDescent="0.25"/>
    <row r="995810" customFormat="1" x14ac:dyDescent="0.25"/>
    <row r="995811" customFormat="1" x14ac:dyDescent="0.25"/>
    <row r="995812" customFormat="1" x14ac:dyDescent="0.25"/>
    <row r="995813" customFormat="1" x14ac:dyDescent="0.25"/>
    <row r="995814" customFormat="1" x14ac:dyDescent="0.25"/>
    <row r="995815" customFormat="1" x14ac:dyDescent="0.25"/>
    <row r="995816" customFormat="1" x14ac:dyDescent="0.25"/>
    <row r="995817" customFormat="1" x14ac:dyDescent="0.25"/>
    <row r="995818" customFormat="1" x14ac:dyDescent="0.25"/>
    <row r="995819" customFormat="1" x14ac:dyDescent="0.25"/>
    <row r="995820" customFormat="1" x14ac:dyDescent="0.25"/>
    <row r="995821" customFormat="1" x14ac:dyDescent="0.25"/>
    <row r="995822" customFormat="1" x14ac:dyDescent="0.25"/>
    <row r="995823" customFormat="1" x14ac:dyDescent="0.25"/>
    <row r="995824" customFormat="1" x14ac:dyDescent="0.25"/>
    <row r="995825" customFormat="1" x14ac:dyDescent="0.25"/>
    <row r="995826" customFormat="1" x14ac:dyDescent="0.25"/>
    <row r="995827" customFormat="1" x14ac:dyDescent="0.25"/>
    <row r="995828" customFormat="1" x14ac:dyDescent="0.25"/>
    <row r="995829" customFormat="1" x14ac:dyDescent="0.25"/>
    <row r="995830" customFormat="1" x14ac:dyDescent="0.25"/>
    <row r="995831" customFormat="1" x14ac:dyDescent="0.25"/>
    <row r="995832" customFormat="1" x14ac:dyDescent="0.25"/>
    <row r="995833" customFormat="1" x14ac:dyDescent="0.25"/>
    <row r="995834" customFormat="1" x14ac:dyDescent="0.25"/>
    <row r="995835" customFormat="1" x14ac:dyDescent="0.25"/>
    <row r="995836" customFormat="1" x14ac:dyDescent="0.25"/>
    <row r="995837" customFormat="1" x14ac:dyDescent="0.25"/>
    <row r="995838" customFormat="1" x14ac:dyDescent="0.25"/>
    <row r="995839" customFormat="1" x14ac:dyDescent="0.25"/>
    <row r="995840" customFormat="1" x14ac:dyDescent="0.25"/>
    <row r="995841" customFormat="1" x14ac:dyDescent="0.25"/>
    <row r="995842" customFormat="1" x14ac:dyDescent="0.25"/>
    <row r="995843" customFormat="1" x14ac:dyDescent="0.25"/>
    <row r="995844" customFormat="1" x14ac:dyDescent="0.25"/>
    <row r="995845" customFormat="1" x14ac:dyDescent="0.25"/>
    <row r="995846" customFormat="1" x14ac:dyDescent="0.25"/>
    <row r="995847" customFormat="1" x14ac:dyDescent="0.25"/>
    <row r="995848" customFormat="1" x14ac:dyDescent="0.25"/>
    <row r="995849" customFormat="1" x14ac:dyDescent="0.25"/>
    <row r="995850" customFormat="1" x14ac:dyDescent="0.25"/>
    <row r="995851" customFormat="1" x14ac:dyDescent="0.25"/>
    <row r="995852" customFormat="1" x14ac:dyDescent="0.25"/>
    <row r="995853" customFormat="1" x14ac:dyDescent="0.25"/>
    <row r="995854" customFormat="1" x14ac:dyDescent="0.25"/>
    <row r="995855" customFormat="1" x14ac:dyDescent="0.25"/>
    <row r="995856" customFormat="1" x14ac:dyDescent="0.25"/>
    <row r="995857" customFormat="1" x14ac:dyDescent="0.25"/>
    <row r="995858" customFormat="1" x14ac:dyDescent="0.25"/>
    <row r="995859" customFormat="1" x14ac:dyDescent="0.25"/>
    <row r="995860" customFormat="1" x14ac:dyDescent="0.25"/>
    <row r="995861" customFormat="1" x14ac:dyDescent="0.25"/>
    <row r="995862" customFormat="1" x14ac:dyDescent="0.25"/>
    <row r="995863" customFormat="1" x14ac:dyDescent="0.25"/>
    <row r="995864" customFormat="1" x14ac:dyDescent="0.25"/>
    <row r="995865" customFormat="1" x14ac:dyDescent="0.25"/>
    <row r="995866" customFormat="1" x14ac:dyDescent="0.25"/>
    <row r="995867" customFormat="1" x14ac:dyDescent="0.25"/>
    <row r="995868" customFormat="1" x14ac:dyDescent="0.25"/>
    <row r="995869" customFormat="1" x14ac:dyDescent="0.25"/>
    <row r="995870" customFormat="1" x14ac:dyDescent="0.25"/>
    <row r="995871" customFormat="1" x14ac:dyDescent="0.25"/>
    <row r="995872" customFormat="1" x14ac:dyDescent="0.25"/>
    <row r="995873" customFormat="1" x14ac:dyDescent="0.25"/>
    <row r="995874" customFormat="1" x14ac:dyDescent="0.25"/>
    <row r="995875" customFormat="1" x14ac:dyDescent="0.25"/>
    <row r="995876" customFormat="1" x14ac:dyDescent="0.25"/>
    <row r="995877" customFormat="1" x14ac:dyDescent="0.25"/>
    <row r="995878" customFormat="1" x14ac:dyDescent="0.25"/>
    <row r="995879" customFormat="1" x14ac:dyDescent="0.25"/>
    <row r="995880" customFormat="1" x14ac:dyDescent="0.25"/>
    <row r="995881" customFormat="1" x14ac:dyDescent="0.25"/>
    <row r="995882" customFormat="1" x14ac:dyDescent="0.25"/>
    <row r="995883" customFormat="1" x14ac:dyDescent="0.25"/>
    <row r="995884" customFormat="1" x14ac:dyDescent="0.25"/>
    <row r="995885" customFormat="1" x14ac:dyDescent="0.25"/>
    <row r="995886" customFormat="1" x14ac:dyDescent="0.25"/>
    <row r="995887" customFormat="1" x14ac:dyDescent="0.25"/>
    <row r="995888" customFormat="1" x14ac:dyDescent="0.25"/>
    <row r="995889" customFormat="1" x14ac:dyDescent="0.25"/>
    <row r="995890" customFormat="1" x14ac:dyDescent="0.25"/>
    <row r="995891" customFormat="1" x14ac:dyDescent="0.25"/>
    <row r="995892" customFormat="1" x14ac:dyDescent="0.25"/>
    <row r="995893" customFormat="1" x14ac:dyDescent="0.25"/>
    <row r="995894" customFormat="1" x14ac:dyDescent="0.25"/>
    <row r="995895" customFormat="1" x14ac:dyDescent="0.25"/>
    <row r="995896" customFormat="1" x14ac:dyDescent="0.25"/>
    <row r="995897" customFormat="1" x14ac:dyDescent="0.25"/>
    <row r="995898" customFormat="1" x14ac:dyDescent="0.25"/>
    <row r="995899" customFormat="1" x14ac:dyDescent="0.25"/>
    <row r="995900" customFormat="1" x14ac:dyDescent="0.25"/>
    <row r="995901" customFormat="1" x14ac:dyDescent="0.25"/>
    <row r="995902" customFormat="1" x14ac:dyDescent="0.25"/>
    <row r="995903" customFormat="1" x14ac:dyDescent="0.25"/>
    <row r="995904" customFormat="1" x14ac:dyDescent="0.25"/>
    <row r="995905" customFormat="1" x14ac:dyDescent="0.25"/>
    <row r="995906" customFormat="1" x14ac:dyDescent="0.25"/>
    <row r="995907" customFormat="1" x14ac:dyDescent="0.25"/>
    <row r="995908" customFormat="1" x14ac:dyDescent="0.25"/>
    <row r="995909" customFormat="1" x14ac:dyDescent="0.25"/>
    <row r="995910" customFormat="1" x14ac:dyDescent="0.25"/>
    <row r="995911" customFormat="1" x14ac:dyDescent="0.25"/>
    <row r="995912" customFormat="1" x14ac:dyDescent="0.25"/>
    <row r="995913" customFormat="1" x14ac:dyDescent="0.25"/>
    <row r="995914" customFormat="1" x14ac:dyDescent="0.25"/>
    <row r="995915" customFormat="1" x14ac:dyDescent="0.25"/>
    <row r="995916" customFormat="1" x14ac:dyDescent="0.25"/>
    <row r="995917" customFormat="1" x14ac:dyDescent="0.25"/>
    <row r="995918" customFormat="1" x14ac:dyDescent="0.25"/>
    <row r="995919" customFormat="1" x14ac:dyDescent="0.25"/>
    <row r="995920" customFormat="1" x14ac:dyDescent="0.25"/>
    <row r="995921" customFormat="1" x14ac:dyDescent="0.25"/>
    <row r="995922" customFormat="1" x14ac:dyDescent="0.25"/>
    <row r="995923" customFormat="1" x14ac:dyDescent="0.25"/>
    <row r="995924" customFormat="1" x14ac:dyDescent="0.25"/>
    <row r="995925" customFormat="1" x14ac:dyDescent="0.25"/>
    <row r="995926" customFormat="1" x14ac:dyDescent="0.25"/>
    <row r="995927" customFormat="1" x14ac:dyDescent="0.25"/>
    <row r="995928" customFormat="1" x14ac:dyDescent="0.25"/>
    <row r="995929" customFormat="1" x14ac:dyDescent="0.25"/>
    <row r="995930" customFormat="1" x14ac:dyDescent="0.25"/>
    <row r="995931" customFormat="1" x14ac:dyDescent="0.25"/>
    <row r="995932" customFormat="1" x14ac:dyDescent="0.25"/>
    <row r="995933" customFormat="1" x14ac:dyDescent="0.25"/>
    <row r="995934" customFormat="1" x14ac:dyDescent="0.25"/>
    <row r="995935" customFormat="1" x14ac:dyDescent="0.25"/>
    <row r="995936" customFormat="1" x14ac:dyDescent="0.25"/>
    <row r="995937" customFormat="1" x14ac:dyDescent="0.25"/>
    <row r="995938" customFormat="1" x14ac:dyDescent="0.25"/>
    <row r="995939" customFormat="1" x14ac:dyDescent="0.25"/>
    <row r="995940" customFormat="1" x14ac:dyDescent="0.25"/>
    <row r="995941" customFormat="1" x14ac:dyDescent="0.25"/>
    <row r="995942" customFormat="1" x14ac:dyDescent="0.25"/>
    <row r="995943" customFormat="1" x14ac:dyDescent="0.25"/>
    <row r="995944" customFormat="1" x14ac:dyDescent="0.25"/>
    <row r="995945" customFormat="1" x14ac:dyDescent="0.25"/>
    <row r="995946" customFormat="1" x14ac:dyDescent="0.25"/>
    <row r="995947" customFormat="1" x14ac:dyDescent="0.25"/>
    <row r="995948" customFormat="1" x14ac:dyDescent="0.25"/>
    <row r="995949" customFormat="1" x14ac:dyDescent="0.25"/>
    <row r="995950" customFormat="1" x14ac:dyDescent="0.25"/>
    <row r="995951" customFormat="1" x14ac:dyDescent="0.25"/>
    <row r="995952" customFormat="1" x14ac:dyDescent="0.25"/>
    <row r="995953" customFormat="1" x14ac:dyDescent="0.25"/>
    <row r="995954" customFormat="1" x14ac:dyDescent="0.25"/>
    <row r="995955" customFormat="1" x14ac:dyDescent="0.25"/>
    <row r="995956" customFormat="1" x14ac:dyDescent="0.25"/>
    <row r="995957" customFormat="1" x14ac:dyDescent="0.25"/>
    <row r="995958" customFormat="1" x14ac:dyDescent="0.25"/>
    <row r="995959" customFormat="1" x14ac:dyDescent="0.25"/>
    <row r="995960" customFormat="1" x14ac:dyDescent="0.25"/>
    <row r="995961" customFormat="1" x14ac:dyDescent="0.25"/>
    <row r="995962" customFormat="1" x14ac:dyDescent="0.25"/>
    <row r="995963" customFormat="1" x14ac:dyDescent="0.25"/>
    <row r="995964" customFormat="1" x14ac:dyDescent="0.25"/>
    <row r="995965" customFormat="1" x14ac:dyDescent="0.25"/>
    <row r="995966" customFormat="1" x14ac:dyDescent="0.25"/>
    <row r="995967" customFormat="1" x14ac:dyDescent="0.25"/>
    <row r="995968" customFormat="1" x14ac:dyDescent="0.25"/>
    <row r="995969" customFormat="1" x14ac:dyDescent="0.25"/>
    <row r="995970" customFormat="1" x14ac:dyDescent="0.25"/>
    <row r="995971" customFormat="1" x14ac:dyDescent="0.25"/>
    <row r="995972" customFormat="1" x14ac:dyDescent="0.25"/>
    <row r="995973" customFormat="1" x14ac:dyDescent="0.25"/>
    <row r="995974" customFormat="1" x14ac:dyDescent="0.25"/>
    <row r="995975" customFormat="1" x14ac:dyDescent="0.25"/>
    <row r="995976" customFormat="1" x14ac:dyDescent="0.25"/>
    <row r="995977" customFormat="1" x14ac:dyDescent="0.25"/>
    <row r="995978" customFormat="1" x14ac:dyDescent="0.25"/>
    <row r="995979" customFormat="1" x14ac:dyDescent="0.25"/>
    <row r="995980" customFormat="1" x14ac:dyDescent="0.25"/>
    <row r="995981" customFormat="1" x14ac:dyDescent="0.25"/>
    <row r="995982" customFormat="1" x14ac:dyDescent="0.25"/>
    <row r="995983" customFormat="1" x14ac:dyDescent="0.25"/>
    <row r="995984" customFormat="1" x14ac:dyDescent="0.25"/>
    <row r="995985" customFormat="1" x14ac:dyDescent="0.25"/>
    <row r="995986" customFormat="1" x14ac:dyDescent="0.25"/>
    <row r="995987" customFormat="1" x14ac:dyDescent="0.25"/>
    <row r="995988" customFormat="1" x14ac:dyDescent="0.25"/>
    <row r="995989" customFormat="1" x14ac:dyDescent="0.25"/>
    <row r="995990" customFormat="1" x14ac:dyDescent="0.25"/>
    <row r="995991" customFormat="1" x14ac:dyDescent="0.25"/>
    <row r="995992" customFormat="1" x14ac:dyDescent="0.25"/>
    <row r="995993" customFormat="1" x14ac:dyDescent="0.25"/>
    <row r="995994" customFormat="1" x14ac:dyDescent="0.25"/>
    <row r="995995" customFormat="1" x14ac:dyDescent="0.25"/>
    <row r="995996" customFormat="1" x14ac:dyDescent="0.25"/>
    <row r="995997" customFormat="1" x14ac:dyDescent="0.25"/>
    <row r="995998" customFormat="1" x14ac:dyDescent="0.25"/>
    <row r="995999" customFormat="1" x14ac:dyDescent="0.25"/>
    <row r="996000" customFormat="1" x14ac:dyDescent="0.25"/>
    <row r="996001" customFormat="1" x14ac:dyDescent="0.25"/>
    <row r="996002" customFormat="1" x14ac:dyDescent="0.25"/>
    <row r="996003" customFormat="1" x14ac:dyDescent="0.25"/>
    <row r="996004" customFormat="1" x14ac:dyDescent="0.25"/>
    <row r="996005" customFormat="1" x14ac:dyDescent="0.25"/>
    <row r="996006" customFormat="1" x14ac:dyDescent="0.25"/>
    <row r="996007" customFormat="1" x14ac:dyDescent="0.25"/>
    <row r="996008" customFormat="1" x14ac:dyDescent="0.25"/>
    <row r="996009" customFormat="1" x14ac:dyDescent="0.25"/>
    <row r="996010" customFormat="1" x14ac:dyDescent="0.25"/>
    <row r="996011" customFormat="1" x14ac:dyDescent="0.25"/>
    <row r="996012" customFormat="1" x14ac:dyDescent="0.25"/>
    <row r="996013" customFormat="1" x14ac:dyDescent="0.25"/>
    <row r="996014" customFormat="1" x14ac:dyDescent="0.25"/>
    <row r="996015" customFormat="1" x14ac:dyDescent="0.25"/>
    <row r="996016" customFormat="1" x14ac:dyDescent="0.25"/>
    <row r="996017" customFormat="1" x14ac:dyDescent="0.25"/>
    <row r="996018" customFormat="1" x14ac:dyDescent="0.25"/>
    <row r="996019" customFormat="1" x14ac:dyDescent="0.25"/>
    <row r="996020" customFormat="1" x14ac:dyDescent="0.25"/>
    <row r="996021" customFormat="1" x14ac:dyDescent="0.25"/>
    <row r="996022" customFormat="1" x14ac:dyDescent="0.25"/>
    <row r="996023" customFormat="1" x14ac:dyDescent="0.25"/>
    <row r="996024" customFormat="1" x14ac:dyDescent="0.25"/>
    <row r="996025" customFormat="1" x14ac:dyDescent="0.25"/>
    <row r="996026" customFormat="1" x14ac:dyDescent="0.25"/>
    <row r="996027" customFormat="1" x14ac:dyDescent="0.25"/>
    <row r="996028" customFormat="1" x14ac:dyDescent="0.25"/>
    <row r="996029" customFormat="1" x14ac:dyDescent="0.25"/>
    <row r="996030" customFormat="1" x14ac:dyDescent="0.25"/>
    <row r="996031" customFormat="1" x14ac:dyDescent="0.25"/>
    <row r="996032" customFormat="1" x14ac:dyDescent="0.25"/>
    <row r="996033" customFormat="1" x14ac:dyDescent="0.25"/>
    <row r="996034" customFormat="1" x14ac:dyDescent="0.25"/>
    <row r="996035" customFormat="1" x14ac:dyDescent="0.25"/>
    <row r="996036" customFormat="1" x14ac:dyDescent="0.25"/>
    <row r="996037" customFormat="1" x14ac:dyDescent="0.25"/>
    <row r="996038" customFormat="1" x14ac:dyDescent="0.25"/>
    <row r="996039" customFormat="1" x14ac:dyDescent="0.25"/>
    <row r="996040" customFormat="1" x14ac:dyDescent="0.25"/>
    <row r="996041" customFormat="1" x14ac:dyDescent="0.25"/>
    <row r="996042" customFormat="1" x14ac:dyDescent="0.25"/>
    <row r="996043" customFormat="1" x14ac:dyDescent="0.25"/>
    <row r="996044" customFormat="1" x14ac:dyDescent="0.25"/>
    <row r="996045" customFormat="1" x14ac:dyDescent="0.25"/>
    <row r="996046" customFormat="1" x14ac:dyDescent="0.25"/>
    <row r="996047" customFormat="1" x14ac:dyDescent="0.25"/>
    <row r="996048" customFormat="1" x14ac:dyDescent="0.25"/>
    <row r="996049" customFormat="1" x14ac:dyDescent="0.25"/>
    <row r="996050" customFormat="1" x14ac:dyDescent="0.25"/>
    <row r="996051" customFormat="1" x14ac:dyDescent="0.25"/>
    <row r="996052" customFormat="1" x14ac:dyDescent="0.25"/>
    <row r="996053" customFormat="1" x14ac:dyDescent="0.25"/>
    <row r="996054" customFormat="1" x14ac:dyDescent="0.25"/>
    <row r="996055" customFormat="1" x14ac:dyDescent="0.25"/>
    <row r="996056" customFormat="1" x14ac:dyDescent="0.25"/>
    <row r="996057" customFormat="1" x14ac:dyDescent="0.25"/>
    <row r="996058" customFormat="1" x14ac:dyDescent="0.25"/>
    <row r="996059" customFormat="1" x14ac:dyDescent="0.25"/>
    <row r="996060" customFormat="1" x14ac:dyDescent="0.25"/>
    <row r="996061" customFormat="1" x14ac:dyDescent="0.25"/>
    <row r="996062" customFormat="1" x14ac:dyDescent="0.25"/>
    <row r="996063" customFormat="1" x14ac:dyDescent="0.25"/>
    <row r="996064" customFormat="1" x14ac:dyDescent="0.25"/>
    <row r="996065" customFormat="1" x14ac:dyDescent="0.25"/>
    <row r="996066" customFormat="1" x14ac:dyDescent="0.25"/>
    <row r="996067" customFormat="1" x14ac:dyDescent="0.25"/>
    <row r="996068" customFormat="1" x14ac:dyDescent="0.25"/>
    <row r="996069" customFormat="1" x14ac:dyDescent="0.25"/>
    <row r="996070" customFormat="1" x14ac:dyDescent="0.25"/>
    <row r="996071" customFormat="1" x14ac:dyDescent="0.25"/>
    <row r="996072" customFormat="1" x14ac:dyDescent="0.25"/>
    <row r="996073" customFormat="1" x14ac:dyDescent="0.25"/>
    <row r="996074" customFormat="1" x14ac:dyDescent="0.25"/>
    <row r="996075" customFormat="1" x14ac:dyDescent="0.25"/>
    <row r="996076" customFormat="1" x14ac:dyDescent="0.25"/>
    <row r="996077" customFormat="1" x14ac:dyDescent="0.25"/>
    <row r="996078" customFormat="1" x14ac:dyDescent="0.25"/>
    <row r="996079" customFormat="1" x14ac:dyDescent="0.25"/>
    <row r="996080" customFormat="1" x14ac:dyDescent="0.25"/>
    <row r="996081" customFormat="1" x14ac:dyDescent="0.25"/>
    <row r="996082" customFormat="1" x14ac:dyDescent="0.25"/>
    <row r="996083" customFormat="1" x14ac:dyDescent="0.25"/>
    <row r="996084" customFormat="1" x14ac:dyDescent="0.25"/>
    <row r="996085" customFormat="1" x14ac:dyDescent="0.25"/>
    <row r="996086" customFormat="1" x14ac:dyDescent="0.25"/>
    <row r="996087" customFormat="1" x14ac:dyDescent="0.25"/>
    <row r="996088" customFormat="1" x14ac:dyDescent="0.25"/>
    <row r="996089" customFormat="1" x14ac:dyDescent="0.25"/>
    <row r="996090" customFormat="1" x14ac:dyDescent="0.25"/>
    <row r="996091" customFormat="1" x14ac:dyDescent="0.25"/>
    <row r="996092" customFormat="1" x14ac:dyDescent="0.25"/>
    <row r="996093" customFormat="1" x14ac:dyDescent="0.25"/>
    <row r="996094" customFormat="1" x14ac:dyDescent="0.25"/>
    <row r="996095" customFormat="1" x14ac:dyDescent="0.25"/>
    <row r="996096" customFormat="1" x14ac:dyDescent="0.25"/>
    <row r="996097" customFormat="1" x14ac:dyDescent="0.25"/>
    <row r="996098" customFormat="1" x14ac:dyDescent="0.25"/>
    <row r="996099" customFormat="1" x14ac:dyDescent="0.25"/>
    <row r="996100" customFormat="1" x14ac:dyDescent="0.25"/>
    <row r="996101" customFormat="1" x14ac:dyDescent="0.25"/>
    <row r="996102" customFormat="1" x14ac:dyDescent="0.25"/>
    <row r="996103" customFormat="1" x14ac:dyDescent="0.25"/>
    <row r="996104" customFormat="1" x14ac:dyDescent="0.25"/>
    <row r="996105" customFormat="1" x14ac:dyDescent="0.25"/>
    <row r="996106" customFormat="1" x14ac:dyDescent="0.25"/>
    <row r="996107" customFormat="1" x14ac:dyDescent="0.25"/>
    <row r="996108" customFormat="1" x14ac:dyDescent="0.25"/>
    <row r="996109" customFormat="1" x14ac:dyDescent="0.25"/>
    <row r="996110" customFormat="1" x14ac:dyDescent="0.25"/>
    <row r="996111" customFormat="1" x14ac:dyDescent="0.25"/>
    <row r="996112" customFormat="1" x14ac:dyDescent="0.25"/>
    <row r="996113" customFormat="1" x14ac:dyDescent="0.25"/>
    <row r="996114" customFormat="1" x14ac:dyDescent="0.25"/>
    <row r="996115" customFormat="1" x14ac:dyDescent="0.25"/>
    <row r="996116" customFormat="1" x14ac:dyDescent="0.25"/>
    <row r="996117" customFormat="1" x14ac:dyDescent="0.25"/>
    <row r="996118" customFormat="1" x14ac:dyDescent="0.25"/>
    <row r="996119" customFormat="1" x14ac:dyDescent="0.25"/>
    <row r="996120" customFormat="1" x14ac:dyDescent="0.25"/>
    <row r="996121" customFormat="1" x14ac:dyDescent="0.25"/>
    <row r="996122" customFormat="1" x14ac:dyDescent="0.25"/>
    <row r="996123" customFormat="1" x14ac:dyDescent="0.25"/>
    <row r="996124" customFormat="1" x14ac:dyDescent="0.25"/>
    <row r="996125" customFormat="1" x14ac:dyDescent="0.25"/>
    <row r="996126" customFormat="1" x14ac:dyDescent="0.25"/>
    <row r="996127" customFormat="1" x14ac:dyDescent="0.25"/>
    <row r="996128" customFormat="1" x14ac:dyDescent="0.25"/>
    <row r="996129" customFormat="1" x14ac:dyDescent="0.25"/>
    <row r="996130" customFormat="1" x14ac:dyDescent="0.25"/>
    <row r="996131" customFormat="1" x14ac:dyDescent="0.25"/>
    <row r="996132" customFormat="1" x14ac:dyDescent="0.25"/>
    <row r="996133" customFormat="1" x14ac:dyDescent="0.25"/>
    <row r="996134" customFormat="1" x14ac:dyDescent="0.25"/>
    <row r="996135" customFormat="1" x14ac:dyDescent="0.25"/>
    <row r="996136" customFormat="1" x14ac:dyDescent="0.25"/>
    <row r="996137" customFormat="1" x14ac:dyDescent="0.25"/>
    <row r="996138" customFormat="1" x14ac:dyDescent="0.25"/>
    <row r="996139" customFormat="1" x14ac:dyDescent="0.25"/>
    <row r="996140" customFormat="1" x14ac:dyDescent="0.25"/>
    <row r="996141" customFormat="1" x14ac:dyDescent="0.25"/>
    <row r="996142" customFormat="1" x14ac:dyDescent="0.25"/>
    <row r="996143" customFormat="1" x14ac:dyDescent="0.25"/>
    <row r="996144" customFormat="1" x14ac:dyDescent="0.25"/>
    <row r="996145" customFormat="1" x14ac:dyDescent="0.25"/>
    <row r="996146" customFormat="1" x14ac:dyDescent="0.25"/>
    <row r="996147" customFormat="1" x14ac:dyDescent="0.25"/>
    <row r="996148" customFormat="1" x14ac:dyDescent="0.25"/>
    <row r="996149" customFormat="1" x14ac:dyDescent="0.25"/>
    <row r="996150" customFormat="1" x14ac:dyDescent="0.25"/>
    <row r="996151" customFormat="1" x14ac:dyDescent="0.25"/>
    <row r="996152" customFormat="1" x14ac:dyDescent="0.25"/>
    <row r="996153" customFormat="1" x14ac:dyDescent="0.25"/>
    <row r="996154" customFormat="1" x14ac:dyDescent="0.25"/>
    <row r="996155" customFormat="1" x14ac:dyDescent="0.25"/>
    <row r="996156" customFormat="1" x14ac:dyDescent="0.25"/>
    <row r="996157" customFormat="1" x14ac:dyDescent="0.25"/>
    <row r="996158" customFormat="1" x14ac:dyDescent="0.25"/>
    <row r="996159" customFormat="1" x14ac:dyDescent="0.25"/>
    <row r="996160" customFormat="1" x14ac:dyDescent="0.25"/>
    <row r="996161" customFormat="1" x14ac:dyDescent="0.25"/>
    <row r="996162" customFormat="1" x14ac:dyDescent="0.25"/>
    <row r="996163" customFormat="1" x14ac:dyDescent="0.25"/>
    <row r="996164" customFormat="1" x14ac:dyDescent="0.25"/>
    <row r="996165" customFormat="1" x14ac:dyDescent="0.25"/>
    <row r="996166" customFormat="1" x14ac:dyDescent="0.25"/>
    <row r="996167" customFormat="1" x14ac:dyDescent="0.25"/>
    <row r="996168" customFormat="1" x14ac:dyDescent="0.25"/>
    <row r="996169" customFormat="1" x14ac:dyDescent="0.25"/>
    <row r="996170" customFormat="1" x14ac:dyDescent="0.25"/>
    <row r="996171" customFormat="1" x14ac:dyDescent="0.25"/>
    <row r="996172" customFormat="1" x14ac:dyDescent="0.25"/>
    <row r="996173" customFormat="1" x14ac:dyDescent="0.25"/>
    <row r="996174" customFormat="1" x14ac:dyDescent="0.25"/>
    <row r="996175" customFormat="1" x14ac:dyDescent="0.25"/>
    <row r="996176" customFormat="1" x14ac:dyDescent="0.25"/>
    <row r="996177" customFormat="1" x14ac:dyDescent="0.25"/>
    <row r="996178" customFormat="1" x14ac:dyDescent="0.25"/>
    <row r="996179" customFormat="1" x14ac:dyDescent="0.25"/>
    <row r="996180" customFormat="1" x14ac:dyDescent="0.25"/>
    <row r="996181" customFormat="1" x14ac:dyDescent="0.25"/>
    <row r="996182" customFormat="1" x14ac:dyDescent="0.25"/>
    <row r="996183" customFormat="1" x14ac:dyDescent="0.25"/>
    <row r="996184" customFormat="1" x14ac:dyDescent="0.25"/>
    <row r="996185" customFormat="1" x14ac:dyDescent="0.25"/>
    <row r="996186" customFormat="1" x14ac:dyDescent="0.25"/>
    <row r="996187" customFormat="1" x14ac:dyDescent="0.25"/>
    <row r="996188" customFormat="1" x14ac:dyDescent="0.25"/>
    <row r="996189" customFormat="1" x14ac:dyDescent="0.25"/>
    <row r="996190" customFormat="1" x14ac:dyDescent="0.25"/>
    <row r="996191" customFormat="1" x14ac:dyDescent="0.25"/>
    <row r="996192" customFormat="1" x14ac:dyDescent="0.25"/>
    <row r="996193" customFormat="1" x14ac:dyDescent="0.25"/>
    <row r="996194" customFormat="1" x14ac:dyDescent="0.25"/>
    <row r="996195" customFormat="1" x14ac:dyDescent="0.25"/>
    <row r="996196" customFormat="1" x14ac:dyDescent="0.25"/>
    <row r="996197" customFormat="1" x14ac:dyDescent="0.25"/>
    <row r="996198" customFormat="1" x14ac:dyDescent="0.25"/>
    <row r="996199" customFormat="1" x14ac:dyDescent="0.25"/>
    <row r="996200" customFormat="1" x14ac:dyDescent="0.25"/>
    <row r="996201" customFormat="1" x14ac:dyDescent="0.25"/>
    <row r="996202" customFormat="1" x14ac:dyDescent="0.25"/>
    <row r="996203" customFormat="1" x14ac:dyDescent="0.25"/>
    <row r="996204" customFormat="1" x14ac:dyDescent="0.25"/>
    <row r="996205" customFormat="1" x14ac:dyDescent="0.25"/>
    <row r="996206" customFormat="1" x14ac:dyDescent="0.25"/>
    <row r="996207" customFormat="1" x14ac:dyDescent="0.25"/>
    <row r="996208" customFormat="1" x14ac:dyDescent="0.25"/>
    <row r="996209" customFormat="1" x14ac:dyDescent="0.25"/>
    <row r="996210" customFormat="1" x14ac:dyDescent="0.25"/>
    <row r="996211" customFormat="1" x14ac:dyDescent="0.25"/>
    <row r="996212" customFormat="1" x14ac:dyDescent="0.25"/>
    <row r="996213" customFormat="1" x14ac:dyDescent="0.25"/>
    <row r="996214" customFormat="1" x14ac:dyDescent="0.25"/>
    <row r="996215" customFormat="1" x14ac:dyDescent="0.25"/>
    <row r="996216" customFormat="1" x14ac:dyDescent="0.25"/>
    <row r="996217" customFormat="1" x14ac:dyDescent="0.25"/>
    <row r="996218" customFormat="1" x14ac:dyDescent="0.25"/>
    <row r="996219" customFormat="1" x14ac:dyDescent="0.25"/>
    <row r="996220" customFormat="1" x14ac:dyDescent="0.25"/>
    <row r="996221" customFormat="1" x14ac:dyDescent="0.25"/>
    <row r="996222" customFormat="1" x14ac:dyDescent="0.25"/>
    <row r="996223" customFormat="1" x14ac:dyDescent="0.25"/>
    <row r="996224" customFormat="1" x14ac:dyDescent="0.25"/>
    <row r="996225" customFormat="1" x14ac:dyDescent="0.25"/>
    <row r="996226" customFormat="1" x14ac:dyDescent="0.25"/>
    <row r="996227" customFormat="1" x14ac:dyDescent="0.25"/>
    <row r="996228" customFormat="1" x14ac:dyDescent="0.25"/>
    <row r="996229" customFormat="1" x14ac:dyDescent="0.25"/>
    <row r="996230" customFormat="1" x14ac:dyDescent="0.25"/>
    <row r="996231" customFormat="1" x14ac:dyDescent="0.25"/>
    <row r="996232" customFormat="1" x14ac:dyDescent="0.25"/>
    <row r="996233" customFormat="1" x14ac:dyDescent="0.25"/>
    <row r="996234" customFormat="1" x14ac:dyDescent="0.25"/>
    <row r="996235" customFormat="1" x14ac:dyDescent="0.25"/>
    <row r="996236" customFormat="1" x14ac:dyDescent="0.25"/>
    <row r="996237" customFormat="1" x14ac:dyDescent="0.25"/>
    <row r="996238" customFormat="1" x14ac:dyDescent="0.25"/>
    <row r="996239" customFormat="1" x14ac:dyDescent="0.25"/>
    <row r="996240" customFormat="1" x14ac:dyDescent="0.25"/>
    <row r="996241" customFormat="1" x14ac:dyDescent="0.25"/>
    <row r="996242" customFormat="1" x14ac:dyDescent="0.25"/>
    <row r="996243" customFormat="1" x14ac:dyDescent="0.25"/>
    <row r="996244" customFormat="1" x14ac:dyDescent="0.25"/>
    <row r="996245" customFormat="1" x14ac:dyDescent="0.25"/>
    <row r="996246" customFormat="1" x14ac:dyDescent="0.25"/>
    <row r="996247" customFormat="1" x14ac:dyDescent="0.25"/>
    <row r="996248" customFormat="1" x14ac:dyDescent="0.25"/>
    <row r="996249" customFormat="1" x14ac:dyDescent="0.25"/>
    <row r="996250" customFormat="1" x14ac:dyDescent="0.25"/>
    <row r="996251" customFormat="1" x14ac:dyDescent="0.25"/>
    <row r="996252" customFormat="1" x14ac:dyDescent="0.25"/>
    <row r="996253" customFormat="1" x14ac:dyDescent="0.25"/>
    <row r="996254" customFormat="1" x14ac:dyDescent="0.25"/>
    <row r="996255" customFormat="1" x14ac:dyDescent="0.25"/>
    <row r="996256" customFormat="1" x14ac:dyDescent="0.25"/>
    <row r="996257" customFormat="1" x14ac:dyDescent="0.25"/>
    <row r="996258" customFormat="1" x14ac:dyDescent="0.25"/>
    <row r="996259" customFormat="1" x14ac:dyDescent="0.25"/>
    <row r="996260" customFormat="1" x14ac:dyDescent="0.25"/>
    <row r="996261" customFormat="1" x14ac:dyDescent="0.25"/>
    <row r="996262" customFormat="1" x14ac:dyDescent="0.25"/>
    <row r="996263" customFormat="1" x14ac:dyDescent="0.25"/>
    <row r="996264" customFormat="1" x14ac:dyDescent="0.25"/>
    <row r="996265" customFormat="1" x14ac:dyDescent="0.25"/>
    <row r="996266" customFormat="1" x14ac:dyDescent="0.25"/>
    <row r="996267" customFormat="1" x14ac:dyDescent="0.25"/>
    <row r="996268" customFormat="1" x14ac:dyDescent="0.25"/>
    <row r="996269" customFormat="1" x14ac:dyDescent="0.25"/>
    <row r="996270" customFormat="1" x14ac:dyDescent="0.25"/>
    <row r="996271" customFormat="1" x14ac:dyDescent="0.25"/>
    <row r="996272" customFormat="1" x14ac:dyDescent="0.25"/>
    <row r="996273" customFormat="1" x14ac:dyDescent="0.25"/>
    <row r="996274" customFormat="1" x14ac:dyDescent="0.25"/>
    <row r="996275" customFormat="1" x14ac:dyDescent="0.25"/>
    <row r="996276" customFormat="1" x14ac:dyDescent="0.25"/>
    <row r="996277" customFormat="1" x14ac:dyDescent="0.25"/>
    <row r="996278" customFormat="1" x14ac:dyDescent="0.25"/>
    <row r="996279" customFormat="1" x14ac:dyDescent="0.25"/>
    <row r="996280" customFormat="1" x14ac:dyDescent="0.25"/>
    <row r="996281" customFormat="1" x14ac:dyDescent="0.25"/>
    <row r="996282" customFormat="1" x14ac:dyDescent="0.25"/>
    <row r="996283" customFormat="1" x14ac:dyDescent="0.25"/>
    <row r="996284" customFormat="1" x14ac:dyDescent="0.25"/>
    <row r="996285" customFormat="1" x14ac:dyDescent="0.25"/>
    <row r="996286" customFormat="1" x14ac:dyDescent="0.25"/>
    <row r="996287" customFormat="1" x14ac:dyDescent="0.25"/>
    <row r="996288" customFormat="1" x14ac:dyDescent="0.25"/>
    <row r="996289" customFormat="1" x14ac:dyDescent="0.25"/>
    <row r="996290" customFormat="1" x14ac:dyDescent="0.25"/>
    <row r="996291" customFormat="1" x14ac:dyDescent="0.25"/>
    <row r="996292" customFormat="1" x14ac:dyDescent="0.25"/>
    <row r="996293" customFormat="1" x14ac:dyDescent="0.25"/>
    <row r="996294" customFormat="1" x14ac:dyDescent="0.25"/>
    <row r="996295" customFormat="1" x14ac:dyDescent="0.25"/>
    <row r="996296" customFormat="1" x14ac:dyDescent="0.25"/>
    <row r="996297" customFormat="1" x14ac:dyDescent="0.25"/>
    <row r="996298" customFormat="1" x14ac:dyDescent="0.25"/>
    <row r="996299" customFormat="1" x14ac:dyDescent="0.25"/>
    <row r="996300" customFormat="1" x14ac:dyDescent="0.25"/>
    <row r="996301" customFormat="1" x14ac:dyDescent="0.25"/>
    <row r="996302" customFormat="1" x14ac:dyDescent="0.25"/>
    <row r="996303" customFormat="1" x14ac:dyDescent="0.25"/>
    <row r="996304" customFormat="1" x14ac:dyDescent="0.25"/>
    <row r="996305" customFormat="1" x14ac:dyDescent="0.25"/>
    <row r="996306" customFormat="1" x14ac:dyDescent="0.25"/>
    <row r="996307" customFormat="1" x14ac:dyDescent="0.25"/>
    <row r="996308" customFormat="1" x14ac:dyDescent="0.25"/>
    <row r="996309" customFormat="1" x14ac:dyDescent="0.25"/>
    <row r="996310" customFormat="1" x14ac:dyDescent="0.25"/>
    <row r="996311" customFormat="1" x14ac:dyDescent="0.25"/>
    <row r="996312" customFormat="1" x14ac:dyDescent="0.25"/>
    <row r="996313" customFormat="1" x14ac:dyDescent="0.25"/>
    <row r="996314" customFormat="1" x14ac:dyDescent="0.25"/>
    <row r="996315" customFormat="1" x14ac:dyDescent="0.25"/>
    <row r="996316" customFormat="1" x14ac:dyDescent="0.25"/>
    <row r="996317" customFormat="1" x14ac:dyDescent="0.25"/>
    <row r="996318" customFormat="1" x14ac:dyDescent="0.25"/>
    <row r="996319" customFormat="1" x14ac:dyDescent="0.25"/>
    <row r="996320" customFormat="1" x14ac:dyDescent="0.25"/>
    <row r="996321" customFormat="1" x14ac:dyDescent="0.25"/>
    <row r="996322" customFormat="1" x14ac:dyDescent="0.25"/>
    <row r="996323" customFormat="1" x14ac:dyDescent="0.25"/>
    <row r="996324" customFormat="1" x14ac:dyDescent="0.25"/>
    <row r="996325" customFormat="1" x14ac:dyDescent="0.25"/>
    <row r="996326" customFormat="1" x14ac:dyDescent="0.25"/>
    <row r="996327" customFormat="1" x14ac:dyDescent="0.25"/>
    <row r="996328" customFormat="1" x14ac:dyDescent="0.25"/>
    <row r="996329" customFormat="1" x14ac:dyDescent="0.25"/>
    <row r="996330" customFormat="1" x14ac:dyDescent="0.25"/>
    <row r="996331" customFormat="1" x14ac:dyDescent="0.25"/>
    <row r="996332" customFormat="1" x14ac:dyDescent="0.25"/>
    <row r="996333" customFormat="1" x14ac:dyDescent="0.25"/>
    <row r="996334" customFormat="1" x14ac:dyDescent="0.25"/>
    <row r="996335" customFormat="1" x14ac:dyDescent="0.25"/>
    <row r="996336" customFormat="1" x14ac:dyDescent="0.25"/>
    <row r="996337" customFormat="1" x14ac:dyDescent="0.25"/>
    <row r="996338" customFormat="1" x14ac:dyDescent="0.25"/>
    <row r="996339" customFormat="1" x14ac:dyDescent="0.25"/>
    <row r="996340" customFormat="1" x14ac:dyDescent="0.25"/>
    <row r="996341" customFormat="1" x14ac:dyDescent="0.25"/>
    <row r="996342" customFormat="1" x14ac:dyDescent="0.25"/>
    <row r="996343" customFormat="1" x14ac:dyDescent="0.25"/>
    <row r="996344" customFormat="1" x14ac:dyDescent="0.25"/>
    <row r="996345" customFormat="1" x14ac:dyDescent="0.25"/>
    <row r="996346" customFormat="1" x14ac:dyDescent="0.25"/>
    <row r="996347" customFormat="1" x14ac:dyDescent="0.25"/>
    <row r="996348" customFormat="1" x14ac:dyDescent="0.25"/>
    <row r="996349" customFormat="1" x14ac:dyDescent="0.25"/>
    <row r="996350" customFormat="1" x14ac:dyDescent="0.25"/>
    <row r="996351" customFormat="1" x14ac:dyDescent="0.25"/>
    <row r="996352" customFormat="1" x14ac:dyDescent="0.25"/>
    <row r="996353" customFormat="1" x14ac:dyDescent="0.25"/>
    <row r="996354" customFormat="1" x14ac:dyDescent="0.25"/>
    <row r="996355" customFormat="1" x14ac:dyDescent="0.25"/>
    <row r="996356" customFormat="1" x14ac:dyDescent="0.25"/>
    <row r="996357" customFormat="1" x14ac:dyDescent="0.25"/>
    <row r="996358" customFormat="1" x14ac:dyDescent="0.25"/>
    <row r="996359" customFormat="1" x14ac:dyDescent="0.25"/>
    <row r="996360" customFormat="1" x14ac:dyDescent="0.25"/>
    <row r="996361" customFormat="1" x14ac:dyDescent="0.25"/>
    <row r="996362" customFormat="1" x14ac:dyDescent="0.25"/>
    <row r="996363" customFormat="1" x14ac:dyDescent="0.25"/>
    <row r="996364" customFormat="1" x14ac:dyDescent="0.25"/>
    <row r="996365" customFormat="1" x14ac:dyDescent="0.25"/>
    <row r="996366" customFormat="1" x14ac:dyDescent="0.25"/>
    <row r="996367" customFormat="1" x14ac:dyDescent="0.25"/>
    <row r="996368" customFormat="1" x14ac:dyDescent="0.25"/>
    <row r="996369" customFormat="1" x14ac:dyDescent="0.25"/>
    <row r="996370" customFormat="1" x14ac:dyDescent="0.25"/>
    <row r="996371" customFormat="1" x14ac:dyDescent="0.25"/>
    <row r="996372" customFormat="1" x14ac:dyDescent="0.25"/>
    <row r="996373" customFormat="1" x14ac:dyDescent="0.25"/>
    <row r="996374" customFormat="1" x14ac:dyDescent="0.25"/>
    <row r="996375" customFormat="1" x14ac:dyDescent="0.25"/>
    <row r="996376" customFormat="1" x14ac:dyDescent="0.25"/>
    <row r="996377" customFormat="1" x14ac:dyDescent="0.25"/>
    <row r="996378" customFormat="1" x14ac:dyDescent="0.25"/>
    <row r="996379" customFormat="1" x14ac:dyDescent="0.25"/>
    <row r="996380" customFormat="1" x14ac:dyDescent="0.25"/>
    <row r="996381" customFormat="1" x14ac:dyDescent="0.25"/>
    <row r="996382" customFormat="1" x14ac:dyDescent="0.25"/>
    <row r="996383" customFormat="1" x14ac:dyDescent="0.25"/>
    <row r="996384" customFormat="1" x14ac:dyDescent="0.25"/>
    <row r="996385" customFormat="1" x14ac:dyDescent="0.25"/>
    <row r="996386" customFormat="1" x14ac:dyDescent="0.25"/>
    <row r="996387" customFormat="1" x14ac:dyDescent="0.25"/>
    <row r="996388" customFormat="1" x14ac:dyDescent="0.25"/>
    <row r="996389" customFormat="1" x14ac:dyDescent="0.25"/>
    <row r="996390" customFormat="1" x14ac:dyDescent="0.25"/>
    <row r="996391" customFormat="1" x14ac:dyDescent="0.25"/>
    <row r="996392" customFormat="1" x14ac:dyDescent="0.25"/>
    <row r="996393" customFormat="1" x14ac:dyDescent="0.25"/>
    <row r="996394" customFormat="1" x14ac:dyDescent="0.25"/>
    <row r="996395" customFormat="1" x14ac:dyDescent="0.25"/>
    <row r="996396" customFormat="1" x14ac:dyDescent="0.25"/>
    <row r="996397" customFormat="1" x14ac:dyDescent="0.25"/>
    <row r="996398" customFormat="1" x14ac:dyDescent="0.25"/>
    <row r="996399" customFormat="1" x14ac:dyDescent="0.25"/>
    <row r="996400" customFormat="1" x14ac:dyDescent="0.25"/>
    <row r="996401" customFormat="1" x14ac:dyDescent="0.25"/>
    <row r="996402" customFormat="1" x14ac:dyDescent="0.25"/>
    <row r="996403" customFormat="1" x14ac:dyDescent="0.25"/>
    <row r="996404" customFormat="1" x14ac:dyDescent="0.25"/>
    <row r="996405" customFormat="1" x14ac:dyDescent="0.25"/>
    <row r="996406" customFormat="1" x14ac:dyDescent="0.25"/>
    <row r="996407" customFormat="1" x14ac:dyDescent="0.25"/>
    <row r="996408" customFormat="1" x14ac:dyDescent="0.25"/>
    <row r="996409" customFormat="1" x14ac:dyDescent="0.25"/>
    <row r="996410" customFormat="1" x14ac:dyDescent="0.25"/>
    <row r="996411" customFormat="1" x14ac:dyDescent="0.25"/>
    <row r="996412" customFormat="1" x14ac:dyDescent="0.25"/>
    <row r="996413" customFormat="1" x14ac:dyDescent="0.25"/>
    <row r="996414" customFormat="1" x14ac:dyDescent="0.25"/>
    <row r="996415" customFormat="1" x14ac:dyDescent="0.25"/>
    <row r="996416" customFormat="1" x14ac:dyDescent="0.25"/>
    <row r="996417" customFormat="1" x14ac:dyDescent="0.25"/>
    <row r="996418" customFormat="1" x14ac:dyDescent="0.25"/>
    <row r="996419" customFormat="1" x14ac:dyDescent="0.25"/>
    <row r="996420" customFormat="1" x14ac:dyDescent="0.25"/>
    <row r="996421" customFormat="1" x14ac:dyDescent="0.25"/>
    <row r="996422" customFormat="1" x14ac:dyDescent="0.25"/>
    <row r="996423" customFormat="1" x14ac:dyDescent="0.25"/>
    <row r="996424" customFormat="1" x14ac:dyDescent="0.25"/>
    <row r="996425" customFormat="1" x14ac:dyDescent="0.25"/>
    <row r="996426" customFormat="1" x14ac:dyDescent="0.25"/>
    <row r="996427" customFormat="1" x14ac:dyDescent="0.25"/>
    <row r="996428" customFormat="1" x14ac:dyDescent="0.25"/>
    <row r="996429" customFormat="1" x14ac:dyDescent="0.25"/>
    <row r="996430" customFormat="1" x14ac:dyDescent="0.25"/>
    <row r="996431" customFormat="1" x14ac:dyDescent="0.25"/>
    <row r="996432" customFormat="1" x14ac:dyDescent="0.25"/>
    <row r="996433" customFormat="1" x14ac:dyDescent="0.25"/>
    <row r="996434" customFormat="1" x14ac:dyDescent="0.25"/>
    <row r="996435" customFormat="1" x14ac:dyDescent="0.25"/>
    <row r="996436" customFormat="1" x14ac:dyDescent="0.25"/>
    <row r="996437" customFormat="1" x14ac:dyDescent="0.25"/>
    <row r="996438" customFormat="1" x14ac:dyDescent="0.25"/>
    <row r="996439" customFormat="1" x14ac:dyDescent="0.25"/>
    <row r="996440" customFormat="1" x14ac:dyDescent="0.25"/>
    <row r="996441" customFormat="1" x14ac:dyDescent="0.25"/>
    <row r="996442" customFormat="1" x14ac:dyDescent="0.25"/>
    <row r="996443" customFormat="1" x14ac:dyDescent="0.25"/>
    <row r="996444" customFormat="1" x14ac:dyDescent="0.25"/>
    <row r="996445" customFormat="1" x14ac:dyDescent="0.25"/>
    <row r="996446" customFormat="1" x14ac:dyDescent="0.25"/>
    <row r="996447" customFormat="1" x14ac:dyDescent="0.25"/>
    <row r="996448" customFormat="1" x14ac:dyDescent="0.25"/>
    <row r="996449" customFormat="1" x14ac:dyDescent="0.25"/>
    <row r="996450" customFormat="1" x14ac:dyDescent="0.25"/>
    <row r="996451" customFormat="1" x14ac:dyDescent="0.25"/>
    <row r="996452" customFormat="1" x14ac:dyDescent="0.25"/>
    <row r="996453" customFormat="1" x14ac:dyDescent="0.25"/>
    <row r="996454" customFormat="1" x14ac:dyDescent="0.25"/>
    <row r="996455" customFormat="1" x14ac:dyDescent="0.25"/>
    <row r="996456" customFormat="1" x14ac:dyDescent="0.25"/>
    <row r="996457" customFormat="1" x14ac:dyDescent="0.25"/>
    <row r="996458" customFormat="1" x14ac:dyDescent="0.25"/>
    <row r="996459" customFormat="1" x14ac:dyDescent="0.25"/>
    <row r="996460" customFormat="1" x14ac:dyDescent="0.25"/>
    <row r="996461" customFormat="1" x14ac:dyDescent="0.25"/>
    <row r="996462" customFormat="1" x14ac:dyDescent="0.25"/>
    <row r="996463" customFormat="1" x14ac:dyDescent="0.25"/>
    <row r="996464" customFormat="1" x14ac:dyDescent="0.25"/>
    <row r="996465" customFormat="1" x14ac:dyDescent="0.25"/>
    <row r="996466" customFormat="1" x14ac:dyDescent="0.25"/>
    <row r="996467" customFormat="1" x14ac:dyDescent="0.25"/>
    <row r="996468" customFormat="1" x14ac:dyDescent="0.25"/>
    <row r="996469" customFormat="1" x14ac:dyDescent="0.25"/>
    <row r="996470" customFormat="1" x14ac:dyDescent="0.25"/>
    <row r="996471" customFormat="1" x14ac:dyDescent="0.25"/>
    <row r="996472" customFormat="1" x14ac:dyDescent="0.25"/>
    <row r="996473" customFormat="1" x14ac:dyDescent="0.25"/>
    <row r="996474" customFormat="1" x14ac:dyDescent="0.25"/>
    <row r="996475" customFormat="1" x14ac:dyDescent="0.25"/>
    <row r="996476" customFormat="1" x14ac:dyDescent="0.25"/>
    <row r="996477" customFormat="1" x14ac:dyDescent="0.25"/>
    <row r="996478" customFormat="1" x14ac:dyDescent="0.25"/>
    <row r="996479" customFormat="1" x14ac:dyDescent="0.25"/>
    <row r="996480" customFormat="1" x14ac:dyDescent="0.25"/>
    <row r="996481" customFormat="1" x14ac:dyDescent="0.25"/>
    <row r="996482" customFormat="1" x14ac:dyDescent="0.25"/>
    <row r="996483" customFormat="1" x14ac:dyDescent="0.25"/>
    <row r="996484" customFormat="1" x14ac:dyDescent="0.25"/>
    <row r="996485" customFormat="1" x14ac:dyDescent="0.25"/>
    <row r="996486" customFormat="1" x14ac:dyDescent="0.25"/>
    <row r="996487" customFormat="1" x14ac:dyDescent="0.25"/>
    <row r="996488" customFormat="1" x14ac:dyDescent="0.25"/>
    <row r="996489" customFormat="1" x14ac:dyDescent="0.25"/>
    <row r="996490" customFormat="1" x14ac:dyDescent="0.25"/>
    <row r="996491" customFormat="1" x14ac:dyDescent="0.25"/>
    <row r="996492" customFormat="1" x14ac:dyDescent="0.25"/>
    <row r="996493" customFormat="1" x14ac:dyDescent="0.25"/>
    <row r="996494" customFormat="1" x14ac:dyDescent="0.25"/>
    <row r="996495" customFormat="1" x14ac:dyDescent="0.25"/>
    <row r="996496" customFormat="1" x14ac:dyDescent="0.25"/>
    <row r="996497" customFormat="1" x14ac:dyDescent="0.25"/>
    <row r="996498" customFormat="1" x14ac:dyDescent="0.25"/>
    <row r="996499" customFormat="1" x14ac:dyDescent="0.25"/>
    <row r="996500" customFormat="1" x14ac:dyDescent="0.25"/>
    <row r="996501" customFormat="1" x14ac:dyDescent="0.25"/>
    <row r="996502" customFormat="1" x14ac:dyDescent="0.25"/>
    <row r="996503" customFormat="1" x14ac:dyDescent="0.25"/>
    <row r="996504" customFormat="1" x14ac:dyDescent="0.25"/>
    <row r="996505" customFormat="1" x14ac:dyDescent="0.25"/>
    <row r="996506" customFormat="1" x14ac:dyDescent="0.25"/>
    <row r="996507" customFormat="1" x14ac:dyDescent="0.25"/>
    <row r="996508" customFormat="1" x14ac:dyDescent="0.25"/>
    <row r="996509" customFormat="1" x14ac:dyDescent="0.25"/>
    <row r="996510" customFormat="1" x14ac:dyDescent="0.25"/>
    <row r="996511" customFormat="1" x14ac:dyDescent="0.25"/>
    <row r="996512" customFormat="1" x14ac:dyDescent="0.25"/>
    <row r="996513" customFormat="1" x14ac:dyDescent="0.25"/>
    <row r="996514" customFormat="1" x14ac:dyDescent="0.25"/>
    <row r="996515" customFormat="1" x14ac:dyDescent="0.25"/>
    <row r="996516" customFormat="1" x14ac:dyDescent="0.25"/>
    <row r="996517" customFormat="1" x14ac:dyDescent="0.25"/>
    <row r="996518" customFormat="1" x14ac:dyDescent="0.25"/>
    <row r="996519" customFormat="1" x14ac:dyDescent="0.25"/>
    <row r="996520" customFormat="1" x14ac:dyDescent="0.25"/>
    <row r="996521" customFormat="1" x14ac:dyDescent="0.25"/>
    <row r="996522" customFormat="1" x14ac:dyDescent="0.25"/>
    <row r="996523" customFormat="1" x14ac:dyDescent="0.25"/>
    <row r="996524" customFormat="1" x14ac:dyDescent="0.25"/>
    <row r="996525" customFormat="1" x14ac:dyDescent="0.25"/>
    <row r="996526" customFormat="1" x14ac:dyDescent="0.25"/>
    <row r="996527" customFormat="1" x14ac:dyDescent="0.25"/>
    <row r="996528" customFormat="1" x14ac:dyDescent="0.25"/>
    <row r="996529" customFormat="1" x14ac:dyDescent="0.25"/>
    <row r="996530" customFormat="1" x14ac:dyDescent="0.25"/>
    <row r="996531" customFormat="1" x14ac:dyDescent="0.25"/>
    <row r="996532" customFormat="1" x14ac:dyDescent="0.25"/>
    <row r="996533" customFormat="1" x14ac:dyDescent="0.25"/>
    <row r="996534" customFormat="1" x14ac:dyDescent="0.25"/>
    <row r="996535" customFormat="1" x14ac:dyDescent="0.25"/>
    <row r="996536" customFormat="1" x14ac:dyDescent="0.25"/>
    <row r="996537" customFormat="1" x14ac:dyDescent="0.25"/>
    <row r="996538" customFormat="1" x14ac:dyDescent="0.25"/>
    <row r="996539" customFormat="1" x14ac:dyDescent="0.25"/>
    <row r="996540" customFormat="1" x14ac:dyDescent="0.25"/>
    <row r="996541" customFormat="1" x14ac:dyDescent="0.25"/>
    <row r="996542" customFormat="1" x14ac:dyDescent="0.25"/>
    <row r="996543" customFormat="1" x14ac:dyDescent="0.25"/>
    <row r="996544" customFormat="1" x14ac:dyDescent="0.25"/>
    <row r="996545" customFormat="1" x14ac:dyDescent="0.25"/>
    <row r="996546" customFormat="1" x14ac:dyDescent="0.25"/>
    <row r="996547" customFormat="1" x14ac:dyDescent="0.25"/>
    <row r="996548" customFormat="1" x14ac:dyDescent="0.25"/>
    <row r="996549" customFormat="1" x14ac:dyDescent="0.25"/>
    <row r="996550" customFormat="1" x14ac:dyDescent="0.25"/>
    <row r="996551" customFormat="1" x14ac:dyDescent="0.25"/>
    <row r="996552" customFormat="1" x14ac:dyDescent="0.25"/>
    <row r="996553" customFormat="1" x14ac:dyDescent="0.25"/>
    <row r="996554" customFormat="1" x14ac:dyDescent="0.25"/>
    <row r="996555" customFormat="1" x14ac:dyDescent="0.25"/>
    <row r="996556" customFormat="1" x14ac:dyDescent="0.25"/>
    <row r="996557" customFormat="1" x14ac:dyDescent="0.25"/>
    <row r="996558" customFormat="1" x14ac:dyDescent="0.25"/>
    <row r="996559" customFormat="1" x14ac:dyDescent="0.25"/>
    <row r="996560" customFormat="1" x14ac:dyDescent="0.25"/>
    <row r="996561" customFormat="1" x14ac:dyDescent="0.25"/>
    <row r="996562" customFormat="1" x14ac:dyDescent="0.25"/>
    <row r="996563" customFormat="1" x14ac:dyDescent="0.25"/>
    <row r="996564" customFormat="1" x14ac:dyDescent="0.25"/>
    <row r="996565" customFormat="1" x14ac:dyDescent="0.25"/>
    <row r="996566" customFormat="1" x14ac:dyDescent="0.25"/>
    <row r="996567" customFormat="1" x14ac:dyDescent="0.25"/>
    <row r="996568" customFormat="1" x14ac:dyDescent="0.25"/>
    <row r="996569" customFormat="1" x14ac:dyDescent="0.25"/>
    <row r="996570" customFormat="1" x14ac:dyDescent="0.25"/>
    <row r="996571" customFormat="1" x14ac:dyDescent="0.25"/>
    <row r="996572" customFormat="1" x14ac:dyDescent="0.25"/>
    <row r="996573" customFormat="1" x14ac:dyDescent="0.25"/>
    <row r="996574" customFormat="1" x14ac:dyDescent="0.25"/>
    <row r="996575" customFormat="1" x14ac:dyDescent="0.25"/>
    <row r="996576" customFormat="1" x14ac:dyDescent="0.25"/>
    <row r="996577" customFormat="1" x14ac:dyDescent="0.25"/>
    <row r="996578" customFormat="1" x14ac:dyDescent="0.25"/>
    <row r="996579" customFormat="1" x14ac:dyDescent="0.25"/>
    <row r="996580" customFormat="1" x14ac:dyDescent="0.25"/>
    <row r="996581" customFormat="1" x14ac:dyDescent="0.25"/>
    <row r="996582" customFormat="1" x14ac:dyDescent="0.25"/>
    <row r="996583" customFormat="1" x14ac:dyDescent="0.25"/>
    <row r="996584" customFormat="1" x14ac:dyDescent="0.25"/>
    <row r="996585" customFormat="1" x14ac:dyDescent="0.25"/>
    <row r="996586" customFormat="1" x14ac:dyDescent="0.25"/>
    <row r="996587" customFormat="1" x14ac:dyDescent="0.25"/>
    <row r="996588" customFormat="1" x14ac:dyDescent="0.25"/>
    <row r="996589" customFormat="1" x14ac:dyDescent="0.25"/>
    <row r="996590" customFormat="1" x14ac:dyDescent="0.25"/>
    <row r="996591" customFormat="1" x14ac:dyDescent="0.25"/>
    <row r="996592" customFormat="1" x14ac:dyDescent="0.25"/>
    <row r="996593" customFormat="1" x14ac:dyDescent="0.25"/>
    <row r="996594" customFormat="1" x14ac:dyDescent="0.25"/>
    <row r="996595" customFormat="1" x14ac:dyDescent="0.25"/>
    <row r="996596" customFormat="1" x14ac:dyDescent="0.25"/>
    <row r="996597" customFormat="1" x14ac:dyDescent="0.25"/>
    <row r="996598" customFormat="1" x14ac:dyDescent="0.25"/>
    <row r="996599" customFormat="1" x14ac:dyDescent="0.25"/>
    <row r="996600" customFormat="1" x14ac:dyDescent="0.25"/>
    <row r="996601" customFormat="1" x14ac:dyDescent="0.25"/>
    <row r="996602" customFormat="1" x14ac:dyDescent="0.25"/>
    <row r="996603" customFormat="1" x14ac:dyDescent="0.25"/>
    <row r="996604" customFormat="1" x14ac:dyDescent="0.25"/>
    <row r="996605" customFormat="1" x14ac:dyDescent="0.25"/>
    <row r="996606" customFormat="1" x14ac:dyDescent="0.25"/>
    <row r="996607" customFormat="1" x14ac:dyDescent="0.25"/>
    <row r="996608" customFormat="1" x14ac:dyDescent="0.25"/>
    <row r="996609" customFormat="1" x14ac:dyDescent="0.25"/>
    <row r="996610" customFormat="1" x14ac:dyDescent="0.25"/>
    <row r="996611" customFormat="1" x14ac:dyDescent="0.25"/>
    <row r="996612" customFormat="1" x14ac:dyDescent="0.25"/>
    <row r="996613" customFormat="1" x14ac:dyDescent="0.25"/>
    <row r="996614" customFormat="1" x14ac:dyDescent="0.25"/>
    <row r="996615" customFormat="1" x14ac:dyDescent="0.25"/>
    <row r="996616" customFormat="1" x14ac:dyDescent="0.25"/>
    <row r="996617" customFormat="1" x14ac:dyDescent="0.25"/>
    <row r="996618" customFormat="1" x14ac:dyDescent="0.25"/>
    <row r="996619" customFormat="1" x14ac:dyDescent="0.25"/>
    <row r="996620" customFormat="1" x14ac:dyDescent="0.25"/>
    <row r="996621" customFormat="1" x14ac:dyDescent="0.25"/>
    <row r="996622" customFormat="1" x14ac:dyDescent="0.25"/>
    <row r="996623" customFormat="1" x14ac:dyDescent="0.25"/>
    <row r="996624" customFormat="1" x14ac:dyDescent="0.25"/>
    <row r="996625" customFormat="1" x14ac:dyDescent="0.25"/>
    <row r="996626" customFormat="1" x14ac:dyDescent="0.25"/>
    <row r="996627" customFormat="1" x14ac:dyDescent="0.25"/>
    <row r="996628" customFormat="1" x14ac:dyDescent="0.25"/>
    <row r="996629" customFormat="1" x14ac:dyDescent="0.25"/>
    <row r="996630" customFormat="1" x14ac:dyDescent="0.25"/>
    <row r="996631" customFormat="1" x14ac:dyDescent="0.25"/>
    <row r="996632" customFormat="1" x14ac:dyDescent="0.25"/>
    <row r="996633" customFormat="1" x14ac:dyDescent="0.25"/>
    <row r="996634" customFormat="1" x14ac:dyDescent="0.25"/>
    <row r="996635" customFormat="1" x14ac:dyDescent="0.25"/>
    <row r="996636" customFormat="1" x14ac:dyDescent="0.25"/>
    <row r="996637" customFormat="1" x14ac:dyDescent="0.25"/>
    <row r="996638" customFormat="1" x14ac:dyDescent="0.25"/>
    <row r="996639" customFormat="1" x14ac:dyDescent="0.25"/>
    <row r="996640" customFormat="1" x14ac:dyDescent="0.25"/>
    <row r="996641" customFormat="1" x14ac:dyDescent="0.25"/>
    <row r="996642" customFormat="1" x14ac:dyDescent="0.25"/>
    <row r="996643" customFormat="1" x14ac:dyDescent="0.25"/>
    <row r="996644" customFormat="1" x14ac:dyDescent="0.25"/>
    <row r="996645" customFormat="1" x14ac:dyDescent="0.25"/>
    <row r="996646" customFormat="1" x14ac:dyDescent="0.25"/>
    <row r="996647" customFormat="1" x14ac:dyDescent="0.25"/>
    <row r="996648" customFormat="1" x14ac:dyDescent="0.25"/>
    <row r="996649" customFormat="1" x14ac:dyDescent="0.25"/>
    <row r="996650" customFormat="1" x14ac:dyDescent="0.25"/>
    <row r="996651" customFormat="1" x14ac:dyDescent="0.25"/>
    <row r="996652" customFormat="1" x14ac:dyDescent="0.25"/>
    <row r="996653" customFormat="1" x14ac:dyDescent="0.25"/>
    <row r="996654" customFormat="1" x14ac:dyDescent="0.25"/>
    <row r="996655" customFormat="1" x14ac:dyDescent="0.25"/>
    <row r="996656" customFormat="1" x14ac:dyDescent="0.25"/>
    <row r="996657" customFormat="1" x14ac:dyDescent="0.25"/>
    <row r="996658" customFormat="1" x14ac:dyDescent="0.25"/>
    <row r="996659" customFormat="1" x14ac:dyDescent="0.25"/>
    <row r="996660" customFormat="1" x14ac:dyDescent="0.25"/>
    <row r="996661" customFormat="1" x14ac:dyDescent="0.25"/>
    <row r="996662" customFormat="1" x14ac:dyDescent="0.25"/>
    <row r="996663" customFormat="1" x14ac:dyDescent="0.25"/>
    <row r="996664" customFormat="1" x14ac:dyDescent="0.25"/>
    <row r="996665" customFormat="1" x14ac:dyDescent="0.25"/>
    <row r="996666" customFormat="1" x14ac:dyDescent="0.25"/>
    <row r="996667" customFormat="1" x14ac:dyDescent="0.25"/>
    <row r="996668" customFormat="1" x14ac:dyDescent="0.25"/>
    <row r="996669" customFormat="1" x14ac:dyDescent="0.25"/>
    <row r="996670" customFormat="1" x14ac:dyDescent="0.25"/>
    <row r="996671" customFormat="1" x14ac:dyDescent="0.25"/>
    <row r="996672" customFormat="1" x14ac:dyDescent="0.25"/>
    <row r="996673" customFormat="1" x14ac:dyDescent="0.25"/>
    <row r="996674" customFormat="1" x14ac:dyDescent="0.25"/>
    <row r="996675" customFormat="1" x14ac:dyDescent="0.25"/>
    <row r="996676" customFormat="1" x14ac:dyDescent="0.25"/>
    <row r="996677" customFormat="1" x14ac:dyDescent="0.25"/>
    <row r="996678" customFormat="1" x14ac:dyDescent="0.25"/>
    <row r="996679" customFormat="1" x14ac:dyDescent="0.25"/>
    <row r="996680" customFormat="1" x14ac:dyDescent="0.25"/>
    <row r="996681" customFormat="1" x14ac:dyDescent="0.25"/>
    <row r="996682" customFormat="1" x14ac:dyDescent="0.25"/>
    <row r="996683" customFormat="1" x14ac:dyDescent="0.25"/>
    <row r="996684" customFormat="1" x14ac:dyDescent="0.25"/>
    <row r="996685" customFormat="1" x14ac:dyDescent="0.25"/>
    <row r="996686" customFormat="1" x14ac:dyDescent="0.25"/>
    <row r="996687" customFormat="1" x14ac:dyDescent="0.25"/>
    <row r="996688" customFormat="1" x14ac:dyDescent="0.25"/>
    <row r="996689" customFormat="1" x14ac:dyDescent="0.25"/>
    <row r="996690" customFormat="1" x14ac:dyDescent="0.25"/>
    <row r="996691" customFormat="1" x14ac:dyDescent="0.25"/>
    <row r="996692" customFormat="1" x14ac:dyDescent="0.25"/>
    <row r="996693" customFormat="1" x14ac:dyDescent="0.25"/>
    <row r="996694" customFormat="1" x14ac:dyDescent="0.25"/>
    <row r="996695" customFormat="1" x14ac:dyDescent="0.25"/>
    <row r="996696" customFormat="1" x14ac:dyDescent="0.25"/>
    <row r="996697" customFormat="1" x14ac:dyDescent="0.25"/>
    <row r="996698" customFormat="1" x14ac:dyDescent="0.25"/>
    <row r="996699" customFormat="1" x14ac:dyDescent="0.25"/>
    <row r="996700" customFormat="1" x14ac:dyDescent="0.25"/>
    <row r="996701" customFormat="1" x14ac:dyDescent="0.25"/>
    <row r="996702" customFormat="1" x14ac:dyDescent="0.25"/>
    <row r="996703" customFormat="1" x14ac:dyDescent="0.25"/>
    <row r="996704" customFormat="1" x14ac:dyDescent="0.25"/>
    <row r="996705" customFormat="1" x14ac:dyDescent="0.25"/>
    <row r="996706" customFormat="1" x14ac:dyDescent="0.25"/>
    <row r="996707" customFormat="1" x14ac:dyDescent="0.25"/>
    <row r="996708" customFormat="1" x14ac:dyDescent="0.25"/>
    <row r="996709" customFormat="1" x14ac:dyDescent="0.25"/>
    <row r="996710" customFormat="1" x14ac:dyDescent="0.25"/>
    <row r="996711" customFormat="1" x14ac:dyDescent="0.25"/>
    <row r="996712" customFormat="1" x14ac:dyDescent="0.25"/>
    <row r="996713" customFormat="1" x14ac:dyDescent="0.25"/>
    <row r="996714" customFormat="1" x14ac:dyDescent="0.25"/>
    <row r="996715" customFormat="1" x14ac:dyDescent="0.25"/>
    <row r="996716" customFormat="1" x14ac:dyDescent="0.25"/>
    <row r="996717" customFormat="1" x14ac:dyDescent="0.25"/>
    <row r="996718" customFormat="1" x14ac:dyDescent="0.25"/>
    <row r="996719" customFormat="1" x14ac:dyDescent="0.25"/>
    <row r="996720" customFormat="1" x14ac:dyDescent="0.25"/>
    <row r="996721" customFormat="1" x14ac:dyDescent="0.25"/>
    <row r="996722" customFormat="1" x14ac:dyDescent="0.25"/>
    <row r="996723" customFormat="1" x14ac:dyDescent="0.25"/>
    <row r="996724" customFormat="1" x14ac:dyDescent="0.25"/>
    <row r="996725" customFormat="1" x14ac:dyDescent="0.25"/>
    <row r="996726" customFormat="1" x14ac:dyDescent="0.25"/>
    <row r="996727" customFormat="1" x14ac:dyDescent="0.25"/>
    <row r="996728" customFormat="1" x14ac:dyDescent="0.25"/>
    <row r="996729" customFormat="1" x14ac:dyDescent="0.25"/>
    <row r="996730" customFormat="1" x14ac:dyDescent="0.25"/>
    <row r="996731" customFormat="1" x14ac:dyDescent="0.25"/>
    <row r="996732" customFormat="1" x14ac:dyDescent="0.25"/>
    <row r="996733" customFormat="1" x14ac:dyDescent="0.25"/>
    <row r="996734" customFormat="1" x14ac:dyDescent="0.25"/>
    <row r="996735" customFormat="1" x14ac:dyDescent="0.25"/>
    <row r="996736" customFormat="1" x14ac:dyDescent="0.25"/>
    <row r="996737" customFormat="1" x14ac:dyDescent="0.25"/>
    <row r="996738" customFormat="1" x14ac:dyDescent="0.25"/>
    <row r="996739" customFormat="1" x14ac:dyDescent="0.25"/>
    <row r="996740" customFormat="1" x14ac:dyDescent="0.25"/>
    <row r="996741" customFormat="1" x14ac:dyDescent="0.25"/>
    <row r="996742" customFormat="1" x14ac:dyDescent="0.25"/>
    <row r="996743" customFormat="1" x14ac:dyDescent="0.25"/>
    <row r="996744" customFormat="1" x14ac:dyDescent="0.25"/>
    <row r="996745" customFormat="1" x14ac:dyDescent="0.25"/>
    <row r="996746" customFormat="1" x14ac:dyDescent="0.25"/>
    <row r="996747" customFormat="1" x14ac:dyDescent="0.25"/>
    <row r="996748" customFormat="1" x14ac:dyDescent="0.25"/>
    <row r="996749" customFormat="1" x14ac:dyDescent="0.25"/>
    <row r="996750" customFormat="1" x14ac:dyDescent="0.25"/>
    <row r="996751" customFormat="1" x14ac:dyDescent="0.25"/>
    <row r="996752" customFormat="1" x14ac:dyDescent="0.25"/>
    <row r="996753" customFormat="1" x14ac:dyDescent="0.25"/>
    <row r="996754" customFormat="1" x14ac:dyDescent="0.25"/>
    <row r="996755" customFormat="1" x14ac:dyDescent="0.25"/>
    <row r="996756" customFormat="1" x14ac:dyDescent="0.25"/>
    <row r="996757" customFormat="1" x14ac:dyDescent="0.25"/>
    <row r="996758" customFormat="1" x14ac:dyDescent="0.25"/>
    <row r="996759" customFormat="1" x14ac:dyDescent="0.25"/>
    <row r="996760" customFormat="1" x14ac:dyDescent="0.25"/>
    <row r="996761" customFormat="1" x14ac:dyDescent="0.25"/>
    <row r="996762" customFormat="1" x14ac:dyDescent="0.25"/>
    <row r="996763" customFormat="1" x14ac:dyDescent="0.25"/>
    <row r="996764" customFormat="1" x14ac:dyDescent="0.25"/>
    <row r="996765" customFormat="1" x14ac:dyDescent="0.25"/>
    <row r="996766" customFormat="1" x14ac:dyDescent="0.25"/>
    <row r="996767" customFormat="1" x14ac:dyDescent="0.25"/>
    <row r="996768" customFormat="1" x14ac:dyDescent="0.25"/>
    <row r="996769" customFormat="1" x14ac:dyDescent="0.25"/>
    <row r="996770" customFormat="1" x14ac:dyDescent="0.25"/>
    <row r="996771" customFormat="1" x14ac:dyDescent="0.25"/>
    <row r="996772" customFormat="1" x14ac:dyDescent="0.25"/>
    <row r="996773" customFormat="1" x14ac:dyDescent="0.25"/>
    <row r="996774" customFormat="1" x14ac:dyDescent="0.25"/>
    <row r="996775" customFormat="1" x14ac:dyDescent="0.25"/>
    <row r="996776" customFormat="1" x14ac:dyDescent="0.25"/>
    <row r="996777" customFormat="1" x14ac:dyDescent="0.25"/>
    <row r="996778" customFormat="1" x14ac:dyDescent="0.25"/>
    <row r="996779" customFormat="1" x14ac:dyDescent="0.25"/>
    <row r="996780" customFormat="1" x14ac:dyDescent="0.25"/>
    <row r="996781" customFormat="1" x14ac:dyDescent="0.25"/>
    <row r="996782" customFormat="1" x14ac:dyDescent="0.25"/>
    <row r="996783" customFormat="1" x14ac:dyDescent="0.25"/>
    <row r="996784" customFormat="1" x14ac:dyDescent="0.25"/>
    <row r="996785" customFormat="1" x14ac:dyDescent="0.25"/>
    <row r="996786" customFormat="1" x14ac:dyDescent="0.25"/>
    <row r="996787" customFormat="1" x14ac:dyDescent="0.25"/>
    <row r="996788" customFormat="1" x14ac:dyDescent="0.25"/>
    <row r="996789" customFormat="1" x14ac:dyDescent="0.25"/>
    <row r="996790" customFormat="1" x14ac:dyDescent="0.25"/>
    <row r="996791" customFormat="1" x14ac:dyDescent="0.25"/>
    <row r="996792" customFormat="1" x14ac:dyDescent="0.25"/>
    <row r="996793" customFormat="1" x14ac:dyDescent="0.25"/>
    <row r="996794" customFormat="1" x14ac:dyDescent="0.25"/>
    <row r="996795" customFormat="1" x14ac:dyDescent="0.25"/>
    <row r="996796" customFormat="1" x14ac:dyDescent="0.25"/>
    <row r="996797" customFormat="1" x14ac:dyDescent="0.25"/>
    <row r="996798" customFormat="1" x14ac:dyDescent="0.25"/>
    <row r="996799" customFormat="1" x14ac:dyDescent="0.25"/>
    <row r="996800" customFormat="1" x14ac:dyDescent="0.25"/>
    <row r="996801" customFormat="1" x14ac:dyDescent="0.25"/>
    <row r="996802" customFormat="1" x14ac:dyDescent="0.25"/>
    <row r="996803" customFormat="1" x14ac:dyDescent="0.25"/>
    <row r="996804" customFormat="1" x14ac:dyDescent="0.25"/>
    <row r="996805" customFormat="1" x14ac:dyDescent="0.25"/>
    <row r="996806" customFormat="1" x14ac:dyDescent="0.25"/>
    <row r="996807" customFormat="1" x14ac:dyDescent="0.25"/>
    <row r="996808" customFormat="1" x14ac:dyDescent="0.25"/>
    <row r="996809" customFormat="1" x14ac:dyDescent="0.25"/>
    <row r="996810" customFormat="1" x14ac:dyDescent="0.25"/>
    <row r="996811" customFormat="1" x14ac:dyDescent="0.25"/>
    <row r="996812" customFormat="1" x14ac:dyDescent="0.25"/>
    <row r="996813" customFormat="1" x14ac:dyDescent="0.25"/>
    <row r="996814" customFormat="1" x14ac:dyDescent="0.25"/>
    <row r="996815" customFormat="1" x14ac:dyDescent="0.25"/>
    <row r="996816" customFormat="1" x14ac:dyDescent="0.25"/>
    <row r="996817" customFormat="1" x14ac:dyDescent="0.25"/>
    <row r="996818" customFormat="1" x14ac:dyDescent="0.25"/>
    <row r="996819" customFormat="1" x14ac:dyDescent="0.25"/>
    <row r="996820" customFormat="1" x14ac:dyDescent="0.25"/>
    <row r="996821" customFormat="1" x14ac:dyDescent="0.25"/>
    <row r="996822" customFormat="1" x14ac:dyDescent="0.25"/>
    <row r="996823" customFormat="1" x14ac:dyDescent="0.25"/>
    <row r="996824" customFormat="1" x14ac:dyDescent="0.25"/>
    <row r="996825" customFormat="1" x14ac:dyDescent="0.25"/>
    <row r="996826" customFormat="1" x14ac:dyDescent="0.25"/>
    <row r="996827" customFormat="1" x14ac:dyDescent="0.25"/>
    <row r="996828" customFormat="1" x14ac:dyDescent="0.25"/>
    <row r="996829" customFormat="1" x14ac:dyDescent="0.25"/>
    <row r="996830" customFormat="1" x14ac:dyDescent="0.25"/>
    <row r="996831" customFormat="1" x14ac:dyDescent="0.25"/>
    <row r="996832" customFormat="1" x14ac:dyDescent="0.25"/>
    <row r="996833" customFormat="1" x14ac:dyDescent="0.25"/>
    <row r="996834" customFormat="1" x14ac:dyDescent="0.25"/>
    <row r="996835" customFormat="1" x14ac:dyDescent="0.25"/>
    <row r="996836" customFormat="1" x14ac:dyDescent="0.25"/>
    <row r="996837" customFormat="1" x14ac:dyDescent="0.25"/>
    <row r="996838" customFormat="1" x14ac:dyDescent="0.25"/>
    <row r="996839" customFormat="1" x14ac:dyDescent="0.25"/>
    <row r="996840" customFormat="1" x14ac:dyDescent="0.25"/>
    <row r="996841" customFormat="1" x14ac:dyDescent="0.25"/>
    <row r="996842" customFormat="1" x14ac:dyDescent="0.25"/>
    <row r="996843" customFormat="1" x14ac:dyDescent="0.25"/>
    <row r="996844" customFormat="1" x14ac:dyDescent="0.25"/>
    <row r="996845" customFormat="1" x14ac:dyDescent="0.25"/>
    <row r="996846" customFormat="1" x14ac:dyDescent="0.25"/>
    <row r="996847" customFormat="1" x14ac:dyDescent="0.25"/>
    <row r="996848" customFormat="1" x14ac:dyDescent="0.25"/>
    <row r="996849" customFormat="1" x14ac:dyDescent="0.25"/>
    <row r="996850" customFormat="1" x14ac:dyDescent="0.25"/>
    <row r="996851" customFormat="1" x14ac:dyDescent="0.25"/>
    <row r="996852" customFormat="1" x14ac:dyDescent="0.25"/>
    <row r="996853" customFormat="1" x14ac:dyDescent="0.25"/>
    <row r="996854" customFormat="1" x14ac:dyDescent="0.25"/>
    <row r="996855" customFormat="1" x14ac:dyDescent="0.25"/>
    <row r="996856" customFormat="1" x14ac:dyDescent="0.25"/>
    <row r="996857" customFormat="1" x14ac:dyDescent="0.25"/>
    <row r="996858" customFormat="1" x14ac:dyDescent="0.25"/>
    <row r="996859" customFormat="1" x14ac:dyDescent="0.25"/>
    <row r="996860" customFormat="1" x14ac:dyDescent="0.25"/>
    <row r="996861" customFormat="1" x14ac:dyDescent="0.25"/>
    <row r="996862" customFormat="1" x14ac:dyDescent="0.25"/>
    <row r="996863" customFormat="1" x14ac:dyDescent="0.25"/>
    <row r="996864" customFormat="1" x14ac:dyDescent="0.25"/>
    <row r="996865" customFormat="1" x14ac:dyDescent="0.25"/>
    <row r="996866" customFormat="1" x14ac:dyDescent="0.25"/>
    <row r="996867" customFormat="1" x14ac:dyDescent="0.25"/>
    <row r="996868" customFormat="1" x14ac:dyDescent="0.25"/>
    <row r="996869" customFormat="1" x14ac:dyDescent="0.25"/>
    <row r="996870" customFormat="1" x14ac:dyDescent="0.25"/>
    <row r="996871" customFormat="1" x14ac:dyDescent="0.25"/>
    <row r="996872" customFormat="1" x14ac:dyDescent="0.25"/>
    <row r="996873" customFormat="1" x14ac:dyDescent="0.25"/>
    <row r="996874" customFormat="1" x14ac:dyDescent="0.25"/>
    <row r="996875" customFormat="1" x14ac:dyDescent="0.25"/>
    <row r="996876" customFormat="1" x14ac:dyDescent="0.25"/>
    <row r="996877" customFormat="1" x14ac:dyDescent="0.25"/>
    <row r="996878" customFormat="1" x14ac:dyDescent="0.25"/>
    <row r="996879" customFormat="1" x14ac:dyDescent="0.25"/>
    <row r="996880" customFormat="1" x14ac:dyDescent="0.25"/>
    <row r="996881" customFormat="1" x14ac:dyDescent="0.25"/>
    <row r="996882" customFormat="1" x14ac:dyDescent="0.25"/>
    <row r="996883" customFormat="1" x14ac:dyDescent="0.25"/>
    <row r="996884" customFormat="1" x14ac:dyDescent="0.25"/>
    <row r="996885" customFormat="1" x14ac:dyDescent="0.25"/>
    <row r="996886" customFormat="1" x14ac:dyDescent="0.25"/>
    <row r="996887" customFormat="1" x14ac:dyDescent="0.25"/>
    <row r="996888" customFormat="1" x14ac:dyDescent="0.25"/>
    <row r="996889" customFormat="1" x14ac:dyDescent="0.25"/>
    <row r="996890" customFormat="1" x14ac:dyDescent="0.25"/>
    <row r="996891" customFormat="1" x14ac:dyDescent="0.25"/>
    <row r="996892" customFormat="1" x14ac:dyDescent="0.25"/>
    <row r="996893" customFormat="1" x14ac:dyDescent="0.25"/>
    <row r="996894" customFormat="1" x14ac:dyDescent="0.25"/>
    <row r="996895" customFormat="1" x14ac:dyDescent="0.25"/>
    <row r="996896" customFormat="1" x14ac:dyDescent="0.25"/>
    <row r="996897" customFormat="1" x14ac:dyDescent="0.25"/>
    <row r="996898" customFormat="1" x14ac:dyDescent="0.25"/>
    <row r="996899" customFormat="1" x14ac:dyDescent="0.25"/>
    <row r="996900" customFormat="1" x14ac:dyDescent="0.25"/>
    <row r="996901" customFormat="1" x14ac:dyDescent="0.25"/>
    <row r="996902" customFormat="1" x14ac:dyDescent="0.25"/>
    <row r="996903" customFormat="1" x14ac:dyDescent="0.25"/>
    <row r="996904" customFormat="1" x14ac:dyDescent="0.25"/>
    <row r="996905" customFormat="1" x14ac:dyDescent="0.25"/>
    <row r="996906" customFormat="1" x14ac:dyDescent="0.25"/>
    <row r="996907" customFormat="1" x14ac:dyDescent="0.25"/>
    <row r="996908" customFormat="1" x14ac:dyDescent="0.25"/>
    <row r="996909" customFormat="1" x14ac:dyDescent="0.25"/>
    <row r="996910" customFormat="1" x14ac:dyDescent="0.25"/>
    <row r="996911" customFormat="1" x14ac:dyDescent="0.25"/>
    <row r="996912" customFormat="1" x14ac:dyDescent="0.25"/>
    <row r="996913" customFormat="1" x14ac:dyDescent="0.25"/>
    <row r="996914" customFormat="1" x14ac:dyDescent="0.25"/>
    <row r="996915" customFormat="1" x14ac:dyDescent="0.25"/>
    <row r="996916" customFormat="1" x14ac:dyDescent="0.25"/>
    <row r="996917" customFormat="1" x14ac:dyDescent="0.25"/>
    <row r="996918" customFormat="1" x14ac:dyDescent="0.25"/>
    <row r="996919" customFormat="1" x14ac:dyDescent="0.25"/>
    <row r="996920" customFormat="1" x14ac:dyDescent="0.25"/>
    <row r="996921" customFormat="1" x14ac:dyDescent="0.25"/>
    <row r="996922" customFormat="1" x14ac:dyDescent="0.25"/>
    <row r="996923" customFormat="1" x14ac:dyDescent="0.25"/>
    <row r="996924" customFormat="1" x14ac:dyDescent="0.25"/>
    <row r="996925" customFormat="1" x14ac:dyDescent="0.25"/>
    <row r="996926" customFormat="1" x14ac:dyDescent="0.25"/>
    <row r="996927" customFormat="1" x14ac:dyDescent="0.25"/>
    <row r="996928" customFormat="1" x14ac:dyDescent="0.25"/>
    <row r="996929" customFormat="1" x14ac:dyDescent="0.25"/>
    <row r="996930" customFormat="1" x14ac:dyDescent="0.25"/>
    <row r="996931" customFormat="1" x14ac:dyDescent="0.25"/>
    <row r="996932" customFormat="1" x14ac:dyDescent="0.25"/>
    <row r="996933" customFormat="1" x14ac:dyDescent="0.25"/>
    <row r="996934" customFormat="1" x14ac:dyDescent="0.25"/>
    <row r="996935" customFormat="1" x14ac:dyDescent="0.25"/>
    <row r="996936" customFormat="1" x14ac:dyDescent="0.25"/>
    <row r="996937" customFormat="1" x14ac:dyDescent="0.25"/>
    <row r="996938" customFormat="1" x14ac:dyDescent="0.25"/>
    <row r="996939" customFormat="1" x14ac:dyDescent="0.25"/>
    <row r="996940" customFormat="1" x14ac:dyDescent="0.25"/>
    <row r="996941" customFormat="1" x14ac:dyDescent="0.25"/>
    <row r="996942" customFormat="1" x14ac:dyDescent="0.25"/>
    <row r="996943" customFormat="1" x14ac:dyDescent="0.25"/>
    <row r="996944" customFormat="1" x14ac:dyDescent="0.25"/>
    <row r="996945" customFormat="1" x14ac:dyDescent="0.25"/>
    <row r="996946" customFormat="1" x14ac:dyDescent="0.25"/>
    <row r="996947" customFormat="1" x14ac:dyDescent="0.25"/>
    <row r="996948" customFormat="1" x14ac:dyDescent="0.25"/>
    <row r="996949" customFormat="1" x14ac:dyDescent="0.25"/>
    <row r="996950" customFormat="1" x14ac:dyDescent="0.25"/>
    <row r="996951" customFormat="1" x14ac:dyDescent="0.25"/>
    <row r="996952" customFormat="1" x14ac:dyDescent="0.25"/>
    <row r="996953" customFormat="1" x14ac:dyDescent="0.25"/>
    <row r="996954" customFormat="1" x14ac:dyDescent="0.25"/>
    <row r="996955" customFormat="1" x14ac:dyDescent="0.25"/>
    <row r="996956" customFormat="1" x14ac:dyDescent="0.25"/>
    <row r="996957" customFormat="1" x14ac:dyDescent="0.25"/>
    <row r="996958" customFormat="1" x14ac:dyDescent="0.25"/>
    <row r="996959" customFormat="1" x14ac:dyDescent="0.25"/>
    <row r="996960" customFormat="1" x14ac:dyDescent="0.25"/>
    <row r="996961" customFormat="1" x14ac:dyDescent="0.25"/>
    <row r="996962" customFormat="1" x14ac:dyDescent="0.25"/>
    <row r="996963" customFormat="1" x14ac:dyDescent="0.25"/>
    <row r="996964" customFormat="1" x14ac:dyDescent="0.25"/>
    <row r="996965" customFormat="1" x14ac:dyDescent="0.25"/>
    <row r="996966" customFormat="1" x14ac:dyDescent="0.25"/>
    <row r="996967" customFormat="1" x14ac:dyDescent="0.25"/>
    <row r="996968" customFormat="1" x14ac:dyDescent="0.25"/>
    <row r="996969" customFormat="1" x14ac:dyDescent="0.25"/>
    <row r="996970" customFormat="1" x14ac:dyDescent="0.25"/>
    <row r="996971" customFormat="1" x14ac:dyDescent="0.25"/>
    <row r="996972" customFormat="1" x14ac:dyDescent="0.25"/>
    <row r="996973" customFormat="1" x14ac:dyDescent="0.25"/>
    <row r="996974" customFormat="1" x14ac:dyDescent="0.25"/>
    <row r="996975" customFormat="1" x14ac:dyDescent="0.25"/>
    <row r="996976" customFormat="1" x14ac:dyDescent="0.25"/>
    <row r="996977" customFormat="1" x14ac:dyDescent="0.25"/>
    <row r="996978" customFormat="1" x14ac:dyDescent="0.25"/>
    <row r="996979" customFormat="1" x14ac:dyDescent="0.25"/>
    <row r="996980" customFormat="1" x14ac:dyDescent="0.25"/>
    <row r="996981" customFormat="1" x14ac:dyDescent="0.25"/>
    <row r="996982" customFormat="1" x14ac:dyDescent="0.25"/>
    <row r="996983" customFormat="1" x14ac:dyDescent="0.25"/>
    <row r="996984" customFormat="1" x14ac:dyDescent="0.25"/>
    <row r="996985" customFormat="1" x14ac:dyDescent="0.25"/>
    <row r="996986" customFormat="1" x14ac:dyDescent="0.25"/>
    <row r="996987" customFormat="1" x14ac:dyDescent="0.25"/>
    <row r="996988" customFormat="1" x14ac:dyDescent="0.25"/>
    <row r="996989" customFormat="1" x14ac:dyDescent="0.25"/>
    <row r="996990" customFormat="1" x14ac:dyDescent="0.25"/>
    <row r="996991" customFormat="1" x14ac:dyDescent="0.25"/>
    <row r="996992" customFormat="1" x14ac:dyDescent="0.25"/>
    <row r="996993" customFormat="1" x14ac:dyDescent="0.25"/>
    <row r="996994" customFormat="1" x14ac:dyDescent="0.25"/>
    <row r="996995" customFormat="1" x14ac:dyDescent="0.25"/>
    <row r="996996" customFormat="1" x14ac:dyDescent="0.25"/>
    <row r="996997" customFormat="1" x14ac:dyDescent="0.25"/>
    <row r="996998" customFormat="1" x14ac:dyDescent="0.25"/>
    <row r="996999" customFormat="1" x14ac:dyDescent="0.25"/>
    <row r="997000" customFormat="1" x14ac:dyDescent="0.25"/>
    <row r="997001" customFormat="1" x14ac:dyDescent="0.25"/>
    <row r="997002" customFormat="1" x14ac:dyDescent="0.25"/>
    <row r="997003" customFormat="1" x14ac:dyDescent="0.25"/>
    <row r="997004" customFormat="1" x14ac:dyDescent="0.25"/>
    <row r="997005" customFormat="1" x14ac:dyDescent="0.25"/>
    <row r="997006" customFormat="1" x14ac:dyDescent="0.25"/>
    <row r="997007" customFormat="1" x14ac:dyDescent="0.25"/>
    <row r="997008" customFormat="1" x14ac:dyDescent="0.25"/>
    <row r="997009" customFormat="1" x14ac:dyDescent="0.25"/>
    <row r="997010" customFormat="1" x14ac:dyDescent="0.25"/>
    <row r="997011" customFormat="1" x14ac:dyDescent="0.25"/>
    <row r="997012" customFormat="1" x14ac:dyDescent="0.25"/>
    <row r="997013" customFormat="1" x14ac:dyDescent="0.25"/>
    <row r="997014" customFormat="1" x14ac:dyDescent="0.25"/>
    <row r="997015" customFormat="1" x14ac:dyDescent="0.25"/>
    <row r="997016" customFormat="1" x14ac:dyDescent="0.25"/>
    <row r="997017" customFormat="1" x14ac:dyDescent="0.25"/>
    <row r="997018" customFormat="1" x14ac:dyDescent="0.25"/>
    <row r="997019" customFormat="1" x14ac:dyDescent="0.25"/>
    <row r="997020" customFormat="1" x14ac:dyDescent="0.25"/>
    <row r="997021" customFormat="1" x14ac:dyDescent="0.25"/>
    <row r="997022" customFormat="1" x14ac:dyDescent="0.25"/>
    <row r="997023" customFormat="1" x14ac:dyDescent="0.25"/>
    <row r="997024" customFormat="1" x14ac:dyDescent="0.25"/>
    <row r="997025" customFormat="1" x14ac:dyDescent="0.25"/>
    <row r="997026" customFormat="1" x14ac:dyDescent="0.25"/>
    <row r="997027" customFormat="1" x14ac:dyDescent="0.25"/>
    <row r="997028" customFormat="1" x14ac:dyDescent="0.25"/>
    <row r="997029" customFormat="1" x14ac:dyDescent="0.25"/>
    <row r="997030" customFormat="1" x14ac:dyDescent="0.25"/>
    <row r="997031" customFormat="1" x14ac:dyDescent="0.25"/>
    <row r="997032" customFormat="1" x14ac:dyDescent="0.25"/>
    <row r="997033" customFormat="1" x14ac:dyDescent="0.25"/>
    <row r="997034" customFormat="1" x14ac:dyDescent="0.25"/>
    <row r="997035" customFormat="1" x14ac:dyDescent="0.25"/>
    <row r="997036" customFormat="1" x14ac:dyDescent="0.25"/>
    <row r="997037" customFormat="1" x14ac:dyDescent="0.25"/>
    <row r="997038" customFormat="1" x14ac:dyDescent="0.25"/>
    <row r="997039" customFormat="1" x14ac:dyDescent="0.25"/>
    <row r="997040" customFormat="1" x14ac:dyDescent="0.25"/>
    <row r="997041" customFormat="1" x14ac:dyDescent="0.25"/>
    <row r="997042" customFormat="1" x14ac:dyDescent="0.25"/>
    <row r="997043" customFormat="1" x14ac:dyDescent="0.25"/>
    <row r="997044" customFormat="1" x14ac:dyDescent="0.25"/>
    <row r="997045" customFormat="1" x14ac:dyDescent="0.25"/>
    <row r="997046" customFormat="1" x14ac:dyDescent="0.25"/>
    <row r="997047" customFormat="1" x14ac:dyDescent="0.25"/>
    <row r="997048" customFormat="1" x14ac:dyDescent="0.25"/>
    <row r="997049" customFormat="1" x14ac:dyDescent="0.25"/>
    <row r="997050" customFormat="1" x14ac:dyDescent="0.25"/>
    <row r="997051" customFormat="1" x14ac:dyDescent="0.25"/>
    <row r="997052" customFormat="1" x14ac:dyDescent="0.25"/>
    <row r="997053" customFormat="1" x14ac:dyDescent="0.25"/>
    <row r="997054" customFormat="1" x14ac:dyDescent="0.25"/>
    <row r="997055" customFormat="1" x14ac:dyDescent="0.25"/>
    <row r="997056" customFormat="1" x14ac:dyDescent="0.25"/>
    <row r="997057" customFormat="1" x14ac:dyDescent="0.25"/>
    <row r="997058" customFormat="1" x14ac:dyDescent="0.25"/>
    <row r="997059" customFormat="1" x14ac:dyDescent="0.25"/>
    <row r="997060" customFormat="1" x14ac:dyDescent="0.25"/>
    <row r="997061" customFormat="1" x14ac:dyDescent="0.25"/>
    <row r="997062" customFormat="1" x14ac:dyDescent="0.25"/>
    <row r="997063" customFormat="1" x14ac:dyDescent="0.25"/>
    <row r="997064" customFormat="1" x14ac:dyDescent="0.25"/>
    <row r="997065" customFormat="1" x14ac:dyDescent="0.25"/>
    <row r="997066" customFormat="1" x14ac:dyDescent="0.25"/>
    <row r="997067" customFormat="1" x14ac:dyDescent="0.25"/>
    <row r="997068" customFormat="1" x14ac:dyDescent="0.25"/>
    <row r="997069" customFormat="1" x14ac:dyDescent="0.25"/>
    <row r="997070" customFormat="1" x14ac:dyDescent="0.25"/>
    <row r="997071" customFormat="1" x14ac:dyDescent="0.25"/>
    <row r="997072" customFormat="1" x14ac:dyDescent="0.25"/>
    <row r="997073" customFormat="1" x14ac:dyDescent="0.25"/>
    <row r="997074" customFormat="1" x14ac:dyDescent="0.25"/>
    <row r="997075" customFormat="1" x14ac:dyDescent="0.25"/>
    <row r="997076" customFormat="1" x14ac:dyDescent="0.25"/>
    <row r="997077" customFormat="1" x14ac:dyDescent="0.25"/>
    <row r="997078" customFormat="1" x14ac:dyDescent="0.25"/>
    <row r="997079" customFormat="1" x14ac:dyDescent="0.25"/>
    <row r="997080" customFormat="1" x14ac:dyDescent="0.25"/>
    <row r="997081" customFormat="1" x14ac:dyDescent="0.25"/>
    <row r="997082" customFormat="1" x14ac:dyDescent="0.25"/>
    <row r="997083" customFormat="1" x14ac:dyDescent="0.25"/>
    <row r="997084" customFormat="1" x14ac:dyDescent="0.25"/>
    <row r="997085" customFormat="1" x14ac:dyDescent="0.25"/>
    <row r="997086" customFormat="1" x14ac:dyDescent="0.25"/>
    <row r="997087" customFormat="1" x14ac:dyDescent="0.25"/>
    <row r="997088" customFormat="1" x14ac:dyDescent="0.25"/>
    <row r="997089" customFormat="1" x14ac:dyDescent="0.25"/>
    <row r="997090" customFormat="1" x14ac:dyDescent="0.25"/>
    <row r="997091" customFormat="1" x14ac:dyDescent="0.25"/>
    <row r="997092" customFormat="1" x14ac:dyDescent="0.25"/>
    <row r="997093" customFormat="1" x14ac:dyDescent="0.25"/>
    <row r="997094" customFormat="1" x14ac:dyDescent="0.25"/>
    <row r="997095" customFormat="1" x14ac:dyDescent="0.25"/>
    <row r="997096" customFormat="1" x14ac:dyDescent="0.25"/>
    <row r="997097" customFormat="1" x14ac:dyDescent="0.25"/>
    <row r="997098" customFormat="1" x14ac:dyDescent="0.25"/>
    <row r="997099" customFormat="1" x14ac:dyDescent="0.25"/>
    <row r="997100" customFormat="1" x14ac:dyDescent="0.25"/>
    <row r="997101" customFormat="1" x14ac:dyDescent="0.25"/>
    <row r="997102" customFormat="1" x14ac:dyDescent="0.25"/>
    <row r="997103" customFormat="1" x14ac:dyDescent="0.25"/>
    <row r="997104" customFormat="1" x14ac:dyDescent="0.25"/>
    <row r="997105" customFormat="1" x14ac:dyDescent="0.25"/>
    <row r="997106" customFormat="1" x14ac:dyDescent="0.25"/>
    <row r="997107" customFormat="1" x14ac:dyDescent="0.25"/>
    <row r="997108" customFormat="1" x14ac:dyDescent="0.25"/>
    <row r="997109" customFormat="1" x14ac:dyDescent="0.25"/>
    <row r="997110" customFormat="1" x14ac:dyDescent="0.25"/>
    <row r="997111" customFormat="1" x14ac:dyDescent="0.25"/>
    <row r="997112" customFormat="1" x14ac:dyDescent="0.25"/>
    <row r="997113" customFormat="1" x14ac:dyDescent="0.25"/>
    <row r="997114" customFormat="1" x14ac:dyDescent="0.25"/>
    <row r="997115" customFormat="1" x14ac:dyDescent="0.25"/>
    <row r="997116" customFormat="1" x14ac:dyDescent="0.25"/>
    <row r="997117" customFormat="1" x14ac:dyDescent="0.25"/>
    <row r="997118" customFormat="1" x14ac:dyDescent="0.25"/>
    <row r="997119" customFormat="1" x14ac:dyDescent="0.25"/>
    <row r="997120" customFormat="1" x14ac:dyDescent="0.25"/>
    <row r="997121" customFormat="1" x14ac:dyDescent="0.25"/>
    <row r="997122" customFormat="1" x14ac:dyDescent="0.25"/>
    <row r="997123" customFormat="1" x14ac:dyDescent="0.25"/>
    <row r="997124" customFormat="1" x14ac:dyDescent="0.25"/>
    <row r="997125" customFormat="1" x14ac:dyDescent="0.25"/>
    <row r="997126" customFormat="1" x14ac:dyDescent="0.25"/>
    <row r="997127" customFormat="1" x14ac:dyDescent="0.25"/>
    <row r="997128" customFormat="1" x14ac:dyDescent="0.25"/>
    <row r="997129" customFormat="1" x14ac:dyDescent="0.25"/>
    <row r="997130" customFormat="1" x14ac:dyDescent="0.25"/>
    <row r="997131" customFormat="1" x14ac:dyDescent="0.25"/>
    <row r="997132" customFormat="1" x14ac:dyDescent="0.25"/>
    <row r="997133" customFormat="1" x14ac:dyDescent="0.25"/>
    <row r="997134" customFormat="1" x14ac:dyDescent="0.25"/>
    <row r="997135" customFormat="1" x14ac:dyDescent="0.25"/>
    <row r="997136" customFormat="1" x14ac:dyDescent="0.25"/>
    <row r="997137" customFormat="1" x14ac:dyDescent="0.25"/>
    <row r="997138" customFormat="1" x14ac:dyDescent="0.25"/>
    <row r="997139" customFormat="1" x14ac:dyDescent="0.25"/>
    <row r="997140" customFormat="1" x14ac:dyDescent="0.25"/>
    <row r="997141" customFormat="1" x14ac:dyDescent="0.25"/>
    <row r="997142" customFormat="1" x14ac:dyDescent="0.25"/>
    <row r="997143" customFormat="1" x14ac:dyDescent="0.25"/>
    <row r="997144" customFormat="1" x14ac:dyDescent="0.25"/>
    <row r="997145" customFormat="1" x14ac:dyDescent="0.25"/>
    <row r="997146" customFormat="1" x14ac:dyDescent="0.25"/>
    <row r="997147" customFormat="1" x14ac:dyDescent="0.25"/>
    <row r="997148" customFormat="1" x14ac:dyDescent="0.25"/>
    <row r="997149" customFormat="1" x14ac:dyDescent="0.25"/>
    <row r="997150" customFormat="1" x14ac:dyDescent="0.25"/>
    <row r="997151" customFormat="1" x14ac:dyDescent="0.25"/>
    <row r="997152" customFormat="1" x14ac:dyDescent="0.25"/>
    <row r="997153" customFormat="1" x14ac:dyDescent="0.25"/>
    <row r="997154" customFormat="1" x14ac:dyDescent="0.25"/>
    <row r="997155" customFormat="1" x14ac:dyDescent="0.25"/>
    <row r="997156" customFormat="1" x14ac:dyDescent="0.25"/>
    <row r="997157" customFormat="1" x14ac:dyDescent="0.25"/>
    <row r="997158" customFormat="1" x14ac:dyDescent="0.25"/>
    <row r="997159" customFormat="1" x14ac:dyDescent="0.25"/>
    <row r="997160" customFormat="1" x14ac:dyDescent="0.25"/>
    <row r="997161" customFormat="1" x14ac:dyDescent="0.25"/>
    <row r="997162" customFormat="1" x14ac:dyDescent="0.25"/>
    <row r="997163" customFormat="1" x14ac:dyDescent="0.25"/>
    <row r="997164" customFormat="1" x14ac:dyDescent="0.25"/>
    <row r="997165" customFormat="1" x14ac:dyDescent="0.25"/>
    <row r="997166" customFormat="1" x14ac:dyDescent="0.25"/>
    <row r="997167" customFormat="1" x14ac:dyDescent="0.25"/>
    <row r="997168" customFormat="1" x14ac:dyDescent="0.25"/>
    <row r="997169" customFormat="1" x14ac:dyDescent="0.25"/>
    <row r="997170" customFormat="1" x14ac:dyDescent="0.25"/>
    <row r="997171" customFormat="1" x14ac:dyDescent="0.25"/>
    <row r="997172" customFormat="1" x14ac:dyDescent="0.25"/>
    <row r="997173" customFormat="1" x14ac:dyDescent="0.25"/>
    <row r="997174" customFormat="1" x14ac:dyDescent="0.25"/>
    <row r="997175" customFormat="1" x14ac:dyDescent="0.25"/>
    <row r="997176" customFormat="1" x14ac:dyDescent="0.25"/>
    <row r="997177" customFormat="1" x14ac:dyDescent="0.25"/>
    <row r="997178" customFormat="1" x14ac:dyDescent="0.25"/>
    <row r="997179" customFormat="1" x14ac:dyDescent="0.25"/>
    <row r="997180" customFormat="1" x14ac:dyDescent="0.25"/>
    <row r="997181" customFormat="1" x14ac:dyDescent="0.25"/>
    <row r="997182" customFormat="1" x14ac:dyDescent="0.25"/>
    <row r="997183" customFormat="1" x14ac:dyDescent="0.25"/>
    <row r="997184" customFormat="1" x14ac:dyDescent="0.25"/>
    <row r="997185" customFormat="1" x14ac:dyDescent="0.25"/>
    <row r="997186" customFormat="1" x14ac:dyDescent="0.25"/>
    <row r="997187" customFormat="1" x14ac:dyDescent="0.25"/>
    <row r="997188" customFormat="1" x14ac:dyDescent="0.25"/>
    <row r="997189" customFormat="1" x14ac:dyDescent="0.25"/>
    <row r="997190" customFormat="1" x14ac:dyDescent="0.25"/>
    <row r="997191" customFormat="1" x14ac:dyDescent="0.25"/>
    <row r="997192" customFormat="1" x14ac:dyDescent="0.25"/>
    <row r="997193" customFormat="1" x14ac:dyDescent="0.25"/>
    <row r="997194" customFormat="1" x14ac:dyDescent="0.25"/>
    <row r="997195" customFormat="1" x14ac:dyDescent="0.25"/>
    <row r="997196" customFormat="1" x14ac:dyDescent="0.25"/>
    <row r="997197" customFormat="1" x14ac:dyDescent="0.25"/>
    <row r="997198" customFormat="1" x14ac:dyDescent="0.25"/>
    <row r="997199" customFormat="1" x14ac:dyDescent="0.25"/>
    <row r="997200" customFormat="1" x14ac:dyDescent="0.25"/>
    <row r="997201" customFormat="1" x14ac:dyDescent="0.25"/>
    <row r="997202" customFormat="1" x14ac:dyDescent="0.25"/>
    <row r="997203" customFormat="1" x14ac:dyDescent="0.25"/>
    <row r="997204" customFormat="1" x14ac:dyDescent="0.25"/>
    <row r="997205" customFormat="1" x14ac:dyDescent="0.25"/>
    <row r="997206" customFormat="1" x14ac:dyDescent="0.25"/>
    <row r="997207" customFormat="1" x14ac:dyDescent="0.25"/>
    <row r="997208" customFormat="1" x14ac:dyDescent="0.25"/>
    <row r="997209" customFormat="1" x14ac:dyDescent="0.25"/>
    <row r="997210" customFormat="1" x14ac:dyDescent="0.25"/>
    <row r="997211" customFormat="1" x14ac:dyDescent="0.25"/>
    <row r="997212" customFormat="1" x14ac:dyDescent="0.25"/>
    <row r="997213" customFormat="1" x14ac:dyDescent="0.25"/>
    <row r="997214" customFormat="1" x14ac:dyDescent="0.25"/>
    <row r="997215" customFormat="1" x14ac:dyDescent="0.25"/>
    <row r="997216" customFormat="1" x14ac:dyDescent="0.25"/>
    <row r="997217" customFormat="1" x14ac:dyDescent="0.25"/>
    <row r="997218" customFormat="1" x14ac:dyDescent="0.25"/>
    <row r="997219" customFormat="1" x14ac:dyDescent="0.25"/>
    <row r="997220" customFormat="1" x14ac:dyDescent="0.25"/>
    <row r="997221" customFormat="1" x14ac:dyDescent="0.25"/>
    <row r="997222" customFormat="1" x14ac:dyDescent="0.25"/>
    <row r="997223" customFormat="1" x14ac:dyDescent="0.25"/>
    <row r="997224" customFormat="1" x14ac:dyDescent="0.25"/>
    <row r="997225" customFormat="1" x14ac:dyDescent="0.25"/>
    <row r="997226" customFormat="1" x14ac:dyDescent="0.25"/>
    <row r="997227" customFormat="1" x14ac:dyDescent="0.25"/>
    <row r="997228" customFormat="1" x14ac:dyDescent="0.25"/>
    <row r="997229" customFormat="1" x14ac:dyDescent="0.25"/>
    <row r="997230" customFormat="1" x14ac:dyDescent="0.25"/>
    <row r="997231" customFormat="1" x14ac:dyDescent="0.25"/>
    <row r="997232" customFormat="1" x14ac:dyDescent="0.25"/>
    <row r="997233" customFormat="1" x14ac:dyDescent="0.25"/>
    <row r="997234" customFormat="1" x14ac:dyDescent="0.25"/>
    <row r="997235" customFormat="1" x14ac:dyDescent="0.25"/>
    <row r="997236" customFormat="1" x14ac:dyDescent="0.25"/>
    <row r="997237" customFormat="1" x14ac:dyDescent="0.25"/>
    <row r="997238" customFormat="1" x14ac:dyDescent="0.25"/>
    <row r="997239" customFormat="1" x14ac:dyDescent="0.25"/>
    <row r="997240" customFormat="1" x14ac:dyDescent="0.25"/>
    <row r="997241" customFormat="1" x14ac:dyDescent="0.25"/>
    <row r="997242" customFormat="1" x14ac:dyDescent="0.25"/>
    <row r="997243" customFormat="1" x14ac:dyDescent="0.25"/>
    <row r="997244" customFormat="1" x14ac:dyDescent="0.25"/>
    <row r="997245" customFormat="1" x14ac:dyDescent="0.25"/>
    <row r="997246" customFormat="1" x14ac:dyDescent="0.25"/>
    <row r="997247" customFormat="1" x14ac:dyDescent="0.25"/>
    <row r="997248" customFormat="1" x14ac:dyDescent="0.25"/>
    <row r="997249" customFormat="1" x14ac:dyDescent="0.25"/>
    <row r="997250" customFormat="1" x14ac:dyDescent="0.25"/>
    <row r="997251" customFormat="1" x14ac:dyDescent="0.25"/>
    <row r="997252" customFormat="1" x14ac:dyDescent="0.25"/>
    <row r="997253" customFormat="1" x14ac:dyDescent="0.25"/>
    <row r="997254" customFormat="1" x14ac:dyDescent="0.25"/>
    <row r="997255" customFormat="1" x14ac:dyDescent="0.25"/>
    <row r="997256" customFormat="1" x14ac:dyDescent="0.25"/>
    <row r="997257" customFormat="1" x14ac:dyDescent="0.25"/>
    <row r="997258" customFormat="1" x14ac:dyDescent="0.25"/>
    <row r="997259" customFormat="1" x14ac:dyDescent="0.25"/>
    <row r="997260" customFormat="1" x14ac:dyDescent="0.25"/>
    <row r="997261" customFormat="1" x14ac:dyDescent="0.25"/>
    <row r="997262" customFormat="1" x14ac:dyDescent="0.25"/>
    <row r="997263" customFormat="1" x14ac:dyDescent="0.25"/>
    <row r="997264" customFormat="1" x14ac:dyDescent="0.25"/>
    <row r="997265" customFormat="1" x14ac:dyDescent="0.25"/>
    <row r="997266" customFormat="1" x14ac:dyDescent="0.25"/>
    <row r="997267" customFormat="1" x14ac:dyDescent="0.25"/>
    <row r="997268" customFormat="1" x14ac:dyDescent="0.25"/>
    <row r="997269" customFormat="1" x14ac:dyDescent="0.25"/>
    <row r="997270" customFormat="1" x14ac:dyDescent="0.25"/>
    <row r="997271" customFormat="1" x14ac:dyDescent="0.25"/>
    <row r="997272" customFormat="1" x14ac:dyDescent="0.25"/>
    <row r="997273" customFormat="1" x14ac:dyDescent="0.25"/>
    <row r="997274" customFormat="1" x14ac:dyDescent="0.25"/>
    <row r="997275" customFormat="1" x14ac:dyDescent="0.25"/>
    <row r="997276" customFormat="1" x14ac:dyDescent="0.25"/>
    <row r="997277" customFormat="1" x14ac:dyDescent="0.25"/>
    <row r="997278" customFormat="1" x14ac:dyDescent="0.25"/>
    <row r="997279" customFormat="1" x14ac:dyDescent="0.25"/>
    <row r="997280" customFormat="1" x14ac:dyDescent="0.25"/>
    <row r="997281" customFormat="1" x14ac:dyDescent="0.25"/>
    <row r="997282" customFormat="1" x14ac:dyDescent="0.25"/>
    <row r="997283" customFormat="1" x14ac:dyDescent="0.25"/>
    <row r="997284" customFormat="1" x14ac:dyDescent="0.25"/>
    <row r="997285" customFormat="1" x14ac:dyDescent="0.25"/>
    <row r="997286" customFormat="1" x14ac:dyDescent="0.25"/>
    <row r="997287" customFormat="1" x14ac:dyDescent="0.25"/>
    <row r="997288" customFormat="1" x14ac:dyDescent="0.25"/>
    <row r="997289" customFormat="1" x14ac:dyDescent="0.25"/>
    <row r="997290" customFormat="1" x14ac:dyDescent="0.25"/>
    <row r="997291" customFormat="1" x14ac:dyDescent="0.25"/>
    <row r="997292" customFormat="1" x14ac:dyDescent="0.25"/>
    <row r="997293" customFormat="1" x14ac:dyDescent="0.25"/>
    <row r="997294" customFormat="1" x14ac:dyDescent="0.25"/>
    <row r="997295" customFormat="1" x14ac:dyDescent="0.25"/>
    <row r="997296" customFormat="1" x14ac:dyDescent="0.25"/>
    <row r="997297" customFormat="1" x14ac:dyDescent="0.25"/>
    <row r="997298" customFormat="1" x14ac:dyDescent="0.25"/>
    <row r="997299" customFormat="1" x14ac:dyDescent="0.25"/>
    <row r="997300" customFormat="1" x14ac:dyDescent="0.25"/>
    <row r="997301" customFormat="1" x14ac:dyDescent="0.25"/>
    <row r="997302" customFormat="1" x14ac:dyDescent="0.25"/>
    <row r="997303" customFormat="1" x14ac:dyDescent="0.25"/>
    <row r="997304" customFormat="1" x14ac:dyDescent="0.25"/>
    <row r="997305" customFormat="1" x14ac:dyDescent="0.25"/>
    <row r="997306" customFormat="1" x14ac:dyDescent="0.25"/>
    <row r="997307" customFormat="1" x14ac:dyDescent="0.25"/>
    <row r="997308" customFormat="1" x14ac:dyDescent="0.25"/>
    <row r="997309" customFormat="1" x14ac:dyDescent="0.25"/>
    <row r="997310" customFormat="1" x14ac:dyDescent="0.25"/>
    <row r="997311" customFormat="1" x14ac:dyDescent="0.25"/>
    <row r="997312" customFormat="1" x14ac:dyDescent="0.25"/>
    <row r="997313" customFormat="1" x14ac:dyDescent="0.25"/>
    <row r="997314" customFormat="1" x14ac:dyDescent="0.25"/>
    <row r="997315" customFormat="1" x14ac:dyDescent="0.25"/>
    <row r="997316" customFormat="1" x14ac:dyDescent="0.25"/>
    <row r="997317" customFormat="1" x14ac:dyDescent="0.25"/>
    <row r="997318" customFormat="1" x14ac:dyDescent="0.25"/>
    <row r="997319" customFormat="1" x14ac:dyDescent="0.25"/>
    <row r="997320" customFormat="1" x14ac:dyDescent="0.25"/>
    <row r="997321" customFormat="1" x14ac:dyDescent="0.25"/>
    <row r="997322" customFormat="1" x14ac:dyDescent="0.25"/>
    <row r="997323" customFormat="1" x14ac:dyDescent="0.25"/>
    <row r="997324" customFormat="1" x14ac:dyDescent="0.25"/>
    <row r="997325" customFormat="1" x14ac:dyDescent="0.25"/>
    <row r="997326" customFormat="1" x14ac:dyDescent="0.25"/>
    <row r="997327" customFormat="1" x14ac:dyDescent="0.25"/>
    <row r="997328" customFormat="1" x14ac:dyDescent="0.25"/>
    <row r="997329" customFormat="1" x14ac:dyDescent="0.25"/>
    <row r="997330" customFormat="1" x14ac:dyDescent="0.25"/>
    <row r="997331" customFormat="1" x14ac:dyDescent="0.25"/>
    <row r="997332" customFormat="1" x14ac:dyDescent="0.25"/>
    <row r="997333" customFormat="1" x14ac:dyDescent="0.25"/>
    <row r="997334" customFormat="1" x14ac:dyDescent="0.25"/>
    <row r="997335" customFormat="1" x14ac:dyDescent="0.25"/>
    <row r="997336" customFormat="1" x14ac:dyDescent="0.25"/>
    <row r="997337" customFormat="1" x14ac:dyDescent="0.25"/>
    <row r="997338" customFormat="1" x14ac:dyDescent="0.25"/>
    <row r="997339" customFormat="1" x14ac:dyDescent="0.25"/>
    <row r="997340" customFormat="1" x14ac:dyDescent="0.25"/>
    <row r="997341" customFormat="1" x14ac:dyDescent="0.25"/>
    <row r="997342" customFormat="1" x14ac:dyDescent="0.25"/>
    <row r="997343" customFormat="1" x14ac:dyDescent="0.25"/>
    <row r="997344" customFormat="1" x14ac:dyDescent="0.25"/>
    <row r="997345" customFormat="1" x14ac:dyDescent="0.25"/>
    <row r="997346" customFormat="1" x14ac:dyDescent="0.25"/>
    <row r="997347" customFormat="1" x14ac:dyDescent="0.25"/>
    <row r="997348" customFormat="1" x14ac:dyDescent="0.25"/>
    <row r="997349" customFormat="1" x14ac:dyDescent="0.25"/>
    <row r="997350" customFormat="1" x14ac:dyDescent="0.25"/>
    <row r="997351" customFormat="1" x14ac:dyDescent="0.25"/>
    <row r="997352" customFormat="1" x14ac:dyDescent="0.25"/>
    <row r="997353" customFormat="1" x14ac:dyDescent="0.25"/>
    <row r="997354" customFormat="1" x14ac:dyDescent="0.25"/>
    <row r="997355" customFormat="1" x14ac:dyDescent="0.25"/>
    <row r="997356" customFormat="1" x14ac:dyDescent="0.25"/>
    <row r="997357" customFormat="1" x14ac:dyDescent="0.25"/>
    <row r="997358" customFormat="1" x14ac:dyDescent="0.25"/>
    <row r="997359" customFormat="1" x14ac:dyDescent="0.25"/>
    <row r="997360" customFormat="1" x14ac:dyDescent="0.25"/>
    <row r="997361" customFormat="1" x14ac:dyDescent="0.25"/>
    <row r="997362" customFormat="1" x14ac:dyDescent="0.25"/>
    <row r="997363" customFormat="1" x14ac:dyDescent="0.25"/>
    <row r="997364" customFormat="1" x14ac:dyDescent="0.25"/>
    <row r="997365" customFormat="1" x14ac:dyDescent="0.25"/>
    <row r="997366" customFormat="1" x14ac:dyDescent="0.25"/>
    <row r="997367" customFormat="1" x14ac:dyDescent="0.25"/>
    <row r="997368" customFormat="1" x14ac:dyDescent="0.25"/>
    <row r="997369" customFormat="1" x14ac:dyDescent="0.25"/>
    <row r="997370" customFormat="1" x14ac:dyDescent="0.25"/>
    <row r="997371" customFormat="1" x14ac:dyDescent="0.25"/>
    <row r="997372" customFormat="1" x14ac:dyDescent="0.25"/>
    <row r="997373" customFormat="1" x14ac:dyDescent="0.25"/>
    <row r="997374" customFormat="1" x14ac:dyDescent="0.25"/>
    <row r="997375" customFormat="1" x14ac:dyDescent="0.25"/>
    <row r="997376" customFormat="1" x14ac:dyDescent="0.25"/>
    <row r="997377" customFormat="1" x14ac:dyDescent="0.25"/>
    <row r="997378" customFormat="1" x14ac:dyDescent="0.25"/>
    <row r="997379" customFormat="1" x14ac:dyDescent="0.25"/>
    <row r="997380" customFormat="1" x14ac:dyDescent="0.25"/>
    <row r="997381" customFormat="1" x14ac:dyDescent="0.25"/>
    <row r="997382" customFormat="1" x14ac:dyDescent="0.25"/>
    <row r="997383" customFormat="1" x14ac:dyDescent="0.25"/>
    <row r="997384" customFormat="1" x14ac:dyDescent="0.25"/>
    <row r="997385" customFormat="1" x14ac:dyDescent="0.25"/>
    <row r="997386" customFormat="1" x14ac:dyDescent="0.25"/>
    <row r="997387" customFormat="1" x14ac:dyDescent="0.25"/>
    <row r="997388" customFormat="1" x14ac:dyDescent="0.25"/>
    <row r="997389" customFormat="1" x14ac:dyDescent="0.25"/>
    <row r="997390" customFormat="1" x14ac:dyDescent="0.25"/>
    <row r="997391" customFormat="1" x14ac:dyDescent="0.25"/>
    <row r="997392" customFormat="1" x14ac:dyDescent="0.25"/>
    <row r="997393" customFormat="1" x14ac:dyDescent="0.25"/>
    <row r="997394" customFormat="1" x14ac:dyDescent="0.25"/>
    <row r="997395" customFormat="1" x14ac:dyDescent="0.25"/>
    <row r="997396" customFormat="1" x14ac:dyDescent="0.25"/>
    <row r="997397" customFormat="1" x14ac:dyDescent="0.25"/>
    <row r="997398" customFormat="1" x14ac:dyDescent="0.25"/>
    <row r="997399" customFormat="1" x14ac:dyDescent="0.25"/>
    <row r="997400" customFormat="1" x14ac:dyDescent="0.25"/>
    <row r="997401" customFormat="1" x14ac:dyDescent="0.25"/>
    <row r="997402" customFormat="1" x14ac:dyDescent="0.25"/>
    <row r="997403" customFormat="1" x14ac:dyDescent="0.25"/>
    <row r="997404" customFormat="1" x14ac:dyDescent="0.25"/>
    <row r="997405" customFormat="1" x14ac:dyDescent="0.25"/>
    <row r="997406" customFormat="1" x14ac:dyDescent="0.25"/>
    <row r="997407" customFormat="1" x14ac:dyDescent="0.25"/>
    <row r="997408" customFormat="1" x14ac:dyDescent="0.25"/>
    <row r="997409" customFormat="1" x14ac:dyDescent="0.25"/>
    <row r="997410" customFormat="1" x14ac:dyDescent="0.25"/>
    <row r="997411" customFormat="1" x14ac:dyDescent="0.25"/>
    <row r="997412" customFormat="1" x14ac:dyDescent="0.25"/>
    <row r="997413" customFormat="1" x14ac:dyDescent="0.25"/>
    <row r="997414" customFormat="1" x14ac:dyDescent="0.25"/>
    <row r="997415" customFormat="1" x14ac:dyDescent="0.25"/>
    <row r="997416" customFormat="1" x14ac:dyDescent="0.25"/>
    <row r="997417" customFormat="1" x14ac:dyDescent="0.25"/>
    <row r="997418" customFormat="1" x14ac:dyDescent="0.25"/>
    <row r="997419" customFormat="1" x14ac:dyDescent="0.25"/>
    <row r="997420" customFormat="1" x14ac:dyDescent="0.25"/>
    <row r="997421" customFormat="1" x14ac:dyDescent="0.25"/>
    <row r="997422" customFormat="1" x14ac:dyDescent="0.25"/>
    <row r="997423" customFormat="1" x14ac:dyDescent="0.25"/>
    <row r="997424" customFormat="1" x14ac:dyDescent="0.25"/>
    <row r="997425" customFormat="1" x14ac:dyDescent="0.25"/>
    <row r="997426" customFormat="1" x14ac:dyDescent="0.25"/>
    <row r="997427" customFormat="1" x14ac:dyDescent="0.25"/>
    <row r="997428" customFormat="1" x14ac:dyDescent="0.25"/>
    <row r="997429" customFormat="1" x14ac:dyDescent="0.25"/>
    <row r="997430" customFormat="1" x14ac:dyDescent="0.25"/>
    <row r="997431" customFormat="1" x14ac:dyDescent="0.25"/>
    <row r="997432" customFormat="1" x14ac:dyDescent="0.25"/>
    <row r="997433" customFormat="1" x14ac:dyDescent="0.25"/>
    <row r="997434" customFormat="1" x14ac:dyDescent="0.25"/>
    <row r="997435" customFormat="1" x14ac:dyDescent="0.25"/>
    <row r="997436" customFormat="1" x14ac:dyDescent="0.25"/>
    <row r="997437" customFormat="1" x14ac:dyDescent="0.25"/>
    <row r="997438" customFormat="1" x14ac:dyDescent="0.25"/>
    <row r="997439" customFormat="1" x14ac:dyDescent="0.25"/>
    <row r="997440" customFormat="1" x14ac:dyDescent="0.25"/>
    <row r="997441" customFormat="1" x14ac:dyDescent="0.25"/>
    <row r="997442" customFormat="1" x14ac:dyDescent="0.25"/>
    <row r="997443" customFormat="1" x14ac:dyDescent="0.25"/>
    <row r="997444" customFormat="1" x14ac:dyDescent="0.25"/>
    <row r="997445" customFormat="1" x14ac:dyDescent="0.25"/>
    <row r="997446" customFormat="1" x14ac:dyDescent="0.25"/>
    <row r="997447" customFormat="1" x14ac:dyDescent="0.25"/>
    <row r="997448" customFormat="1" x14ac:dyDescent="0.25"/>
    <row r="997449" customFormat="1" x14ac:dyDescent="0.25"/>
    <row r="997450" customFormat="1" x14ac:dyDescent="0.25"/>
    <row r="997451" customFormat="1" x14ac:dyDescent="0.25"/>
    <row r="997452" customFormat="1" x14ac:dyDescent="0.25"/>
    <row r="997453" customFormat="1" x14ac:dyDescent="0.25"/>
    <row r="997454" customFormat="1" x14ac:dyDescent="0.25"/>
    <row r="997455" customFormat="1" x14ac:dyDescent="0.25"/>
    <row r="997456" customFormat="1" x14ac:dyDescent="0.25"/>
    <row r="997457" customFormat="1" x14ac:dyDescent="0.25"/>
    <row r="997458" customFormat="1" x14ac:dyDescent="0.25"/>
    <row r="997459" customFormat="1" x14ac:dyDescent="0.25"/>
    <row r="997460" customFormat="1" x14ac:dyDescent="0.25"/>
    <row r="997461" customFormat="1" x14ac:dyDescent="0.25"/>
    <row r="997462" customFormat="1" x14ac:dyDescent="0.25"/>
    <row r="997463" customFormat="1" x14ac:dyDescent="0.25"/>
    <row r="997464" customFormat="1" x14ac:dyDescent="0.25"/>
    <row r="997465" customFormat="1" x14ac:dyDescent="0.25"/>
    <row r="997466" customFormat="1" x14ac:dyDescent="0.25"/>
    <row r="997467" customFormat="1" x14ac:dyDescent="0.25"/>
    <row r="997468" customFormat="1" x14ac:dyDescent="0.25"/>
    <row r="997469" customFormat="1" x14ac:dyDescent="0.25"/>
    <row r="997470" customFormat="1" x14ac:dyDescent="0.25"/>
    <row r="997471" customFormat="1" x14ac:dyDescent="0.25"/>
    <row r="997472" customFormat="1" x14ac:dyDescent="0.25"/>
    <row r="997473" customFormat="1" x14ac:dyDescent="0.25"/>
    <row r="997474" customFormat="1" x14ac:dyDescent="0.25"/>
    <row r="997475" customFormat="1" x14ac:dyDescent="0.25"/>
    <row r="997476" customFormat="1" x14ac:dyDescent="0.25"/>
    <row r="997477" customFormat="1" x14ac:dyDescent="0.25"/>
    <row r="997478" customFormat="1" x14ac:dyDescent="0.25"/>
    <row r="997479" customFormat="1" x14ac:dyDescent="0.25"/>
    <row r="997480" customFormat="1" x14ac:dyDescent="0.25"/>
    <row r="997481" customFormat="1" x14ac:dyDescent="0.25"/>
    <row r="997482" customFormat="1" x14ac:dyDescent="0.25"/>
    <row r="997483" customFormat="1" x14ac:dyDescent="0.25"/>
    <row r="997484" customFormat="1" x14ac:dyDescent="0.25"/>
    <row r="997485" customFormat="1" x14ac:dyDescent="0.25"/>
    <row r="997486" customFormat="1" x14ac:dyDescent="0.25"/>
    <row r="997487" customFormat="1" x14ac:dyDescent="0.25"/>
    <row r="997488" customFormat="1" x14ac:dyDescent="0.25"/>
    <row r="997489" customFormat="1" x14ac:dyDescent="0.25"/>
    <row r="997490" customFormat="1" x14ac:dyDescent="0.25"/>
    <row r="997491" customFormat="1" x14ac:dyDescent="0.25"/>
    <row r="997492" customFormat="1" x14ac:dyDescent="0.25"/>
    <row r="997493" customFormat="1" x14ac:dyDescent="0.25"/>
    <row r="997494" customFormat="1" x14ac:dyDescent="0.25"/>
    <row r="997495" customFormat="1" x14ac:dyDescent="0.25"/>
    <row r="997496" customFormat="1" x14ac:dyDescent="0.25"/>
    <row r="997497" customFormat="1" x14ac:dyDescent="0.25"/>
    <row r="997498" customFormat="1" x14ac:dyDescent="0.25"/>
    <row r="997499" customFormat="1" x14ac:dyDescent="0.25"/>
    <row r="997500" customFormat="1" x14ac:dyDescent="0.25"/>
    <row r="997501" customFormat="1" x14ac:dyDescent="0.25"/>
    <row r="997502" customFormat="1" x14ac:dyDescent="0.25"/>
    <row r="997503" customFormat="1" x14ac:dyDescent="0.25"/>
    <row r="997504" customFormat="1" x14ac:dyDescent="0.25"/>
    <row r="997505" customFormat="1" x14ac:dyDescent="0.25"/>
    <row r="997506" customFormat="1" x14ac:dyDescent="0.25"/>
    <row r="997507" customFormat="1" x14ac:dyDescent="0.25"/>
    <row r="997508" customFormat="1" x14ac:dyDescent="0.25"/>
    <row r="997509" customFormat="1" x14ac:dyDescent="0.25"/>
    <row r="997510" customFormat="1" x14ac:dyDescent="0.25"/>
    <row r="997511" customFormat="1" x14ac:dyDescent="0.25"/>
    <row r="997512" customFormat="1" x14ac:dyDescent="0.25"/>
    <row r="997513" customFormat="1" x14ac:dyDescent="0.25"/>
    <row r="997514" customFormat="1" x14ac:dyDescent="0.25"/>
    <row r="997515" customFormat="1" x14ac:dyDescent="0.25"/>
    <row r="997516" customFormat="1" x14ac:dyDescent="0.25"/>
    <row r="997517" customFormat="1" x14ac:dyDescent="0.25"/>
    <row r="997518" customFormat="1" x14ac:dyDescent="0.25"/>
    <row r="997519" customFormat="1" x14ac:dyDescent="0.25"/>
    <row r="997520" customFormat="1" x14ac:dyDescent="0.25"/>
    <row r="997521" customFormat="1" x14ac:dyDescent="0.25"/>
    <row r="997522" customFormat="1" x14ac:dyDescent="0.25"/>
    <row r="997523" customFormat="1" x14ac:dyDescent="0.25"/>
    <row r="997524" customFormat="1" x14ac:dyDescent="0.25"/>
    <row r="997525" customFormat="1" x14ac:dyDescent="0.25"/>
    <row r="997526" customFormat="1" x14ac:dyDescent="0.25"/>
    <row r="997527" customFormat="1" x14ac:dyDescent="0.25"/>
    <row r="997528" customFormat="1" x14ac:dyDescent="0.25"/>
    <row r="997529" customFormat="1" x14ac:dyDescent="0.25"/>
    <row r="997530" customFormat="1" x14ac:dyDescent="0.25"/>
    <row r="997531" customFormat="1" x14ac:dyDescent="0.25"/>
    <row r="997532" customFormat="1" x14ac:dyDescent="0.25"/>
    <row r="997533" customFormat="1" x14ac:dyDescent="0.25"/>
    <row r="997534" customFormat="1" x14ac:dyDescent="0.25"/>
    <row r="997535" customFormat="1" x14ac:dyDescent="0.25"/>
    <row r="997536" customFormat="1" x14ac:dyDescent="0.25"/>
    <row r="997537" customFormat="1" x14ac:dyDescent="0.25"/>
    <row r="997538" customFormat="1" x14ac:dyDescent="0.25"/>
    <row r="997539" customFormat="1" x14ac:dyDescent="0.25"/>
    <row r="997540" customFormat="1" x14ac:dyDescent="0.25"/>
    <row r="997541" customFormat="1" x14ac:dyDescent="0.25"/>
    <row r="997542" customFormat="1" x14ac:dyDescent="0.25"/>
    <row r="997543" customFormat="1" x14ac:dyDescent="0.25"/>
    <row r="997544" customFormat="1" x14ac:dyDescent="0.25"/>
    <row r="997545" customFormat="1" x14ac:dyDescent="0.25"/>
    <row r="997546" customFormat="1" x14ac:dyDescent="0.25"/>
    <row r="997547" customFormat="1" x14ac:dyDescent="0.25"/>
    <row r="997548" customFormat="1" x14ac:dyDescent="0.25"/>
    <row r="997549" customFormat="1" x14ac:dyDescent="0.25"/>
    <row r="997550" customFormat="1" x14ac:dyDescent="0.25"/>
    <row r="997551" customFormat="1" x14ac:dyDescent="0.25"/>
    <row r="997552" customFormat="1" x14ac:dyDescent="0.25"/>
    <row r="997553" customFormat="1" x14ac:dyDescent="0.25"/>
    <row r="997554" customFormat="1" x14ac:dyDescent="0.25"/>
    <row r="997555" customFormat="1" x14ac:dyDescent="0.25"/>
    <row r="997556" customFormat="1" x14ac:dyDescent="0.25"/>
    <row r="997557" customFormat="1" x14ac:dyDescent="0.25"/>
    <row r="997558" customFormat="1" x14ac:dyDescent="0.25"/>
    <row r="997559" customFormat="1" x14ac:dyDescent="0.25"/>
    <row r="997560" customFormat="1" x14ac:dyDescent="0.25"/>
    <row r="997561" customFormat="1" x14ac:dyDescent="0.25"/>
    <row r="997562" customFormat="1" x14ac:dyDescent="0.25"/>
    <row r="997563" customFormat="1" x14ac:dyDescent="0.25"/>
    <row r="997564" customFormat="1" x14ac:dyDescent="0.25"/>
    <row r="997565" customFormat="1" x14ac:dyDescent="0.25"/>
    <row r="997566" customFormat="1" x14ac:dyDescent="0.25"/>
    <row r="997567" customFormat="1" x14ac:dyDescent="0.25"/>
    <row r="997568" customFormat="1" x14ac:dyDescent="0.25"/>
    <row r="997569" customFormat="1" x14ac:dyDescent="0.25"/>
    <row r="997570" customFormat="1" x14ac:dyDescent="0.25"/>
    <row r="997571" customFormat="1" x14ac:dyDescent="0.25"/>
    <row r="997572" customFormat="1" x14ac:dyDescent="0.25"/>
    <row r="997573" customFormat="1" x14ac:dyDescent="0.25"/>
    <row r="997574" customFormat="1" x14ac:dyDescent="0.25"/>
    <row r="997575" customFormat="1" x14ac:dyDescent="0.25"/>
    <row r="997576" customFormat="1" x14ac:dyDescent="0.25"/>
    <row r="997577" customFormat="1" x14ac:dyDescent="0.25"/>
    <row r="997578" customFormat="1" x14ac:dyDescent="0.25"/>
    <row r="997579" customFormat="1" x14ac:dyDescent="0.25"/>
    <row r="997580" customFormat="1" x14ac:dyDescent="0.25"/>
    <row r="997581" customFormat="1" x14ac:dyDescent="0.25"/>
    <row r="997582" customFormat="1" x14ac:dyDescent="0.25"/>
    <row r="997583" customFormat="1" x14ac:dyDescent="0.25"/>
    <row r="997584" customFormat="1" x14ac:dyDescent="0.25"/>
    <row r="997585" customFormat="1" x14ac:dyDescent="0.25"/>
    <row r="997586" customFormat="1" x14ac:dyDescent="0.25"/>
    <row r="997587" customFormat="1" x14ac:dyDescent="0.25"/>
    <row r="997588" customFormat="1" x14ac:dyDescent="0.25"/>
    <row r="997589" customFormat="1" x14ac:dyDescent="0.25"/>
    <row r="997590" customFormat="1" x14ac:dyDescent="0.25"/>
    <row r="997591" customFormat="1" x14ac:dyDescent="0.25"/>
    <row r="997592" customFormat="1" x14ac:dyDescent="0.25"/>
    <row r="997593" customFormat="1" x14ac:dyDescent="0.25"/>
    <row r="997594" customFormat="1" x14ac:dyDescent="0.25"/>
    <row r="997595" customFormat="1" x14ac:dyDescent="0.25"/>
    <row r="997596" customFormat="1" x14ac:dyDescent="0.25"/>
    <row r="997597" customFormat="1" x14ac:dyDescent="0.25"/>
    <row r="997598" customFormat="1" x14ac:dyDescent="0.25"/>
    <row r="997599" customFormat="1" x14ac:dyDescent="0.25"/>
    <row r="997600" customFormat="1" x14ac:dyDescent="0.25"/>
    <row r="997601" customFormat="1" x14ac:dyDescent="0.25"/>
    <row r="997602" customFormat="1" x14ac:dyDescent="0.25"/>
    <row r="997603" customFormat="1" x14ac:dyDescent="0.25"/>
    <row r="997604" customFormat="1" x14ac:dyDescent="0.25"/>
    <row r="997605" customFormat="1" x14ac:dyDescent="0.25"/>
    <row r="997606" customFormat="1" x14ac:dyDescent="0.25"/>
    <row r="997607" customFormat="1" x14ac:dyDescent="0.25"/>
    <row r="997608" customFormat="1" x14ac:dyDescent="0.25"/>
    <row r="997609" customFormat="1" x14ac:dyDescent="0.25"/>
    <row r="997610" customFormat="1" x14ac:dyDescent="0.25"/>
    <row r="997611" customFormat="1" x14ac:dyDescent="0.25"/>
    <row r="997612" customFormat="1" x14ac:dyDescent="0.25"/>
    <row r="997613" customFormat="1" x14ac:dyDescent="0.25"/>
    <row r="997614" customFormat="1" x14ac:dyDescent="0.25"/>
    <row r="997615" customFormat="1" x14ac:dyDescent="0.25"/>
    <row r="997616" customFormat="1" x14ac:dyDescent="0.25"/>
    <row r="997617" customFormat="1" x14ac:dyDescent="0.25"/>
    <row r="997618" customFormat="1" x14ac:dyDescent="0.25"/>
    <row r="997619" customFormat="1" x14ac:dyDescent="0.25"/>
    <row r="997620" customFormat="1" x14ac:dyDescent="0.25"/>
    <row r="997621" customFormat="1" x14ac:dyDescent="0.25"/>
    <row r="997622" customFormat="1" x14ac:dyDescent="0.25"/>
    <row r="997623" customFormat="1" x14ac:dyDescent="0.25"/>
    <row r="997624" customFormat="1" x14ac:dyDescent="0.25"/>
    <row r="997625" customFormat="1" x14ac:dyDescent="0.25"/>
    <row r="997626" customFormat="1" x14ac:dyDescent="0.25"/>
    <row r="997627" customFormat="1" x14ac:dyDescent="0.25"/>
    <row r="997628" customFormat="1" x14ac:dyDescent="0.25"/>
    <row r="997629" customFormat="1" x14ac:dyDescent="0.25"/>
    <row r="997630" customFormat="1" x14ac:dyDescent="0.25"/>
    <row r="997631" customFormat="1" x14ac:dyDescent="0.25"/>
    <row r="997632" customFormat="1" x14ac:dyDescent="0.25"/>
    <row r="997633" customFormat="1" x14ac:dyDescent="0.25"/>
    <row r="997634" customFormat="1" x14ac:dyDescent="0.25"/>
    <row r="997635" customFormat="1" x14ac:dyDescent="0.25"/>
    <row r="997636" customFormat="1" x14ac:dyDescent="0.25"/>
    <row r="997637" customFormat="1" x14ac:dyDescent="0.25"/>
    <row r="997638" customFormat="1" x14ac:dyDescent="0.25"/>
    <row r="997639" customFormat="1" x14ac:dyDescent="0.25"/>
    <row r="997640" customFormat="1" x14ac:dyDescent="0.25"/>
    <row r="997641" customFormat="1" x14ac:dyDescent="0.25"/>
    <row r="997642" customFormat="1" x14ac:dyDescent="0.25"/>
    <row r="997643" customFormat="1" x14ac:dyDescent="0.25"/>
    <row r="997644" customFormat="1" x14ac:dyDescent="0.25"/>
    <row r="997645" customFormat="1" x14ac:dyDescent="0.25"/>
    <row r="997646" customFormat="1" x14ac:dyDescent="0.25"/>
    <row r="997647" customFormat="1" x14ac:dyDescent="0.25"/>
    <row r="997648" customFormat="1" x14ac:dyDescent="0.25"/>
    <row r="997649" customFormat="1" x14ac:dyDescent="0.25"/>
    <row r="997650" customFormat="1" x14ac:dyDescent="0.25"/>
    <row r="997651" customFormat="1" x14ac:dyDescent="0.25"/>
    <row r="997652" customFormat="1" x14ac:dyDescent="0.25"/>
    <row r="997653" customFormat="1" x14ac:dyDescent="0.25"/>
    <row r="997654" customFormat="1" x14ac:dyDescent="0.25"/>
    <row r="997655" customFormat="1" x14ac:dyDescent="0.25"/>
    <row r="997656" customFormat="1" x14ac:dyDescent="0.25"/>
    <row r="997657" customFormat="1" x14ac:dyDescent="0.25"/>
    <row r="997658" customFormat="1" x14ac:dyDescent="0.25"/>
    <row r="997659" customFormat="1" x14ac:dyDescent="0.25"/>
    <row r="997660" customFormat="1" x14ac:dyDescent="0.25"/>
    <row r="997661" customFormat="1" x14ac:dyDescent="0.25"/>
    <row r="997662" customFormat="1" x14ac:dyDescent="0.25"/>
    <row r="997663" customFormat="1" x14ac:dyDescent="0.25"/>
    <row r="997664" customFormat="1" x14ac:dyDescent="0.25"/>
    <row r="997665" customFormat="1" x14ac:dyDescent="0.25"/>
    <row r="997666" customFormat="1" x14ac:dyDescent="0.25"/>
    <row r="997667" customFormat="1" x14ac:dyDescent="0.25"/>
    <row r="997668" customFormat="1" x14ac:dyDescent="0.25"/>
    <row r="997669" customFormat="1" x14ac:dyDescent="0.25"/>
    <row r="997670" customFormat="1" x14ac:dyDescent="0.25"/>
    <row r="997671" customFormat="1" x14ac:dyDescent="0.25"/>
    <row r="997672" customFormat="1" x14ac:dyDescent="0.25"/>
    <row r="997673" customFormat="1" x14ac:dyDescent="0.25"/>
    <row r="997674" customFormat="1" x14ac:dyDescent="0.25"/>
    <row r="997675" customFormat="1" x14ac:dyDescent="0.25"/>
    <row r="997676" customFormat="1" x14ac:dyDescent="0.25"/>
    <row r="997677" customFormat="1" x14ac:dyDescent="0.25"/>
    <row r="997678" customFormat="1" x14ac:dyDescent="0.25"/>
    <row r="997679" customFormat="1" x14ac:dyDescent="0.25"/>
    <row r="997680" customFormat="1" x14ac:dyDescent="0.25"/>
    <row r="997681" customFormat="1" x14ac:dyDescent="0.25"/>
    <row r="997682" customFormat="1" x14ac:dyDescent="0.25"/>
    <row r="997683" customFormat="1" x14ac:dyDescent="0.25"/>
    <row r="997684" customFormat="1" x14ac:dyDescent="0.25"/>
    <row r="997685" customFormat="1" x14ac:dyDescent="0.25"/>
    <row r="997686" customFormat="1" x14ac:dyDescent="0.25"/>
    <row r="997687" customFormat="1" x14ac:dyDescent="0.25"/>
    <row r="997688" customFormat="1" x14ac:dyDescent="0.25"/>
    <row r="997689" customFormat="1" x14ac:dyDescent="0.25"/>
    <row r="997690" customFormat="1" x14ac:dyDescent="0.25"/>
    <row r="997691" customFormat="1" x14ac:dyDescent="0.25"/>
    <row r="997692" customFormat="1" x14ac:dyDescent="0.25"/>
    <row r="997693" customFormat="1" x14ac:dyDescent="0.25"/>
    <row r="997694" customFormat="1" x14ac:dyDescent="0.25"/>
    <row r="997695" customFormat="1" x14ac:dyDescent="0.25"/>
    <row r="997696" customFormat="1" x14ac:dyDescent="0.25"/>
    <row r="997697" customFormat="1" x14ac:dyDescent="0.25"/>
    <row r="997698" customFormat="1" x14ac:dyDescent="0.25"/>
    <row r="997699" customFormat="1" x14ac:dyDescent="0.25"/>
    <row r="997700" customFormat="1" x14ac:dyDescent="0.25"/>
    <row r="997701" customFormat="1" x14ac:dyDescent="0.25"/>
    <row r="997702" customFormat="1" x14ac:dyDescent="0.25"/>
    <row r="997703" customFormat="1" x14ac:dyDescent="0.25"/>
    <row r="997704" customFormat="1" x14ac:dyDescent="0.25"/>
    <row r="997705" customFormat="1" x14ac:dyDescent="0.25"/>
    <row r="997706" customFormat="1" x14ac:dyDescent="0.25"/>
    <row r="997707" customFormat="1" x14ac:dyDescent="0.25"/>
    <row r="997708" customFormat="1" x14ac:dyDescent="0.25"/>
    <row r="997709" customFormat="1" x14ac:dyDescent="0.25"/>
    <row r="997710" customFormat="1" x14ac:dyDescent="0.25"/>
    <row r="997711" customFormat="1" x14ac:dyDescent="0.25"/>
    <row r="997712" customFormat="1" x14ac:dyDescent="0.25"/>
    <row r="997713" customFormat="1" x14ac:dyDescent="0.25"/>
    <row r="997714" customFormat="1" x14ac:dyDescent="0.25"/>
    <row r="997715" customFormat="1" x14ac:dyDescent="0.25"/>
    <row r="997716" customFormat="1" x14ac:dyDescent="0.25"/>
    <row r="997717" customFormat="1" x14ac:dyDescent="0.25"/>
    <row r="997718" customFormat="1" x14ac:dyDescent="0.25"/>
    <row r="997719" customFormat="1" x14ac:dyDescent="0.25"/>
    <row r="997720" customFormat="1" x14ac:dyDescent="0.25"/>
    <row r="997721" customFormat="1" x14ac:dyDescent="0.25"/>
    <row r="997722" customFormat="1" x14ac:dyDescent="0.25"/>
    <row r="997723" customFormat="1" x14ac:dyDescent="0.25"/>
    <row r="997724" customFormat="1" x14ac:dyDescent="0.25"/>
    <row r="997725" customFormat="1" x14ac:dyDescent="0.25"/>
    <row r="997726" customFormat="1" x14ac:dyDescent="0.25"/>
    <row r="997727" customFormat="1" x14ac:dyDescent="0.25"/>
    <row r="997728" customFormat="1" x14ac:dyDescent="0.25"/>
    <row r="997729" customFormat="1" x14ac:dyDescent="0.25"/>
    <row r="997730" customFormat="1" x14ac:dyDescent="0.25"/>
    <row r="997731" customFormat="1" x14ac:dyDescent="0.25"/>
    <row r="997732" customFormat="1" x14ac:dyDescent="0.25"/>
    <row r="997733" customFormat="1" x14ac:dyDescent="0.25"/>
    <row r="997734" customFormat="1" x14ac:dyDescent="0.25"/>
    <row r="997735" customFormat="1" x14ac:dyDescent="0.25"/>
    <row r="997736" customFormat="1" x14ac:dyDescent="0.25"/>
    <row r="997737" customFormat="1" x14ac:dyDescent="0.25"/>
    <row r="997738" customFormat="1" x14ac:dyDescent="0.25"/>
    <row r="997739" customFormat="1" x14ac:dyDescent="0.25"/>
    <row r="997740" customFormat="1" x14ac:dyDescent="0.25"/>
    <row r="997741" customFormat="1" x14ac:dyDescent="0.25"/>
    <row r="997742" customFormat="1" x14ac:dyDescent="0.25"/>
    <row r="997743" customFormat="1" x14ac:dyDescent="0.25"/>
    <row r="997744" customFormat="1" x14ac:dyDescent="0.25"/>
    <row r="997745" customFormat="1" x14ac:dyDescent="0.25"/>
    <row r="997746" customFormat="1" x14ac:dyDescent="0.25"/>
    <row r="997747" customFormat="1" x14ac:dyDescent="0.25"/>
    <row r="997748" customFormat="1" x14ac:dyDescent="0.25"/>
    <row r="997749" customFormat="1" x14ac:dyDescent="0.25"/>
    <row r="997750" customFormat="1" x14ac:dyDescent="0.25"/>
    <row r="997751" customFormat="1" x14ac:dyDescent="0.25"/>
    <row r="997752" customFormat="1" x14ac:dyDescent="0.25"/>
    <row r="997753" customFormat="1" x14ac:dyDescent="0.25"/>
    <row r="997754" customFormat="1" x14ac:dyDescent="0.25"/>
    <row r="997755" customFormat="1" x14ac:dyDescent="0.25"/>
    <row r="997756" customFormat="1" x14ac:dyDescent="0.25"/>
    <row r="997757" customFormat="1" x14ac:dyDescent="0.25"/>
    <row r="997758" customFormat="1" x14ac:dyDescent="0.25"/>
    <row r="997759" customFormat="1" x14ac:dyDescent="0.25"/>
    <row r="997760" customFormat="1" x14ac:dyDescent="0.25"/>
    <row r="997761" customFormat="1" x14ac:dyDescent="0.25"/>
    <row r="997762" customFormat="1" x14ac:dyDescent="0.25"/>
    <row r="997763" customFormat="1" x14ac:dyDescent="0.25"/>
    <row r="997764" customFormat="1" x14ac:dyDescent="0.25"/>
    <row r="997765" customFormat="1" x14ac:dyDescent="0.25"/>
    <row r="997766" customFormat="1" x14ac:dyDescent="0.25"/>
    <row r="997767" customFormat="1" x14ac:dyDescent="0.25"/>
    <row r="997768" customFormat="1" x14ac:dyDescent="0.25"/>
    <row r="997769" customFormat="1" x14ac:dyDescent="0.25"/>
    <row r="997770" customFormat="1" x14ac:dyDescent="0.25"/>
    <row r="997771" customFormat="1" x14ac:dyDescent="0.25"/>
    <row r="997772" customFormat="1" x14ac:dyDescent="0.25"/>
    <row r="997773" customFormat="1" x14ac:dyDescent="0.25"/>
    <row r="997774" customFormat="1" x14ac:dyDescent="0.25"/>
    <row r="997775" customFormat="1" x14ac:dyDescent="0.25"/>
    <row r="997776" customFormat="1" x14ac:dyDescent="0.25"/>
    <row r="997777" customFormat="1" x14ac:dyDescent="0.25"/>
    <row r="997778" customFormat="1" x14ac:dyDescent="0.25"/>
    <row r="997779" customFormat="1" x14ac:dyDescent="0.25"/>
    <row r="997780" customFormat="1" x14ac:dyDescent="0.25"/>
    <row r="997781" customFormat="1" x14ac:dyDescent="0.25"/>
    <row r="997782" customFormat="1" x14ac:dyDescent="0.25"/>
    <row r="997783" customFormat="1" x14ac:dyDescent="0.25"/>
    <row r="997784" customFormat="1" x14ac:dyDescent="0.25"/>
    <row r="997785" customFormat="1" x14ac:dyDescent="0.25"/>
    <row r="997786" customFormat="1" x14ac:dyDescent="0.25"/>
    <row r="997787" customFormat="1" x14ac:dyDescent="0.25"/>
    <row r="997788" customFormat="1" x14ac:dyDescent="0.25"/>
    <row r="997789" customFormat="1" x14ac:dyDescent="0.25"/>
    <row r="997790" customFormat="1" x14ac:dyDescent="0.25"/>
    <row r="997791" customFormat="1" x14ac:dyDescent="0.25"/>
    <row r="997792" customFormat="1" x14ac:dyDescent="0.25"/>
    <row r="997793" customFormat="1" x14ac:dyDescent="0.25"/>
    <row r="997794" customFormat="1" x14ac:dyDescent="0.25"/>
    <row r="997795" customFormat="1" x14ac:dyDescent="0.25"/>
    <row r="997796" customFormat="1" x14ac:dyDescent="0.25"/>
    <row r="997797" customFormat="1" x14ac:dyDescent="0.25"/>
    <row r="997798" customFormat="1" x14ac:dyDescent="0.25"/>
    <row r="997799" customFormat="1" x14ac:dyDescent="0.25"/>
    <row r="997800" customFormat="1" x14ac:dyDescent="0.25"/>
    <row r="997801" customFormat="1" x14ac:dyDescent="0.25"/>
    <row r="997802" customFormat="1" x14ac:dyDescent="0.25"/>
    <row r="997803" customFormat="1" x14ac:dyDescent="0.25"/>
    <row r="997804" customFormat="1" x14ac:dyDescent="0.25"/>
    <row r="997805" customFormat="1" x14ac:dyDescent="0.25"/>
    <row r="997806" customFormat="1" x14ac:dyDescent="0.25"/>
    <row r="997807" customFormat="1" x14ac:dyDescent="0.25"/>
    <row r="997808" customFormat="1" x14ac:dyDescent="0.25"/>
    <row r="997809" customFormat="1" x14ac:dyDescent="0.25"/>
    <row r="997810" customFormat="1" x14ac:dyDescent="0.25"/>
    <row r="997811" customFormat="1" x14ac:dyDescent="0.25"/>
    <row r="997812" customFormat="1" x14ac:dyDescent="0.25"/>
    <row r="997813" customFormat="1" x14ac:dyDescent="0.25"/>
    <row r="997814" customFormat="1" x14ac:dyDescent="0.25"/>
    <row r="997815" customFormat="1" x14ac:dyDescent="0.25"/>
    <row r="997816" customFormat="1" x14ac:dyDescent="0.25"/>
    <row r="997817" customFormat="1" x14ac:dyDescent="0.25"/>
    <row r="997818" customFormat="1" x14ac:dyDescent="0.25"/>
    <row r="997819" customFormat="1" x14ac:dyDescent="0.25"/>
    <row r="997820" customFormat="1" x14ac:dyDescent="0.25"/>
    <row r="997821" customFormat="1" x14ac:dyDescent="0.25"/>
    <row r="997822" customFormat="1" x14ac:dyDescent="0.25"/>
    <row r="997823" customFormat="1" x14ac:dyDescent="0.25"/>
    <row r="997824" customFormat="1" x14ac:dyDescent="0.25"/>
    <row r="997825" customFormat="1" x14ac:dyDescent="0.25"/>
    <row r="997826" customFormat="1" x14ac:dyDescent="0.25"/>
    <row r="997827" customFormat="1" x14ac:dyDescent="0.25"/>
    <row r="997828" customFormat="1" x14ac:dyDescent="0.25"/>
    <row r="997829" customFormat="1" x14ac:dyDescent="0.25"/>
    <row r="997830" customFormat="1" x14ac:dyDescent="0.25"/>
    <row r="997831" customFormat="1" x14ac:dyDescent="0.25"/>
    <row r="997832" customFormat="1" x14ac:dyDescent="0.25"/>
    <row r="997833" customFormat="1" x14ac:dyDescent="0.25"/>
    <row r="997834" customFormat="1" x14ac:dyDescent="0.25"/>
    <row r="997835" customFormat="1" x14ac:dyDescent="0.25"/>
    <row r="997836" customFormat="1" x14ac:dyDescent="0.25"/>
    <row r="997837" customFormat="1" x14ac:dyDescent="0.25"/>
    <row r="997838" customFormat="1" x14ac:dyDescent="0.25"/>
    <row r="997839" customFormat="1" x14ac:dyDescent="0.25"/>
    <row r="997840" customFormat="1" x14ac:dyDescent="0.25"/>
    <row r="997841" customFormat="1" x14ac:dyDescent="0.25"/>
    <row r="997842" customFormat="1" x14ac:dyDescent="0.25"/>
    <row r="997843" customFormat="1" x14ac:dyDescent="0.25"/>
    <row r="997844" customFormat="1" x14ac:dyDescent="0.25"/>
    <row r="997845" customFormat="1" x14ac:dyDescent="0.25"/>
    <row r="997846" customFormat="1" x14ac:dyDescent="0.25"/>
    <row r="997847" customFormat="1" x14ac:dyDescent="0.25"/>
    <row r="997848" customFormat="1" x14ac:dyDescent="0.25"/>
    <row r="997849" customFormat="1" x14ac:dyDescent="0.25"/>
    <row r="997850" customFormat="1" x14ac:dyDescent="0.25"/>
    <row r="997851" customFormat="1" x14ac:dyDescent="0.25"/>
    <row r="997852" customFormat="1" x14ac:dyDescent="0.25"/>
    <row r="997853" customFormat="1" x14ac:dyDescent="0.25"/>
    <row r="997854" customFormat="1" x14ac:dyDescent="0.25"/>
    <row r="997855" customFormat="1" x14ac:dyDescent="0.25"/>
    <row r="997856" customFormat="1" x14ac:dyDescent="0.25"/>
    <row r="997857" customFormat="1" x14ac:dyDescent="0.25"/>
    <row r="997858" customFormat="1" x14ac:dyDescent="0.25"/>
    <row r="997859" customFormat="1" x14ac:dyDescent="0.25"/>
    <row r="997860" customFormat="1" x14ac:dyDescent="0.25"/>
    <row r="997861" customFormat="1" x14ac:dyDescent="0.25"/>
    <row r="997862" customFormat="1" x14ac:dyDescent="0.25"/>
    <row r="997863" customFormat="1" x14ac:dyDescent="0.25"/>
    <row r="997864" customFormat="1" x14ac:dyDescent="0.25"/>
    <row r="997865" customFormat="1" x14ac:dyDescent="0.25"/>
    <row r="997866" customFormat="1" x14ac:dyDescent="0.25"/>
    <row r="997867" customFormat="1" x14ac:dyDescent="0.25"/>
    <row r="997868" customFormat="1" x14ac:dyDescent="0.25"/>
    <row r="997869" customFormat="1" x14ac:dyDescent="0.25"/>
    <row r="997870" customFormat="1" x14ac:dyDescent="0.25"/>
    <row r="997871" customFormat="1" x14ac:dyDescent="0.25"/>
    <row r="997872" customFormat="1" x14ac:dyDescent="0.25"/>
    <row r="997873" customFormat="1" x14ac:dyDescent="0.25"/>
    <row r="997874" customFormat="1" x14ac:dyDescent="0.25"/>
    <row r="997875" customFormat="1" x14ac:dyDescent="0.25"/>
    <row r="997876" customFormat="1" x14ac:dyDescent="0.25"/>
    <row r="997877" customFormat="1" x14ac:dyDescent="0.25"/>
    <row r="997878" customFormat="1" x14ac:dyDescent="0.25"/>
    <row r="997879" customFormat="1" x14ac:dyDescent="0.25"/>
    <row r="997880" customFormat="1" x14ac:dyDescent="0.25"/>
    <row r="997881" customFormat="1" x14ac:dyDescent="0.25"/>
    <row r="997882" customFormat="1" x14ac:dyDescent="0.25"/>
    <row r="997883" customFormat="1" x14ac:dyDescent="0.25"/>
    <row r="997884" customFormat="1" x14ac:dyDescent="0.25"/>
    <row r="997885" customFormat="1" x14ac:dyDescent="0.25"/>
    <row r="997886" customFormat="1" x14ac:dyDescent="0.25"/>
    <row r="997887" customFormat="1" x14ac:dyDescent="0.25"/>
    <row r="997888" customFormat="1" x14ac:dyDescent="0.25"/>
    <row r="997889" customFormat="1" x14ac:dyDescent="0.25"/>
    <row r="997890" customFormat="1" x14ac:dyDescent="0.25"/>
    <row r="997891" customFormat="1" x14ac:dyDescent="0.25"/>
    <row r="997892" customFormat="1" x14ac:dyDescent="0.25"/>
    <row r="997893" customFormat="1" x14ac:dyDescent="0.25"/>
    <row r="997894" customFormat="1" x14ac:dyDescent="0.25"/>
    <row r="997895" customFormat="1" x14ac:dyDescent="0.25"/>
    <row r="997896" customFormat="1" x14ac:dyDescent="0.25"/>
    <row r="997897" customFormat="1" x14ac:dyDescent="0.25"/>
    <row r="997898" customFormat="1" x14ac:dyDescent="0.25"/>
    <row r="997899" customFormat="1" x14ac:dyDescent="0.25"/>
    <row r="997900" customFormat="1" x14ac:dyDescent="0.25"/>
    <row r="997901" customFormat="1" x14ac:dyDescent="0.25"/>
    <row r="997902" customFormat="1" x14ac:dyDescent="0.25"/>
    <row r="997903" customFormat="1" x14ac:dyDescent="0.25"/>
    <row r="997904" customFormat="1" x14ac:dyDescent="0.25"/>
    <row r="997905" customFormat="1" x14ac:dyDescent="0.25"/>
    <row r="997906" customFormat="1" x14ac:dyDescent="0.25"/>
    <row r="997907" customFormat="1" x14ac:dyDescent="0.25"/>
    <row r="997908" customFormat="1" x14ac:dyDescent="0.25"/>
    <row r="997909" customFormat="1" x14ac:dyDescent="0.25"/>
    <row r="997910" customFormat="1" x14ac:dyDescent="0.25"/>
    <row r="997911" customFormat="1" x14ac:dyDescent="0.25"/>
    <row r="997912" customFormat="1" x14ac:dyDescent="0.25"/>
    <row r="997913" customFormat="1" x14ac:dyDescent="0.25"/>
    <row r="997914" customFormat="1" x14ac:dyDescent="0.25"/>
    <row r="997915" customFormat="1" x14ac:dyDescent="0.25"/>
    <row r="997916" customFormat="1" x14ac:dyDescent="0.25"/>
    <row r="997917" customFormat="1" x14ac:dyDescent="0.25"/>
    <row r="997918" customFormat="1" x14ac:dyDescent="0.25"/>
    <row r="997919" customFormat="1" x14ac:dyDescent="0.25"/>
    <row r="997920" customFormat="1" x14ac:dyDescent="0.25"/>
    <row r="997921" customFormat="1" x14ac:dyDescent="0.25"/>
    <row r="997922" customFormat="1" x14ac:dyDescent="0.25"/>
    <row r="997923" customFormat="1" x14ac:dyDescent="0.25"/>
    <row r="997924" customFormat="1" x14ac:dyDescent="0.25"/>
    <row r="997925" customFormat="1" x14ac:dyDescent="0.25"/>
    <row r="997926" customFormat="1" x14ac:dyDescent="0.25"/>
    <row r="997927" customFormat="1" x14ac:dyDescent="0.25"/>
    <row r="997928" customFormat="1" x14ac:dyDescent="0.25"/>
    <row r="997929" customFormat="1" x14ac:dyDescent="0.25"/>
    <row r="997930" customFormat="1" x14ac:dyDescent="0.25"/>
    <row r="997931" customFormat="1" x14ac:dyDescent="0.25"/>
    <row r="997932" customFormat="1" x14ac:dyDescent="0.25"/>
    <row r="997933" customFormat="1" x14ac:dyDescent="0.25"/>
    <row r="997934" customFormat="1" x14ac:dyDescent="0.25"/>
    <row r="997935" customFormat="1" x14ac:dyDescent="0.25"/>
    <row r="997936" customFormat="1" x14ac:dyDescent="0.25"/>
    <row r="997937" customFormat="1" x14ac:dyDescent="0.25"/>
    <row r="997938" customFormat="1" x14ac:dyDescent="0.25"/>
    <row r="997939" customFormat="1" x14ac:dyDescent="0.25"/>
    <row r="997940" customFormat="1" x14ac:dyDescent="0.25"/>
    <row r="997941" customFormat="1" x14ac:dyDescent="0.25"/>
    <row r="997942" customFormat="1" x14ac:dyDescent="0.25"/>
    <row r="997943" customFormat="1" x14ac:dyDescent="0.25"/>
    <row r="997944" customFormat="1" x14ac:dyDescent="0.25"/>
    <row r="997945" customFormat="1" x14ac:dyDescent="0.25"/>
    <row r="997946" customFormat="1" x14ac:dyDescent="0.25"/>
    <row r="997947" customFormat="1" x14ac:dyDescent="0.25"/>
    <row r="997948" customFormat="1" x14ac:dyDescent="0.25"/>
    <row r="997949" customFormat="1" x14ac:dyDescent="0.25"/>
    <row r="997950" customFormat="1" x14ac:dyDescent="0.25"/>
    <row r="997951" customFormat="1" x14ac:dyDescent="0.25"/>
    <row r="997952" customFormat="1" x14ac:dyDescent="0.25"/>
    <row r="997953" customFormat="1" x14ac:dyDescent="0.25"/>
    <row r="997954" customFormat="1" x14ac:dyDescent="0.25"/>
    <row r="997955" customFormat="1" x14ac:dyDescent="0.25"/>
    <row r="997956" customFormat="1" x14ac:dyDescent="0.25"/>
    <row r="997957" customFormat="1" x14ac:dyDescent="0.25"/>
    <row r="997958" customFormat="1" x14ac:dyDescent="0.25"/>
    <row r="997959" customFormat="1" x14ac:dyDescent="0.25"/>
    <row r="997960" customFormat="1" x14ac:dyDescent="0.25"/>
    <row r="997961" customFormat="1" x14ac:dyDescent="0.25"/>
    <row r="997962" customFormat="1" x14ac:dyDescent="0.25"/>
    <row r="997963" customFormat="1" x14ac:dyDescent="0.25"/>
    <row r="997964" customFormat="1" x14ac:dyDescent="0.25"/>
    <row r="997965" customFormat="1" x14ac:dyDescent="0.25"/>
    <row r="997966" customFormat="1" x14ac:dyDescent="0.25"/>
    <row r="997967" customFormat="1" x14ac:dyDescent="0.25"/>
    <row r="997968" customFormat="1" x14ac:dyDescent="0.25"/>
    <row r="997969" customFormat="1" x14ac:dyDescent="0.25"/>
    <row r="997970" customFormat="1" x14ac:dyDescent="0.25"/>
    <row r="997971" customFormat="1" x14ac:dyDescent="0.25"/>
    <row r="997972" customFormat="1" x14ac:dyDescent="0.25"/>
    <row r="997973" customFormat="1" x14ac:dyDescent="0.25"/>
    <row r="997974" customFormat="1" x14ac:dyDescent="0.25"/>
    <row r="997975" customFormat="1" x14ac:dyDescent="0.25"/>
    <row r="997976" customFormat="1" x14ac:dyDescent="0.25"/>
    <row r="997977" customFormat="1" x14ac:dyDescent="0.25"/>
    <row r="997978" customFormat="1" x14ac:dyDescent="0.25"/>
    <row r="997979" customFormat="1" x14ac:dyDescent="0.25"/>
    <row r="997980" customFormat="1" x14ac:dyDescent="0.25"/>
    <row r="997981" customFormat="1" x14ac:dyDescent="0.25"/>
    <row r="997982" customFormat="1" x14ac:dyDescent="0.25"/>
    <row r="997983" customFormat="1" x14ac:dyDescent="0.25"/>
    <row r="997984" customFormat="1" x14ac:dyDescent="0.25"/>
    <row r="997985" customFormat="1" x14ac:dyDescent="0.25"/>
    <row r="997986" customFormat="1" x14ac:dyDescent="0.25"/>
    <row r="997987" customFormat="1" x14ac:dyDescent="0.25"/>
    <row r="997988" customFormat="1" x14ac:dyDescent="0.25"/>
    <row r="997989" customFormat="1" x14ac:dyDescent="0.25"/>
    <row r="997990" customFormat="1" x14ac:dyDescent="0.25"/>
    <row r="997991" customFormat="1" x14ac:dyDescent="0.25"/>
    <row r="997992" customFormat="1" x14ac:dyDescent="0.25"/>
    <row r="997993" customFormat="1" x14ac:dyDescent="0.25"/>
    <row r="997994" customFormat="1" x14ac:dyDescent="0.25"/>
    <row r="997995" customFormat="1" x14ac:dyDescent="0.25"/>
    <row r="997996" customFormat="1" x14ac:dyDescent="0.25"/>
    <row r="997997" customFormat="1" x14ac:dyDescent="0.25"/>
    <row r="997998" customFormat="1" x14ac:dyDescent="0.25"/>
    <row r="997999" customFormat="1" x14ac:dyDescent="0.25"/>
    <row r="998000" customFormat="1" x14ac:dyDescent="0.25"/>
    <row r="998001" customFormat="1" x14ac:dyDescent="0.25"/>
    <row r="998002" customFormat="1" x14ac:dyDescent="0.25"/>
    <row r="998003" customFormat="1" x14ac:dyDescent="0.25"/>
    <row r="998004" customFormat="1" x14ac:dyDescent="0.25"/>
    <row r="998005" customFormat="1" x14ac:dyDescent="0.25"/>
    <row r="998006" customFormat="1" x14ac:dyDescent="0.25"/>
    <row r="998007" customFormat="1" x14ac:dyDescent="0.25"/>
    <row r="998008" customFormat="1" x14ac:dyDescent="0.25"/>
    <row r="998009" customFormat="1" x14ac:dyDescent="0.25"/>
    <row r="998010" customFormat="1" x14ac:dyDescent="0.25"/>
    <row r="998011" customFormat="1" x14ac:dyDescent="0.25"/>
    <row r="998012" customFormat="1" x14ac:dyDescent="0.25"/>
    <row r="998013" customFormat="1" x14ac:dyDescent="0.25"/>
    <row r="998014" customFormat="1" x14ac:dyDescent="0.25"/>
    <row r="998015" customFormat="1" x14ac:dyDescent="0.25"/>
    <row r="998016" customFormat="1" x14ac:dyDescent="0.25"/>
    <row r="998017" customFormat="1" x14ac:dyDescent="0.25"/>
    <row r="998018" customFormat="1" x14ac:dyDescent="0.25"/>
    <row r="998019" customFormat="1" x14ac:dyDescent="0.25"/>
    <row r="998020" customFormat="1" x14ac:dyDescent="0.25"/>
    <row r="998021" customFormat="1" x14ac:dyDescent="0.25"/>
    <row r="998022" customFormat="1" x14ac:dyDescent="0.25"/>
    <row r="998023" customFormat="1" x14ac:dyDescent="0.25"/>
    <row r="998024" customFormat="1" x14ac:dyDescent="0.25"/>
    <row r="998025" customFormat="1" x14ac:dyDescent="0.25"/>
    <row r="998026" customFormat="1" x14ac:dyDescent="0.25"/>
    <row r="998027" customFormat="1" x14ac:dyDescent="0.25"/>
    <row r="998028" customFormat="1" x14ac:dyDescent="0.25"/>
    <row r="998029" customFormat="1" x14ac:dyDescent="0.25"/>
    <row r="998030" customFormat="1" x14ac:dyDescent="0.25"/>
    <row r="998031" customFormat="1" x14ac:dyDescent="0.25"/>
    <row r="998032" customFormat="1" x14ac:dyDescent="0.25"/>
    <row r="998033" customFormat="1" x14ac:dyDescent="0.25"/>
    <row r="998034" customFormat="1" x14ac:dyDescent="0.25"/>
    <row r="998035" customFormat="1" x14ac:dyDescent="0.25"/>
    <row r="998036" customFormat="1" x14ac:dyDescent="0.25"/>
    <row r="998037" customFormat="1" x14ac:dyDescent="0.25"/>
    <row r="998038" customFormat="1" x14ac:dyDescent="0.25"/>
    <row r="998039" customFormat="1" x14ac:dyDescent="0.25"/>
    <row r="998040" customFormat="1" x14ac:dyDescent="0.25"/>
    <row r="998041" customFormat="1" x14ac:dyDescent="0.25"/>
    <row r="998042" customFormat="1" x14ac:dyDescent="0.25"/>
    <row r="998043" customFormat="1" x14ac:dyDescent="0.25"/>
    <row r="998044" customFormat="1" x14ac:dyDescent="0.25"/>
    <row r="998045" customFormat="1" x14ac:dyDescent="0.25"/>
    <row r="998046" customFormat="1" x14ac:dyDescent="0.25"/>
    <row r="998047" customFormat="1" x14ac:dyDescent="0.25"/>
    <row r="998048" customFormat="1" x14ac:dyDescent="0.25"/>
    <row r="998049" customFormat="1" x14ac:dyDescent="0.25"/>
    <row r="998050" customFormat="1" x14ac:dyDescent="0.25"/>
    <row r="998051" customFormat="1" x14ac:dyDescent="0.25"/>
    <row r="998052" customFormat="1" x14ac:dyDescent="0.25"/>
    <row r="998053" customFormat="1" x14ac:dyDescent="0.25"/>
    <row r="998054" customFormat="1" x14ac:dyDescent="0.25"/>
    <row r="998055" customFormat="1" x14ac:dyDescent="0.25"/>
    <row r="998056" customFormat="1" x14ac:dyDescent="0.25"/>
    <row r="998057" customFormat="1" x14ac:dyDescent="0.25"/>
    <row r="998058" customFormat="1" x14ac:dyDescent="0.25"/>
    <row r="998059" customFormat="1" x14ac:dyDescent="0.25"/>
    <row r="998060" customFormat="1" x14ac:dyDescent="0.25"/>
    <row r="998061" customFormat="1" x14ac:dyDescent="0.25"/>
    <row r="998062" customFormat="1" x14ac:dyDescent="0.25"/>
    <row r="998063" customFormat="1" x14ac:dyDescent="0.25"/>
    <row r="998064" customFormat="1" x14ac:dyDescent="0.25"/>
    <row r="998065" customFormat="1" x14ac:dyDescent="0.25"/>
    <row r="998066" customFormat="1" x14ac:dyDescent="0.25"/>
    <row r="998067" customFormat="1" x14ac:dyDescent="0.25"/>
    <row r="998068" customFormat="1" x14ac:dyDescent="0.25"/>
    <row r="998069" customFormat="1" x14ac:dyDescent="0.25"/>
    <row r="998070" customFormat="1" x14ac:dyDescent="0.25"/>
    <row r="998071" customFormat="1" x14ac:dyDescent="0.25"/>
    <row r="998072" customFormat="1" x14ac:dyDescent="0.25"/>
    <row r="998073" customFormat="1" x14ac:dyDescent="0.25"/>
    <row r="998074" customFormat="1" x14ac:dyDescent="0.25"/>
    <row r="998075" customFormat="1" x14ac:dyDescent="0.25"/>
    <row r="998076" customFormat="1" x14ac:dyDescent="0.25"/>
    <row r="998077" customFormat="1" x14ac:dyDescent="0.25"/>
    <row r="998078" customFormat="1" x14ac:dyDescent="0.25"/>
    <row r="998079" customFormat="1" x14ac:dyDescent="0.25"/>
    <row r="998080" customFormat="1" x14ac:dyDescent="0.25"/>
    <row r="998081" customFormat="1" x14ac:dyDescent="0.25"/>
    <row r="998082" customFormat="1" x14ac:dyDescent="0.25"/>
    <row r="998083" customFormat="1" x14ac:dyDescent="0.25"/>
    <row r="998084" customFormat="1" x14ac:dyDescent="0.25"/>
    <row r="998085" customFormat="1" x14ac:dyDescent="0.25"/>
    <row r="998086" customFormat="1" x14ac:dyDescent="0.25"/>
    <row r="998087" customFormat="1" x14ac:dyDescent="0.25"/>
    <row r="998088" customFormat="1" x14ac:dyDescent="0.25"/>
    <row r="998089" customFormat="1" x14ac:dyDescent="0.25"/>
    <row r="998090" customFormat="1" x14ac:dyDescent="0.25"/>
    <row r="998091" customFormat="1" x14ac:dyDescent="0.25"/>
    <row r="998092" customFormat="1" x14ac:dyDescent="0.25"/>
    <row r="998093" customFormat="1" x14ac:dyDescent="0.25"/>
    <row r="998094" customFormat="1" x14ac:dyDescent="0.25"/>
    <row r="998095" customFormat="1" x14ac:dyDescent="0.25"/>
    <row r="998096" customFormat="1" x14ac:dyDescent="0.25"/>
    <row r="998097" customFormat="1" x14ac:dyDescent="0.25"/>
    <row r="998098" customFormat="1" x14ac:dyDescent="0.25"/>
    <row r="998099" customFormat="1" x14ac:dyDescent="0.25"/>
    <row r="998100" customFormat="1" x14ac:dyDescent="0.25"/>
    <row r="998101" customFormat="1" x14ac:dyDescent="0.25"/>
    <row r="998102" customFormat="1" x14ac:dyDescent="0.25"/>
    <row r="998103" customFormat="1" x14ac:dyDescent="0.25"/>
    <row r="998104" customFormat="1" x14ac:dyDescent="0.25"/>
    <row r="998105" customFormat="1" x14ac:dyDescent="0.25"/>
    <row r="998106" customFormat="1" x14ac:dyDescent="0.25"/>
    <row r="998107" customFormat="1" x14ac:dyDescent="0.25"/>
    <row r="998108" customFormat="1" x14ac:dyDescent="0.25"/>
    <row r="998109" customFormat="1" x14ac:dyDescent="0.25"/>
    <row r="998110" customFormat="1" x14ac:dyDescent="0.25"/>
    <row r="998111" customFormat="1" x14ac:dyDescent="0.25"/>
    <row r="998112" customFormat="1" x14ac:dyDescent="0.25"/>
    <row r="998113" customFormat="1" x14ac:dyDescent="0.25"/>
    <row r="998114" customFormat="1" x14ac:dyDescent="0.25"/>
    <row r="998115" customFormat="1" x14ac:dyDescent="0.25"/>
    <row r="998116" customFormat="1" x14ac:dyDescent="0.25"/>
    <row r="998117" customFormat="1" x14ac:dyDescent="0.25"/>
    <row r="998118" customFormat="1" x14ac:dyDescent="0.25"/>
    <row r="998119" customFormat="1" x14ac:dyDescent="0.25"/>
    <row r="998120" customFormat="1" x14ac:dyDescent="0.25"/>
    <row r="998121" customFormat="1" x14ac:dyDescent="0.25"/>
    <row r="998122" customFormat="1" x14ac:dyDescent="0.25"/>
    <row r="998123" customFormat="1" x14ac:dyDescent="0.25"/>
    <row r="998124" customFormat="1" x14ac:dyDescent="0.25"/>
    <row r="998125" customFormat="1" x14ac:dyDescent="0.25"/>
    <row r="998126" customFormat="1" x14ac:dyDescent="0.25"/>
    <row r="998127" customFormat="1" x14ac:dyDescent="0.25"/>
    <row r="998128" customFormat="1" x14ac:dyDescent="0.25"/>
    <row r="998129" customFormat="1" x14ac:dyDescent="0.25"/>
    <row r="998130" customFormat="1" x14ac:dyDescent="0.25"/>
    <row r="998131" customFormat="1" x14ac:dyDescent="0.25"/>
    <row r="998132" customFormat="1" x14ac:dyDescent="0.25"/>
    <row r="998133" customFormat="1" x14ac:dyDescent="0.25"/>
    <row r="998134" customFormat="1" x14ac:dyDescent="0.25"/>
    <row r="998135" customFormat="1" x14ac:dyDescent="0.25"/>
    <row r="998136" customFormat="1" x14ac:dyDescent="0.25"/>
    <row r="998137" customFormat="1" x14ac:dyDescent="0.25"/>
    <row r="998138" customFormat="1" x14ac:dyDescent="0.25"/>
    <row r="998139" customFormat="1" x14ac:dyDescent="0.25"/>
    <row r="998140" customFormat="1" x14ac:dyDescent="0.25"/>
    <row r="998141" customFormat="1" x14ac:dyDescent="0.25"/>
    <row r="998142" customFormat="1" x14ac:dyDescent="0.25"/>
    <row r="998143" customFormat="1" x14ac:dyDescent="0.25"/>
    <row r="998144" customFormat="1" x14ac:dyDescent="0.25"/>
    <row r="998145" customFormat="1" x14ac:dyDescent="0.25"/>
    <row r="998146" customFormat="1" x14ac:dyDescent="0.25"/>
    <row r="998147" customFormat="1" x14ac:dyDescent="0.25"/>
    <row r="998148" customFormat="1" x14ac:dyDescent="0.25"/>
    <row r="998149" customFormat="1" x14ac:dyDescent="0.25"/>
    <row r="998150" customFormat="1" x14ac:dyDescent="0.25"/>
    <row r="998151" customFormat="1" x14ac:dyDescent="0.25"/>
    <row r="998152" customFormat="1" x14ac:dyDescent="0.25"/>
    <row r="998153" customFormat="1" x14ac:dyDescent="0.25"/>
    <row r="998154" customFormat="1" x14ac:dyDescent="0.25"/>
    <row r="998155" customFormat="1" x14ac:dyDescent="0.25"/>
    <row r="998156" customFormat="1" x14ac:dyDescent="0.25"/>
    <row r="998157" customFormat="1" x14ac:dyDescent="0.25"/>
    <row r="998158" customFormat="1" x14ac:dyDescent="0.25"/>
    <row r="998159" customFormat="1" x14ac:dyDescent="0.25"/>
    <row r="998160" customFormat="1" x14ac:dyDescent="0.25"/>
    <row r="998161" customFormat="1" x14ac:dyDescent="0.25"/>
    <row r="998162" customFormat="1" x14ac:dyDescent="0.25"/>
    <row r="998163" customFormat="1" x14ac:dyDescent="0.25"/>
    <row r="998164" customFormat="1" x14ac:dyDescent="0.25"/>
    <row r="998165" customFormat="1" x14ac:dyDescent="0.25"/>
    <row r="998166" customFormat="1" x14ac:dyDescent="0.25"/>
    <row r="998167" customFormat="1" x14ac:dyDescent="0.25"/>
    <row r="998168" customFormat="1" x14ac:dyDescent="0.25"/>
    <row r="998169" customFormat="1" x14ac:dyDescent="0.25"/>
    <row r="998170" customFormat="1" x14ac:dyDescent="0.25"/>
    <row r="998171" customFormat="1" x14ac:dyDescent="0.25"/>
    <row r="998172" customFormat="1" x14ac:dyDescent="0.25"/>
    <row r="998173" customFormat="1" x14ac:dyDescent="0.25"/>
    <row r="998174" customFormat="1" x14ac:dyDescent="0.25"/>
    <row r="998175" customFormat="1" x14ac:dyDescent="0.25"/>
    <row r="998176" customFormat="1" x14ac:dyDescent="0.25"/>
    <row r="998177" customFormat="1" x14ac:dyDescent="0.25"/>
    <row r="998178" customFormat="1" x14ac:dyDescent="0.25"/>
    <row r="998179" customFormat="1" x14ac:dyDescent="0.25"/>
    <row r="998180" customFormat="1" x14ac:dyDescent="0.25"/>
    <row r="998181" customFormat="1" x14ac:dyDescent="0.25"/>
    <row r="998182" customFormat="1" x14ac:dyDescent="0.25"/>
    <row r="998183" customFormat="1" x14ac:dyDescent="0.25"/>
    <row r="998184" customFormat="1" x14ac:dyDescent="0.25"/>
    <row r="998185" customFormat="1" x14ac:dyDescent="0.25"/>
    <row r="998186" customFormat="1" x14ac:dyDescent="0.25"/>
    <row r="998187" customFormat="1" x14ac:dyDescent="0.25"/>
    <row r="998188" customFormat="1" x14ac:dyDescent="0.25"/>
    <row r="998189" customFormat="1" x14ac:dyDescent="0.25"/>
    <row r="998190" customFormat="1" x14ac:dyDescent="0.25"/>
    <row r="998191" customFormat="1" x14ac:dyDescent="0.25"/>
    <row r="998192" customFormat="1" x14ac:dyDescent="0.25"/>
    <row r="998193" customFormat="1" x14ac:dyDescent="0.25"/>
    <row r="998194" customFormat="1" x14ac:dyDescent="0.25"/>
    <row r="998195" customFormat="1" x14ac:dyDescent="0.25"/>
    <row r="998196" customFormat="1" x14ac:dyDescent="0.25"/>
    <row r="998197" customFormat="1" x14ac:dyDescent="0.25"/>
    <row r="998198" customFormat="1" x14ac:dyDescent="0.25"/>
    <row r="998199" customFormat="1" x14ac:dyDescent="0.25"/>
    <row r="998200" customFormat="1" x14ac:dyDescent="0.25"/>
    <row r="998201" customFormat="1" x14ac:dyDescent="0.25"/>
    <row r="998202" customFormat="1" x14ac:dyDescent="0.25"/>
    <row r="998203" customFormat="1" x14ac:dyDescent="0.25"/>
    <row r="998204" customFormat="1" x14ac:dyDescent="0.25"/>
    <row r="998205" customFormat="1" x14ac:dyDescent="0.25"/>
    <row r="998206" customFormat="1" x14ac:dyDescent="0.25"/>
    <row r="998207" customFormat="1" x14ac:dyDescent="0.25"/>
    <row r="998208" customFormat="1" x14ac:dyDescent="0.25"/>
    <row r="998209" customFormat="1" x14ac:dyDescent="0.25"/>
    <row r="998210" customFormat="1" x14ac:dyDescent="0.25"/>
    <row r="998211" customFormat="1" x14ac:dyDescent="0.25"/>
    <row r="998212" customFormat="1" x14ac:dyDescent="0.25"/>
    <row r="998213" customFormat="1" x14ac:dyDescent="0.25"/>
    <row r="998214" customFormat="1" x14ac:dyDescent="0.25"/>
    <row r="998215" customFormat="1" x14ac:dyDescent="0.25"/>
    <row r="998216" customFormat="1" x14ac:dyDescent="0.25"/>
    <row r="998217" customFormat="1" x14ac:dyDescent="0.25"/>
    <row r="998218" customFormat="1" x14ac:dyDescent="0.25"/>
    <row r="998219" customFormat="1" x14ac:dyDescent="0.25"/>
    <row r="998220" customFormat="1" x14ac:dyDescent="0.25"/>
    <row r="998221" customFormat="1" x14ac:dyDescent="0.25"/>
    <row r="998222" customFormat="1" x14ac:dyDescent="0.25"/>
    <row r="998223" customFormat="1" x14ac:dyDescent="0.25"/>
    <row r="998224" customFormat="1" x14ac:dyDescent="0.25"/>
    <row r="998225" customFormat="1" x14ac:dyDescent="0.25"/>
    <row r="998226" customFormat="1" x14ac:dyDescent="0.25"/>
    <row r="998227" customFormat="1" x14ac:dyDescent="0.25"/>
    <row r="998228" customFormat="1" x14ac:dyDescent="0.25"/>
    <row r="998229" customFormat="1" x14ac:dyDescent="0.25"/>
    <row r="998230" customFormat="1" x14ac:dyDescent="0.25"/>
    <row r="998231" customFormat="1" x14ac:dyDescent="0.25"/>
    <row r="998232" customFormat="1" x14ac:dyDescent="0.25"/>
    <row r="998233" customFormat="1" x14ac:dyDescent="0.25"/>
    <row r="998234" customFormat="1" x14ac:dyDescent="0.25"/>
    <row r="998235" customFormat="1" x14ac:dyDescent="0.25"/>
    <row r="998236" customFormat="1" x14ac:dyDescent="0.25"/>
    <row r="998237" customFormat="1" x14ac:dyDescent="0.25"/>
    <row r="998238" customFormat="1" x14ac:dyDescent="0.25"/>
    <row r="998239" customFormat="1" x14ac:dyDescent="0.25"/>
    <row r="998240" customFormat="1" x14ac:dyDescent="0.25"/>
    <row r="998241" customFormat="1" x14ac:dyDescent="0.25"/>
    <row r="998242" customFormat="1" x14ac:dyDescent="0.25"/>
    <row r="998243" customFormat="1" x14ac:dyDescent="0.25"/>
    <row r="998244" customFormat="1" x14ac:dyDescent="0.25"/>
    <row r="998245" customFormat="1" x14ac:dyDescent="0.25"/>
    <row r="998246" customFormat="1" x14ac:dyDescent="0.25"/>
    <row r="998247" customFormat="1" x14ac:dyDescent="0.25"/>
    <row r="998248" customFormat="1" x14ac:dyDescent="0.25"/>
    <row r="998249" customFormat="1" x14ac:dyDescent="0.25"/>
    <row r="998250" customFormat="1" x14ac:dyDescent="0.25"/>
    <row r="998251" customFormat="1" x14ac:dyDescent="0.25"/>
    <row r="998252" customFormat="1" x14ac:dyDescent="0.25"/>
    <row r="998253" customFormat="1" x14ac:dyDescent="0.25"/>
    <row r="998254" customFormat="1" x14ac:dyDescent="0.25"/>
    <row r="998255" customFormat="1" x14ac:dyDescent="0.25"/>
    <row r="998256" customFormat="1" x14ac:dyDescent="0.25"/>
    <row r="998257" customFormat="1" x14ac:dyDescent="0.25"/>
    <row r="998258" customFormat="1" x14ac:dyDescent="0.25"/>
    <row r="998259" customFormat="1" x14ac:dyDescent="0.25"/>
    <row r="998260" customFormat="1" x14ac:dyDescent="0.25"/>
    <row r="998261" customFormat="1" x14ac:dyDescent="0.25"/>
    <row r="998262" customFormat="1" x14ac:dyDescent="0.25"/>
    <row r="998263" customFormat="1" x14ac:dyDescent="0.25"/>
    <row r="998264" customFormat="1" x14ac:dyDescent="0.25"/>
    <row r="998265" customFormat="1" x14ac:dyDescent="0.25"/>
    <row r="998266" customFormat="1" x14ac:dyDescent="0.25"/>
    <row r="998267" customFormat="1" x14ac:dyDescent="0.25"/>
    <row r="998268" customFormat="1" x14ac:dyDescent="0.25"/>
    <row r="998269" customFormat="1" x14ac:dyDescent="0.25"/>
    <row r="998270" customFormat="1" x14ac:dyDescent="0.25"/>
    <row r="998271" customFormat="1" x14ac:dyDescent="0.25"/>
    <row r="998272" customFormat="1" x14ac:dyDescent="0.25"/>
    <row r="998273" customFormat="1" x14ac:dyDescent="0.25"/>
    <row r="998274" customFormat="1" x14ac:dyDescent="0.25"/>
    <row r="998275" customFormat="1" x14ac:dyDescent="0.25"/>
    <row r="998276" customFormat="1" x14ac:dyDescent="0.25"/>
    <row r="998277" customFormat="1" x14ac:dyDescent="0.25"/>
    <row r="998278" customFormat="1" x14ac:dyDescent="0.25"/>
    <row r="998279" customFormat="1" x14ac:dyDescent="0.25"/>
    <row r="998280" customFormat="1" x14ac:dyDescent="0.25"/>
    <row r="998281" customFormat="1" x14ac:dyDescent="0.25"/>
    <row r="998282" customFormat="1" x14ac:dyDescent="0.25"/>
    <row r="998283" customFormat="1" x14ac:dyDescent="0.25"/>
    <row r="998284" customFormat="1" x14ac:dyDescent="0.25"/>
    <row r="998285" customFormat="1" x14ac:dyDescent="0.25"/>
    <row r="998286" customFormat="1" x14ac:dyDescent="0.25"/>
    <row r="998287" customFormat="1" x14ac:dyDescent="0.25"/>
    <row r="998288" customFormat="1" x14ac:dyDescent="0.25"/>
    <row r="998289" customFormat="1" x14ac:dyDescent="0.25"/>
    <row r="998290" customFormat="1" x14ac:dyDescent="0.25"/>
    <row r="998291" customFormat="1" x14ac:dyDescent="0.25"/>
    <row r="998292" customFormat="1" x14ac:dyDescent="0.25"/>
    <row r="998293" customFormat="1" x14ac:dyDescent="0.25"/>
    <row r="998294" customFormat="1" x14ac:dyDescent="0.25"/>
    <row r="998295" customFormat="1" x14ac:dyDescent="0.25"/>
    <row r="998296" customFormat="1" x14ac:dyDescent="0.25"/>
    <row r="998297" customFormat="1" x14ac:dyDescent="0.25"/>
    <row r="998298" customFormat="1" x14ac:dyDescent="0.25"/>
    <row r="998299" customFormat="1" x14ac:dyDescent="0.25"/>
    <row r="998300" customFormat="1" x14ac:dyDescent="0.25"/>
    <row r="998301" customFormat="1" x14ac:dyDescent="0.25"/>
    <row r="998302" customFormat="1" x14ac:dyDescent="0.25"/>
    <row r="998303" customFormat="1" x14ac:dyDescent="0.25"/>
    <row r="998304" customFormat="1" x14ac:dyDescent="0.25"/>
    <row r="998305" customFormat="1" x14ac:dyDescent="0.25"/>
    <row r="998306" customFormat="1" x14ac:dyDescent="0.25"/>
    <row r="998307" customFormat="1" x14ac:dyDescent="0.25"/>
    <row r="998308" customFormat="1" x14ac:dyDescent="0.25"/>
    <row r="998309" customFormat="1" x14ac:dyDescent="0.25"/>
    <row r="998310" customFormat="1" x14ac:dyDescent="0.25"/>
    <row r="998311" customFormat="1" x14ac:dyDescent="0.25"/>
    <row r="998312" customFormat="1" x14ac:dyDescent="0.25"/>
    <row r="998313" customFormat="1" x14ac:dyDescent="0.25"/>
    <row r="998314" customFormat="1" x14ac:dyDescent="0.25"/>
    <row r="998315" customFormat="1" x14ac:dyDescent="0.25"/>
    <row r="998316" customFormat="1" x14ac:dyDescent="0.25"/>
    <row r="998317" customFormat="1" x14ac:dyDescent="0.25"/>
    <row r="998318" customFormat="1" x14ac:dyDescent="0.25"/>
    <row r="998319" customFormat="1" x14ac:dyDescent="0.25"/>
    <row r="998320" customFormat="1" x14ac:dyDescent="0.25"/>
    <row r="998321" customFormat="1" x14ac:dyDescent="0.25"/>
    <row r="998322" customFormat="1" x14ac:dyDescent="0.25"/>
    <row r="998323" customFormat="1" x14ac:dyDescent="0.25"/>
    <row r="998324" customFormat="1" x14ac:dyDescent="0.25"/>
    <row r="998325" customFormat="1" x14ac:dyDescent="0.25"/>
    <row r="998326" customFormat="1" x14ac:dyDescent="0.25"/>
    <row r="998327" customFormat="1" x14ac:dyDescent="0.25"/>
    <row r="998328" customFormat="1" x14ac:dyDescent="0.25"/>
    <row r="998329" customFormat="1" x14ac:dyDescent="0.25"/>
    <row r="998330" customFormat="1" x14ac:dyDescent="0.25"/>
    <row r="998331" customFormat="1" x14ac:dyDescent="0.25"/>
    <row r="998332" customFormat="1" x14ac:dyDescent="0.25"/>
    <row r="998333" customFormat="1" x14ac:dyDescent="0.25"/>
    <row r="998334" customFormat="1" x14ac:dyDescent="0.25"/>
    <row r="998335" customFormat="1" x14ac:dyDescent="0.25"/>
    <row r="998336" customFormat="1" x14ac:dyDescent="0.25"/>
    <row r="998337" customFormat="1" x14ac:dyDescent="0.25"/>
    <row r="998338" customFormat="1" x14ac:dyDescent="0.25"/>
    <row r="998339" customFormat="1" x14ac:dyDescent="0.25"/>
    <row r="998340" customFormat="1" x14ac:dyDescent="0.25"/>
    <row r="998341" customFormat="1" x14ac:dyDescent="0.25"/>
    <row r="998342" customFormat="1" x14ac:dyDescent="0.25"/>
    <row r="998343" customFormat="1" x14ac:dyDescent="0.25"/>
    <row r="998344" customFormat="1" x14ac:dyDescent="0.25"/>
    <row r="998345" customFormat="1" x14ac:dyDescent="0.25"/>
    <row r="998346" customFormat="1" x14ac:dyDescent="0.25"/>
    <row r="998347" customFormat="1" x14ac:dyDescent="0.25"/>
    <row r="998348" customFormat="1" x14ac:dyDescent="0.25"/>
    <row r="998349" customFormat="1" x14ac:dyDescent="0.25"/>
    <row r="998350" customFormat="1" x14ac:dyDescent="0.25"/>
    <row r="998351" customFormat="1" x14ac:dyDescent="0.25"/>
    <row r="998352" customFormat="1" x14ac:dyDescent="0.25"/>
    <row r="998353" customFormat="1" x14ac:dyDescent="0.25"/>
    <row r="998354" customFormat="1" x14ac:dyDescent="0.25"/>
    <row r="998355" customFormat="1" x14ac:dyDescent="0.25"/>
    <row r="998356" customFormat="1" x14ac:dyDescent="0.25"/>
    <row r="998357" customFormat="1" x14ac:dyDescent="0.25"/>
    <row r="998358" customFormat="1" x14ac:dyDescent="0.25"/>
    <row r="998359" customFormat="1" x14ac:dyDescent="0.25"/>
    <row r="998360" customFormat="1" x14ac:dyDescent="0.25"/>
    <row r="998361" customFormat="1" x14ac:dyDescent="0.25"/>
    <row r="998362" customFormat="1" x14ac:dyDescent="0.25"/>
    <row r="998363" customFormat="1" x14ac:dyDescent="0.25"/>
    <row r="998364" customFormat="1" x14ac:dyDescent="0.25"/>
    <row r="998365" customFormat="1" x14ac:dyDescent="0.25"/>
    <row r="998366" customFormat="1" x14ac:dyDescent="0.25"/>
    <row r="998367" customFormat="1" x14ac:dyDescent="0.25"/>
    <row r="998368" customFormat="1" x14ac:dyDescent="0.25"/>
    <row r="998369" customFormat="1" x14ac:dyDescent="0.25"/>
    <row r="998370" customFormat="1" x14ac:dyDescent="0.25"/>
    <row r="998371" customFormat="1" x14ac:dyDescent="0.25"/>
    <row r="998372" customFormat="1" x14ac:dyDescent="0.25"/>
    <row r="998373" customFormat="1" x14ac:dyDescent="0.25"/>
    <row r="998374" customFormat="1" x14ac:dyDescent="0.25"/>
    <row r="998375" customFormat="1" x14ac:dyDescent="0.25"/>
    <row r="998376" customFormat="1" x14ac:dyDescent="0.25"/>
    <row r="998377" customFormat="1" x14ac:dyDescent="0.25"/>
    <row r="998378" customFormat="1" x14ac:dyDescent="0.25"/>
    <row r="998379" customFormat="1" x14ac:dyDescent="0.25"/>
    <row r="998380" customFormat="1" x14ac:dyDescent="0.25"/>
    <row r="998381" customFormat="1" x14ac:dyDescent="0.25"/>
    <row r="998382" customFormat="1" x14ac:dyDescent="0.25"/>
    <row r="998383" customFormat="1" x14ac:dyDescent="0.25"/>
    <row r="998384" customFormat="1" x14ac:dyDescent="0.25"/>
    <row r="998385" customFormat="1" x14ac:dyDescent="0.25"/>
    <row r="998386" customFormat="1" x14ac:dyDescent="0.25"/>
    <row r="998387" customFormat="1" x14ac:dyDescent="0.25"/>
    <row r="998388" customFormat="1" x14ac:dyDescent="0.25"/>
    <row r="998389" customFormat="1" x14ac:dyDescent="0.25"/>
    <row r="998390" customFormat="1" x14ac:dyDescent="0.25"/>
    <row r="998391" customFormat="1" x14ac:dyDescent="0.25"/>
    <row r="998392" customFormat="1" x14ac:dyDescent="0.25"/>
    <row r="998393" customFormat="1" x14ac:dyDescent="0.25"/>
    <row r="998394" customFormat="1" x14ac:dyDescent="0.25"/>
    <row r="998395" customFormat="1" x14ac:dyDescent="0.25"/>
    <row r="998396" customFormat="1" x14ac:dyDescent="0.25"/>
    <row r="998397" customFormat="1" x14ac:dyDescent="0.25"/>
    <row r="998398" customFormat="1" x14ac:dyDescent="0.25"/>
    <row r="998399" customFormat="1" x14ac:dyDescent="0.25"/>
    <row r="998400" customFormat="1" x14ac:dyDescent="0.25"/>
    <row r="998401" customFormat="1" x14ac:dyDescent="0.25"/>
    <row r="998402" customFormat="1" x14ac:dyDescent="0.25"/>
    <row r="998403" customFormat="1" x14ac:dyDescent="0.25"/>
    <row r="998404" customFormat="1" x14ac:dyDescent="0.25"/>
    <row r="998405" customFormat="1" x14ac:dyDescent="0.25"/>
    <row r="998406" customFormat="1" x14ac:dyDescent="0.25"/>
    <row r="998407" customFormat="1" x14ac:dyDescent="0.25"/>
    <row r="998408" customFormat="1" x14ac:dyDescent="0.25"/>
    <row r="998409" customFormat="1" x14ac:dyDescent="0.25"/>
    <row r="998410" customFormat="1" x14ac:dyDescent="0.25"/>
    <row r="998411" customFormat="1" x14ac:dyDescent="0.25"/>
    <row r="998412" customFormat="1" x14ac:dyDescent="0.25"/>
    <row r="998413" customFormat="1" x14ac:dyDescent="0.25"/>
    <row r="998414" customFormat="1" x14ac:dyDescent="0.25"/>
    <row r="998415" customFormat="1" x14ac:dyDescent="0.25"/>
    <row r="998416" customFormat="1" x14ac:dyDescent="0.25"/>
    <row r="998417" customFormat="1" x14ac:dyDescent="0.25"/>
    <row r="998418" customFormat="1" x14ac:dyDescent="0.25"/>
    <row r="998419" customFormat="1" x14ac:dyDescent="0.25"/>
    <row r="998420" customFormat="1" x14ac:dyDescent="0.25"/>
    <row r="998421" customFormat="1" x14ac:dyDescent="0.25"/>
    <row r="998422" customFormat="1" x14ac:dyDescent="0.25"/>
    <row r="998423" customFormat="1" x14ac:dyDescent="0.25"/>
    <row r="998424" customFormat="1" x14ac:dyDescent="0.25"/>
    <row r="998425" customFormat="1" x14ac:dyDescent="0.25"/>
    <row r="998426" customFormat="1" x14ac:dyDescent="0.25"/>
    <row r="998427" customFormat="1" x14ac:dyDescent="0.25"/>
    <row r="998428" customFormat="1" x14ac:dyDescent="0.25"/>
    <row r="998429" customFormat="1" x14ac:dyDescent="0.25"/>
    <row r="998430" customFormat="1" x14ac:dyDescent="0.25"/>
    <row r="998431" customFormat="1" x14ac:dyDescent="0.25"/>
    <row r="998432" customFormat="1" x14ac:dyDescent="0.25"/>
    <row r="998433" customFormat="1" x14ac:dyDescent="0.25"/>
    <row r="998434" customFormat="1" x14ac:dyDescent="0.25"/>
    <row r="998435" customFormat="1" x14ac:dyDescent="0.25"/>
    <row r="998436" customFormat="1" x14ac:dyDescent="0.25"/>
    <row r="998437" customFormat="1" x14ac:dyDescent="0.25"/>
    <row r="998438" customFormat="1" x14ac:dyDescent="0.25"/>
    <row r="998439" customFormat="1" x14ac:dyDescent="0.25"/>
    <row r="998440" customFormat="1" x14ac:dyDescent="0.25"/>
    <row r="998441" customFormat="1" x14ac:dyDescent="0.25"/>
    <row r="998442" customFormat="1" x14ac:dyDescent="0.25"/>
    <row r="998443" customFormat="1" x14ac:dyDescent="0.25"/>
    <row r="998444" customFormat="1" x14ac:dyDescent="0.25"/>
    <row r="998445" customFormat="1" x14ac:dyDescent="0.25"/>
    <row r="998446" customFormat="1" x14ac:dyDescent="0.25"/>
    <row r="998447" customFormat="1" x14ac:dyDescent="0.25"/>
    <row r="998448" customFormat="1" x14ac:dyDescent="0.25"/>
    <row r="998449" customFormat="1" x14ac:dyDescent="0.25"/>
    <row r="998450" customFormat="1" x14ac:dyDescent="0.25"/>
    <row r="998451" customFormat="1" x14ac:dyDescent="0.25"/>
    <row r="998452" customFormat="1" x14ac:dyDescent="0.25"/>
    <row r="998453" customFormat="1" x14ac:dyDescent="0.25"/>
    <row r="998454" customFormat="1" x14ac:dyDescent="0.25"/>
    <row r="998455" customFormat="1" x14ac:dyDescent="0.25"/>
    <row r="998456" customFormat="1" x14ac:dyDescent="0.25"/>
    <row r="998457" customFormat="1" x14ac:dyDescent="0.25"/>
    <row r="998458" customFormat="1" x14ac:dyDescent="0.25"/>
    <row r="998459" customFormat="1" x14ac:dyDescent="0.25"/>
    <row r="998460" customFormat="1" x14ac:dyDescent="0.25"/>
    <row r="998461" customFormat="1" x14ac:dyDescent="0.25"/>
    <row r="998462" customFormat="1" x14ac:dyDescent="0.25"/>
    <row r="998463" customFormat="1" x14ac:dyDescent="0.25"/>
    <row r="998464" customFormat="1" x14ac:dyDescent="0.25"/>
    <row r="998465" customFormat="1" x14ac:dyDescent="0.25"/>
    <row r="998466" customFormat="1" x14ac:dyDescent="0.25"/>
    <row r="998467" customFormat="1" x14ac:dyDescent="0.25"/>
    <row r="998468" customFormat="1" x14ac:dyDescent="0.25"/>
    <row r="998469" customFormat="1" x14ac:dyDescent="0.25"/>
    <row r="998470" customFormat="1" x14ac:dyDescent="0.25"/>
    <row r="998471" customFormat="1" x14ac:dyDescent="0.25"/>
    <row r="998472" customFormat="1" x14ac:dyDescent="0.25"/>
    <row r="998473" customFormat="1" x14ac:dyDescent="0.25"/>
    <row r="998474" customFormat="1" x14ac:dyDescent="0.25"/>
    <row r="998475" customFormat="1" x14ac:dyDescent="0.25"/>
    <row r="998476" customFormat="1" x14ac:dyDescent="0.25"/>
    <row r="998477" customFormat="1" x14ac:dyDescent="0.25"/>
    <row r="998478" customFormat="1" x14ac:dyDescent="0.25"/>
    <row r="998479" customFormat="1" x14ac:dyDescent="0.25"/>
    <row r="998480" customFormat="1" x14ac:dyDescent="0.25"/>
    <row r="998481" customFormat="1" x14ac:dyDescent="0.25"/>
    <row r="998482" customFormat="1" x14ac:dyDescent="0.25"/>
    <row r="998483" customFormat="1" x14ac:dyDescent="0.25"/>
    <row r="998484" customFormat="1" x14ac:dyDescent="0.25"/>
    <row r="998485" customFormat="1" x14ac:dyDescent="0.25"/>
    <row r="998486" customFormat="1" x14ac:dyDescent="0.25"/>
    <row r="998487" customFormat="1" x14ac:dyDescent="0.25"/>
    <row r="998488" customFormat="1" x14ac:dyDescent="0.25"/>
    <row r="998489" customFormat="1" x14ac:dyDescent="0.25"/>
    <row r="998490" customFormat="1" x14ac:dyDescent="0.25"/>
    <row r="998491" customFormat="1" x14ac:dyDescent="0.25"/>
    <row r="998492" customFormat="1" x14ac:dyDescent="0.25"/>
    <row r="998493" customFormat="1" x14ac:dyDescent="0.25"/>
    <row r="998494" customFormat="1" x14ac:dyDescent="0.25"/>
    <row r="998495" customFormat="1" x14ac:dyDescent="0.25"/>
    <row r="998496" customFormat="1" x14ac:dyDescent="0.25"/>
    <row r="998497" customFormat="1" x14ac:dyDescent="0.25"/>
    <row r="998498" customFormat="1" x14ac:dyDescent="0.25"/>
    <row r="998499" customFormat="1" x14ac:dyDescent="0.25"/>
    <row r="998500" customFormat="1" x14ac:dyDescent="0.25"/>
    <row r="998501" customFormat="1" x14ac:dyDescent="0.25"/>
    <row r="998502" customFormat="1" x14ac:dyDescent="0.25"/>
    <row r="998503" customFormat="1" x14ac:dyDescent="0.25"/>
    <row r="998504" customFormat="1" x14ac:dyDescent="0.25"/>
    <row r="998505" customFormat="1" x14ac:dyDescent="0.25"/>
    <row r="998506" customFormat="1" x14ac:dyDescent="0.25"/>
    <row r="998507" customFormat="1" x14ac:dyDescent="0.25"/>
    <row r="998508" customFormat="1" x14ac:dyDescent="0.25"/>
    <row r="998509" customFormat="1" x14ac:dyDescent="0.25"/>
    <row r="998510" customFormat="1" x14ac:dyDescent="0.25"/>
    <row r="998511" customFormat="1" x14ac:dyDescent="0.25"/>
    <row r="998512" customFormat="1" x14ac:dyDescent="0.25"/>
    <row r="998513" customFormat="1" x14ac:dyDescent="0.25"/>
    <row r="998514" customFormat="1" x14ac:dyDescent="0.25"/>
    <row r="998515" customFormat="1" x14ac:dyDescent="0.25"/>
    <row r="998516" customFormat="1" x14ac:dyDescent="0.25"/>
    <row r="998517" customFormat="1" x14ac:dyDescent="0.25"/>
    <row r="998518" customFormat="1" x14ac:dyDescent="0.25"/>
    <row r="998519" customFormat="1" x14ac:dyDescent="0.25"/>
    <row r="998520" customFormat="1" x14ac:dyDescent="0.25"/>
    <row r="998521" customFormat="1" x14ac:dyDescent="0.25"/>
    <row r="998522" customFormat="1" x14ac:dyDescent="0.25"/>
    <row r="998523" customFormat="1" x14ac:dyDescent="0.25"/>
    <row r="998524" customFormat="1" x14ac:dyDescent="0.25"/>
    <row r="998525" customFormat="1" x14ac:dyDescent="0.25"/>
    <row r="998526" customFormat="1" x14ac:dyDescent="0.25"/>
    <row r="998527" customFormat="1" x14ac:dyDescent="0.25"/>
    <row r="998528" customFormat="1" x14ac:dyDescent="0.25"/>
    <row r="998529" customFormat="1" x14ac:dyDescent="0.25"/>
    <row r="998530" customFormat="1" x14ac:dyDescent="0.25"/>
    <row r="998531" customFormat="1" x14ac:dyDescent="0.25"/>
    <row r="998532" customFormat="1" x14ac:dyDescent="0.25"/>
    <row r="998533" customFormat="1" x14ac:dyDescent="0.25"/>
    <row r="998534" customFormat="1" x14ac:dyDescent="0.25"/>
    <row r="998535" customFormat="1" x14ac:dyDescent="0.25"/>
    <row r="998536" customFormat="1" x14ac:dyDescent="0.25"/>
    <row r="998537" customFormat="1" x14ac:dyDescent="0.25"/>
    <row r="998538" customFormat="1" x14ac:dyDescent="0.25"/>
    <row r="998539" customFormat="1" x14ac:dyDescent="0.25"/>
    <row r="998540" customFormat="1" x14ac:dyDescent="0.25"/>
    <row r="998541" customFormat="1" x14ac:dyDescent="0.25"/>
    <row r="998542" customFormat="1" x14ac:dyDescent="0.25"/>
    <row r="998543" customFormat="1" x14ac:dyDescent="0.25"/>
    <row r="998544" customFormat="1" x14ac:dyDescent="0.25"/>
    <row r="998545" customFormat="1" x14ac:dyDescent="0.25"/>
    <row r="998546" customFormat="1" x14ac:dyDescent="0.25"/>
    <row r="998547" customFormat="1" x14ac:dyDescent="0.25"/>
    <row r="998548" customFormat="1" x14ac:dyDescent="0.25"/>
    <row r="998549" customFormat="1" x14ac:dyDescent="0.25"/>
    <row r="998550" customFormat="1" x14ac:dyDescent="0.25"/>
    <row r="998551" customFormat="1" x14ac:dyDescent="0.25"/>
    <row r="998552" customFormat="1" x14ac:dyDescent="0.25"/>
    <row r="998553" customFormat="1" x14ac:dyDescent="0.25"/>
    <row r="998554" customFormat="1" x14ac:dyDescent="0.25"/>
    <row r="998555" customFormat="1" x14ac:dyDescent="0.25"/>
    <row r="998556" customFormat="1" x14ac:dyDescent="0.25"/>
    <row r="998557" customFormat="1" x14ac:dyDescent="0.25"/>
    <row r="998558" customFormat="1" x14ac:dyDescent="0.25"/>
    <row r="998559" customFormat="1" x14ac:dyDescent="0.25"/>
    <row r="998560" customFormat="1" x14ac:dyDescent="0.25"/>
    <row r="998561" customFormat="1" x14ac:dyDescent="0.25"/>
    <row r="998562" customFormat="1" x14ac:dyDescent="0.25"/>
    <row r="998563" customFormat="1" x14ac:dyDescent="0.25"/>
    <row r="998564" customFormat="1" x14ac:dyDescent="0.25"/>
    <row r="998565" customFormat="1" x14ac:dyDescent="0.25"/>
    <row r="998566" customFormat="1" x14ac:dyDescent="0.25"/>
    <row r="998567" customFormat="1" x14ac:dyDescent="0.25"/>
    <row r="998568" customFormat="1" x14ac:dyDescent="0.25"/>
    <row r="998569" customFormat="1" x14ac:dyDescent="0.25"/>
    <row r="998570" customFormat="1" x14ac:dyDescent="0.25"/>
    <row r="998571" customFormat="1" x14ac:dyDescent="0.25"/>
    <row r="998572" customFormat="1" x14ac:dyDescent="0.25"/>
    <row r="998573" customFormat="1" x14ac:dyDescent="0.25"/>
    <row r="998574" customFormat="1" x14ac:dyDescent="0.25"/>
    <row r="998575" customFormat="1" x14ac:dyDescent="0.25"/>
    <row r="998576" customFormat="1" x14ac:dyDescent="0.25"/>
    <row r="998577" customFormat="1" x14ac:dyDescent="0.25"/>
    <row r="998578" customFormat="1" x14ac:dyDescent="0.25"/>
    <row r="998579" customFormat="1" x14ac:dyDescent="0.25"/>
    <row r="998580" customFormat="1" x14ac:dyDescent="0.25"/>
    <row r="998581" customFormat="1" x14ac:dyDescent="0.25"/>
    <row r="998582" customFormat="1" x14ac:dyDescent="0.25"/>
    <row r="998583" customFormat="1" x14ac:dyDescent="0.25"/>
    <row r="998584" customFormat="1" x14ac:dyDescent="0.25"/>
    <row r="998585" customFormat="1" x14ac:dyDescent="0.25"/>
    <row r="998586" customFormat="1" x14ac:dyDescent="0.25"/>
    <row r="998587" customFormat="1" x14ac:dyDescent="0.25"/>
    <row r="998588" customFormat="1" x14ac:dyDescent="0.25"/>
    <row r="998589" customFormat="1" x14ac:dyDescent="0.25"/>
    <row r="998590" customFormat="1" x14ac:dyDescent="0.25"/>
    <row r="998591" customFormat="1" x14ac:dyDescent="0.25"/>
    <row r="998592" customFormat="1" x14ac:dyDescent="0.25"/>
    <row r="998593" customFormat="1" x14ac:dyDescent="0.25"/>
    <row r="998594" customFormat="1" x14ac:dyDescent="0.25"/>
    <row r="998595" customFormat="1" x14ac:dyDescent="0.25"/>
    <row r="998596" customFormat="1" x14ac:dyDescent="0.25"/>
    <row r="998597" customFormat="1" x14ac:dyDescent="0.25"/>
    <row r="998598" customFormat="1" x14ac:dyDescent="0.25"/>
    <row r="998599" customFormat="1" x14ac:dyDescent="0.25"/>
    <row r="998600" customFormat="1" x14ac:dyDescent="0.25"/>
    <row r="998601" customFormat="1" x14ac:dyDescent="0.25"/>
    <row r="998602" customFormat="1" x14ac:dyDescent="0.25"/>
    <row r="998603" customFormat="1" x14ac:dyDescent="0.25"/>
    <row r="998604" customFormat="1" x14ac:dyDescent="0.25"/>
    <row r="998605" customFormat="1" x14ac:dyDescent="0.25"/>
    <row r="998606" customFormat="1" x14ac:dyDescent="0.25"/>
    <row r="998607" customFormat="1" x14ac:dyDescent="0.25"/>
    <row r="998608" customFormat="1" x14ac:dyDescent="0.25"/>
    <row r="998609" customFormat="1" x14ac:dyDescent="0.25"/>
    <row r="998610" customFormat="1" x14ac:dyDescent="0.25"/>
    <row r="998611" customFormat="1" x14ac:dyDescent="0.25"/>
    <row r="998612" customFormat="1" x14ac:dyDescent="0.25"/>
    <row r="998613" customFormat="1" x14ac:dyDescent="0.25"/>
    <row r="998614" customFormat="1" x14ac:dyDescent="0.25"/>
    <row r="998615" customFormat="1" x14ac:dyDescent="0.25"/>
    <row r="998616" customFormat="1" x14ac:dyDescent="0.25"/>
    <row r="998617" customFormat="1" x14ac:dyDescent="0.25"/>
    <row r="998618" customFormat="1" x14ac:dyDescent="0.25"/>
    <row r="998619" customFormat="1" x14ac:dyDescent="0.25"/>
    <row r="998620" customFormat="1" x14ac:dyDescent="0.25"/>
    <row r="998621" customFormat="1" x14ac:dyDescent="0.25"/>
    <row r="998622" customFormat="1" x14ac:dyDescent="0.25"/>
    <row r="998623" customFormat="1" x14ac:dyDescent="0.25"/>
    <row r="998624" customFormat="1" x14ac:dyDescent="0.25"/>
    <row r="998625" customFormat="1" x14ac:dyDescent="0.25"/>
    <row r="998626" customFormat="1" x14ac:dyDescent="0.25"/>
    <row r="998627" customFormat="1" x14ac:dyDescent="0.25"/>
    <row r="998628" customFormat="1" x14ac:dyDescent="0.25"/>
    <row r="998629" customFormat="1" x14ac:dyDescent="0.25"/>
    <row r="998630" customFormat="1" x14ac:dyDescent="0.25"/>
    <row r="998631" customFormat="1" x14ac:dyDescent="0.25"/>
    <row r="998632" customFormat="1" x14ac:dyDescent="0.25"/>
    <row r="998633" customFormat="1" x14ac:dyDescent="0.25"/>
    <row r="998634" customFormat="1" x14ac:dyDescent="0.25"/>
    <row r="998635" customFormat="1" x14ac:dyDescent="0.25"/>
    <row r="998636" customFormat="1" x14ac:dyDescent="0.25"/>
    <row r="998637" customFormat="1" x14ac:dyDescent="0.25"/>
    <row r="998638" customFormat="1" x14ac:dyDescent="0.25"/>
    <row r="998639" customFormat="1" x14ac:dyDescent="0.25"/>
    <row r="998640" customFormat="1" x14ac:dyDescent="0.25"/>
    <row r="998641" customFormat="1" x14ac:dyDescent="0.25"/>
    <row r="998642" customFormat="1" x14ac:dyDescent="0.25"/>
    <row r="998643" customFormat="1" x14ac:dyDescent="0.25"/>
    <row r="998644" customFormat="1" x14ac:dyDescent="0.25"/>
    <row r="998645" customFormat="1" x14ac:dyDescent="0.25"/>
    <row r="998646" customFormat="1" x14ac:dyDescent="0.25"/>
    <row r="998647" customFormat="1" x14ac:dyDescent="0.25"/>
    <row r="998648" customFormat="1" x14ac:dyDescent="0.25"/>
    <row r="998649" customFormat="1" x14ac:dyDescent="0.25"/>
    <row r="998650" customFormat="1" x14ac:dyDescent="0.25"/>
    <row r="998651" customFormat="1" x14ac:dyDescent="0.25"/>
    <row r="998652" customFormat="1" x14ac:dyDescent="0.25"/>
    <row r="998653" customFormat="1" x14ac:dyDescent="0.25"/>
    <row r="998654" customFormat="1" x14ac:dyDescent="0.25"/>
    <row r="998655" customFormat="1" x14ac:dyDescent="0.25"/>
    <row r="998656" customFormat="1" x14ac:dyDescent="0.25"/>
    <row r="998657" customFormat="1" x14ac:dyDescent="0.25"/>
    <row r="998658" customFormat="1" x14ac:dyDescent="0.25"/>
    <row r="998659" customFormat="1" x14ac:dyDescent="0.25"/>
    <row r="998660" customFormat="1" x14ac:dyDescent="0.25"/>
    <row r="998661" customFormat="1" x14ac:dyDescent="0.25"/>
    <row r="998662" customFormat="1" x14ac:dyDescent="0.25"/>
    <row r="998663" customFormat="1" x14ac:dyDescent="0.25"/>
    <row r="998664" customFormat="1" x14ac:dyDescent="0.25"/>
    <row r="998665" customFormat="1" x14ac:dyDescent="0.25"/>
    <row r="998666" customFormat="1" x14ac:dyDescent="0.25"/>
    <row r="998667" customFormat="1" x14ac:dyDescent="0.25"/>
    <row r="998668" customFormat="1" x14ac:dyDescent="0.25"/>
    <row r="998669" customFormat="1" x14ac:dyDescent="0.25"/>
    <row r="998670" customFormat="1" x14ac:dyDescent="0.25"/>
    <row r="998671" customFormat="1" x14ac:dyDescent="0.25"/>
    <row r="998672" customFormat="1" x14ac:dyDescent="0.25"/>
    <row r="998673" customFormat="1" x14ac:dyDescent="0.25"/>
    <row r="998674" customFormat="1" x14ac:dyDescent="0.25"/>
    <row r="998675" customFormat="1" x14ac:dyDescent="0.25"/>
    <row r="998676" customFormat="1" x14ac:dyDescent="0.25"/>
    <row r="998677" customFormat="1" x14ac:dyDescent="0.25"/>
    <row r="998678" customFormat="1" x14ac:dyDescent="0.25"/>
    <row r="998679" customFormat="1" x14ac:dyDescent="0.25"/>
    <row r="998680" customFormat="1" x14ac:dyDescent="0.25"/>
    <row r="998681" customFormat="1" x14ac:dyDescent="0.25"/>
    <row r="998682" customFormat="1" x14ac:dyDescent="0.25"/>
    <row r="998683" customFormat="1" x14ac:dyDescent="0.25"/>
    <row r="998684" customFormat="1" x14ac:dyDescent="0.25"/>
    <row r="998685" customFormat="1" x14ac:dyDescent="0.25"/>
    <row r="998686" customFormat="1" x14ac:dyDescent="0.25"/>
    <row r="998687" customFormat="1" x14ac:dyDescent="0.25"/>
    <row r="998688" customFormat="1" x14ac:dyDescent="0.25"/>
    <row r="998689" customFormat="1" x14ac:dyDescent="0.25"/>
    <row r="998690" customFormat="1" x14ac:dyDescent="0.25"/>
    <row r="998691" customFormat="1" x14ac:dyDescent="0.25"/>
    <row r="998692" customFormat="1" x14ac:dyDescent="0.25"/>
    <row r="998693" customFormat="1" x14ac:dyDescent="0.25"/>
    <row r="998694" customFormat="1" x14ac:dyDescent="0.25"/>
    <row r="998695" customFormat="1" x14ac:dyDescent="0.25"/>
    <row r="998696" customFormat="1" x14ac:dyDescent="0.25"/>
    <row r="998697" customFormat="1" x14ac:dyDescent="0.25"/>
    <row r="998698" customFormat="1" x14ac:dyDescent="0.25"/>
    <row r="998699" customFormat="1" x14ac:dyDescent="0.25"/>
    <row r="998700" customFormat="1" x14ac:dyDescent="0.25"/>
    <row r="998701" customFormat="1" x14ac:dyDescent="0.25"/>
    <row r="998702" customFormat="1" x14ac:dyDescent="0.25"/>
    <row r="998703" customFormat="1" x14ac:dyDescent="0.25"/>
    <row r="998704" customFormat="1" x14ac:dyDescent="0.25"/>
    <row r="998705" customFormat="1" x14ac:dyDescent="0.25"/>
    <row r="998706" customFormat="1" x14ac:dyDescent="0.25"/>
    <row r="998707" customFormat="1" x14ac:dyDescent="0.25"/>
    <row r="998708" customFormat="1" x14ac:dyDescent="0.25"/>
    <row r="998709" customFormat="1" x14ac:dyDescent="0.25"/>
    <row r="998710" customFormat="1" x14ac:dyDescent="0.25"/>
    <row r="998711" customFormat="1" x14ac:dyDescent="0.25"/>
    <row r="998712" customFormat="1" x14ac:dyDescent="0.25"/>
    <row r="998713" customFormat="1" x14ac:dyDescent="0.25"/>
    <row r="998714" customFormat="1" x14ac:dyDescent="0.25"/>
    <row r="998715" customFormat="1" x14ac:dyDescent="0.25"/>
    <row r="998716" customFormat="1" x14ac:dyDescent="0.25"/>
    <row r="998717" customFormat="1" x14ac:dyDescent="0.25"/>
    <row r="998718" customFormat="1" x14ac:dyDescent="0.25"/>
    <row r="998719" customFormat="1" x14ac:dyDescent="0.25"/>
    <row r="998720" customFormat="1" x14ac:dyDescent="0.25"/>
    <row r="998721" customFormat="1" x14ac:dyDescent="0.25"/>
    <row r="998722" customFormat="1" x14ac:dyDescent="0.25"/>
    <row r="998723" customFormat="1" x14ac:dyDescent="0.25"/>
    <row r="998724" customFormat="1" x14ac:dyDescent="0.25"/>
    <row r="998725" customFormat="1" x14ac:dyDescent="0.25"/>
    <row r="998726" customFormat="1" x14ac:dyDescent="0.25"/>
    <row r="998727" customFormat="1" x14ac:dyDescent="0.25"/>
    <row r="998728" customFormat="1" x14ac:dyDescent="0.25"/>
    <row r="998729" customFormat="1" x14ac:dyDescent="0.25"/>
    <row r="998730" customFormat="1" x14ac:dyDescent="0.25"/>
    <row r="998731" customFormat="1" x14ac:dyDescent="0.25"/>
    <row r="998732" customFormat="1" x14ac:dyDescent="0.25"/>
    <row r="998733" customFormat="1" x14ac:dyDescent="0.25"/>
    <row r="998734" customFormat="1" x14ac:dyDescent="0.25"/>
    <row r="998735" customFormat="1" x14ac:dyDescent="0.25"/>
    <row r="998736" customFormat="1" x14ac:dyDescent="0.25"/>
    <row r="998737" customFormat="1" x14ac:dyDescent="0.25"/>
    <row r="998738" customFormat="1" x14ac:dyDescent="0.25"/>
    <row r="998739" customFormat="1" x14ac:dyDescent="0.25"/>
    <row r="998740" customFormat="1" x14ac:dyDescent="0.25"/>
    <row r="998741" customFormat="1" x14ac:dyDescent="0.25"/>
    <row r="998742" customFormat="1" x14ac:dyDescent="0.25"/>
    <row r="998743" customFormat="1" x14ac:dyDescent="0.25"/>
    <row r="998744" customFormat="1" x14ac:dyDescent="0.25"/>
    <row r="998745" customFormat="1" x14ac:dyDescent="0.25"/>
    <row r="998746" customFormat="1" x14ac:dyDescent="0.25"/>
    <row r="998747" customFormat="1" x14ac:dyDescent="0.25"/>
    <row r="998748" customFormat="1" x14ac:dyDescent="0.25"/>
    <row r="998749" customFormat="1" x14ac:dyDescent="0.25"/>
    <row r="998750" customFormat="1" x14ac:dyDescent="0.25"/>
    <row r="998751" customFormat="1" x14ac:dyDescent="0.25"/>
    <row r="998752" customFormat="1" x14ac:dyDescent="0.25"/>
    <row r="998753" customFormat="1" x14ac:dyDescent="0.25"/>
    <row r="998754" customFormat="1" x14ac:dyDescent="0.25"/>
    <row r="998755" customFormat="1" x14ac:dyDescent="0.25"/>
    <row r="998756" customFormat="1" x14ac:dyDescent="0.25"/>
    <row r="998757" customFormat="1" x14ac:dyDescent="0.25"/>
    <row r="998758" customFormat="1" x14ac:dyDescent="0.25"/>
    <row r="998759" customFormat="1" x14ac:dyDescent="0.25"/>
    <row r="998760" customFormat="1" x14ac:dyDescent="0.25"/>
    <row r="998761" customFormat="1" x14ac:dyDescent="0.25"/>
    <row r="998762" customFormat="1" x14ac:dyDescent="0.25"/>
    <row r="998763" customFormat="1" x14ac:dyDescent="0.25"/>
    <row r="998764" customFormat="1" x14ac:dyDescent="0.25"/>
    <row r="998765" customFormat="1" x14ac:dyDescent="0.25"/>
    <row r="998766" customFormat="1" x14ac:dyDescent="0.25"/>
    <row r="998767" customFormat="1" x14ac:dyDescent="0.25"/>
    <row r="998768" customFormat="1" x14ac:dyDescent="0.25"/>
    <row r="998769" customFormat="1" x14ac:dyDescent="0.25"/>
    <row r="998770" customFormat="1" x14ac:dyDescent="0.25"/>
    <row r="998771" customFormat="1" x14ac:dyDescent="0.25"/>
    <row r="998772" customFormat="1" x14ac:dyDescent="0.25"/>
    <row r="998773" customFormat="1" x14ac:dyDescent="0.25"/>
    <row r="998774" customFormat="1" x14ac:dyDescent="0.25"/>
    <row r="998775" customFormat="1" x14ac:dyDescent="0.25"/>
    <row r="998776" customFormat="1" x14ac:dyDescent="0.25"/>
    <row r="998777" customFormat="1" x14ac:dyDescent="0.25"/>
    <row r="998778" customFormat="1" x14ac:dyDescent="0.25"/>
    <row r="998779" customFormat="1" x14ac:dyDescent="0.25"/>
    <row r="998780" customFormat="1" x14ac:dyDescent="0.25"/>
    <row r="998781" customFormat="1" x14ac:dyDescent="0.25"/>
    <row r="998782" customFormat="1" x14ac:dyDescent="0.25"/>
    <row r="998783" customFormat="1" x14ac:dyDescent="0.25"/>
    <row r="998784" customFormat="1" x14ac:dyDescent="0.25"/>
    <row r="998785" customFormat="1" x14ac:dyDescent="0.25"/>
    <row r="998786" customFormat="1" x14ac:dyDescent="0.25"/>
    <row r="998787" customFormat="1" x14ac:dyDescent="0.25"/>
    <row r="998788" customFormat="1" x14ac:dyDescent="0.25"/>
    <row r="998789" customFormat="1" x14ac:dyDescent="0.25"/>
    <row r="998790" customFormat="1" x14ac:dyDescent="0.25"/>
    <row r="998791" customFormat="1" x14ac:dyDescent="0.25"/>
    <row r="998792" customFormat="1" x14ac:dyDescent="0.25"/>
    <row r="998793" customFormat="1" x14ac:dyDescent="0.25"/>
    <row r="998794" customFormat="1" x14ac:dyDescent="0.25"/>
    <row r="998795" customFormat="1" x14ac:dyDescent="0.25"/>
    <row r="998796" customFormat="1" x14ac:dyDescent="0.25"/>
    <row r="998797" customFormat="1" x14ac:dyDescent="0.25"/>
    <row r="998798" customFormat="1" x14ac:dyDescent="0.25"/>
    <row r="998799" customFormat="1" x14ac:dyDescent="0.25"/>
    <row r="998800" customFormat="1" x14ac:dyDescent="0.25"/>
    <row r="998801" customFormat="1" x14ac:dyDescent="0.25"/>
    <row r="998802" customFormat="1" x14ac:dyDescent="0.25"/>
    <row r="998803" customFormat="1" x14ac:dyDescent="0.25"/>
    <row r="998804" customFormat="1" x14ac:dyDescent="0.25"/>
    <row r="998805" customFormat="1" x14ac:dyDescent="0.25"/>
    <row r="998806" customFormat="1" x14ac:dyDescent="0.25"/>
    <row r="998807" customFormat="1" x14ac:dyDescent="0.25"/>
    <row r="998808" customFormat="1" x14ac:dyDescent="0.25"/>
    <row r="998809" customFormat="1" x14ac:dyDescent="0.25"/>
    <row r="998810" customFormat="1" x14ac:dyDescent="0.25"/>
    <row r="998811" customFormat="1" x14ac:dyDescent="0.25"/>
    <row r="998812" customFormat="1" x14ac:dyDescent="0.25"/>
    <row r="998813" customFormat="1" x14ac:dyDescent="0.25"/>
    <row r="998814" customFormat="1" x14ac:dyDescent="0.25"/>
    <row r="998815" customFormat="1" x14ac:dyDescent="0.25"/>
    <row r="998816" customFormat="1" x14ac:dyDescent="0.25"/>
    <row r="998817" customFormat="1" x14ac:dyDescent="0.25"/>
    <row r="998818" customFormat="1" x14ac:dyDescent="0.25"/>
    <row r="998819" customFormat="1" x14ac:dyDescent="0.25"/>
    <row r="998820" customFormat="1" x14ac:dyDescent="0.25"/>
    <row r="998821" customFormat="1" x14ac:dyDescent="0.25"/>
    <row r="998822" customFormat="1" x14ac:dyDescent="0.25"/>
    <row r="998823" customFormat="1" x14ac:dyDescent="0.25"/>
    <row r="998824" customFormat="1" x14ac:dyDescent="0.25"/>
    <row r="998825" customFormat="1" x14ac:dyDescent="0.25"/>
    <row r="998826" customFormat="1" x14ac:dyDescent="0.25"/>
    <row r="998827" customFormat="1" x14ac:dyDescent="0.25"/>
    <row r="998828" customFormat="1" x14ac:dyDescent="0.25"/>
    <row r="998829" customFormat="1" x14ac:dyDescent="0.25"/>
    <row r="998830" customFormat="1" x14ac:dyDescent="0.25"/>
    <row r="998831" customFormat="1" x14ac:dyDescent="0.25"/>
    <row r="998832" customFormat="1" x14ac:dyDescent="0.25"/>
    <row r="998833" customFormat="1" x14ac:dyDescent="0.25"/>
    <row r="998834" customFormat="1" x14ac:dyDescent="0.25"/>
    <row r="998835" customFormat="1" x14ac:dyDescent="0.25"/>
    <row r="998836" customFormat="1" x14ac:dyDescent="0.25"/>
    <row r="998837" customFormat="1" x14ac:dyDescent="0.25"/>
    <row r="998838" customFormat="1" x14ac:dyDescent="0.25"/>
    <row r="998839" customFormat="1" x14ac:dyDescent="0.25"/>
    <row r="998840" customFormat="1" x14ac:dyDescent="0.25"/>
    <row r="998841" customFormat="1" x14ac:dyDescent="0.25"/>
    <row r="998842" customFormat="1" x14ac:dyDescent="0.25"/>
    <row r="998843" customFormat="1" x14ac:dyDescent="0.25"/>
    <row r="998844" customFormat="1" x14ac:dyDescent="0.25"/>
    <row r="998845" customFormat="1" x14ac:dyDescent="0.25"/>
    <row r="998846" customFormat="1" x14ac:dyDescent="0.25"/>
    <row r="998847" customFormat="1" x14ac:dyDescent="0.25"/>
    <row r="998848" customFormat="1" x14ac:dyDescent="0.25"/>
    <row r="998849" customFormat="1" x14ac:dyDescent="0.25"/>
    <row r="998850" customFormat="1" x14ac:dyDescent="0.25"/>
    <row r="998851" customFormat="1" x14ac:dyDescent="0.25"/>
    <row r="998852" customFormat="1" x14ac:dyDescent="0.25"/>
    <row r="998853" customFormat="1" x14ac:dyDescent="0.25"/>
    <row r="998854" customFormat="1" x14ac:dyDescent="0.25"/>
    <row r="998855" customFormat="1" x14ac:dyDescent="0.25"/>
    <row r="998856" customFormat="1" x14ac:dyDescent="0.25"/>
    <row r="998857" customFormat="1" x14ac:dyDescent="0.25"/>
    <row r="998858" customFormat="1" x14ac:dyDescent="0.25"/>
    <row r="998859" customFormat="1" x14ac:dyDescent="0.25"/>
    <row r="998860" customFormat="1" x14ac:dyDescent="0.25"/>
    <row r="998861" customFormat="1" x14ac:dyDescent="0.25"/>
    <row r="998862" customFormat="1" x14ac:dyDescent="0.25"/>
    <row r="998863" customFormat="1" x14ac:dyDescent="0.25"/>
    <row r="998864" customFormat="1" x14ac:dyDescent="0.25"/>
    <row r="998865" customFormat="1" x14ac:dyDescent="0.25"/>
    <row r="998866" customFormat="1" x14ac:dyDescent="0.25"/>
    <row r="998867" customFormat="1" x14ac:dyDescent="0.25"/>
    <row r="998868" customFormat="1" x14ac:dyDescent="0.25"/>
    <row r="998869" customFormat="1" x14ac:dyDescent="0.25"/>
    <row r="998870" customFormat="1" x14ac:dyDescent="0.25"/>
    <row r="998871" customFormat="1" x14ac:dyDescent="0.25"/>
    <row r="998872" customFormat="1" x14ac:dyDescent="0.25"/>
    <row r="998873" customFormat="1" x14ac:dyDescent="0.25"/>
    <row r="998874" customFormat="1" x14ac:dyDescent="0.25"/>
    <row r="998875" customFormat="1" x14ac:dyDescent="0.25"/>
    <row r="998876" customFormat="1" x14ac:dyDescent="0.25"/>
    <row r="998877" customFormat="1" x14ac:dyDescent="0.25"/>
    <row r="998878" customFormat="1" x14ac:dyDescent="0.25"/>
    <row r="998879" customFormat="1" x14ac:dyDescent="0.25"/>
    <row r="998880" customFormat="1" x14ac:dyDescent="0.25"/>
    <row r="998881" customFormat="1" x14ac:dyDescent="0.25"/>
    <row r="998882" customFormat="1" x14ac:dyDescent="0.25"/>
    <row r="998883" customFormat="1" x14ac:dyDescent="0.25"/>
    <row r="998884" customFormat="1" x14ac:dyDescent="0.25"/>
    <row r="998885" customFormat="1" x14ac:dyDescent="0.25"/>
    <row r="998886" customFormat="1" x14ac:dyDescent="0.25"/>
    <row r="998887" customFormat="1" x14ac:dyDescent="0.25"/>
    <row r="998888" customFormat="1" x14ac:dyDescent="0.25"/>
    <row r="998889" customFormat="1" x14ac:dyDescent="0.25"/>
    <row r="998890" customFormat="1" x14ac:dyDescent="0.25"/>
    <row r="998891" customFormat="1" x14ac:dyDescent="0.25"/>
    <row r="998892" customFormat="1" x14ac:dyDescent="0.25"/>
    <row r="998893" customFormat="1" x14ac:dyDescent="0.25"/>
    <row r="998894" customFormat="1" x14ac:dyDescent="0.25"/>
    <row r="998895" customFormat="1" x14ac:dyDescent="0.25"/>
    <row r="998896" customFormat="1" x14ac:dyDescent="0.25"/>
    <row r="998897" customFormat="1" x14ac:dyDescent="0.25"/>
    <row r="998898" customFormat="1" x14ac:dyDescent="0.25"/>
    <row r="998899" customFormat="1" x14ac:dyDescent="0.25"/>
    <row r="998900" customFormat="1" x14ac:dyDescent="0.25"/>
    <row r="998901" customFormat="1" x14ac:dyDescent="0.25"/>
    <row r="998902" customFormat="1" x14ac:dyDescent="0.25"/>
    <row r="998903" customFormat="1" x14ac:dyDescent="0.25"/>
    <row r="998904" customFormat="1" x14ac:dyDescent="0.25"/>
    <row r="998905" customFormat="1" x14ac:dyDescent="0.25"/>
    <row r="998906" customFormat="1" x14ac:dyDescent="0.25"/>
    <row r="998907" customFormat="1" x14ac:dyDescent="0.25"/>
    <row r="998908" customFormat="1" x14ac:dyDescent="0.25"/>
    <row r="998909" customFormat="1" x14ac:dyDescent="0.25"/>
    <row r="998910" customFormat="1" x14ac:dyDescent="0.25"/>
    <row r="998911" customFormat="1" x14ac:dyDescent="0.25"/>
    <row r="998912" customFormat="1" x14ac:dyDescent="0.25"/>
    <row r="998913" customFormat="1" x14ac:dyDescent="0.25"/>
    <row r="998914" customFormat="1" x14ac:dyDescent="0.25"/>
    <row r="998915" customFormat="1" x14ac:dyDescent="0.25"/>
    <row r="998916" customFormat="1" x14ac:dyDescent="0.25"/>
    <row r="998917" customFormat="1" x14ac:dyDescent="0.25"/>
    <row r="998918" customFormat="1" x14ac:dyDescent="0.25"/>
    <row r="998919" customFormat="1" x14ac:dyDescent="0.25"/>
    <row r="998920" customFormat="1" x14ac:dyDescent="0.25"/>
    <row r="998921" customFormat="1" x14ac:dyDescent="0.25"/>
    <row r="998922" customFormat="1" x14ac:dyDescent="0.25"/>
    <row r="998923" customFormat="1" x14ac:dyDescent="0.25"/>
    <row r="998924" customFormat="1" x14ac:dyDescent="0.25"/>
    <row r="998925" customFormat="1" x14ac:dyDescent="0.25"/>
    <row r="998926" customFormat="1" x14ac:dyDescent="0.25"/>
    <row r="998927" customFormat="1" x14ac:dyDescent="0.25"/>
    <row r="998928" customFormat="1" x14ac:dyDescent="0.25"/>
    <row r="998929" customFormat="1" x14ac:dyDescent="0.25"/>
    <row r="998930" customFormat="1" x14ac:dyDescent="0.25"/>
    <row r="998931" customFormat="1" x14ac:dyDescent="0.25"/>
    <row r="998932" customFormat="1" x14ac:dyDescent="0.25"/>
    <row r="998933" customFormat="1" x14ac:dyDescent="0.25"/>
    <row r="998934" customFormat="1" x14ac:dyDescent="0.25"/>
    <row r="998935" customFormat="1" x14ac:dyDescent="0.25"/>
    <row r="998936" customFormat="1" x14ac:dyDescent="0.25"/>
    <row r="998937" customFormat="1" x14ac:dyDescent="0.25"/>
    <row r="998938" customFormat="1" x14ac:dyDescent="0.25"/>
    <row r="998939" customFormat="1" x14ac:dyDescent="0.25"/>
    <row r="998940" customFormat="1" x14ac:dyDescent="0.25"/>
    <row r="998941" customFormat="1" x14ac:dyDescent="0.25"/>
    <row r="998942" customFormat="1" x14ac:dyDescent="0.25"/>
    <row r="998943" customFormat="1" x14ac:dyDescent="0.25"/>
    <row r="998944" customFormat="1" x14ac:dyDescent="0.25"/>
    <row r="998945" customFormat="1" x14ac:dyDescent="0.25"/>
    <row r="998946" customFormat="1" x14ac:dyDescent="0.25"/>
    <row r="998947" customFormat="1" x14ac:dyDescent="0.25"/>
    <row r="998948" customFormat="1" x14ac:dyDescent="0.25"/>
    <row r="998949" customFormat="1" x14ac:dyDescent="0.25"/>
    <row r="998950" customFormat="1" x14ac:dyDescent="0.25"/>
    <row r="998951" customFormat="1" x14ac:dyDescent="0.25"/>
    <row r="998952" customFormat="1" x14ac:dyDescent="0.25"/>
    <row r="998953" customFormat="1" x14ac:dyDescent="0.25"/>
    <row r="998954" customFormat="1" x14ac:dyDescent="0.25"/>
    <row r="998955" customFormat="1" x14ac:dyDescent="0.25"/>
    <row r="998956" customFormat="1" x14ac:dyDescent="0.25"/>
    <row r="998957" customFormat="1" x14ac:dyDescent="0.25"/>
    <row r="998958" customFormat="1" x14ac:dyDescent="0.25"/>
    <row r="998959" customFormat="1" x14ac:dyDescent="0.25"/>
    <row r="998960" customFormat="1" x14ac:dyDescent="0.25"/>
    <row r="998961" customFormat="1" x14ac:dyDescent="0.25"/>
    <row r="998962" customFormat="1" x14ac:dyDescent="0.25"/>
    <row r="998963" customFormat="1" x14ac:dyDescent="0.25"/>
    <row r="998964" customFormat="1" x14ac:dyDescent="0.25"/>
    <row r="998965" customFormat="1" x14ac:dyDescent="0.25"/>
    <row r="998966" customFormat="1" x14ac:dyDescent="0.25"/>
    <row r="998967" customFormat="1" x14ac:dyDescent="0.25"/>
    <row r="998968" customFormat="1" x14ac:dyDescent="0.25"/>
    <row r="998969" customFormat="1" x14ac:dyDescent="0.25"/>
    <row r="998970" customFormat="1" x14ac:dyDescent="0.25"/>
    <row r="998971" customFormat="1" x14ac:dyDescent="0.25"/>
    <row r="998972" customFormat="1" x14ac:dyDescent="0.25"/>
    <row r="998973" customFormat="1" x14ac:dyDescent="0.25"/>
    <row r="998974" customFormat="1" x14ac:dyDescent="0.25"/>
    <row r="998975" customFormat="1" x14ac:dyDescent="0.25"/>
    <row r="998976" customFormat="1" x14ac:dyDescent="0.25"/>
    <row r="998977" customFormat="1" x14ac:dyDescent="0.25"/>
    <row r="998978" customFormat="1" x14ac:dyDescent="0.25"/>
    <row r="998979" customFormat="1" x14ac:dyDescent="0.25"/>
    <row r="998980" customFormat="1" x14ac:dyDescent="0.25"/>
    <row r="998981" customFormat="1" x14ac:dyDescent="0.25"/>
    <row r="998982" customFormat="1" x14ac:dyDescent="0.25"/>
    <row r="998983" customFormat="1" x14ac:dyDescent="0.25"/>
    <row r="998984" customFormat="1" x14ac:dyDescent="0.25"/>
    <row r="998985" customFormat="1" x14ac:dyDescent="0.25"/>
    <row r="998986" customFormat="1" x14ac:dyDescent="0.25"/>
    <row r="998987" customFormat="1" x14ac:dyDescent="0.25"/>
    <row r="998988" customFormat="1" x14ac:dyDescent="0.25"/>
    <row r="998989" customFormat="1" x14ac:dyDescent="0.25"/>
    <row r="998990" customFormat="1" x14ac:dyDescent="0.25"/>
    <row r="998991" customFormat="1" x14ac:dyDescent="0.25"/>
    <row r="998992" customFormat="1" x14ac:dyDescent="0.25"/>
    <row r="998993" customFormat="1" x14ac:dyDescent="0.25"/>
    <row r="998994" customFormat="1" x14ac:dyDescent="0.25"/>
    <row r="998995" customFormat="1" x14ac:dyDescent="0.25"/>
    <row r="998996" customFormat="1" x14ac:dyDescent="0.25"/>
    <row r="998997" customFormat="1" x14ac:dyDescent="0.25"/>
    <row r="998998" customFormat="1" x14ac:dyDescent="0.25"/>
    <row r="998999" customFormat="1" x14ac:dyDescent="0.25"/>
    <row r="999000" customFormat="1" x14ac:dyDescent="0.25"/>
    <row r="999001" customFormat="1" x14ac:dyDescent="0.25"/>
    <row r="999002" customFormat="1" x14ac:dyDescent="0.25"/>
    <row r="999003" customFormat="1" x14ac:dyDescent="0.25"/>
    <row r="999004" customFormat="1" x14ac:dyDescent="0.25"/>
    <row r="999005" customFormat="1" x14ac:dyDescent="0.25"/>
    <row r="999006" customFormat="1" x14ac:dyDescent="0.25"/>
    <row r="999007" customFormat="1" x14ac:dyDescent="0.25"/>
    <row r="999008" customFormat="1" x14ac:dyDescent="0.25"/>
    <row r="999009" customFormat="1" x14ac:dyDescent="0.25"/>
    <row r="999010" customFormat="1" x14ac:dyDescent="0.25"/>
    <row r="999011" customFormat="1" x14ac:dyDescent="0.25"/>
    <row r="999012" customFormat="1" x14ac:dyDescent="0.25"/>
    <row r="999013" customFormat="1" x14ac:dyDescent="0.25"/>
    <row r="999014" customFormat="1" x14ac:dyDescent="0.25"/>
    <row r="999015" customFormat="1" x14ac:dyDescent="0.25"/>
    <row r="999016" customFormat="1" x14ac:dyDescent="0.25"/>
    <row r="999017" customFormat="1" x14ac:dyDescent="0.25"/>
    <row r="999018" customFormat="1" x14ac:dyDescent="0.25"/>
    <row r="999019" customFormat="1" x14ac:dyDescent="0.25"/>
    <row r="999020" customFormat="1" x14ac:dyDescent="0.25"/>
    <row r="999021" customFormat="1" x14ac:dyDescent="0.25"/>
    <row r="999022" customFormat="1" x14ac:dyDescent="0.25"/>
    <row r="999023" customFormat="1" x14ac:dyDescent="0.25"/>
    <row r="999024" customFormat="1" x14ac:dyDescent="0.25"/>
    <row r="999025" customFormat="1" x14ac:dyDescent="0.25"/>
    <row r="999026" customFormat="1" x14ac:dyDescent="0.25"/>
    <row r="999027" customFormat="1" x14ac:dyDescent="0.25"/>
    <row r="999028" customFormat="1" x14ac:dyDescent="0.25"/>
    <row r="999029" customFormat="1" x14ac:dyDescent="0.25"/>
    <row r="999030" customFormat="1" x14ac:dyDescent="0.25"/>
    <row r="999031" customFormat="1" x14ac:dyDescent="0.25"/>
    <row r="999032" customFormat="1" x14ac:dyDescent="0.25"/>
    <row r="999033" customFormat="1" x14ac:dyDescent="0.25"/>
    <row r="999034" customFormat="1" x14ac:dyDescent="0.25"/>
    <row r="999035" customFormat="1" x14ac:dyDescent="0.25"/>
    <row r="999036" customFormat="1" x14ac:dyDescent="0.25"/>
    <row r="999037" customFormat="1" x14ac:dyDescent="0.25"/>
    <row r="999038" customFormat="1" x14ac:dyDescent="0.25"/>
    <row r="999039" customFormat="1" x14ac:dyDescent="0.25"/>
    <row r="999040" customFormat="1" x14ac:dyDescent="0.25"/>
    <row r="999041" customFormat="1" x14ac:dyDescent="0.25"/>
    <row r="999042" customFormat="1" x14ac:dyDescent="0.25"/>
    <row r="999043" customFormat="1" x14ac:dyDescent="0.25"/>
    <row r="999044" customFormat="1" x14ac:dyDescent="0.25"/>
    <row r="999045" customFormat="1" x14ac:dyDescent="0.25"/>
    <row r="999046" customFormat="1" x14ac:dyDescent="0.25"/>
    <row r="999047" customFormat="1" x14ac:dyDescent="0.25"/>
    <row r="999048" customFormat="1" x14ac:dyDescent="0.25"/>
    <row r="999049" customFormat="1" x14ac:dyDescent="0.25"/>
    <row r="999050" customFormat="1" x14ac:dyDescent="0.25"/>
    <row r="999051" customFormat="1" x14ac:dyDescent="0.25"/>
    <row r="999052" customFormat="1" x14ac:dyDescent="0.25"/>
    <row r="999053" customFormat="1" x14ac:dyDescent="0.25"/>
    <row r="999054" customFormat="1" x14ac:dyDescent="0.25"/>
    <row r="999055" customFormat="1" x14ac:dyDescent="0.25"/>
    <row r="999056" customFormat="1" x14ac:dyDescent="0.25"/>
    <row r="999057" customFormat="1" x14ac:dyDescent="0.25"/>
    <row r="999058" customFormat="1" x14ac:dyDescent="0.25"/>
    <row r="999059" customFormat="1" x14ac:dyDescent="0.25"/>
    <row r="999060" customFormat="1" x14ac:dyDescent="0.25"/>
    <row r="999061" customFormat="1" x14ac:dyDescent="0.25"/>
    <row r="999062" customFormat="1" x14ac:dyDescent="0.25"/>
    <row r="999063" customFormat="1" x14ac:dyDescent="0.25"/>
    <row r="999064" customFormat="1" x14ac:dyDescent="0.25"/>
    <row r="999065" customFormat="1" x14ac:dyDescent="0.25"/>
    <row r="999066" customFormat="1" x14ac:dyDescent="0.25"/>
    <row r="999067" customFormat="1" x14ac:dyDescent="0.25"/>
    <row r="999068" customFormat="1" x14ac:dyDescent="0.25"/>
    <row r="999069" customFormat="1" x14ac:dyDescent="0.25"/>
    <row r="999070" customFormat="1" x14ac:dyDescent="0.25"/>
    <row r="999071" customFormat="1" x14ac:dyDescent="0.25"/>
    <row r="999072" customFormat="1" x14ac:dyDescent="0.25"/>
    <row r="999073" customFormat="1" x14ac:dyDescent="0.25"/>
    <row r="999074" customFormat="1" x14ac:dyDescent="0.25"/>
    <row r="999075" customFormat="1" x14ac:dyDescent="0.25"/>
    <row r="999076" customFormat="1" x14ac:dyDescent="0.25"/>
    <row r="999077" customFormat="1" x14ac:dyDescent="0.25"/>
    <row r="999078" customFormat="1" x14ac:dyDescent="0.25"/>
    <row r="999079" customFormat="1" x14ac:dyDescent="0.25"/>
    <row r="999080" customFormat="1" x14ac:dyDescent="0.25"/>
    <row r="999081" customFormat="1" x14ac:dyDescent="0.25"/>
    <row r="999082" customFormat="1" x14ac:dyDescent="0.25"/>
    <row r="999083" customFormat="1" x14ac:dyDescent="0.25"/>
    <row r="999084" customFormat="1" x14ac:dyDescent="0.25"/>
    <row r="999085" customFormat="1" x14ac:dyDescent="0.25"/>
    <row r="999086" customFormat="1" x14ac:dyDescent="0.25"/>
    <row r="999087" customFormat="1" x14ac:dyDescent="0.25"/>
    <row r="999088" customFormat="1" x14ac:dyDescent="0.25"/>
    <row r="999089" customFormat="1" x14ac:dyDescent="0.25"/>
    <row r="999090" customFormat="1" x14ac:dyDescent="0.25"/>
    <row r="999091" customFormat="1" x14ac:dyDescent="0.25"/>
    <row r="999092" customFormat="1" x14ac:dyDescent="0.25"/>
    <row r="999093" customFormat="1" x14ac:dyDescent="0.25"/>
    <row r="999094" customFormat="1" x14ac:dyDescent="0.25"/>
    <row r="999095" customFormat="1" x14ac:dyDescent="0.25"/>
    <row r="999096" customFormat="1" x14ac:dyDescent="0.25"/>
    <row r="999097" customFormat="1" x14ac:dyDescent="0.25"/>
    <row r="999098" customFormat="1" x14ac:dyDescent="0.25"/>
    <row r="999099" customFormat="1" x14ac:dyDescent="0.25"/>
    <row r="999100" customFormat="1" x14ac:dyDescent="0.25"/>
    <row r="999101" customFormat="1" x14ac:dyDescent="0.25"/>
    <row r="999102" customFormat="1" x14ac:dyDescent="0.25"/>
    <row r="999103" customFormat="1" x14ac:dyDescent="0.25"/>
    <row r="999104" customFormat="1" x14ac:dyDescent="0.25"/>
    <row r="999105" customFormat="1" x14ac:dyDescent="0.25"/>
    <row r="999106" customFormat="1" x14ac:dyDescent="0.25"/>
    <row r="999107" customFormat="1" x14ac:dyDescent="0.25"/>
    <row r="999108" customFormat="1" x14ac:dyDescent="0.25"/>
    <row r="999109" customFormat="1" x14ac:dyDescent="0.25"/>
    <row r="999110" customFormat="1" x14ac:dyDescent="0.25"/>
    <row r="999111" customFormat="1" x14ac:dyDescent="0.25"/>
    <row r="999112" customFormat="1" x14ac:dyDescent="0.25"/>
    <row r="999113" customFormat="1" x14ac:dyDescent="0.25"/>
    <row r="999114" customFormat="1" x14ac:dyDescent="0.25"/>
    <row r="999115" customFormat="1" x14ac:dyDescent="0.25"/>
    <row r="999116" customFormat="1" x14ac:dyDescent="0.25"/>
    <row r="999117" customFormat="1" x14ac:dyDescent="0.25"/>
    <row r="999118" customFormat="1" x14ac:dyDescent="0.25"/>
    <row r="999119" customFormat="1" x14ac:dyDescent="0.25"/>
    <row r="999120" customFormat="1" x14ac:dyDescent="0.25"/>
    <row r="999121" customFormat="1" x14ac:dyDescent="0.25"/>
    <row r="999122" customFormat="1" x14ac:dyDescent="0.25"/>
    <row r="999123" customFormat="1" x14ac:dyDescent="0.25"/>
    <row r="999124" customFormat="1" x14ac:dyDescent="0.25"/>
    <row r="999125" customFormat="1" x14ac:dyDescent="0.25"/>
    <row r="999126" customFormat="1" x14ac:dyDescent="0.25"/>
    <row r="999127" customFormat="1" x14ac:dyDescent="0.25"/>
    <row r="999128" customFormat="1" x14ac:dyDescent="0.25"/>
    <row r="999129" customFormat="1" x14ac:dyDescent="0.25"/>
    <row r="999130" customFormat="1" x14ac:dyDescent="0.25"/>
    <row r="999131" customFormat="1" x14ac:dyDescent="0.25"/>
    <row r="999132" customFormat="1" x14ac:dyDescent="0.25"/>
    <row r="999133" customFormat="1" x14ac:dyDescent="0.25"/>
    <row r="999134" customFormat="1" x14ac:dyDescent="0.25"/>
    <row r="999135" customFormat="1" x14ac:dyDescent="0.25"/>
    <row r="999136" customFormat="1" x14ac:dyDescent="0.25"/>
    <row r="999137" customFormat="1" x14ac:dyDescent="0.25"/>
    <row r="999138" customFormat="1" x14ac:dyDescent="0.25"/>
    <row r="999139" customFormat="1" x14ac:dyDescent="0.25"/>
    <row r="999140" customFormat="1" x14ac:dyDescent="0.25"/>
    <row r="999141" customFormat="1" x14ac:dyDescent="0.25"/>
    <row r="999142" customFormat="1" x14ac:dyDescent="0.25"/>
    <row r="999143" customFormat="1" x14ac:dyDescent="0.25"/>
    <row r="999144" customFormat="1" x14ac:dyDescent="0.25"/>
    <row r="999145" customFormat="1" x14ac:dyDescent="0.25"/>
    <row r="999146" customFormat="1" x14ac:dyDescent="0.25"/>
    <row r="999147" customFormat="1" x14ac:dyDescent="0.25"/>
    <row r="999148" customFormat="1" x14ac:dyDescent="0.25"/>
    <row r="999149" customFormat="1" x14ac:dyDescent="0.25"/>
    <row r="999150" customFormat="1" x14ac:dyDescent="0.25"/>
    <row r="999151" customFormat="1" x14ac:dyDescent="0.25"/>
    <row r="999152" customFormat="1" x14ac:dyDescent="0.25"/>
    <row r="999153" customFormat="1" x14ac:dyDescent="0.25"/>
    <row r="999154" customFormat="1" x14ac:dyDescent="0.25"/>
    <row r="999155" customFormat="1" x14ac:dyDescent="0.25"/>
    <row r="999156" customFormat="1" x14ac:dyDescent="0.25"/>
    <row r="999157" customFormat="1" x14ac:dyDescent="0.25"/>
    <row r="999158" customFormat="1" x14ac:dyDescent="0.25"/>
    <row r="999159" customFormat="1" x14ac:dyDescent="0.25"/>
    <row r="999160" customFormat="1" x14ac:dyDescent="0.25"/>
    <row r="999161" customFormat="1" x14ac:dyDescent="0.25"/>
    <row r="999162" customFormat="1" x14ac:dyDescent="0.25"/>
    <row r="999163" customFormat="1" x14ac:dyDescent="0.25"/>
    <row r="999164" customFormat="1" x14ac:dyDescent="0.25"/>
    <row r="999165" customFormat="1" x14ac:dyDescent="0.25"/>
    <row r="999166" customFormat="1" x14ac:dyDescent="0.25"/>
    <row r="999167" customFormat="1" x14ac:dyDescent="0.25"/>
    <row r="999168" customFormat="1" x14ac:dyDescent="0.25"/>
    <row r="999169" customFormat="1" x14ac:dyDescent="0.25"/>
    <row r="999170" customFormat="1" x14ac:dyDescent="0.25"/>
    <row r="999171" customFormat="1" x14ac:dyDescent="0.25"/>
    <row r="999172" customFormat="1" x14ac:dyDescent="0.25"/>
    <row r="999173" customFormat="1" x14ac:dyDescent="0.25"/>
    <row r="999174" customFormat="1" x14ac:dyDescent="0.25"/>
    <row r="999175" customFormat="1" x14ac:dyDescent="0.25"/>
    <row r="999176" customFormat="1" x14ac:dyDescent="0.25"/>
    <row r="999177" customFormat="1" x14ac:dyDescent="0.25"/>
    <row r="999178" customFormat="1" x14ac:dyDescent="0.25"/>
    <row r="999179" customFormat="1" x14ac:dyDescent="0.25"/>
    <row r="999180" customFormat="1" x14ac:dyDescent="0.25"/>
    <row r="999181" customFormat="1" x14ac:dyDescent="0.25"/>
    <row r="999182" customFormat="1" x14ac:dyDescent="0.25"/>
    <row r="999183" customFormat="1" x14ac:dyDescent="0.25"/>
    <row r="999184" customFormat="1" x14ac:dyDescent="0.25"/>
    <row r="999185" customFormat="1" x14ac:dyDescent="0.25"/>
    <row r="999186" customFormat="1" x14ac:dyDescent="0.25"/>
    <row r="999187" customFormat="1" x14ac:dyDescent="0.25"/>
    <row r="999188" customFormat="1" x14ac:dyDescent="0.25"/>
    <row r="999189" customFormat="1" x14ac:dyDescent="0.25"/>
    <row r="999190" customFormat="1" x14ac:dyDescent="0.25"/>
    <row r="999191" customFormat="1" x14ac:dyDescent="0.25"/>
    <row r="999192" customFormat="1" x14ac:dyDescent="0.25"/>
    <row r="999193" customFormat="1" x14ac:dyDescent="0.25"/>
    <row r="999194" customFormat="1" x14ac:dyDescent="0.25"/>
    <row r="999195" customFormat="1" x14ac:dyDescent="0.25"/>
    <row r="999196" customFormat="1" x14ac:dyDescent="0.25"/>
    <row r="999197" customFormat="1" x14ac:dyDescent="0.25"/>
    <row r="999198" customFormat="1" x14ac:dyDescent="0.25"/>
    <row r="999199" customFormat="1" x14ac:dyDescent="0.25"/>
    <row r="999200" customFormat="1" x14ac:dyDescent="0.25"/>
    <row r="999201" customFormat="1" x14ac:dyDescent="0.25"/>
    <row r="999202" customFormat="1" x14ac:dyDescent="0.25"/>
    <row r="999203" customFormat="1" x14ac:dyDescent="0.25"/>
    <row r="999204" customFormat="1" x14ac:dyDescent="0.25"/>
    <row r="999205" customFormat="1" x14ac:dyDescent="0.25"/>
    <row r="999206" customFormat="1" x14ac:dyDescent="0.25"/>
    <row r="999207" customFormat="1" x14ac:dyDescent="0.25"/>
    <row r="999208" customFormat="1" x14ac:dyDescent="0.25"/>
    <row r="999209" customFormat="1" x14ac:dyDescent="0.25"/>
    <row r="999210" customFormat="1" x14ac:dyDescent="0.25"/>
    <row r="999211" customFormat="1" x14ac:dyDescent="0.25"/>
    <row r="999212" customFormat="1" x14ac:dyDescent="0.25"/>
    <row r="999213" customFormat="1" x14ac:dyDescent="0.25"/>
    <row r="999214" customFormat="1" x14ac:dyDescent="0.25"/>
    <row r="999215" customFormat="1" x14ac:dyDescent="0.25"/>
    <row r="999216" customFormat="1" x14ac:dyDescent="0.25"/>
    <row r="999217" customFormat="1" x14ac:dyDescent="0.25"/>
    <row r="999218" customFormat="1" x14ac:dyDescent="0.25"/>
    <row r="999219" customFormat="1" x14ac:dyDescent="0.25"/>
    <row r="999220" customFormat="1" x14ac:dyDescent="0.25"/>
    <row r="999221" customFormat="1" x14ac:dyDescent="0.25"/>
    <row r="999222" customFormat="1" x14ac:dyDescent="0.25"/>
    <row r="999223" customFormat="1" x14ac:dyDescent="0.25"/>
    <row r="999224" customFormat="1" x14ac:dyDescent="0.25"/>
    <row r="999225" customFormat="1" x14ac:dyDescent="0.25"/>
    <row r="999226" customFormat="1" x14ac:dyDescent="0.25"/>
    <row r="999227" customFormat="1" x14ac:dyDescent="0.25"/>
    <row r="999228" customFormat="1" x14ac:dyDescent="0.25"/>
    <row r="999229" customFormat="1" x14ac:dyDescent="0.25"/>
    <row r="999230" customFormat="1" x14ac:dyDescent="0.25"/>
    <row r="999231" customFormat="1" x14ac:dyDescent="0.25"/>
    <row r="999232" customFormat="1" x14ac:dyDescent="0.25"/>
    <row r="999233" customFormat="1" x14ac:dyDescent="0.25"/>
    <row r="999234" customFormat="1" x14ac:dyDescent="0.25"/>
    <row r="999235" customFormat="1" x14ac:dyDescent="0.25"/>
    <row r="999236" customFormat="1" x14ac:dyDescent="0.25"/>
    <row r="999237" customFormat="1" x14ac:dyDescent="0.25"/>
    <row r="999238" customFormat="1" x14ac:dyDescent="0.25"/>
    <row r="999239" customFormat="1" x14ac:dyDescent="0.25"/>
    <row r="999240" customFormat="1" x14ac:dyDescent="0.25"/>
    <row r="999241" customFormat="1" x14ac:dyDescent="0.25"/>
    <row r="999242" customFormat="1" x14ac:dyDescent="0.25"/>
    <row r="999243" customFormat="1" x14ac:dyDescent="0.25"/>
    <row r="999244" customFormat="1" x14ac:dyDescent="0.25"/>
    <row r="999245" customFormat="1" x14ac:dyDescent="0.25"/>
    <row r="999246" customFormat="1" x14ac:dyDescent="0.25"/>
    <row r="999247" customFormat="1" x14ac:dyDescent="0.25"/>
    <row r="999248" customFormat="1" x14ac:dyDescent="0.25"/>
    <row r="999249" customFormat="1" x14ac:dyDescent="0.25"/>
    <row r="999250" customFormat="1" x14ac:dyDescent="0.25"/>
    <row r="999251" customFormat="1" x14ac:dyDescent="0.25"/>
    <row r="999252" customFormat="1" x14ac:dyDescent="0.25"/>
    <row r="999253" customFormat="1" x14ac:dyDescent="0.25"/>
    <row r="999254" customFormat="1" x14ac:dyDescent="0.25"/>
    <row r="999255" customFormat="1" x14ac:dyDescent="0.25"/>
    <row r="999256" customFormat="1" x14ac:dyDescent="0.25"/>
    <row r="999257" customFormat="1" x14ac:dyDescent="0.25"/>
    <row r="999258" customFormat="1" x14ac:dyDescent="0.25"/>
    <row r="999259" customFormat="1" x14ac:dyDescent="0.25"/>
    <row r="999260" customFormat="1" x14ac:dyDescent="0.25"/>
    <row r="999261" customFormat="1" x14ac:dyDescent="0.25"/>
    <row r="999262" customFormat="1" x14ac:dyDescent="0.25"/>
    <row r="999263" customFormat="1" x14ac:dyDescent="0.25"/>
    <row r="999264" customFormat="1" x14ac:dyDescent="0.25"/>
    <row r="999265" customFormat="1" x14ac:dyDescent="0.25"/>
    <row r="999266" customFormat="1" x14ac:dyDescent="0.25"/>
    <row r="999267" customFormat="1" x14ac:dyDescent="0.25"/>
    <row r="999268" customFormat="1" x14ac:dyDescent="0.25"/>
    <row r="999269" customFormat="1" x14ac:dyDescent="0.25"/>
    <row r="999270" customFormat="1" x14ac:dyDescent="0.25"/>
    <row r="999271" customFormat="1" x14ac:dyDescent="0.25"/>
    <row r="999272" customFormat="1" x14ac:dyDescent="0.25"/>
    <row r="999273" customFormat="1" x14ac:dyDescent="0.25"/>
    <row r="999274" customFormat="1" x14ac:dyDescent="0.25"/>
    <row r="999275" customFormat="1" x14ac:dyDescent="0.25"/>
    <row r="999276" customFormat="1" x14ac:dyDescent="0.25"/>
    <row r="999277" customFormat="1" x14ac:dyDescent="0.25"/>
    <row r="999278" customFormat="1" x14ac:dyDescent="0.25"/>
    <row r="999279" customFormat="1" x14ac:dyDescent="0.25"/>
    <row r="999280" customFormat="1" x14ac:dyDescent="0.25"/>
    <row r="999281" customFormat="1" x14ac:dyDescent="0.25"/>
    <row r="999282" customFormat="1" x14ac:dyDescent="0.25"/>
    <row r="999283" customFormat="1" x14ac:dyDescent="0.25"/>
    <row r="999284" customFormat="1" x14ac:dyDescent="0.25"/>
    <row r="999285" customFormat="1" x14ac:dyDescent="0.25"/>
    <row r="999286" customFormat="1" x14ac:dyDescent="0.25"/>
    <row r="999287" customFormat="1" x14ac:dyDescent="0.25"/>
    <row r="999288" customFormat="1" x14ac:dyDescent="0.25"/>
    <row r="999289" customFormat="1" x14ac:dyDescent="0.25"/>
    <row r="999290" customFormat="1" x14ac:dyDescent="0.25"/>
    <row r="999291" customFormat="1" x14ac:dyDescent="0.25"/>
    <row r="999292" customFormat="1" x14ac:dyDescent="0.25"/>
    <row r="999293" customFormat="1" x14ac:dyDescent="0.25"/>
    <row r="999294" customFormat="1" x14ac:dyDescent="0.25"/>
    <row r="999295" customFormat="1" x14ac:dyDescent="0.25"/>
    <row r="999296" customFormat="1" x14ac:dyDescent="0.25"/>
    <row r="999297" customFormat="1" x14ac:dyDescent="0.25"/>
    <row r="999298" customFormat="1" x14ac:dyDescent="0.25"/>
    <row r="999299" customFormat="1" x14ac:dyDescent="0.25"/>
    <row r="999300" customFormat="1" x14ac:dyDescent="0.25"/>
    <row r="999301" customFormat="1" x14ac:dyDescent="0.25"/>
    <row r="999302" customFormat="1" x14ac:dyDescent="0.25"/>
    <row r="999303" customFormat="1" x14ac:dyDescent="0.25"/>
    <row r="999304" customFormat="1" x14ac:dyDescent="0.25"/>
    <row r="999305" customFormat="1" x14ac:dyDescent="0.25"/>
    <row r="999306" customFormat="1" x14ac:dyDescent="0.25"/>
    <row r="999307" customFormat="1" x14ac:dyDescent="0.25"/>
    <row r="999308" customFormat="1" x14ac:dyDescent="0.25"/>
    <row r="999309" customFormat="1" x14ac:dyDescent="0.25"/>
    <row r="999310" customFormat="1" x14ac:dyDescent="0.25"/>
    <row r="999311" customFormat="1" x14ac:dyDescent="0.25"/>
    <row r="999312" customFormat="1" x14ac:dyDescent="0.25"/>
    <row r="999313" customFormat="1" x14ac:dyDescent="0.25"/>
    <row r="999314" customFormat="1" x14ac:dyDescent="0.25"/>
    <row r="999315" customFormat="1" x14ac:dyDescent="0.25"/>
    <row r="999316" customFormat="1" x14ac:dyDescent="0.25"/>
    <row r="999317" customFormat="1" x14ac:dyDescent="0.25"/>
    <row r="999318" customFormat="1" x14ac:dyDescent="0.25"/>
    <row r="999319" customFormat="1" x14ac:dyDescent="0.25"/>
    <row r="999320" customFormat="1" x14ac:dyDescent="0.25"/>
    <row r="999321" customFormat="1" x14ac:dyDescent="0.25"/>
    <row r="999322" customFormat="1" x14ac:dyDescent="0.25"/>
    <row r="999323" customFormat="1" x14ac:dyDescent="0.25"/>
    <row r="999324" customFormat="1" x14ac:dyDescent="0.25"/>
    <row r="999325" customFormat="1" x14ac:dyDescent="0.25"/>
    <row r="999326" customFormat="1" x14ac:dyDescent="0.25"/>
    <row r="999327" customFormat="1" x14ac:dyDescent="0.25"/>
    <row r="999328" customFormat="1" x14ac:dyDescent="0.25"/>
    <row r="999329" customFormat="1" x14ac:dyDescent="0.25"/>
    <row r="999330" customFormat="1" x14ac:dyDescent="0.25"/>
    <row r="999331" customFormat="1" x14ac:dyDescent="0.25"/>
    <row r="999332" customFormat="1" x14ac:dyDescent="0.25"/>
    <row r="999333" customFormat="1" x14ac:dyDescent="0.25"/>
    <row r="999334" customFormat="1" x14ac:dyDescent="0.25"/>
    <row r="999335" customFormat="1" x14ac:dyDescent="0.25"/>
    <row r="999336" customFormat="1" x14ac:dyDescent="0.25"/>
    <row r="999337" customFormat="1" x14ac:dyDescent="0.25"/>
    <row r="999338" customFormat="1" x14ac:dyDescent="0.25"/>
    <row r="999339" customFormat="1" x14ac:dyDescent="0.25"/>
    <row r="999340" customFormat="1" x14ac:dyDescent="0.25"/>
    <row r="999341" customFormat="1" x14ac:dyDescent="0.25"/>
    <row r="999342" customFormat="1" x14ac:dyDescent="0.25"/>
    <row r="999343" customFormat="1" x14ac:dyDescent="0.25"/>
    <row r="999344" customFormat="1" x14ac:dyDescent="0.25"/>
    <row r="999345" customFormat="1" x14ac:dyDescent="0.25"/>
    <row r="999346" customFormat="1" x14ac:dyDescent="0.25"/>
    <row r="999347" customFormat="1" x14ac:dyDescent="0.25"/>
    <row r="999348" customFormat="1" x14ac:dyDescent="0.25"/>
    <row r="999349" customFormat="1" x14ac:dyDescent="0.25"/>
    <row r="999350" customFormat="1" x14ac:dyDescent="0.25"/>
    <row r="999351" customFormat="1" x14ac:dyDescent="0.25"/>
    <row r="999352" customFormat="1" x14ac:dyDescent="0.25"/>
    <row r="999353" customFormat="1" x14ac:dyDescent="0.25"/>
    <row r="999354" customFormat="1" x14ac:dyDescent="0.25"/>
    <row r="999355" customFormat="1" x14ac:dyDescent="0.25"/>
    <row r="999356" customFormat="1" x14ac:dyDescent="0.25"/>
    <row r="999357" customFormat="1" x14ac:dyDescent="0.25"/>
    <row r="999358" customFormat="1" x14ac:dyDescent="0.25"/>
    <row r="999359" customFormat="1" x14ac:dyDescent="0.25"/>
    <row r="999360" customFormat="1" x14ac:dyDescent="0.25"/>
    <row r="999361" customFormat="1" x14ac:dyDescent="0.25"/>
    <row r="999362" customFormat="1" x14ac:dyDescent="0.25"/>
    <row r="999363" customFormat="1" x14ac:dyDescent="0.25"/>
    <row r="999364" customFormat="1" x14ac:dyDescent="0.25"/>
    <row r="999365" customFormat="1" x14ac:dyDescent="0.25"/>
    <row r="999366" customFormat="1" x14ac:dyDescent="0.25"/>
    <row r="999367" customFormat="1" x14ac:dyDescent="0.25"/>
    <row r="999368" customFormat="1" x14ac:dyDescent="0.25"/>
    <row r="999369" customFormat="1" x14ac:dyDescent="0.25"/>
    <row r="999370" customFormat="1" x14ac:dyDescent="0.25"/>
    <row r="999371" customFormat="1" x14ac:dyDescent="0.25"/>
    <row r="999372" customFormat="1" x14ac:dyDescent="0.25"/>
    <row r="999373" customFormat="1" x14ac:dyDescent="0.25"/>
    <row r="999374" customFormat="1" x14ac:dyDescent="0.25"/>
    <row r="999375" customFormat="1" x14ac:dyDescent="0.25"/>
    <row r="999376" customFormat="1" x14ac:dyDescent="0.25"/>
    <row r="999377" customFormat="1" x14ac:dyDescent="0.25"/>
    <row r="999378" customFormat="1" x14ac:dyDescent="0.25"/>
    <row r="999379" customFormat="1" x14ac:dyDescent="0.25"/>
    <row r="999380" customFormat="1" x14ac:dyDescent="0.25"/>
    <row r="999381" customFormat="1" x14ac:dyDescent="0.25"/>
    <row r="999382" customFormat="1" x14ac:dyDescent="0.25"/>
    <row r="999383" customFormat="1" x14ac:dyDescent="0.25"/>
    <row r="999384" customFormat="1" x14ac:dyDescent="0.25"/>
    <row r="999385" customFormat="1" x14ac:dyDescent="0.25"/>
    <row r="999386" customFormat="1" x14ac:dyDescent="0.25"/>
    <row r="999387" customFormat="1" x14ac:dyDescent="0.25"/>
    <row r="999388" customFormat="1" x14ac:dyDescent="0.25"/>
    <row r="999389" customFormat="1" x14ac:dyDescent="0.25"/>
    <row r="999390" customFormat="1" x14ac:dyDescent="0.25"/>
    <row r="999391" customFormat="1" x14ac:dyDescent="0.25"/>
    <row r="999392" customFormat="1" x14ac:dyDescent="0.25"/>
    <row r="999393" customFormat="1" x14ac:dyDescent="0.25"/>
    <row r="999394" customFormat="1" x14ac:dyDescent="0.25"/>
    <row r="999395" customFormat="1" x14ac:dyDescent="0.25"/>
    <row r="999396" customFormat="1" x14ac:dyDescent="0.25"/>
    <row r="999397" customFormat="1" x14ac:dyDescent="0.25"/>
    <row r="999398" customFormat="1" x14ac:dyDescent="0.25"/>
    <row r="999399" customFormat="1" x14ac:dyDescent="0.25"/>
    <row r="999400" customFormat="1" x14ac:dyDescent="0.25"/>
    <row r="999401" customFormat="1" x14ac:dyDescent="0.25"/>
    <row r="999402" customFormat="1" x14ac:dyDescent="0.25"/>
    <row r="999403" customFormat="1" x14ac:dyDescent="0.25"/>
    <row r="999404" customFormat="1" x14ac:dyDescent="0.25"/>
    <row r="999405" customFormat="1" x14ac:dyDescent="0.25"/>
    <row r="999406" customFormat="1" x14ac:dyDescent="0.25"/>
    <row r="999407" customFormat="1" x14ac:dyDescent="0.25"/>
    <row r="999408" customFormat="1" x14ac:dyDescent="0.25"/>
    <row r="999409" customFormat="1" x14ac:dyDescent="0.25"/>
    <row r="999410" customFormat="1" x14ac:dyDescent="0.25"/>
    <row r="999411" customFormat="1" x14ac:dyDescent="0.25"/>
    <row r="999412" customFormat="1" x14ac:dyDescent="0.25"/>
    <row r="999413" customFormat="1" x14ac:dyDescent="0.25"/>
    <row r="999414" customFormat="1" x14ac:dyDescent="0.25"/>
    <row r="999415" customFormat="1" x14ac:dyDescent="0.25"/>
    <row r="999416" customFormat="1" x14ac:dyDescent="0.25"/>
    <row r="999417" customFormat="1" x14ac:dyDescent="0.25"/>
    <row r="999418" customFormat="1" x14ac:dyDescent="0.25"/>
    <row r="999419" customFormat="1" x14ac:dyDescent="0.25"/>
    <row r="999420" customFormat="1" x14ac:dyDescent="0.25"/>
    <row r="999421" customFormat="1" x14ac:dyDescent="0.25"/>
    <row r="999422" customFormat="1" x14ac:dyDescent="0.25"/>
    <row r="999423" customFormat="1" x14ac:dyDescent="0.25"/>
    <row r="999424" customFormat="1" x14ac:dyDescent="0.25"/>
    <row r="999425" customFormat="1" x14ac:dyDescent="0.25"/>
    <row r="999426" customFormat="1" x14ac:dyDescent="0.25"/>
    <row r="999427" customFormat="1" x14ac:dyDescent="0.25"/>
    <row r="999428" customFormat="1" x14ac:dyDescent="0.25"/>
    <row r="999429" customFormat="1" x14ac:dyDescent="0.25"/>
    <row r="999430" customFormat="1" x14ac:dyDescent="0.25"/>
    <row r="999431" customFormat="1" x14ac:dyDescent="0.25"/>
    <row r="999432" customFormat="1" x14ac:dyDescent="0.25"/>
    <row r="999433" customFormat="1" x14ac:dyDescent="0.25"/>
    <row r="999434" customFormat="1" x14ac:dyDescent="0.25"/>
    <row r="999435" customFormat="1" x14ac:dyDescent="0.25"/>
    <row r="999436" customFormat="1" x14ac:dyDescent="0.25"/>
    <row r="999437" customFormat="1" x14ac:dyDescent="0.25"/>
    <row r="999438" customFormat="1" x14ac:dyDescent="0.25"/>
    <row r="999439" customFormat="1" x14ac:dyDescent="0.25"/>
    <row r="999440" customFormat="1" x14ac:dyDescent="0.25"/>
    <row r="999441" customFormat="1" x14ac:dyDescent="0.25"/>
    <row r="999442" customFormat="1" x14ac:dyDescent="0.25"/>
    <row r="999443" customFormat="1" x14ac:dyDescent="0.25"/>
    <row r="999444" customFormat="1" x14ac:dyDescent="0.25"/>
    <row r="999445" customFormat="1" x14ac:dyDescent="0.25"/>
    <row r="999446" customFormat="1" x14ac:dyDescent="0.25"/>
    <row r="999447" customFormat="1" x14ac:dyDescent="0.25"/>
    <row r="999448" customFormat="1" x14ac:dyDescent="0.25"/>
    <row r="999449" customFormat="1" x14ac:dyDescent="0.25"/>
    <row r="999450" customFormat="1" x14ac:dyDescent="0.25"/>
    <row r="999451" customFormat="1" x14ac:dyDescent="0.25"/>
    <row r="999452" customFormat="1" x14ac:dyDescent="0.25"/>
    <row r="999453" customFormat="1" x14ac:dyDescent="0.25"/>
    <row r="999454" customFormat="1" x14ac:dyDescent="0.25"/>
    <row r="999455" customFormat="1" x14ac:dyDescent="0.25"/>
    <row r="999456" customFormat="1" x14ac:dyDescent="0.25"/>
    <row r="999457" customFormat="1" x14ac:dyDescent="0.25"/>
    <row r="999458" customFormat="1" x14ac:dyDescent="0.25"/>
    <row r="999459" customFormat="1" x14ac:dyDescent="0.25"/>
    <row r="999460" customFormat="1" x14ac:dyDescent="0.25"/>
    <row r="999461" customFormat="1" x14ac:dyDescent="0.25"/>
    <row r="999462" customFormat="1" x14ac:dyDescent="0.25"/>
    <row r="999463" customFormat="1" x14ac:dyDescent="0.25"/>
    <row r="999464" customFormat="1" x14ac:dyDescent="0.25"/>
    <row r="999465" customFormat="1" x14ac:dyDescent="0.25"/>
    <row r="999466" customFormat="1" x14ac:dyDescent="0.25"/>
    <row r="999467" customFormat="1" x14ac:dyDescent="0.25"/>
    <row r="999468" customFormat="1" x14ac:dyDescent="0.25"/>
    <row r="999469" customFormat="1" x14ac:dyDescent="0.25"/>
    <row r="999470" customFormat="1" x14ac:dyDescent="0.25"/>
    <row r="999471" customFormat="1" x14ac:dyDescent="0.25"/>
    <row r="999472" customFormat="1" x14ac:dyDescent="0.25"/>
    <row r="999473" customFormat="1" x14ac:dyDescent="0.25"/>
    <row r="999474" customFormat="1" x14ac:dyDescent="0.25"/>
    <row r="999475" customFormat="1" x14ac:dyDescent="0.25"/>
    <row r="999476" customFormat="1" x14ac:dyDescent="0.25"/>
    <row r="999477" customFormat="1" x14ac:dyDescent="0.25"/>
    <row r="999478" customFormat="1" x14ac:dyDescent="0.25"/>
    <row r="999479" customFormat="1" x14ac:dyDescent="0.25"/>
    <row r="999480" customFormat="1" x14ac:dyDescent="0.25"/>
    <row r="999481" customFormat="1" x14ac:dyDescent="0.25"/>
    <row r="999482" customFormat="1" x14ac:dyDescent="0.25"/>
    <row r="999483" customFormat="1" x14ac:dyDescent="0.25"/>
    <row r="999484" customFormat="1" x14ac:dyDescent="0.25"/>
    <row r="999485" customFormat="1" x14ac:dyDescent="0.25"/>
    <row r="999486" customFormat="1" x14ac:dyDescent="0.25"/>
    <row r="999487" customFormat="1" x14ac:dyDescent="0.25"/>
    <row r="999488" customFormat="1" x14ac:dyDescent="0.25"/>
    <row r="999489" customFormat="1" x14ac:dyDescent="0.25"/>
    <row r="999490" customFormat="1" x14ac:dyDescent="0.25"/>
    <row r="999491" customFormat="1" x14ac:dyDescent="0.25"/>
    <row r="999492" customFormat="1" x14ac:dyDescent="0.25"/>
    <row r="999493" customFormat="1" x14ac:dyDescent="0.25"/>
    <row r="999494" customFormat="1" x14ac:dyDescent="0.25"/>
    <row r="999495" customFormat="1" x14ac:dyDescent="0.25"/>
    <row r="999496" customFormat="1" x14ac:dyDescent="0.25"/>
    <row r="999497" customFormat="1" x14ac:dyDescent="0.25"/>
    <row r="999498" customFormat="1" x14ac:dyDescent="0.25"/>
    <row r="999499" customFormat="1" x14ac:dyDescent="0.25"/>
    <row r="999500" customFormat="1" x14ac:dyDescent="0.25"/>
    <row r="999501" customFormat="1" x14ac:dyDescent="0.25"/>
    <row r="999502" customFormat="1" x14ac:dyDescent="0.25"/>
    <row r="999503" customFormat="1" x14ac:dyDescent="0.25"/>
    <row r="999504" customFormat="1" x14ac:dyDescent="0.25"/>
    <row r="999505" customFormat="1" x14ac:dyDescent="0.25"/>
    <row r="999506" customFormat="1" x14ac:dyDescent="0.25"/>
    <row r="999507" customFormat="1" x14ac:dyDescent="0.25"/>
    <row r="999508" customFormat="1" x14ac:dyDescent="0.25"/>
    <row r="999509" customFormat="1" x14ac:dyDescent="0.25"/>
    <row r="999510" customFormat="1" x14ac:dyDescent="0.25"/>
    <row r="999511" customFormat="1" x14ac:dyDescent="0.25"/>
    <row r="999512" customFormat="1" x14ac:dyDescent="0.25"/>
    <row r="999513" customFormat="1" x14ac:dyDescent="0.25"/>
    <row r="999514" customFormat="1" x14ac:dyDescent="0.25"/>
    <row r="999515" customFormat="1" x14ac:dyDescent="0.25"/>
    <row r="999516" customFormat="1" x14ac:dyDescent="0.25"/>
    <row r="999517" customFormat="1" x14ac:dyDescent="0.25"/>
    <row r="999518" customFormat="1" x14ac:dyDescent="0.25"/>
    <row r="999519" customFormat="1" x14ac:dyDescent="0.25"/>
    <row r="999520" customFormat="1" x14ac:dyDescent="0.25"/>
    <row r="999521" customFormat="1" x14ac:dyDescent="0.25"/>
    <row r="999522" customFormat="1" x14ac:dyDescent="0.25"/>
    <row r="999523" customFormat="1" x14ac:dyDescent="0.25"/>
    <row r="999524" customFormat="1" x14ac:dyDescent="0.25"/>
    <row r="999525" customFormat="1" x14ac:dyDescent="0.25"/>
    <row r="999526" customFormat="1" x14ac:dyDescent="0.25"/>
    <row r="999527" customFormat="1" x14ac:dyDescent="0.25"/>
    <row r="999528" customFormat="1" x14ac:dyDescent="0.25"/>
    <row r="999529" customFormat="1" x14ac:dyDescent="0.25"/>
    <row r="999530" customFormat="1" x14ac:dyDescent="0.25"/>
    <row r="999531" customFormat="1" x14ac:dyDescent="0.25"/>
    <row r="999532" customFormat="1" x14ac:dyDescent="0.25"/>
    <row r="999533" customFormat="1" x14ac:dyDescent="0.25"/>
    <row r="999534" customFormat="1" x14ac:dyDescent="0.25"/>
    <row r="999535" customFormat="1" x14ac:dyDescent="0.25"/>
    <row r="999536" customFormat="1" x14ac:dyDescent="0.25"/>
    <row r="999537" customFormat="1" x14ac:dyDescent="0.25"/>
    <row r="999538" customFormat="1" x14ac:dyDescent="0.25"/>
    <row r="999539" customFormat="1" x14ac:dyDescent="0.25"/>
    <row r="999540" customFormat="1" x14ac:dyDescent="0.25"/>
    <row r="999541" customFormat="1" x14ac:dyDescent="0.25"/>
    <row r="999542" customFormat="1" x14ac:dyDescent="0.25"/>
    <row r="999543" customFormat="1" x14ac:dyDescent="0.25"/>
    <row r="999544" customFormat="1" x14ac:dyDescent="0.25"/>
    <row r="999545" customFormat="1" x14ac:dyDescent="0.25"/>
    <row r="999546" customFormat="1" x14ac:dyDescent="0.25"/>
    <row r="999547" customFormat="1" x14ac:dyDescent="0.25"/>
    <row r="999548" customFormat="1" x14ac:dyDescent="0.25"/>
    <row r="999549" customFormat="1" x14ac:dyDescent="0.25"/>
    <row r="999550" customFormat="1" x14ac:dyDescent="0.25"/>
    <row r="999551" customFormat="1" x14ac:dyDescent="0.25"/>
    <row r="999552" customFormat="1" x14ac:dyDescent="0.25"/>
    <row r="999553" customFormat="1" x14ac:dyDescent="0.25"/>
    <row r="999554" customFormat="1" x14ac:dyDescent="0.25"/>
    <row r="999555" customFormat="1" x14ac:dyDescent="0.25"/>
    <row r="999556" customFormat="1" x14ac:dyDescent="0.25"/>
    <row r="999557" customFormat="1" x14ac:dyDescent="0.25"/>
    <row r="999558" customFormat="1" x14ac:dyDescent="0.25"/>
    <row r="999559" customFormat="1" x14ac:dyDescent="0.25"/>
    <row r="999560" customFormat="1" x14ac:dyDescent="0.25"/>
    <row r="999561" customFormat="1" x14ac:dyDescent="0.25"/>
    <row r="999562" customFormat="1" x14ac:dyDescent="0.25"/>
    <row r="999563" customFormat="1" x14ac:dyDescent="0.25"/>
    <row r="999564" customFormat="1" x14ac:dyDescent="0.25"/>
    <row r="999565" customFormat="1" x14ac:dyDescent="0.25"/>
    <row r="999566" customFormat="1" x14ac:dyDescent="0.25"/>
    <row r="999567" customFormat="1" x14ac:dyDescent="0.25"/>
    <row r="999568" customFormat="1" x14ac:dyDescent="0.25"/>
    <row r="999569" customFormat="1" x14ac:dyDescent="0.25"/>
    <row r="999570" customFormat="1" x14ac:dyDescent="0.25"/>
    <row r="999571" customFormat="1" x14ac:dyDescent="0.25"/>
    <row r="999572" customFormat="1" x14ac:dyDescent="0.25"/>
    <row r="999573" customFormat="1" x14ac:dyDescent="0.25"/>
    <row r="999574" customFormat="1" x14ac:dyDescent="0.25"/>
    <row r="999575" customFormat="1" x14ac:dyDescent="0.25"/>
    <row r="999576" customFormat="1" x14ac:dyDescent="0.25"/>
    <row r="999577" customFormat="1" x14ac:dyDescent="0.25"/>
    <row r="999578" customFormat="1" x14ac:dyDescent="0.25"/>
    <row r="999579" customFormat="1" x14ac:dyDescent="0.25"/>
    <row r="999580" customFormat="1" x14ac:dyDescent="0.25"/>
    <row r="999581" customFormat="1" x14ac:dyDescent="0.25"/>
    <row r="999582" customFormat="1" x14ac:dyDescent="0.25"/>
    <row r="999583" customFormat="1" x14ac:dyDescent="0.25"/>
    <row r="999584" customFormat="1" x14ac:dyDescent="0.25"/>
    <row r="999585" customFormat="1" x14ac:dyDescent="0.25"/>
    <row r="999586" customFormat="1" x14ac:dyDescent="0.25"/>
    <row r="999587" customFormat="1" x14ac:dyDescent="0.25"/>
    <row r="999588" customFormat="1" x14ac:dyDescent="0.25"/>
    <row r="999589" customFormat="1" x14ac:dyDescent="0.25"/>
    <row r="999590" customFormat="1" x14ac:dyDescent="0.25"/>
    <row r="999591" customFormat="1" x14ac:dyDescent="0.25"/>
    <row r="999592" customFormat="1" x14ac:dyDescent="0.25"/>
    <row r="999593" customFormat="1" x14ac:dyDescent="0.25"/>
    <row r="999594" customFormat="1" x14ac:dyDescent="0.25"/>
    <row r="999595" customFormat="1" x14ac:dyDescent="0.25"/>
    <row r="999596" customFormat="1" x14ac:dyDescent="0.25"/>
    <row r="999597" customFormat="1" x14ac:dyDescent="0.25"/>
    <row r="999598" customFormat="1" x14ac:dyDescent="0.25"/>
    <row r="999599" customFormat="1" x14ac:dyDescent="0.25"/>
    <row r="999600" customFormat="1" x14ac:dyDescent="0.25"/>
    <row r="999601" customFormat="1" x14ac:dyDescent="0.25"/>
    <row r="999602" customFormat="1" x14ac:dyDescent="0.25"/>
    <row r="999603" customFormat="1" x14ac:dyDescent="0.25"/>
    <row r="999604" customFormat="1" x14ac:dyDescent="0.25"/>
    <row r="999605" customFormat="1" x14ac:dyDescent="0.25"/>
    <row r="999606" customFormat="1" x14ac:dyDescent="0.25"/>
    <row r="999607" customFormat="1" x14ac:dyDescent="0.25"/>
    <row r="999608" customFormat="1" x14ac:dyDescent="0.25"/>
    <row r="999609" customFormat="1" x14ac:dyDescent="0.25"/>
    <row r="999610" customFormat="1" x14ac:dyDescent="0.25"/>
    <row r="999611" customFormat="1" x14ac:dyDescent="0.25"/>
    <row r="999612" customFormat="1" x14ac:dyDescent="0.25"/>
    <row r="999613" customFormat="1" x14ac:dyDescent="0.25"/>
    <row r="999614" customFormat="1" x14ac:dyDescent="0.25"/>
    <row r="999615" customFormat="1" x14ac:dyDescent="0.25"/>
    <row r="999616" customFormat="1" x14ac:dyDescent="0.25"/>
    <row r="999617" customFormat="1" x14ac:dyDescent="0.25"/>
    <row r="999618" customFormat="1" x14ac:dyDescent="0.25"/>
    <row r="999619" customFormat="1" x14ac:dyDescent="0.25"/>
    <row r="999620" customFormat="1" x14ac:dyDescent="0.25"/>
    <row r="999621" customFormat="1" x14ac:dyDescent="0.25"/>
    <row r="999622" customFormat="1" x14ac:dyDescent="0.25"/>
    <row r="999623" customFormat="1" x14ac:dyDescent="0.25"/>
    <row r="999624" customFormat="1" x14ac:dyDescent="0.25"/>
    <row r="999625" customFormat="1" x14ac:dyDescent="0.25"/>
    <row r="999626" customFormat="1" x14ac:dyDescent="0.25"/>
    <row r="999627" customFormat="1" x14ac:dyDescent="0.25"/>
    <row r="999628" customFormat="1" x14ac:dyDescent="0.25"/>
    <row r="999629" customFormat="1" x14ac:dyDescent="0.25"/>
    <row r="999630" customFormat="1" x14ac:dyDescent="0.25"/>
    <row r="999631" customFormat="1" x14ac:dyDescent="0.25"/>
    <row r="999632" customFormat="1" x14ac:dyDescent="0.25"/>
    <row r="999633" customFormat="1" x14ac:dyDescent="0.25"/>
    <row r="999634" customFormat="1" x14ac:dyDescent="0.25"/>
    <row r="999635" customFormat="1" x14ac:dyDescent="0.25"/>
    <row r="999636" customFormat="1" x14ac:dyDescent="0.25"/>
    <row r="999637" customFormat="1" x14ac:dyDescent="0.25"/>
    <row r="999638" customFormat="1" x14ac:dyDescent="0.25"/>
    <row r="999639" customFormat="1" x14ac:dyDescent="0.25"/>
    <row r="999640" customFormat="1" x14ac:dyDescent="0.25"/>
    <row r="999641" customFormat="1" x14ac:dyDescent="0.25"/>
    <row r="999642" customFormat="1" x14ac:dyDescent="0.25"/>
    <row r="999643" customFormat="1" x14ac:dyDescent="0.25"/>
    <row r="999644" customFormat="1" x14ac:dyDescent="0.25"/>
    <row r="999645" customFormat="1" x14ac:dyDescent="0.25"/>
    <row r="999646" customFormat="1" x14ac:dyDescent="0.25"/>
    <row r="999647" customFormat="1" x14ac:dyDescent="0.25"/>
    <row r="999648" customFormat="1" x14ac:dyDescent="0.25"/>
    <row r="999649" customFormat="1" x14ac:dyDescent="0.25"/>
    <row r="999650" customFormat="1" x14ac:dyDescent="0.25"/>
    <row r="999651" customFormat="1" x14ac:dyDescent="0.25"/>
    <row r="999652" customFormat="1" x14ac:dyDescent="0.25"/>
    <row r="999653" customFormat="1" x14ac:dyDescent="0.25"/>
    <row r="999654" customFormat="1" x14ac:dyDescent="0.25"/>
    <row r="999655" customFormat="1" x14ac:dyDescent="0.25"/>
    <row r="999656" customFormat="1" x14ac:dyDescent="0.25"/>
    <row r="999657" customFormat="1" x14ac:dyDescent="0.25"/>
    <row r="999658" customFormat="1" x14ac:dyDescent="0.25"/>
    <row r="999659" customFormat="1" x14ac:dyDescent="0.25"/>
    <row r="999660" customFormat="1" x14ac:dyDescent="0.25"/>
    <row r="999661" customFormat="1" x14ac:dyDescent="0.25"/>
    <row r="999662" customFormat="1" x14ac:dyDescent="0.25"/>
    <row r="999663" customFormat="1" x14ac:dyDescent="0.25"/>
    <row r="999664" customFormat="1" x14ac:dyDescent="0.25"/>
    <row r="999665" customFormat="1" x14ac:dyDescent="0.25"/>
    <row r="999666" customFormat="1" x14ac:dyDescent="0.25"/>
    <row r="999667" customFormat="1" x14ac:dyDescent="0.25"/>
    <row r="999668" customFormat="1" x14ac:dyDescent="0.25"/>
    <row r="999669" customFormat="1" x14ac:dyDescent="0.25"/>
    <row r="999670" customFormat="1" x14ac:dyDescent="0.25"/>
    <row r="999671" customFormat="1" x14ac:dyDescent="0.25"/>
    <row r="999672" customFormat="1" x14ac:dyDescent="0.25"/>
    <row r="999673" customFormat="1" x14ac:dyDescent="0.25"/>
    <row r="999674" customFormat="1" x14ac:dyDescent="0.25"/>
    <row r="999675" customFormat="1" x14ac:dyDescent="0.25"/>
    <row r="999676" customFormat="1" x14ac:dyDescent="0.25"/>
    <row r="999677" customFormat="1" x14ac:dyDescent="0.25"/>
    <row r="999678" customFormat="1" x14ac:dyDescent="0.25"/>
    <row r="999679" customFormat="1" x14ac:dyDescent="0.25"/>
    <row r="999680" customFormat="1" x14ac:dyDescent="0.25"/>
    <row r="999681" customFormat="1" x14ac:dyDescent="0.25"/>
    <row r="999682" customFormat="1" x14ac:dyDescent="0.25"/>
    <row r="999683" customFormat="1" x14ac:dyDescent="0.25"/>
    <row r="999684" customFormat="1" x14ac:dyDescent="0.25"/>
    <row r="999685" customFormat="1" x14ac:dyDescent="0.25"/>
    <row r="999686" customFormat="1" x14ac:dyDescent="0.25"/>
    <row r="999687" customFormat="1" x14ac:dyDescent="0.25"/>
    <row r="999688" customFormat="1" x14ac:dyDescent="0.25"/>
    <row r="999689" customFormat="1" x14ac:dyDescent="0.25"/>
    <row r="999690" customFormat="1" x14ac:dyDescent="0.25"/>
    <row r="999691" customFormat="1" x14ac:dyDescent="0.25"/>
    <row r="999692" customFormat="1" x14ac:dyDescent="0.25"/>
    <row r="999693" customFormat="1" x14ac:dyDescent="0.25"/>
    <row r="999694" customFormat="1" x14ac:dyDescent="0.25"/>
    <row r="999695" customFormat="1" x14ac:dyDescent="0.25"/>
    <row r="999696" customFormat="1" x14ac:dyDescent="0.25"/>
    <row r="999697" customFormat="1" x14ac:dyDescent="0.25"/>
    <row r="999698" customFormat="1" x14ac:dyDescent="0.25"/>
    <row r="999699" customFormat="1" x14ac:dyDescent="0.25"/>
    <row r="999700" customFormat="1" x14ac:dyDescent="0.25"/>
    <row r="999701" customFormat="1" x14ac:dyDescent="0.25"/>
    <row r="999702" customFormat="1" x14ac:dyDescent="0.25"/>
    <row r="999703" customFormat="1" x14ac:dyDescent="0.25"/>
    <row r="999704" customFormat="1" x14ac:dyDescent="0.25"/>
    <row r="999705" customFormat="1" x14ac:dyDescent="0.25"/>
    <row r="999706" customFormat="1" x14ac:dyDescent="0.25"/>
    <row r="999707" customFormat="1" x14ac:dyDescent="0.25"/>
    <row r="999708" customFormat="1" x14ac:dyDescent="0.25"/>
    <row r="999709" customFormat="1" x14ac:dyDescent="0.25"/>
    <row r="999710" customFormat="1" x14ac:dyDescent="0.25"/>
    <row r="999711" customFormat="1" x14ac:dyDescent="0.25"/>
    <row r="999712" customFormat="1" x14ac:dyDescent="0.25"/>
    <row r="999713" customFormat="1" x14ac:dyDescent="0.25"/>
    <row r="999714" customFormat="1" x14ac:dyDescent="0.25"/>
    <row r="999715" customFormat="1" x14ac:dyDescent="0.25"/>
    <row r="999716" customFormat="1" x14ac:dyDescent="0.25"/>
    <row r="999717" customFormat="1" x14ac:dyDescent="0.25"/>
    <row r="999718" customFormat="1" x14ac:dyDescent="0.25"/>
    <row r="999719" customFormat="1" x14ac:dyDescent="0.25"/>
    <row r="999720" customFormat="1" x14ac:dyDescent="0.25"/>
    <row r="999721" customFormat="1" x14ac:dyDescent="0.25"/>
    <row r="999722" customFormat="1" x14ac:dyDescent="0.25"/>
    <row r="999723" customFormat="1" x14ac:dyDescent="0.25"/>
    <row r="999724" customFormat="1" x14ac:dyDescent="0.25"/>
    <row r="999725" customFormat="1" x14ac:dyDescent="0.25"/>
    <row r="999726" customFormat="1" x14ac:dyDescent="0.25"/>
    <row r="999727" customFormat="1" x14ac:dyDescent="0.25"/>
    <row r="999728" customFormat="1" x14ac:dyDescent="0.25"/>
    <row r="999729" customFormat="1" x14ac:dyDescent="0.25"/>
    <row r="999730" customFormat="1" x14ac:dyDescent="0.25"/>
    <row r="999731" customFormat="1" x14ac:dyDescent="0.25"/>
    <row r="999732" customFormat="1" x14ac:dyDescent="0.25"/>
    <row r="999733" customFormat="1" x14ac:dyDescent="0.25"/>
    <row r="999734" customFormat="1" x14ac:dyDescent="0.25"/>
    <row r="999735" customFormat="1" x14ac:dyDescent="0.25"/>
    <row r="999736" customFormat="1" x14ac:dyDescent="0.25"/>
    <row r="999737" customFormat="1" x14ac:dyDescent="0.25"/>
    <row r="999738" customFormat="1" x14ac:dyDescent="0.25"/>
    <row r="999739" customFormat="1" x14ac:dyDescent="0.25"/>
    <row r="999740" customFormat="1" x14ac:dyDescent="0.25"/>
    <row r="999741" customFormat="1" x14ac:dyDescent="0.25"/>
    <row r="999742" customFormat="1" x14ac:dyDescent="0.25"/>
    <row r="999743" customFormat="1" x14ac:dyDescent="0.25"/>
    <row r="999744" customFormat="1" x14ac:dyDescent="0.25"/>
    <row r="999745" customFormat="1" x14ac:dyDescent="0.25"/>
    <row r="999746" customFormat="1" x14ac:dyDescent="0.25"/>
    <row r="999747" customFormat="1" x14ac:dyDescent="0.25"/>
    <row r="999748" customFormat="1" x14ac:dyDescent="0.25"/>
    <row r="999749" customFormat="1" x14ac:dyDescent="0.25"/>
    <row r="999750" customFormat="1" x14ac:dyDescent="0.25"/>
    <row r="999751" customFormat="1" x14ac:dyDescent="0.25"/>
    <row r="999752" customFormat="1" x14ac:dyDescent="0.25"/>
    <row r="999753" customFormat="1" x14ac:dyDescent="0.25"/>
    <row r="999754" customFormat="1" x14ac:dyDescent="0.25"/>
    <row r="999755" customFormat="1" x14ac:dyDescent="0.25"/>
    <row r="999756" customFormat="1" x14ac:dyDescent="0.25"/>
    <row r="999757" customFormat="1" x14ac:dyDescent="0.25"/>
    <row r="999758" customFormat="1" x14ac:dyDescent="0.25"/>
    <row r="999759" customFormat="1" x14ac:dyDescent="0.25"/>
    <row r="999760" customFormat="1" x14ac:dyDescent="0.25"/>
    <row r="999761" customFormat="1" x14ac:dyDescent="0.25"/>
    <row r="999762" customFormat="1" x14ac:dyDescent="0.25"/>
    <row r="999763" customFormat="1" x14ac:dyDescent="0.25"/>
    <row r="999764" customFormat="1" x14ac:dyDescent="0.25"/>
    <row r="999765" customFormat="1" x14ac:dyDescent="0.25"/>
    <row r="999766" customFormat="1" x14ac:dyDescent="0.25"/>
    <row r="999767" customFormat="1" x14ac:dyDescent="0.25"/>
    <row r="999768" customFormat="1" x14ac:dyDescent="0.25"/>
    <row r="999769" customFormat="1" x14ac:dyDescent="0.25"/>
    <row r="999770" customFormat="1" x14ac:dyDescent="0.25"/>
    <row r="999771" customFormat="1" x14ac:dyDescent="0.25"/>
    <row r="999772" customFormat="1" x14ac:dyDescent="0.25"/>
    <row r="999773" customFormat="1" x14ac:dyDescent="0.25"/>
    <row r="999774" customFormat="1" x14ac:dyDescent="0.25"/>
    <row r="999775" customFormat="1" x14ac:dyDescent="0.25"/>
    <row r="999776" customFormat="1" x14ac:dyDescent="0.25"/>
    <row r="999777" customFormat="1" x14ac:dyDescent="0.25"/>
    <row r="999778" customFormat="1" x14ac:dyDescent="0.25"/>
    <row r="999779" customFormat="1" x14ac:dyDescent="0.25"/>
    <row r="999780" customFormat="1" x14ac:dyDescent="0.25"/>
    <row r="999781" customFormat="1" x14ac:dyDescent="0.25"/>
    <row r="999782" customFormat="1" x14ac:dyDescent="0.25"/>
    <row r="999783" customFormat="1" x14ac:dyDescent="0.25"/>
    <row r="999784" customFormat="1" x14ac:dyDescent="0.25"/>
    <row r="999785" customFormat="1" x14ac:dyDescent="0.25"/>
    <row r="999786" customFormat="1" x14ac:dyDescent="0.25"/>
    <row r="999787" customFormat="1" x14ac:dyDescent="0.25"/>
    <row r="999788" customFormat="1" x14ac:dyDescent="0.25"/>
    <row r="999789" customFormat="1" x14ac:dyDescent="0.25"/>
    <row r="999790" customFormat="1" x14ac:dyDescent="0.25"/>
    <row r="999791" customFormat="1" x14ac:dyDescent="0.25"/>
    <row r="999792" customFormat="1" x14ac:dyDescent="0.25"/>
    <row r="999793" customFormat="1" x14ac:dyDescent="0.25"/>
    <row r="999794" customFormat="1" x14ac:dyDescent="0.25"/>
    <row r="999795" customFormat="1" x14ac:dyDescent="0.25"/>
    <row r="999796" customFormat="1" x14ac:dyDescent="0.25"/>
    <row r="999797" customFormat="1" x14ac:dyDescent="0.25"/>
    <row r="999798" customFormat="1" x14ac:dyDescent="0.25"/>
    <row r="999799" customFormat="1" x14ac:dyDescent="0.25"/>
    <row r="999800" customFormat="1" x14ac:dyDescent="0.25"/>
    <row r="999801" customFormat="1" x14ac:dyDescent="0.25"/>
    <row r="999802" customFormat="1" x14ac:dyDescent="0.25"/>
    <row r="999803" customFormat="1" x14ac:dyDescent="0.25"/>
    <row r="999804" customFormat="1" x14ac:dyDescent="0.25"/>
    <row r="999805" customFormat="1" x14ac:dyDescent="0.25"/>
    <row r="999806" customFormat="1" x14ac:dyDescent="0.25"/>
    <row r="999807" customFormat="1" x14ac:dyDescent="0.25"/>
    <row r="999808" customFormat="1" x14ac:dyDescent="0.25"/>
    <row r="999809" customFormat="1" x14ac:dyDescent="0.25"/>
    <row r="999810" customFormat="1" x14ac:dyDescent="0.25"/>
    <row r="999811" customFormat="1" x14ac:dyDescent="0.25"/>
    <row r="999812" customFormat="1" x14ac:dyDescent="0.25"/>
    <row r="999813" customFormat="1" x14ac:dyDescent="0.25"/>
    <row r="999814" customFormat="1" x14ac:dyDescent="0.25"/>
    <row r="999815" customFormat="1" x14ac:dyDescent="0.25"/>
    <row r="999816" customFormat="1" x14ac:dyDescent="0.25"/>
    <row r="999817" customFormat="1" x14ac:dyDescent="0.25"/>
    <row r="999818" customFormat="1" x14ac:dyDescent="0.25"/>
    <row r="999819" customFormat="1" x14ac:dyDescent="0.25"/>
    <row r="999820" customFormat="1" x14ac:dyDescent="0.25"/>
    <row r="999821" customFormat="1" x14ac:dyDescent="0.25"/>
    <row r="999822" customFormat="1" x14ac:dyDescent="0.25"/>
    <row r="999823" customFormat="1" x14ac:dyDescent="0.25"/>
    <row r="999824" customFormat="1" x14ac:dyDescent="0.25"/>
    <row r="999825" customFormat="1" x14ac:dyDescent="0.25"/>
    <row r="999826" customFormat="1" x14ac:dyDescent="0.25"/>
    <row r="999827" customFormat="1" x14ac:dyDescent="0.25"/>
    <row r="999828" customFormat="1" x14ac:dyDescent="0.25"/>
    <row r="999829" customFormat="1" x14ac:dyDescent="0.25"/>
    <row r="999830" customFormat="1" x14ac:dyDescent="0.25"/>
    <row r="999831" customFormat="1" x14ac:dyDescent="0.25"/>
    <row r="999832" customFormat="1" x14ac:dyDescent="0.25"/>
    <row r="999833" customFormat="1" x14ac:dyDescent="0.25"/>
    <row r="999834" customFormat="1" x14ac:dyDescent="0.25"/>
    <row r="999835" customFormat="1" x14ac:dyDescent="0.25"/>
    <row r="999836" customFormat="1" x14ac:dyDescent="0.25"/>
    <row r="999837" customFormat="1" x14ac:dyDescent="0.25"/>
    <row r="999838" customFormat="1" x14ac:dyDescent="0.25"/>
    <row r="999839" customFormat="1" x14ac:dyDescent="0.25"/>
    <row r="999840" customFormat="1" x14ac:dyDescent="0.25"/>
    <row r="999841" customFormat="1" x14ac:dyDescent="0.25"/>
    <row r="999842" customFormat="1" x14ac:dyDescent="0.25"/>
    <row r="999843" customFormat="1" x14ac:dyDescent="0.25"/>
    <row r="999844" customFormat="1" x14ac:dyDescent="0.25"/>
    <row r="999845" customFormat="1" x14ac:dyDescent="0.25"/>
    <row r="999846" customFormat="1" x14ac:dyDescent="0.25"/>
    <row r="999847" customFormat="1" x14ac:dyDescent="0.25"/>
    <row r="999848" customFormat="1" x14ac:dyDescent="0.25"/>
    <row r="999849" customFormat="1" x14ac:dyDescent="0.25"/>
    <row r="999850" customFormat="1" x14ac:dyDescent="0.25"/>
    <row r="999851" customFormat="1" x14ac:dyDescent="0.25"/>
    <row r="999852" customFormat="1" x14ac:dyDescent="0.25"/>
    <row r="999853" customFormat="1" x14ac:dyDescent="0.25"/>
    <row r="999854" customFormat="1" x14ac:dyDescent="0.25"/>
    <row r="999855" customFormat="1" x14ac:dyDescent="0.25"/>
    <row r="999856" customFormat="1" x14ac:dyDescent="0.25"/>
    <row r="999857" customFormat="1" x14ac:dyDescent="0.25"/>
    <row r="999858" customFormat="1" x14ac:dyDescent="0.25"/>
    <row r="999859" customFormat="1" x14ac:dyDescent="0.25"/>
    <row r="999860" customFormat="1" x14ac:dyDescent="0.25"/>
    <row r="999861" customFormat="1" x14ac:dyDescent="0.25"/>
    <row r="999862" customFormat="1" x14ac:dyDescent="0.25"/>
    <row r="999863" customFormat="1" x14ac:dyDescent="0.25"/>
    <row r="999864" customFormat="1" x14ac:dyDescent="0.25"/>
    <row r="999865" customFormat="1" x14ac:dyDescent="0.25"/>
    <row r="999866" customFormat="1" x14ac:dyDescent="0.25"/>
    <row r="999867" customFormat="1" x14ac:dyDescent="0.25"/>
    <row r="999868" customFormat="1" x14ac:dyDescent="0.25"/>
    <row r="999869" customFormat="1" x14ac:dyDescent="0.25"/>
    <row r="999870" customFormat="1" x14ac:dyDescent="0.25"/>
    <row r="999871" customFormat="1" x14ac:dyDescent="0.25"/>
    <row r="999872" customFormat="1" x14ac:dyDescent="0.25"/>
    <row r="999873" customFormat="1" x14ac:dyDescent="0.25"/>
    <row r="999874" customFormat="1" x14ac:dyDescent="0.25"/>
    <row r="999875" customFormat="1" x14ac:dyDescent="0.25"/>
    <row r="999876" customFormat="1" x14ac:dyDescent="0.25"/>
    <row r="999877" customFormat="1" x14ac:dyDescent="0.25"/>
    <row r="999878" customFormat="1" x14ac:dyDescent="0.25"/>
    <row r="999879" customFormat="1" x14ac:dyDescent="0.25"/>
    <row r="999880" customFormat="1" x14ac:dyDescent="0.25"/>
    <row r="999881" customFormat="1" x14ac:dyDescent="0.25"/>
    <row r="999882" customFormat="1" x14ac:dyDescent="0.25"/>
    <row r="999883" customFormat="1" x14ac:dyDescent="0.25"/>
    <row r="999884" customFormat="1" x14ac:dyDescent="0.25"/>
    <row r="999885" customFormat="1" x14ac:dyDescent="0.25"/>
    <row r="999886" customFormat="1" x14ac:dyDescent="0.25"/>
    <row r="999887" customFormat="1" x14ac:dyDescent="0.25"/>
    <row r="999888" customFormat="1" x14ac:dyDescent="0.25"/>
    <row r="999889" customFormat="1" x14ac:dyDescent="0.25"/>
    <row r="999890" customFormat="1" x14ac:dyDescent="0.25"/>
    <row r="999891" customFormat="1" x14ac:dyDescent="0.25"/>
    <row r="999892" customFormat="1" x14ac:dyDescent="0.25"/>
    <row r="999893" customFormat="1" x14ac:dyDescent="0.25"/>
    <row r="999894" customFormat="1" x14ac:dyDescent="0.25"/>
    <row r="999895" customFormat="1" x14ac:dyDescent="0.25"/>
    <row r="999896" customFormat="1" x14ac:dyDescent="0.25"/>
    <row r="999897" customFormat="1" x14ac:dyDescent="0.25"/>
    <row r="999898" customFormat="1" x14ac:dyDescent="0.25"/>
    <row r="999899" customFormat="1" x14ac:dyDescent="0.25"/>
    <row r="999900" customFormat="1" x14ac:dyDescent="0.25"/>
    <row r="999901" customFormat="1" x14ac:dyDescent="0.25"/>
    <row r="999902" customFormat="1" x14ac:dyDescent="0.25"/>
    <row r="999903" customFormat="1" x14ac:dyDescent="0.25"/>
    <row r="999904" customFormat="1" x14ac:dyDescent="0.25"/>
    <row r="999905" customFormat="1" x14ac:dyDescent="0.25"/>
    <row r="999906" customFormat="1" x14ac:dyDescent="0.25"/>
    <row r="999907" customFormat="1" x14ac:dyDescent="0.25"/>
    <row r="999908" customFormat="1" x14ac:dyDescent="0.25"/>
    <row r="999909" customFormat="1" x14ac:dyDescent="0.25"/>
    <row r="999910" customFormat="1" x14ac:dyDescent="0.25"/>
    <row r="999911" customFormat="1" x14ac:dyDescent="0.25"/>
    <row r="999912" customFormat="1" x14ac:dyDescent="0.25"/>
    <row r="999913" customFormat="1" x14ac:dyDescent="0.25"/>
    <row r="999914" customFormat="1" x14ac:dyDescent="0.25"/>
    <row r="999915" customFormat="1" x14ac:dyDescent="0.25"/>
    <row r="999916" customFormat="1" x14ac:dyDescent="0.25"/>
    <row r="999917" customFormat="1" x14ac:dyDescent="0.25"/>
    <row r="999918" customFormat="1" x14ac:dyDescent="0.25"/>
    <row r="999919" customFormat="1" x14ac:dyDescent="0.25"/>
    <row r="999920" customFormat="1" x14ac:dyDescent="0.25"/>
    <row r="999921" customFormat="1" x14ac:dyDescent="0.25"/>
    <row r="999922" customFormat="1" x14ac:dyDescent="0.25"/>
    <row r="999923" customFormat="1" x14ac:dyDescent="0.25"/>
    <row r="999924" customFormat="1" x14ac:dyDescent="0.25"/>
    <row r="999925" customFormat="1" x14ac:dyDescent="0.25"/>
    <row r="999926" customFormat="1" x14ac:dyDescent="0.25"/>
    <row r="999927" customFormat="1" x14ac:dyDescent="0.25"/>
    <row r="999928" customFormat="1" x14ac:dyDescent="0.25"/>
    <row r="999929" customFormat="1" x14ac:dyDescent="0.25"/>
    <row r="999930" customFormat="1" x14ac:dyDescent="0.25"/>
    <row r="999931" customFormat="1" x14ac:dyDescent="0.25"/>
    <row r="999932" customFormat="1" x14ac:dyDescent="0.25"/>
    <row r="999933" customFormat="1" x14ac:dyDescent="0.25"/>
    <row r="999934" customFormat="1" x14ac:dyDescent="0.25"/>
    <row r="999935" customFormat="1" x14ac:dyDescent="0.25"/>
    <row r="999936" customFormat="1" x14ac:dyDescent="0.25"/>
    <row r="999937" customFormat="1" x14ac:dyDescent="0.25"/>
    <row r="999938" customFormat="1" x14ac:dyDescent="0.25"/>
    <row r="999939" customFormat="1" x14ac:dyDescent="0.25"/>
    <row r="999940" customFormat="1" x14ac:dyDescent="0.25"/>
    <row r="999941" customFormat="1" x14ac:dyDescent="0.25"/>
    <row r="999942" customFormat="1" x14ac:dyDescent="0.25"/>
    <row r="999943" customFormat="1" x14ac:dyDescent="0.25"/>
    <row r="999944" customFormat="1" x14ac:dyDescent="0.25"/>
    <row r="999945" customFormat="1" x14ac:dyDescent="0.25"/>
    <row r="999946" customFormat="1" x14ac:dyDescent="0.25"/>
    <row r="999947" customFormat="1" x14ac:dyDescent="0.25"/>
    <row r="999948" customFormat="1" x14ac:dyDescent="0.25"/>
    <row r="999949" customFormat="1" x14ac:dyDescent="0.25"/>
    <row r="999950" customFormat="1" x14ac:dyDescent="0.25"/>
    <row r="999951" customFormat="1" x14ac:dyDescent="0.25"/>
    <row r="999952" customFormat="1" x14ac:dyDescent="0.25"/>
    <row r="999953" customFormat="1" x14ac:dyDescent="0.25"/>
    <row r="999954" customFormat="1" x14ac:dyDescent="0.25"/>
    <row r="999955" customFormat="1" x14ac:dyDescent="0.25"/>
    <row r="999956" customFormat="1" x14ac:dyDescent="0.25"/>
    <row r="999957" customFormat="1" x14ac:dyDescent="0.25"/>
    <row r="999958" customFormat="1" x14ac:dyDescent="0.25"/>
    <row r="999959" customFormat="1" x14ac:dyDescent="0.25"/>
    <row r="999960" customFormat="1" x14ac:dyDescent="0.25"/>
    <row r="999961" customFormat="1" x14ac:dyDescent="0.25"/>
    <row r="999962" customFormat="1" x14ac:dyDescent="0.25"/>
    <row r="999963" customFormat="1" x14ac:dyDescent="0.25"/>
    <row r="999964" customFormat="1" x14ac:dyDescent="0.25"/>
    <row r="999965" customFormat="1" x14ac:dyDescent="0.25"/>
    <row r="999966" customFormat="1" x14ac:dyDescent="0.25"/>
    <row r="999967" customFormat="1" x14ac:dyDescent="0.25"/>
    <row r="999968" customFormat="1" x14ac:dyDescent="0.25"/>
    <row r="999969" customFormat="1" x14ac:dyDescent="0.25"/>
    <row r="999970" customFormat="1" x14ac:dyDescent="0.25"/>
    <row r="999971" customFormat="1" x14ac:dyDescent="0.25"/>
    <row r="999972" customFormat="1" x14ac:dyDescent="0.25"/>
    <row r="999973" customFormat="1" x14ac:dyDescent="0.25"/>
    <row r="999974" customFormat="1" x14ac:dyDescent="0.25"/>
    <row r="999975" customFormat="1" x14ac:dyDescent="0.25"/>
    <row r="999976" customFormat="1" x14ac:dyDescent="0.25"/>
    <row r="999977" customFormat="1" x14ac:dyDescent="0.25"/>
    <row r="999978" customFormat="1" x14ac:dyDescent="0.25"/>
    <row r="999979" customFormat="1" x14ac:dyDescent="0.25"/>
    <row r="999980" customFormat="1" x14ac:dyDescent="0.25"/>
    <row r="999981" customFormat="1" x14ac:dyDescent="0.25"/>
    <row r="999982" customFormat="1" x14ac:dyDescent="0.25"/>
    <row r="999983" customFormat="1" x14ac:dyDescent="0.25"/>
    <row r="999984" customFormat="1" x14ac:dyDescent="0.25"/>
    <row r="999985" customFormat="1" x14ac:dyDescent="0.25"/>
    <row r="999986" customFormat="1" x14ac:dyDescent="0.25"/>
    <row r="999987" customFormat="1" x14ac:dyDescent="0.25"/>
    <row r="999988" customFormat="1" x14ac:dyDescent="0.25"/>
    <row r="999989" customFormat="1" x14ac:dyDescent="0.25"/>
    <row r="999990" customFormat="1" x14ac:dyDescent="0.25"/>
    <row r="999991" customFormat="1" x14ac:dyDescent="0.25"/>
    <row r="999992" customFormat="1" x14ac:dyDescent="0.25"/>
    <row r="999993" customFormat="1" x14ac:dyDescent="0.25"/>
    <row r="999994" customFormat="1" x14ac:dyDescent="0.25"/>
    <row r="999995" customFormat="1" x14ac:dyDescent="0.25"/>
    <row r="999996" customFormat="1" x14ac:dyDescent="0.25"/>
    <row r="999997" customFormat="1" x14ac:dyDescent="0.25"/>
    <row r="999998" customFormat="1" x14ac:dyDescent="0.25"/>
    <row r="999999" customFormat="1" x14ac:dyDescent="0.25"/>
    <row r="1000000" customFormat="1" x14ac:dyDescent="0.25"/>
    <row r="1000001" customFormat="1" x14ac:dyDescent="0.25"/>
    <row r="1000002" customFormat="1" x14ac:dyDescent="0.25"/>
    <row r="1000003" customFormat="1" x14ac:dyDescent="0.25"/>
    <row r="1000004" customFormat="1" x14ac:dyDescent="0.25"/>
    <row r="1000005" customFormat="1" x14ac:dyDescent="0.25"/>
    <row r="1000006" customFormat="1" x14ac:dyDescent="0.25"/>
    <row r="1000007" customFormat="1" x14ac:dyDescent="0.25"/>
    <row r="1000008" customFormat="1" x14ac:dyDescent="0.25"/>
    <row r="1000009" customFormat="1" x14ac:dyDescent="0.25"/>
    <row r="1000010" customFormat="1" x14ac:dyDescent="0.25"/>
    <row r="1000011" customFormat="1" x14ac:dyDescent="0.25"/>
    <row r="1000012" customFormat="1" x14ac:dyDescent="0.25"/>
    <row r="1000013" customFormat="1" x14ac:dyDescent="0.25"/>
    <row r="1000014" customFormat="1" x14ac:dyDescent="0.25"/>
    <row r="1000015" customFormat="1" x14ac:dyDescent="0.25"/>
    <row r="1000016" customFormat="1" x14ac:dyDescent="0.25"/>
    <row r="1000017" customFormat="1" x14ac:dyDescent="0.25"/>
    <row r="1000018" customFormat="1" x14ac:dyDescent="0.25"/>
    <row r="1000019" customFormat="1" x14ac:dyDescent="0.25"/>
    <row r="1000020" customFormat="1" x14ac:dyDescent="0.25"/>
    <row r="1000021" customFormat="1" x14ac:dyDescent="0.25"/>
    <row r="1000022" customFormat="1" x14ac:dyDescent="0.25"/>
    <row r="1000023" customFormat="1" x14ac:dyDescent="0.25"/>
    <row r="1000024" customFormat="1" x14ac:dyDescent="0.25"/>
    <row r="1000025" customFormat="1" x14ac:dyDescent="0.25"/>
    <row r="1000026" customFormat="1" x14ac:dyDescent="0.25"/>
    <row r="1000027" customFormat="1" x14ac:dyDescent="0.25"/>
    <row r="1000028" customFormat="1" x14ac:dyDescent="0.25"/>
    <row r="1000029" customFormat="1" x14ac:dyDescent="0.25"/>
    <row r="1000030" customFormat="1" x14ac:dyDescent="0.25"/>
    <row r="1000031" customFormat="1" x14ac:dyDescent="0.25"/>
    <row r="1000032" customFormat="1" x14ac:dyDescent="0.25"/>
    <row r="1000033" customFormat="1" x14ac:dyDescent="0.25"/>
    <row r="1000034" customFormat="1" x14ac:dyDescent="0.25"/>
    <row r="1000035" customFormat="1" x14ac:dyDescent="0.25"/>
    <row r="1000036" customFormat="1" x14ac:dyDescent="0.25"/>
    <row r="1000037" customFormat="1" x14ac:dyDescent="0.25"/>
    <row r="1000038" customFormat="1" x14ac:dyDescent="0.25"/>
    <row r="1000039" customFormat="1" x14ac:dyDescent="0.25"/>
    <row r="1000040" customFormat="1" x14ac:dyDescent="0.25"/>
    <row r="1000041" customFormat="1" x14ac:dyDescent="0.25"/>
    <row r="1000042" customFormat="1" x14ac:dyDescent="0.25"/>
    <row r="1000043" customFormat="1" x14ac:dyDescent="0.25"/>
    <row r="1000044" customFormat="1" x14ac:dyDescent="0.25"/>
    <row r="1000045" customFormat="1" x14ac:dyDescent="0.25"/>
    <row r="1000046" customFormat="1" x14ac:dyDescent="0.25"/>
    <row r="1000047" customFormat="1" x14ac:dyDescent="0.25"/>
    <row r="1000048" customFormat="1" x14ac:dyDescent="0.25"/>
    <row r="1000049" customFormat="1" x14ac:dyDescent="0.25"/>
    <row r="1000050" customFormat="1" x14ac:dyDescent="0.25"/>
    <row r="1000051" customFormat="1" x14ac:dyDescent="0.25"/>
    <row r="1000052" customFormat="1" x14ac:dyDescent="0.25"/>
    <row r="1000053" customFormat="1" x14ac:dyDescent="0.25"/>
    <row r="1000054" customFormat="1" x14ac:dyDescent="0.25"/>
    <row r="1000055" customFormat="1" x14ac:dyDescent="0.25"/>
    <row r="1000056" customFormat="1" x14ac:dyDescent="0.25"/>
    <row r="1000057" customFormat="1" x14ac:dyDescent="0.25"/>
    <row r="1000058" customFormat="1" x14ac:dyDescent="0.25"/>
    <row r="1000059" customFormat="1" x14ac:dyDescent="0.25"/>
    <row r="1000060" customFormat="1" x14ac:dyDescent="0.25"/>
    <row r="1000061" customFormat="1" x14ac:dyDescent="0.25"/>
    <row r="1000062" customFormat="1" x14ac:dyDescent="0.25"/>
    <row r="1000063" customFormat="1" x14ac:dyDescent="0.25"/>
    <row r="1000064" customFormat="1" x14ac:dyDescent="0.25"/>
    <row r="1000065" customFormat="1" x14ac:dyDescent="0.25"/>
    <row r="1000066" customFormat="1" x14ac:dyDescent="0.25"/>
    <row r="1000067" customFormat="1" x14ac:dyDescent="0.25"/>
    <row r="1000068" customFormat="1" x14ac:dyDescent="0.25"/>
    <row r="1000069" customFormat="1" x14ac:dyDescent="0.25"/>
    <row r="1000070" customFormat="1" x14ac:dyDescent="0.25"/>
    <row r="1000071" customFormat="1" x14ac:dyDescent="0.25"/>
    <row r="1000072" customFormat="1" x14ac:dyDescent="0.25"/>
    <row r="1000073" customFormat="1" x14ac:dyDescent="0.25"/>
    <row r="1000074" customFormat="1" x14ac:dyDescent="0.25"/>
    <row r="1000075" customFormat="1" x14ac:dyDescent="0.25"/>
    <row r="1000076" customFormat="1" x14ac:dyDescent="0.25"/>
    <row r="1000077" customFormat="1" x14ac:dyDescent="0.25"/>
    <row r="1000078" customFormat="1" x14ac:dyDescent="0.25"/>
    <row r="1000079" customFormat="1" x14ac:dyDescent="0.25"/>
    <row r="1000080" customFormat="1" x14ac:dyDescent="0.25"/>
    <row r="1000081" customFormat="1" x14ac:dyDescent="0.25"/>
    <row r="1000082" customFormat="1" x14ac:dyDescent="0.25"/>
    <row r="1000083" customFormat="1" x14ac:dyDescent="0.25"/>
    <row r="1000084" customFormat="1" x14ac:dyDescent="0.25"/>
    <row r="1000085" customFormat="1" x14ac:dyDescent="0.25"/>
    <row r="1000086" customFormat="1" x14ac:dyDescent="0.25"/>
    <row r="1000087" customFormat="1" x14ac:dyDescent="0.25"/>
    <row r="1000088" customFormat="1" x14ac:dyDescent="0.25"/>
    <row r="1000089" customFormat="1" x14ac:dyDescent="0.25"/>
    <row r="1000090" customFormat="1" x14ac:dyDescent="0.25"/>
    <row r="1000091" customFormat="1" x14ac:dyDescent="0.25"/>
    <row r="1000092" customFormat="1" x14ac:dyDescent="0.25"/>
    <row r="1000093" customFormat="1" x14ac:dyDescent="0.25"/>
    <row r="1000094" customFormat="1" x14ac:dyDescent="0.25"/>
    <row r="1000095" customFormat="1" x14ac:dyDescent="0.25"/>
    <row r="1000096" customFormat="1" x14ac:dyDescent="0.25"/>
    <row r="1000097" customFormat="1" x14ac:dyDescent="0.25"/>
    <row r="1000098" customFormat="1" x14ac:dyDescent="0.25"/>
    <row r="1000099" customFormat="1" x14ac:dyDescent="0.25"/>
    <row r="1000100" customFormat="1" x14ac:dyDescent="0.25"/>
    <row r="1000101" customFormat="1" x14ac:dyDescent="0.25"/>
    <row r="1000102" customFormat="1" x14ac:dyDescent="0.25"/>
    <row r="1000103" customFormat="1" x14ac:dyDescent="0.25"/>
    <row r="1000104" customFormat="1" x14ac:dyDescent="0.25"/>
    <row r="1000105" customFormat="1" x14ac:dyDescent="0.25"/>
    <row r="1000106" customFormat="1" x14ac:dyDescent="0.25"/>
    <row r="1000107" customFormat="1" x14ac:dyDescent="0.25"/>
    <row r="1000108" customFormat="1" x14ac:dyDescent="0.25"/>
    <row r="1000109" customFormat="1" x14ac:dyDescent="0.25"/>
    <row r="1000110" customFormat="1" x14ac:dyDescent="0.25"/>
    <row r="1000111" customFormat="1" x14ac:dyDescent="0.25"/>
    <row r="1000112" customFormat="1" x14ac:dyDescent="0.25"/>
    <row r="1000113" customFormat="1" x14ac:dyDescent="0.25"/>
    <row r="1000114" customFormat="1" x14ac:dyDescent="0.25"/>
    <row r="1000115" customFormat="1" x14ac:dyDescent="0.25"/>
    <row r="1000116" customFormat="1" x14ac:dyDescent="0.25"/>
    <row r="1000117" customFormat="1" x14ac:dyDescent="0.25"/>
    <row r="1000118" customFormat="1" x14ac:dyDescent="0.25"/>
    <row r="1000119" customFormat="1" x14ac:dyDescent="0.25"/>
    <row r="1000120" customFormat="1" x14ac:dyDescent="0.25"/>
    <row r="1000121" customFormat="1" x14ac:dyDescent="0.25"/>
    <row r="1000122" customFormat="1" x14ac:dyDescent="0.25"/>
    <row r="1000123" customFormat="1" x14ac:dyDescent="0.25"/>
    <row r="1000124" customFormat="1" x14ac:dyDescent="0.25"/>
    <row r="1000125" customFormat="1" x14ac:dyDescent="0.25"/>
    <row r="1000126" customFormat="1" x14ac:dyDescent="0.25"/>
    <row r="1000127" customFormat="1" x14ac:dyDescent="0.25"/>
    <row r="1000128" customFormat="1" x14ac:dyDescent="0.25"/>
    <row r="1000129" customFormat="1" x14ac:dyDescent="0.25"/>
    <row r="1000130" customFormat="1" x14ac:dyDescent="0.25"/>
    <row r="1000131" customFormat="1" x14ac:dyDescent="0.25"/>
    <row r="1000132" customFormat="1" x14ac:dyDescent="0.25"/>
    <row r="1000133" customFormat="1" x14ac:dyDescent="0.25"/>
    <row r="1000134" customFormat="1" x14ac:dyDescent="0.25"/>
    <row r="1000135" customFormat="1" x14ac:dyDescent="0.25"/>
    <row r="1000136" customFormat="1" x14ac:dyDescent="0.25"/>
    <row r="1000137" customFormat="1" x14ac:dyDescent="0.25"/>
    <row r="1000138" customFormat="1" x14ac:dyDescent="0.25"/>
    <row r="1000139" customFormat="1" x14ac:dyDescent="0.25"/>
    <row r="1000140" customFormat="1" x14ac:dyDescent="0.25"/>
    <row r="1000141" customFormat="1" x14ac:dyDescent="0.25"/>
    <row r="1000142" customFormat="1" x14ac:dyDescent="0.25"/>
    <row r="1000143" customFormat="1" x14ac:dyDescent="0.25"/>
    <row r="1000144" customFormat="1" x14ac:dyDescent="0.25"/>
    <row r="1000145" customFormat="1" x14ac:dyDescent="0.25"/>
    <row r="1000146" customFormat="1" x14ac:dyDescent="0.25"/>
    <row r="1000147" customFormat="1" x14ac:dyDescent="0.25"/>
    <row r="1000148" customFormat="1" x14ac:dyDescent="0.25"/>
    <row r="1000149" customFormat="1" x14ac:dyDescent="0.25"/>
    <row r="1000150" customFormat="1" x14ac:dyDescent="0.25"/>
    <row r="1000151" customFormat="1" x14ac:dyDescent="0.25"/>
    <row r="1000152" customFormat="1" x14ac:dyDescent="0.25"/>
    <row r="1000153" customFormat="1" x14ac:dyDescent="0.25"/>
    <row r="1000154" customFormat="1" x14ac:dyDescent="0.25"/>
    <row r="1000155" customFormat="1" x14ac:dyDescent="0.25"/>
    <row r="1000156" customFormat="1" x14ac:dyDescent="0.25"/>
    <row r="1000157" customFormat="1" x14ac:dyDescent="0.25"/>
    <row r="1000158" customFormat="1" x14ac:dyDescent="0.25"/>
    <row r="1000159" customFormat="1" x14ac:dyDescent="0.25"/>
    <row r="1000160" customFormat="1" x14ac:dyDescent="0.25"/>
    <row r="1000161" customFormat="1" x14ac:dyDescent="0.25"/>
    <row r="1000162" customFormat="1" x14ac:dyDescent="0.25"/>
    <row r="1000163" customFormat="1" x14ac:dyDescent="0.25"/>
    <row r="1000164" customFormat="1" x14ac:dyDescent="0.25"/>
    <row r="1000165" customFormat="1" x14ac:dyDescent="0.25"/>
    <row r="1000166" customFormat="1" x14ac:dyDescent="0.25"/>
    <row r="1000167" customFormat="1" x14ac:dyDescent="0.25"/>
    <row r="1000168" customFormat="1" x14ac:dyDescent="0.25"/>
    <row r="1000169" customFormat="1" x14ac:dyDescent="0.25"/>
    <row r="1000170" customFormat="1" x14ac:dyDescent="0.25"/>
    <row r="1000171" customFormat="1" x14ac:dyDescent="0.25"/>
    <row r="1000172" customFormat="1" x14ac:dyDescent="0.25"/>
    <row r="1000173" customFormat="1" x14ac:dyDescent="0.25"/>
    <row r="1000174" customFormat="1" x14ac:dyDescent="0.25"/>
    <row r="1000175" customFormat="1" x14ac:dyDescent="0.25"/>
    <row r="1000176" customFormat="1" x14ac:dyDescent="0.25"/>
    <row r="1000177" customFormat="1" x14ac:dyDescent="0.25"/>
    <row r="1000178" customFormat="1" x14ac:dyDescent="0.25"/>
    <row r="1000179" customFormat="1" x14ac:dyDescent="0.25"/>
    <row r="1000180" customFormat="1" x14ac:dyDescent="0.25"/>
    <row r="1000181" customFormat="1" x14ac:dyDescent="0.25"/>
    <row r="1000182" customFormat="1" x14ac:dyDescent="0.25"/>
    <row r="1000183" customFormat="1" x14ac:dyDescent="0.25"/>
    <row r="1000184" customFormat="1" x14ac:dyDescent="0.25"/>
    <row r="1000185" customFormat="1" x14ac:dyDescent="0.25"/>
    <row r="1000186" customFormat="1" x14ac:dyDescent="0.25"/>
    <row r="1000187" customFormat="1" x14ac:dyDescent="0.25"/>
    <row r="1000188" customFormat="1" x14ac:dyDescent="0.25"/>
    <row r="1000189" customFormat="1" x14ac:dyDescent="0.25"/>
    <row r="1000190" customFormat="1" x14ac:dyDescent="0.25"/>
    <row r="1000191" customFormat="1" x14ac:dyDescent="0.25"/>
    <row r="1000192" customFormat="1" x14ac:dyDescent="0.25"/>
    <row r="1000193" customFormat="1" x14ac:dyDescent="0.25"/>
    <row r="1000194" customFormat="1" x14ac:dyDescent="0.25"/>
    <row r="1000195" customFormat="1" x14ac:dyDescent="0.25"/>
    <row r="1000196" customFormat="1" x14ac:dyDescent="0.25"/>
    <row r="1000197" customFormat="1" x14ac:dyDescent="0.25"/>
    <row r="1000198" customFormat="1" x14ac:dyDescent="0.25"/>
    <row r="1000199" customFormat="1" x14ac:dyDescent="0.25"/>
    <row r="1000200" customFormat="1" x14ac:dyDescent="0.25"/>
    <row r="1000201" customFormat="1" x14ac:dyDescent="0.25"/>
    <row r="1000202" customFormat="1" x14ac:dyDescent="0.25"/>
    <row r="1000203" customFormat="1" x14ac:dyDescent="0.25"/>
    <row r="1000204" customFormat="1" x14ac:dyDescent="0.25"/>
    <row r="1000205" customFormat="1" x14ac:dyDescent="0.25"/>
    <row r="1000206" customFormat="1" x14ac:dyDescent="0.25"/>
    <row r="1000207" customFormat="1" x14ac:dyDescent="0.25"/>
    <row r="1000208" customFormat="1" x14ac:dyDescent="0.25"/>
    <row r="1000209" customFormat="1" x14ac:dyDescent="0.25"/>
    <row r="1000210" customFormat="1" x14ac:dyDescent="0.25"/>
    <row r="1000211" customFormat="1" x14ac:dyDescent="0.25"/>
    <row r="1000212" customFormat="1" x14ac:dyDescent="0.25"/>
    <row r="1000213" customFormat="1" x14ac:dyDescent="0.25"/>
    <row r="1000214" customFormat="1" x14ac:dyDescent="0.25"/>
    <row r="1000215" customFormat="1" x14ac:dyDescent="0.25"/>
    <row r="1000216" customFormat="1" x14ac:dyDescent="0.25"/>
    <row r="1000217" customFormat="1" x14ac:dyDescent="0.25"/>
    <row r="1000218" customFormat="1" x14ac:dyDescent="0.25"/>
    <row r="1000219" customFormat="1" x14ac:dyDescent="0.25"/>
    <row r="1000220" customFormat="1" x14ac:dyDescent="0.25"/>
    <row r="1000221" customFormat="1" x14ac:dyDescent="0.25"/>
    <row r="1000222" customFormat="1" x14ac:dyDescent="0.25"/>
    <row r="1000223" customFormat="1" x14ac:dyDescent="0.25"/>
    <row r="1000224" customFormat="1" x14ac:dyDescent="0.25"/>
    <row r="1000225" customFormat="1" x14ac:dyDescent="0.25"/>
    <row r="1000226" customFormat="1" x14ac:dyDescent="0.25"/>
    <row r="1000227" customFormat="1" x14ac:dyDescent="0.25"/>
    <row r="1000228" customFormat="1" x14ac:dyDescent="0.25"/>
    <row r="1000229" customFormat="1" x14ac:dyDescent="0.25"/>
    <row r="1000230" customFormat="1" x14ac:dyDescent="0.25"/>
    <row r="1000231" customFormat="1" x14ac:dyDescent="0.25"/>
    <row r="1000232" customFormat="1" x14ac:dyDescent="0.25"/>
    <row r="1000233" customFormat="1" x14ac:dyDescent="0.25"/>
    <row r="1000234" customFormat="1" x14ac:dyDescent="0.25"/>
    <row r="1000235" customFormat="1" x14ac:dyDescent="0.25"/>
    <row r="1000236" customFormat="1" x14ac:dyDescent="0.25"/>
    <row r="1000237" customFormat="1" x14ac:dyDescent="0.25"/>
    <row r="1000238" customFormat="1" x14ac:dyDescent="0.25"/>
    <row r="1000239" customFormat="1" x14ac:dyDescent="0.25"/>
    <row r="1000240" customFormat="1" x14ac:dyDescent="0.25"/>
    <row r="1000241" customFormat="1" x14ac:dyDescent="0.25"/>
    <row r="1000242" customFormat="1" x14ac:dyDescent="0.25"/>
    <row r="1000243" customFormat="1" x14ac:dyDescent="0.25"/>
    <row r="1000244" customFormat="1" x14ac:dyDescent="0.25"/>
    <row r="1000245" customFormat="1" x14ac:dyDescent="0.25"/>
    <row r="1000246" customFormat="1" x14ac:dyDescent="0.25"/>
    <row r="1000247" customFormat="1" x14ac:dyDescent="0.25"/>
    <row r="1000248" customFormat="1" x14ac:dyDescent="0.25"/>
    <row r="1000249" customFormat="1" x14ac:dyDescent="0.25"/>
    <row r="1000250" customFormat="1" x14ac:dyDescent="0.25"/>
    <row r="1000251" customFormat="1" x14ac:dyDescent="0.25"/>
    <row r="1000252" customFormat="1" x14ac:dyDescent="0.25"/>
    <row r="1000253" customFormat="1" x14ac:dyDescent="0.25"/>
    <row r="1000254" customFormat="1" x14ac:dyDescent="0.25"/>
    <row r="1000255" customFormat="1" x14ac:dyDescent="0.25"/>
    <row r="1000256" customFormat="1" x14ac:dyDescent="0.25"/>
    <row r="1000257" customFormat="1" x14ac:dyDescent="0.25"/>
    <row r="1000258" customFormat="1" x14ac:dyDescent="0.25"/>
    <row r="1000259" customFormat="1" x14ac:dyDescent="0.25"/>
    <row r="1000260" customFormat="1" x14ac:dyDescent="0.25"/>
    <row r="1000261" customFormat="1" x14ac:dyDescent="0.25"/>
    <row r="1000262" customFormat="1" x14ac:dyDescent="0.25"/>
    <row r="1000263" customFormat="1" x14ac:dyDescent="0.25"/>
    <row r="1000264" customFormat="1" x14ac:dyDescent="0.25"/>
    <row r="1000265" customFormat="1" x14ac:dyDescent="0.25"/>
    <row r="1000266" customFormat="1" x14ac:dyDescent="0.25"/>
    <row r="1000267" customFormat="1" x14ac:dyDescent="0.25"/>
    <row r="1000268" customFormat="1" x14ac:dyDescent="0.25"/>
    <row r="1000269" customFormat="1" x14ac:dyDescent="0.25"/>
    <row r="1000270" customFormat="1" x14ac:dyDescent="0.25"/>
    <row r="1000271" customFormat="1" x14ac:dyDescent="0.25"/>
    <row r="1000272" customFormat="1" x14ac:dyDescent="0.25"/>
    <row r="1000273" customFormat="1" x14ac:dyDescent="0.25"/>
    <row r="1000274" customFormat="1" x14ac:dyDescent="0.25"/>
    <row r="1000275" customFormat="1" x14ac:dyDescent="0.25"/>
    <row r="1000276" customFormat="1" x14ac:dyDescent="0.25"/>
    <row r="1000277" customFormat="1" x14ac:dyDescent="0.25"/>
    <row r="1000278" customFormat="1" x14ac:dyDescent="0.25"/>
    <row r="1000279" customFormat="1" x14ac:dyDescent="0.25"/>
    <row r="1000280" customFormat="1" x14ac:dyDescent="0.25"/>
    <row r="1000281" customFormat="1" x14ac:dyDescent="0.25"/>
    <row r="1000282" customFormat="1" x14ac:dyDescent="0.25"/>
    <row r="1000283" customFormat="1" x14ac:dyDescent="0.25"/>
    <row r="1000284" customFormat="1" x14ac:dyDescent="0.25"/>
    <row r="1000285" customFormat="1" x14ac:dyDescent="0.25"/>
    <row r="1000286" customFormat="1" x14ac:dyDescent="0.25"/>
    <row r="1000287" customFormat="1" x14ac:dyDescent="0.25"/>
    <row r="1000288" customFormat="1" x14ac:dyDescent="0.25"/>
    <row r="1000289" customFormat="1" x14ac:dyDescent="0.25"/>
    <row r="1000290" customFormat="1" x14ac:dyDescent="0.25"/>
    <row r="1000291" customFormat="1" x14ac:dyDescent="0.25"/>
    <row r="1000292" customFormat="1" x14ac:dyDescent="0.25"/>
    <row r="1000293" customFormat="1" x14ac:dyDescent="0.25"/>
    <row r="1000294" customFormat="1" x14ac:dyDescent="0.25"/>
    <row r="1000295" customFormat="1" x14ac:dyDescent="0.25"/>
    <row r="1000296" customFormat="1" x14ac:dyDescent="0.25"/>
    <row r="1000297" customFormat="1" x14ac:dyDescent="0.25"/>
    <row r="1000298" customFormat="1" x14ac:dyDescent="0.25"/>
    <row r="1000299" customFormat="1" x14ac:dyDescent="0.25"/>
    <row r="1000300" customFormat="1" x14ac:dyDescent="0.25"/>
    <row r="1000301" customFormat="1" x14ac:dyDescent="0.25"/>
    <row r="1000302" customFormat="1" x14ac:dyDescent="0.25"/>
    <row r="1000303" customFormat="1" x14ac:dyDescent="0.25"/>
    <row r="1000304" customFormat="1" x14ac:dyDescent="0.25"/>
    <row r="1000305" customFormat="1" x14ac:dyDescent="0.25"/>
    <row r="1000306" customFormat="1" x14ac:dyDescent="0.25"/>
    <row r="1000307" customFormat="1" x14ac:dyDescent="0.25"/>
    <row r="1000308" customFormat="1" x14ac:dyDescent="0.25"/>
    <row r="1000309" customFormat="1" x14ac:dyDescent="0.25"/>
    <row r="1000310" customFormat="1" x14ac:dyDescent="0.25"/>
    <row r="1000311" customFormat="1" x14ac:dyDescent="0.25"/>
    <row r="1000312" customFormat="1" x14ac:dyDescent="0.25"/>
    <row r="1000313" customFormat="1" x14ac:dyDescent="0.25"/>
    <row r="1000314" customFormat="1" x14ac:dyDescent="0.25"/>
    <row r="1000315" customFormat="1" x14ac:dyDescent="0.25"/>
    <row r="1000316" customFormat="1" x14ac:dyDescent="0.25"/>
    <row r="1000317" customFormat="1" x14ac:dyDescent="0.25"/>
    <row r="1000318" customFormat="1" x14ac:dyDescent="0.25"/>
    <row r="1000319" customFormat="1" x14ac:dyDescent="0.25"/>
    <row r="1000320" customFormat="1" x14ac:dyDescent="0.25"/>
    <row r="1000321" customFormat="1" x14ac:dyDescent="0.25"/>
    <row r="1000322" customFormat="1" x14ac:dyDescent="0.25"/>
    <row r="1000323" customFormat="1" x14ac:dyDescent="0.25"/>
    <row r="1000324" customFormat="1" x14ac:dyDescent="0.25"/>
    <row r="1000325" customFormat="1" x14ac:dyDescent="0.25"/>
    <row r="1000326" customFormat="1" x14ac:dyDescent="0.25"/>
    <row r="1000327" customFormat="1" x14ac:dyDescent="0.25"/>
    <row r="1000328" customFormat="1" x14ac:dyDescent="0.25"/>
    <row r="1000329" customFormat="1" x14ac:dyDescent="0.25"/>
    <row r="1000330" customFormat="1" x14ac:dyDescent="0.25"/>
    <row r="1000331" customFormat="1" x14ac:dyDescent="0.25"/>
    <row r="1000332" customFormat="1" x14ac:dyDescent="0.25"/>
    <row r="1000333" customFormat="1" x14ac:dyDescent="0.25"/>
    <row r="1000334" customFormat="1" x14ac:dyDescent="0.25"/>
    <row r="1000335" customFormat="1" x14ac:dyDescent="0.25"/>
    <row r="1000336" customFormat="1" x14ac:dyDescent="0.25"/>
    <row r="1000337" customFormat="1" x14ac:dyDescent="0.25"/>
    <row r="1000338" customFormat="1" x14ac:dyDescent="0.25"/>
    <row r="1000339" customFormat="1" x14ac:dyDescent="0.25"/>
    <row r="1000340" customFormat="1" x14ac:dyDescent="0.25"/>
    <row r="1000341" customFormat="1" x14ac:dyDescent="0.25"/>
    <row r="1000342" customFormat="1" x14ac:dyDescent="0.25"/>
    <row r="1000343" customFormat="1" x14ac:dyDescent="0.25"/>
    <row r="1000344" customFormat="1" x14ac:dyDescent="0.25"/>
    <row r="1000345" customFormat="1" x14ac:dyDescent="0.25"/>
    <row r="1000346" customFormat="1" x14ac:dyDescent="0.25"/>
    <row r="1000347" customFormat="1" x14ac:dyDescent="0.25"/>
    <row r="1000348" customFormat="1" x14ac:dyDescent="0.25"/>
    <row r="1000349" customFormat="1" x14ac:dyDescent="0.25"/>
    <row r="1000350" customFormat="1" x14ac:dyDescent="0.25"/>
    <row r="1000351" customFormat="1" x14ac:dyDescent="0.25"/>
    <row r="1000352" customFormat="1" x14ac:dyDescent="0.25"/>
    <row r="1000353" customFormat="1" x14ac:dyDescent="0.25"/>
    <row r="1000354" customFormat="1" x14ac:dyDescent="0.25"/>
    <row r="1000355" customFormat="1" x14ac:dyDescent="0.25"/>
    <row r="1000356" customFormat="1" x14ac:dyDescent="0.25"/>
    <row r="1000357" customFormat="1" x14ac:dyDescent="0.25"/>
    <row r="1000358" customFormat="1" x14ac:dyDescent="0.25"/>
    <row r="1000359" customFormat="1" x14ac:dyDescent="0.25"/>
    <row r="1000360" customFormat="1" x14ac:dyDescent="0.25"/>
    <row r="1000361" customFormat="1" x14ac:dyDescent="0.25"/>
    <row r="1000362" customFormat="1" x14ac:dyDescent="0.25"/>
    <row r="1000363" customFormat="1" x14ac:dyDescent="0.25"/>
    <row r="1000364" customFormat="1" x14ac:dyDescent="0.25"/>
    <row r="1000365" customFormat="1" x14ac:dyDescent="0.25"/>
    <row r="1000366" customFormat="1" x14ac:dyDescent="0.25"/>
    <row r="1000367" customFormat="1" x14ac:dyDescent="0.25"/>
    <row r="1000368" customFormat="1" x14ac:dyDescent="0.25"/>
    <row r="1000369" customFormat="1" x14ac:dyDescent="0.25"/>
    <row r="1000370" customFormat="1" x14ac:dyDescent="0.25"/>
    <row r="1000371" customFormat="1" x14ac:dyDescent="0.25"/>
    <row r="1000372" customFormat="1" x14ac:dyDescent="0.25"/>
    <row r="1000373" customFormat="1" x14ac:dyDescent="0.25"/>
    <row r="1000374" customFormat="1" x14ac:dyDescent="0.25"/>
    <row r="1000375" customFormat="1" x14ac:dyDescent="0.25"/>
    <row r="1000376" customFormat="1" x14ac:dyDescent="0.25"/>
    <row r="1000377" customFormat="1" x14ac:dyDescent="0.25"/>
    <row r="1000378" customFormat="1" x14ac:dyDescent="0.25"/>
    <row r="1000379" customFormat="1" x14ac:dyDescent="0.25"/>
    <row r="1000380" customFormat="1" x14ac:dyDescent="0.25"/>
    <row r="1000381" customFormat="1" x14ac:dyDescent="0.25"/>
    <row r="1000382" customFormat="1" x14ac:dyDescent="0.25"/>
    <row r="1000383" customFormat="1" x14ac:dyDescent="0.25"/>
    <row r="1000384" customFormat="1" x14ac:dyDescent="0.25"/>
    <row r="1000385" customFormat="1" x14ac:dyDescent="0.25"/>
    <row r="1000386" customFormat="1" x14ac:dyDescent="0.25"/>
    <row r="1000387" customFormat="1" x14ac:dyDescent="0.25"/>
    <row r="1000388" customFormat="1" x14ac:dyDescent="0.25"/>
    <row r="1000389" customFormat="1" x14ac:dyDescent="0.25"/>
    <row r="1000390" customFormat="1" x14ac:dyDescent="0.25"/>
    <row r="1000391" customFormat="1" x14ac:dyDescent="0.25"/>
    <row r="1000392" customFormat="1" x14ac:dyDescent="0.25"/>
    <row r="1000393" customFormat="1" x14ac:dyDescent="0.25"/>
    <row r="1000394" customFormat="1" x14ac:dyDescent="0.25"/>
    <row r="1000395" customFormat="1" x14ac:dyDescent="0.25"/>
    <row r="1000396" customFormat="1" x14ac:dyDescent="0.25"/>
    <row r="1000397" customFormat="1" x14ac:dyDescent="0.25"/>
    <row r="1000398" customFormat="1" x14ac:dyDescent="0.25"/>
    <row r="1000399" customFormat="1" x14ac:dyDescent="0.25"/>
    <row r="1000400" customFormat="1" x14ac:dyDescent="0.25"/>
    <row r="1000401" customFormat="1" x14ac:dyDescent="0.25"/>
    <row r="1000402" customFormat="1" x14ac:dyDescent="0.25"/>
    <row r="1000403" customFormat="1" x14ac:dyDescent="0.25"/>
    <row r="1000404" customFormat="1" x14ac:dyDescent="0.25"/>
    <row r="1000405" customFormat="1" x14ac:dyDescent="0.25"/>
    <row r="1000406" customFormat="1" x14ac:dyDescent="0.25"/>
    <row r="1000407" customFormat="1" x14ac:dyDescent="0.25"/>
    <row r="1000408" customFormat="1" x14ac:dyDescent="0.25"/>
    <row r="1000409" customFormat="1" x14ac:dyDescent="0.25"/>
    <row r="1000410" customFormat="1" x14ac:dyDescent="0.25"/>
    <row r="1000411" customFormat="1" x14ac:dyDescent="0.25"/>
    <row r="1000412" customFormat="1" x14ac:dyDescent="0.25"/>
    <row r="1000413" customFormat="1" x14ac:dyDescent="0.25"/>
    <row r="1000414" customFormat="1" x14ac:dyDescent="0.25"/>
    <row r="1000415" customFormat="1" x14ac:dyDescent="0.25"/>
    <row r="1000416" customFormat="1" x14ac:dyDescent="0.25"/>
    <row r="1000417" customFormat="1" x14ac:dyDescent="0.25"/>
    <row r="1000418" customFormat="1" x14ac:dyDescent="0.25"/>
    <row r="1000419" customFormat="1" x14ac:dyDescent="0.25"/>
    <row r="1000420" customFormat="1" x14ac:dyDescent="0.25"/>
    <row r="1000421" customFormat="1" x14ac:dyDescent="0.25"/>
    <row r="1000422" customFormat="1" x14ac:dyDescent="0.25"/>
    <row r="1000423" customFormat="1" x14ac:dyDescent="0.25"/>
    <row r="1000424" customFormat="1" x14ac:dyDescent="0.25"/>
    <row r="1000425" customFormat="1" x14ac:dyDescent="0.25"/>
    <row r="1000426" customFormat="1" x14ac:dyDescent="0.25"/>
    <row r="1000427" customFormat="1" x14ac:dyDescent="0.25"/>
    <row r="1000428" customFormat="1" x14ac:dyDescent="0.25"/>
    <row r="1000429" customFormat="1" x14ac:dyDescent="0.25"/>
    <row r="1000430" customFormat="1" x14ac:dyDescent="0.25"/>
    <row r="1000431" customFormat="1" x14ac:dyDescent="0.25"/>
    <row r="1000432" customFormat="1" x14ac:dyDescent="0.25"/>
    <row r="1000433" customFormat="1" x14ac:dyDescent="0.25"/>
    <row r="1000434" customFormat="1" x14ac:dyDescent="0.25"/>
    <row r="1000435" customFormat="1" x14ac:dyDescent="0.25"/>
    <row r="1000436" customFormat="1" x14ac:dyDescent="0.25"/>
    <row r="1000437" customFormat="1" x14ac:dyDescent="0.25"/>
    <row r="1000438" customFormat="1" x14ac:dyDescent="0.25"/>
    <row r="1000439" customFormat="1" x14ac:dyDescent="0.25"/>
    <row r="1000440" customFormat="1" x14ac:dyDescent="0.25"/>
    <row r="1000441" customFormat="1" x14ac:dyDescent="0.25"/>
    <row r="1000442" customFormat="1" x14ac:dyDescent="0.25"/>
    <row r="1000443" customFormat="1" x14ac:dyDescent="0.25"/>
    <row r="1000444" customFormat="1" x14ac:dyDescent="0.25"/>
    <row r="1000445" customFormat="1" x14ac:dyDescent="0.25"/>
    <row r="1000446" customFormat="1" x14ac:dyDescent="0.25"/>
    <row r="1000447" customFormat="1" x14ac:dyDescent="0.25"/>
    <row r="1000448" customFormat="1" x14ac:dyDescent="0.25"/>
    <row r="1000449" customFormat="1" x14ac:dyDescent="0.25"/>
    <row r="1000450" customFormat="1" x14ac:dyDescent="0.25"/>
    <row r="1000451" customFormat="1" x14ac:dyDescent="0.25"/>
    <row r="1000452" customFormat="1" x14ac:dyDescent="0.25"/>
    <row r="1000453" customFormat="1" x14ac:dyDescent="0.25"/>
    <row r="1000454" customFormat="1" x14ac:dyDescent="0.25"/>
    <row r="1000455" customFormat="1" x14ac:dyDescent="0.25"/>
    <row r="1000456" customFormat="1" x14ac:dyDescent="0.25"/>
    <row r="1000457" customFormat="1" x14ac:dyDescent="0.25"/>
    <row r="1000458" customFormat="1" x14ac:dyDescent="0.25"/>
    <row r="1000459" customFormat="1" x14ac:dyDescent="0.25"/>
    <row r="1000460" customFormat="1" x14ac:dyDescent="0.25"/>
    <row r="1000461" customFormat="1" x14ac:dyDescent="0.25"/>
    <row r="1000462" customFormat="1" x14ac:dyDescent="0.25"/>
    <row r="1000463" customFormat="1" x14ac:dyDescent="0.25"/>
    <row r="1000464" customFormat="1" x14ac:dyDescent="0.25"/>
    <row r="1000465" customFormat="1" x14ac:dyDescent="0.25"/>
    <row r="1000466" customFormat="1" x14ac:dyDescent="0.25"/>
    <row r="1000467" customFormat="1" x14ac:dyDescent="0.25"/>
    <row r="1000468" customFormat="1" x14ac:dyDescent="0.25"/>
    <row r="1000469" customFormat="1" x14ac:dyDescent="0.25"/>
    <row r="1000470" customFormat="1" x14ac:dyDescent="0.25"/>
    <row r="1000471" customFormat="1" x14ac:dyDescent="0.25"/>
    <row r="1000472" customFormat="1" x14ac:dyDescent="0.25"/>
    <row r="1000473" customFormat="1" x14ac:dyDescent="0.25"/>
    <row r="1000474" customFormat="1" x14ac:dyDescent="0.25"/>
    <row r="1000475" customFormat="1" x14ac:dyDescent="0.25"/>
    <row r="1000476" customFormat="1" x14ac:dyDescent="0.25"/>
    <row r="1000477" customFormat="1" x14ac:dyDescent="0.25"/>
    <row r="1000478" customFormat="1" x14ac:dyDescent="0.25"/>
    <row r="1000479" customFormat="1" x14ac:dyDescent="0.25"/>
    <row r="1000480" customFormat="1" x14ac:dyDescent="0.25"/>
    <row r="1000481" customFormat="1" x14ac:dyDescent="0.25"/>
    <row r="1000482" customFormat="1" x14ac:dyDescent="0.25"/>
    <row r="1000483" customFormat="1" x14ac:dyDescent="0.25"/>
    <row r="1000484" customFormat="1" x14ac:dyDescent="0.25"/>
    <row r="1000485" customFormat="1" x14ac:dyDescent="0.25"/>
    <row r="1000486" customFormat="1" x14ac:dyDescent="0.25"/>
    <row r="1000487" customFormat="1" x14ac:dyDescent="0.25"/>
    <row r="1000488" customFormat="1" x14ac:dyDescent="0.25"/>
    <row r="1000489" customFormat="1" x14ac:dyDescent="0.25"/>
    <row r="1000490" customFormat="1" x14ac:dyDescent="0.25"/>
    <row r="1000491" customFormat="1" x14ac:dyDescent="0.25"/>
    <row r="1000492" customFormat="1" x14ac:dyDescent="0.25"/>
    <row r="1000493" customFormat="1" x14ac:dyDescent="0.25"/>
    <row r="1000494" customFormat="1" x14ac:dyDescent="0.25"/>
    <row r="1000495" customFormat="1" x14ac:dyDescent="0.25"/>
    <row r="1000496" customFormat="1" x14ac:dyDescent="0.25"/>
    <row r="1000497" customFormat="1" x14ac:dyDescent="0.25"/>
    <row r="1000498" customFormat="1" x14ac:dyDescent="0.25"/>
    <row r="1000499" customFormat="1" x14ac:dyDescent="0.25"/>
    <row r="1000500" customFormat="1" x14ac:dyDescent="0.25"/>
    <row r="1000501" customFormat="1" x14ac:dyDescent="0.25"/>
    <row r="1000502" customFormat="1" x14ac:dyDescent="0.25"/>
    <row r="1000503" customFormat="1" x14ac:dyDescent="0.25"/>
    <row r="1000504" customFormat="1" x14ac:dyDescent="0.25"/>
    <row r="1000505" customFormat="1" x14ac:dyDescent="0.25"/>
    <row r="1000506" customFormat="1" x14ac:dyDescent="0.25"/>
    <row r="1000507" customFormat="1" x14ac:dyDescent="0.25"/>
    <row r="1000508" customFormat="1" x14ac:dyDescent="0.25"/>
    <row r="1000509" customFormat="1" x14ac:dyDescent="0.25"/>
    <row r="1000510" customFormat="1" x14ac:dyDescent="0.25"/>
    <row r="1000511" customFormat="1" x14ac:dyDescent="0.25"/>
    <row r="1000512" customFormat="1" x14ac:dyDescent="0.25"/>
    <row r="1000513" customFormat="1" x14ac:dyDescent="0.25"/>
    <row r="1000514" customFormat="1" x14ac:dyDescent="0.25"/>
    <row r="1000515" customFormat="1" x14ac:dyDescent="0.25"/>
    <row r="1000516" customFormat="1" x14ac:dyDescent="0.25"/>
    <row r="1000517" customFormat="1" x14ac:dyDescent="0.25"/>
    <row r="1000518" customFormat="1" x14ac:dyDescent="0.25"/>
    <row r="1000519" customFormat="1" x14ac:dyDescent="0.25"/>
    <row r="1000520" customFormat="1" x14ac:dyDescent="0.25"/>
    <row r="1000521" customFormat="1" x14ac:dyDescent="0.25"/>
    <row r="1000522" customFormat="1" x14ac:dyDescent="0.25"/>
    <row r="1000523" customFormat="1" x14ac:dyDescent="0.25"/>
    <row r="1000524" customFormat="1" x14ac:dyDescent="0.25"/>
    <row r="1000525" customFormat="1" x14ac:dyDescent="0.25"/>
    <row r="1000526" customFormat="1" x14ac:dyDescent="0.25"/>
    <row r="1000527" customFormat="1" x14ac:dyDescent="0.25"/>
    <row r="1000528" customFormat="1" x14ac:dyDescent="0.25"/>
    <row r="1000529" customFormat="1" x14ac:dyDescent="0.25"/>
    <row r="1000530" customFormat="1" x14ac:dyDescent="0.25"/>
    <row r="1000531" customFormat="1" x14ac:dyDescent="0.25"/>
    <row r="1000532" customFormat="1" x14ac:dyDescent="0.25"/>
    <row r="1000533" customFormat="1" x14ac:dyDescent="0.25"/>
    <row r="1000534" customFormat="1" x14ac:dyDescent="0.25"/>
    <row r="1000535" customFormat="1" x14ac:dyDescent="0.25"/>
    <row r="1000536" customFormat="1" x14ac:dyDescent="0.25"/>
    <row r="1000537" customFormat="1" x14ac:dyDescent="0.25"/>
    <row r="1000538" customFormat="1" x14ac:dyDescent="0.25"/>
    <row r="1000539" customFormat="1" x14ac:dyDescent="0.25"/>
    <row r="1000540" customFormat="1" x14ac:dyDescent="0.25"/>
    <row r="1000541" customFormat="1" x14ac:dyDescent="0.25"/>
    <row r="1000542" customFormat="1" x14ac:dyDescent="0.25"/>
    <row r="1000543" customFormat="1" x14ac:dyDescent="0.25"/>
    <row r="1000544" customFormat="1" x14ac:dyDescent="0.25"/>
    <row r="1000545" customFormat="1" x14ac:dyDescent="0.25"/>
    <row r="1000546" customFormat="1" x14ac:dyDescent="0.25"/>
    <row r="1000547" customFormat="1" x14ac:dyDescent="0.25"/>
    <row r="1000548" customFormat="1" x14ac:dyDescent="0.25"/>
    <row r="1000549" customFormat="1" x14ac:dyDescent="0.25"/>
    <row r="1000550" customFormat="1" x14ac:dyDescent="0.25"/>
    <row r="1000551" customFormat="1" x14ac:dyDescent="0.25"/>
    <row r="1000552" customFormat="1" x14ac:dyDescent="0.25"/>
    <row r="1000553" customFormat="1" x14ac:dyDescent="0.25"/>
    <row r="1000554" customFormat="1" x14ac:dyDescent="0.25"/>
    <row r="1000555" customFormat="1" x14ac:dyDescent="0.25"/>
    <row r="1000556" customFormat="1" x14ac:dyDescent="0.25"/>
    <row r="1000557" customFormat="1" x14ac:dyDescent="0.25"/>
    <row r="1000558" customFormat="1" x14ac:dyDescent="0.25"/>
    <row r="1000559" customFormat="1" x14ac:dyDescent="0.25"/>
    <row r="1000560" customFormat="1" x14ac:dyDescent="0.25"/>
    <row r="1000561" customFormat="1" x14ac:dyDescent="0.25"/>
    <row r="1000562" customFormat="1" x14ac:dyDescent="0.25"/>
    <row r="1000563" customFormat="1" x14ac:dyDescent="0.25"/>
    <row r="1000564" customFormat="1" x14ac:dyDescent="0.25"/>
    <row r="1000565" customFormat="1" x14ac:dyDescent="0.25"/>
    <row r="1000566" customFormat="1" x14ac:dyDescent="0.25"/>
    <row r="1000567" customFormat="1" x14ac:dyDescent="0.25"/>
    <row r="1000568" customFormat="1" x14ac:dyDescent="0.25"/>
    <row r="1000569" customFormat="1" x14ac:dyDescent="0.25"/>
    <row r="1000570" customFormat="1" x14ac:dyDescent="0.25"/>
    <row r="1000571" customFormat="1" x14ac:dyDescent="0.25"/>
    <row r="1000572" customFormat="1" x14ac:dyDescent="0.25"/>
    <row r="1000573" customFormat="1" x14ac:dyDescent="0.25"/>
    <row r="1000574" customFormat="1" x14ac:dyDescent="0.25"/>
    <row r="1000575" customFormat="1" x14ac:dyDescent="0.25"/>
    <row r="1000576" customFormat="1" x14ac:dyDescent="0.25"/>
    <row r="1000577" customFormat="1" x14ac:dyDescent="0.25"/>
    <row r="1000578" customFormat="1" x14ac:dyDescent="0.25"/>
    <row r="1000579" customFormat="1" x14ac:dyDescent="0.25"/>
    <row r="1000580" customFormat="1" x14ac:dyDescent="0.25"/>
    <row r="1000581" customFormat="1" x14ac:dyDescent="0.25"/>
    <row r="1000582" customFormat="1" x14ac:dyDescent="0.25"/>
    <row r="1000583" customFormat="1" x14ac:dyDescent="0.25"/>
    <row r="1000584" customFormat="1" x14ac:dyDescent="0.25"/>
    <row r="1000585" customFormat="1" x14ac:dyDescent="0.25"/>
    <row r="1000586" customFormat="1" x14ac:dyDescent="0.25"/>
    <row r="1000587" customFormat="1" x14ac:dyDescent="0.25"/>
    <row r="1000588" customFormat="1" x14ac:dyDescent="0.25"/>
    <row r="1000589" customFormat="1" x14ac:dyDescent="0.25"/>
    <row r="1000590" customFormat="1" x14ac:dyDescent="0.25"/>
    <row r="1000591" customFormat="1" x14ac:dyDescent="0.25"/>
    <row r="1000592" customFormat="1" x14ac:dyDescent="0.25"/>
    <row r="1000593" customFormat="1" x14ac:dyDescent="0.25"/>
    <row r="1000594" customFormat="1" x14ac:dyDescent="0.25"/>
    <row r="1000595" customFormat="1" x14ac:dyDescent="0.25"/>
    <row r="1000596" customFormat="1" x14ac:dyDescent="0.25"/>
    <row r="1000597" customFormat="1" x14ac:dyDescent="0.25"/>
    <row r="1000598" customFormat="1" x14ac:dyDescent="0.25"/>
    <row r="1000599" customFormat="1" x14ac:dyDescent="0.25"/>
    <row r="1000600" customFormat="1" x14ac:dyDescent="0.25"/>
    <row r="1000601" customFormat="1" x14ac:dyDescent="0.25"/>
    <row r="1000602" customFormat="1" x14ac:dyDescent="0.25"/>
    <row r="1000603" customFormat="1" x14ac:dyDescent="0.25"/>
    <row r="1000604" customFormat="1" x14ac:dyDescent="0.25"/>
    <row r="1000605" customFormat="1" x14ac:dyDescent="0.25"/>
    <row r="1000606" customFormat="1" x14ac:dyDescent="0.25"/>
    <row r="1000607" customFormat="1" x14ac:dyDescent="0.25"/>
    <row r="1000608" customFormat="1" x14ac:dyDescent="0.25"/>
    <row r="1000609" customFormat="1" x14ac:dyDescent="0.25"/>
    <row r="1000610" customFormat="1" x14ac:dyDescent="0.25"/>
    <row r="1000611" customFormat="1" x14ac:dyDescent="0.25"/>
    <row r="1000612" customFormat="1" x14ac:dyDescent="0.25"/>
    <row r="1000613" customFormat="1" x14ac:dyDescent="0.25"/>
    <row r="1000614" customFormat="1" x14ac:dyDescent="0.25"/>
    <row r="1000615" customFormat="1" x14ac:dyDescent="0.25"/>
    <row r="1000616" customFormat="1" x14ac:dyDescent="0.25"/>
    <row r="1000617" customFormat="1" x14ac:dyDescent="0.25"/>
    <row r="1000618" customFormat="1" x14ac:dyDescent="0.25"/>
    <row r="1000619" customFormat="1" x14ac:dyDescent="0.25"/>
    <row r="1000620" customFormat="1" x14ac:dyDescent="0.25"/>
    <row r="1000621" customFormat="1" x14ac:dyDescent="0.25"/>
    <row r="1000622" customFormat="1" x14ac:dyDescent="0.25"/>
    <row r="1000623" customFormat="1" x14ac:dyDescent="0.25"/>
    <row r="1000624" customFormat="1" x14ac:dyDescent="0.25"/>
    <row r="1000625" customFormat="1" x14ac:dyDescent="0.25"/>
    <row r="1000626" customFormat="1" x14ac:dyDescent="0.25"/>
    <row r="1000627" customFormat="1" x14ac:dyDescent="0.25"/>
    <row r="1000628" customFormat="1" x14ac:dyDescent="0.25"/>
    <row r="1000629" customFormat="1" x14ac:dyDescent="0.25"/>
    <row r="1000630" customFormat="1" x14ac:dyDescent="0.25"/>
    <row r="1000631" customFormat="1" x14ac:dyDescent="0.25"/>
    <row r="1000632" customFormat="1" x14ac:dyDescent="0.25"/>
    <row r="1000633" customFormat="1" x14ac:dyDescent="0.25"/>
    <row r="1000634" customFormat="1" x14ac:dyDescent="0.25"/>
    <row r="1000635" customFormat="1" x14ac:dyDescent="0.25"/>
    <row r="1000636" customFormat="1" x14ac:dyDescent="0.25"/>
    <row r="1000637" customFormat="1" x14ac:dyDescent="0.25"/>
    <row r="1000638" customFormat="1" x14ac:dyDescent="0.25"/>
    <row r="1000639" customFormat="1" x14ac:dyDescent="0.25"/>
    <row r="1000640" customFormat="1" x14ac:dyDescent="0.25"/>
    <row r="1000641" customFormat="1" x14ac:dyDescent="0.25"/>
    <row r="1000642" customFormat="1" x14ac:dyDescent="0.25"/>
    <row r="1000643" customFormat="1" x14ac:dyDescent="0.25"/>
    <row r="1000644" customFormat="1" x14ac:dyDescent="0.25"/>
    <row r="1000645" customFormat="1" x14ac:dyDescent="0.25"/>
    <row r="1000646" customFormat="1" x14ac:dyDescent="0.25"/>
    <row r="1000647" customFormat="1" x14ac:dyDescent="0.25"/>
    <row r="1000648" customFormat="1" x14ac:dyDescent="0.25"/>
    <row r="1000649" customFormat="1" x14ac:dyDescent="0.25"/>
    <row r="1000650" customFormat="1" x14ac:dyDescent="0.25"/>
    <row r="1000651" customFormat="1" x14ac:dyDescent="0.25"/>
    <row r="1000652" customFormat="1" x14ac:dyDescent="0.25"/>
    <row r="1000653" customFormat="1" x14ac:dyDescent="0.25"/>
    <row r="1000654" customFormat="1" x14ac:dyDescent="0.25"/>
    <row r="1000655" customFormat="1" x14ac:dyDescent="0.25"/>
    <row r="1000656" customFormat="1" x14ac:dyDescent="0.25"/>
    <row r="1000657" customFormat="1" x14ac:dyDescent="0.25"/>
    <row r="1000658" customFormat="1" x14ac:dyDescent="0.25"/>
    <row r="1000659" customFormat="1" x14ac:dyDescent="0.25"/>
    <row r="1000660" customFormat="1" x14ac:dyDescent="0.25"/>
    <row r="1000661" customFormat="1" x14ac:dyDescent="0.25"/>
    <row r="1000662" customFormat="1" x14ac:dyDescent="0.25"/>
    <row r="1000663" customFormat="1" x14ac:dyDescent="0.25"/>
    <row r="1000664" customFormat="1" x14ac:dyDescent="0.25"/>
    <row r="1000665" customFormat="1" x14ac:dyDescent="0.25"/>
    <row r="1000666" customFormat="1" x14ac:dyDescent="0.25"/>
    <row r="1000667" customFormat="1" x14ac:dyDescent="0.25"/>
    <row r="1000668" customFormat="1" x14ac:dyDescent="0.25"/>
    <row r="1000669" customFormat="1" x14ac:dyDescent="0.25"/>
    <row r="1000670" customFormat="1" x14ac:dyDescent="0.25"/>
    <row r="1000671" customFormat="1" x14ac:dyDescent="0.25"/>
    <row r="1000672" customFormat="1" x14ac:dyDescent="0.25"/>
    <row r="1000673" customFormat="1" x14ac:dyDescent="0.25"/>
    <row r="1000674" customFormat="1" x14ac:dyDescent="0.25"/>
    <row r="1000675" customFormat="1" x14ac:dyDescent="0.25"/>
    <row r="1000676" customFormat="1" x14ac:dyDescent="0.25"/>
    <row r="1000677" customFormat="1" x14ac:dyDescent="0.25"/>
    <row r="1000678" customFormat="1" x14ac:dyDescent="0.25"/>
    <row r="1000679" customFormat="1" x14ac:dyDescent="0.25"/>
    <row r="1000680" customFormat="1" x14ac:dyDescent="0.25"/>
    <row r="1000681" customFormat="1" x14ac:dyDescent="0.25"/>
    <row r="1000682" customFormat="1" x14ac:dyDescent="0.25"/>
    <row r="1000683" customFormat="1" x14ac:dyDescent="0.25"/>
    <row r="1000684" customFormat="1" x14ac:dyDescent="0.25"/>
    <row r="1000685" customFormat="1" x14ac:dyDescent="0.25"/>
    <row r="1000686" customFormat="1" x14ac:dyDescent="0.25"/>
    <row r="1000687" customFormat="1" x14ac:dyDescent="0.25"/>
    <row r="1000688" customFormat="1" x14ac:dyDescent="0.25"/>
    <row r="1000689" customFormat="1" x14ac:dyDescent="0.25"/>
    <row r="1000690" customFormat="1" x14ac:dyDescent="0.25"/>
    <row r="1000691" customFormat="1" x14ac:dyDescent="0.25"/>
    <row r="1000692" customFormat="1" x14ac:dyDescent="0.25"/>
    <row r="1000693" customFormat="1" x14ac:dyDescent="0.25"/>
    <row r="1000694" customFormat="1" x14ac:dyDescent="0.25"/>
    <row r="1000695" customFormat="1" x14ac:dyDescent="0.25"/>
    <row r="1000696" customFormat="1" x14ac:dyDescent="0.25"/>
    <row r="1000697" customFormat="1" x14ac:dyDescent="0.25"/>
    <row r="1000698" customFormat="1" x14ac:dyDescent="0.25"/>
    <row r="1000699" customFormat="1" x14ac:dyDescent="0.25"/>
    <row r="1000700" customFormat="1" x14ac:dyDescent="0.25"/>
    <row r="1000701" customFormat="1" x14ac:dyDescent="0.25"/>
    <row r="1000702" customFormat="1" x14ac:dyDescent="0.25"/>
    <row r="1000703" customFormat="1" x14ac:dyDescent="0.25"/>
    <row r="1000704" customFormat="1" x14ac:dyDescent="0.25"/>
    <row r="1000705" customFormat="1" x14ac:dyDescent="0.25"/>
    <row r="1000706" customFormat="1" x14ac:dyDescent="0.25"/>
    <row r="1000707" customFormat="1" x14ac:dyDescent="0.25"/>
    <row r="1000708" customFormat="1" x14ac:dyDescent="0.25"/>
    <row r="1000709" customFormat="1" x14ac:dyDescent="0.25"/>
    <row r="1000710" customFormat="1" x14ac:dyDescent="0.25"/>
    <row r="1000711" customFormat="1" x14ac:dyDescent="0.25"/>
    <row r="1000712" customFormat="1" x14ac:dyDescent="0.25"/>
    <row r="1000713" customFormat="1" x14ac:dyDescent="0.25"/>
    <row r="1000714" customFormat="1" x14ac:dyDescent="0.25"/>
    <row r="1000715" customFormat="1" x14ac:dyDescent="0.25"/>
    <row r="1000716" customFormat="1" x14ac:dyDescent="0.25"/>
    <row r="1000717" customFormat="1" x14ac:dyDescent="0.25"/>
    <row r="1000718" customFormat="1" x14ac:dyDescent="0.25"/>
    <row r="1000719" customFormat="1" x14ac:dyDescent="0.25"/>
    <row r="1000720" customFormat="1" x14ac:dyDescent="0.25"/>
    <row r="1000721" customFormat="1" x14ac:dyDescent="0.25"/>
    <row r="1000722" customFormat="1" x14ac:dyDescent="0.25"/>
    <row r="1000723" customFormat="1" x14ac:dyDescent="0.25"/>
    <row r="1000724" customFormat="1" x14ac:dyDescent="0.25"/>
    <row r="1000725" customFormat="1" x14ac:dyDescent="0.25"/>
    <row r="1000726" customFormat="1" x14ac:dyDescent="0.25"/>
    <row r="1000727" customFormat="1" x14ac:dyDescent="0.25"/>
    <row r="1000728" customFormat="1" x14ac:dyDescent="0.25"/>
    <row r="1000729" customFormat="1" x14ac:dyDescent="0.25"/>
    <row r="1000730" customFormat="1" x14ac:dyDescent="0.25"/>
    <row r="1000731" customFormat="1" x14ac:dyDescent="0.25"/>
    <row r="1000732" customFormat="1" x14ac:dyDescent="0.25"/>
    <row r="1000733" customFormat="1" x14ac:dyDescent="0.25"/>
    <row r="1000734" customFormat="1" x14ac:dyDescent="0.25"/>
    <row r="1000735" customFormat="1" x14ac:dyDescent="0.25"/>
    <row r="1000736" customFormat="1" x14ac:dyDescent="0.25"/>
    <row r="1000737" customFormat="1" x14ac:dyDescent="0.25"/>
    <row r="1000738" customFormat="1" x14ac:dyDescent="0.25"/>
    <row r="1000739" customFormat="1" x14ac:dyDescent="0.25"/>
    <row r="1000740" customFormat="1" x14ac:dyDescent="0.25"/>
    <row r="1000741" customFormat="1" x14ac:dyDescent="0.25"/>
    <row r="1000742" customFormat="1" x14ac:dyDescent="0.25"/>
    <row r="1000743" customFormat="1" x14ac:dyDescent="0.25"/>
    <row r="1000744" customFormat="1" x14ac:dyDescent="0.25"/>
    <row r="1000745" customFormat="1" x14ac:dyDescent="0.25"/>
    <row r="1000746" customFormat="1" x14ac:dyDescent="0.25"/>
    <row r="1000747" customFormat="1" x14ac:dyDescent="0.25"/>
    <row r="1000748" customFormat="1" x14ac:dyDescent="0.25"/>
    <row r="1000749" customFormat="1" x14ac:dyDescent="0.25"/>
    <row r="1000750" customFormat="1" x14ac:dyDescent="0.25"/>
    <row r="1000751" customFormat="1" x14ac:dyDescent="0.25"/>
    <row r="1000752" customFormat="1" x14ac:dyDescent="0.25"/>
    <row r="1000753" customFormat="1" x14ac:dyDescent="0.25"/>
    <row r="1000754" customFormat="1" x14ac:dyDescent="0.25"/>
    <row r="1000755" customFormat="1" x14ac:dyDescent="0.25"/>
    <row r="1000756" customFormat="1" x14ac:dyDescent="0.25"/>
    <row r="1000757" customFormat="1" x14ac:dyDescent="0.25"/>
    <row r="1000758" customFormat="1" x14ac:dyDescent="0.25"/>
    <row r="1000759" customFormat="1" x14ac:dyDescent="0.25"/>
    <row r="1000760" customFormat="1" x14ac:dyDescent="0.25"/>
    <row r="1000761" customFormat="1" x14ac:dyDescent="0.25"/>
    <row r="1000762" customFormat="1" x14ac:dyDescent="0.25"/>
    <row r="1000763" customFormat="1" x14ac:dyDescent="0.25"/>
    <row r="1000764" customFormat="1" x14ac:dyDescent="0.25"/>
    <row r="1000765" customFormat="1" x14ac:dyDescent="0.25"/>
    <row r="1000766" customFormat="1" x14ac:dyDescent="0.25"/>
    <row r="1000767" customFormat="1" x14ac:dyDescent="0.25"/>
    <row r="1000768" customFormat="1" x14ac:dyDescent="0.25"/>
    <row r="1000769" customFormat="1" x14ac:dyDescent="0.25"/>
    <row r="1000770" customFormat="1" x14ac:dyDescent="0.25"/>
    <row r="1000771" customFormat="1" x14ac:dyDescent="0.25"/>
    <row r="1000772" customFormat="1" x14ac:dyDescent="0.25"/>
    <row r="1000773" customFormat="1" x14ac:dyDescent="0.25"/>
    <row r="1000774" customFormat="1" x14ac:dyDescent="0.25"/>
    <row r="1000775" customFormat="1" x14ac:dyDescent="0.25"/>
    <row r="1000776" customFormat="1" x14ac:dyDescent="0.25"/>
    <row r="1000777" customFormat="1" x14ac:dyDescent="0.25"/>
    <row r="1000778" customFormat="1" x14ac:dyDescent="0.25"/>
    <row r="1000779" customFormat="1" x14ac:dyDescent="0.25"/>
    <row r="1000780" customFormat="1" x14ac:dyDescent="0.25"/>
    <row r="1000781" customFormat="1" x14ac:dyDescent="0.25"/>
    <row r="1000782" customFormat="1" x14ac:dyDescent="0.25"/>
    <row r="1000783" customFormat="1" x14ac:dyDescent="0.25"/>
    <row r="1000784" customFormat="1" x14ac:dyDescent="0.25"/>
    <row r="1000785" customFormat="1" x14ac:dyDescent="0.25"/>
    <row r="1000786" customFormat="1" x14ac:dyDescent="0.25"/>
    <row r="1000787" customFormat="1" x14ac:dyDescent="0.25"/>
    <row r="1000788" customFormat="1" x14ac:dyDescent="0.25"/>
    <row r="1000789" customFormat="1" x14ac:dyDescent="0.25"/>
    <row r="1000790" customFormat="1" x14ac:dyDescent="0.25"/>
    <row r="1000791" customFormat="1" x14ac:dyDescent="0.25"/>
    <row r="1000792" customFormat="1" x14ac:dyDescent="0.25"/>
    <row r="1000793" customFormat="1" x14ac:dyDescent="0.25"/>
    <row r="1000794" customFormat="1" x14ac:dyDescent="0.25"/>
    <row r="1000795" customFormat="1" x14ac:dyDescent="0.25"/>
    <row r="1000796" customFormat="1" x14ac:dyDescent="0.25"/>
    <row r="1000797" customFormat="1" x14ac:dyDescent="0.25"/>
    <row r="1000798" customFormat="1" x14ac:dyDescent="0.25"/>
    <row r="1000799" customFormat="1" x14ac:dyDescent="0.25"/>
    <row r="1000800" customFormat="1" x14ac:dyDescent="0.25"/>
    <row r="1000801" customFormat="1" x14ac:dyDescent="0.25"/>
    <row r="1000802" customFormat="1" x14ac:dyDescent="0.25"/>
    <row r="1000803" customFormat="1" x14ac:dyDescent="0.25"/>
    <row r="1000804" customFormat="1" x14ac:dyDescent="0.25"/>
    <row r="1000805" customFormat="1" x14ac:dyDescent="0.25"/>
    <row r="1000806" customFormat="1" x14ac:dyDescent="0.25"/>
    <row r="1000807" customFormat="1" x14ac:dyDescent="0.25"/>
    <row r="1000808" customFormat="1" x14ac:dyDescent="0.25"/>
    <row r="1000809" customFormat="1" x14ac:dyDescent="0.25"/>
    <row r="1000810" customFormat="1" x14ac:dyDescent="0.25"/>
    <row r="1000811" customFormat="1" x14ac:dyDescent="0.25"/>
    <row r="1000812" customFormat="1" x14ac:dyDescent="0.25"/>
    <row r="1000813" customFormat="1" x14ac:dyDescent="0.25"/>
    <row r="1000814" customFormat="1" x14ac:dyDescent="0.25"/>
    <row r="1000815" customFormat="1" x14ac:dyDescent="0.25"/>
    <row r="1000816" customFormat="1" x14ac:dyDescent="0.25"/>
    <row r="1000817" customFormat="1" x14ac:dyDescent="0.25"/>
    <row r="1000818" customFormat="1" x14ac:dyDescent="0.25"/>
    <row r="1000819" customFormat="1" x14ac:dyDescent="0.25"/>
    <row r="1000820" customFormat="1" x14ac:dyDescent="0.25"/>
    <row r="1000821" customFormat="1" x14ac:dyDescent="0.25"/>
    <row r="1000822" customFormat="1" x14ac:dyDescent="0.25"/>
    <row r="1000823" customFormat="1" x14ac:dyDescent="0.25"/>
    <row r="1000824" customFormat="1" x14ac:dyDescent="0.25"/>
    <row r="1000825" customFormat="1" x14ac:dyDescent="0.25"/>
    <row r="1000826" customFormat="1" x14ac:dyDescent="0.25"/>
    <row r="1000827" customFormat="1" x14ac:dyDescent="0.25"/>
    <row r="1000828" customFormat="1" x14ac:dyDescent="0.25"/>
    <row r="1000829" customFormat="1" x14ac:dyDescent="0.25"/>
    <row r="1000830" customFormat="1" x14ac:dyDescent="0.25"/>
    <row r="1000831" customFormat="1" x14ac:dyDescent="0.25"/>
    <row r="1000832" customFormat="1" x14ac:dyDescent="0.25"/>
    <row r="1000833" customFormat="1" x14ac:dyDescent="0.25"/>
    <row r="1000834" customFormat="1" x14ac:dyDescent="0.25"/>
    <row r="1000835" customFormat="1" x14ac:dyDescent="0.25"/>
    <row r="1000836" customFormat="1" x14ac:dyDescent="0.25"/>
    <row r="1000837" customFormat="1" x14ac:dyDescent="0.25"/>
    <row r="1000838" customFormat="1" x14ac:dyDescent="0.25"/>
    <row r="1000839" customFormat="1" x14ac:dyDescent="0.25"/>
    <row r="1000840" customFormat="1" x14ac:dyDescent="0.25"/>
    <row r="1000841" customFormat="1" x14ac:dyDescent="0.25"/>
    <row r="1000842" customFormat="1" x14ac:dyDescent="0.25"/>
    <row r="1000843" customFormat="1" x14ac:dyDescent="0.25"/>
    <row r="1000844" customFormat="1" x14ac:dyDescent="0.25"/>
    <row r="1000845" customFormat="1" x14ac:dyDescent="0.25"/>
    <row r="1000846" customFormat="1" x14ac:dyDescent="0.25"/>
    <row r="1000847" customFormat="1" x14ac:dyDescent="0.25"/>
    <row r="1000848" customFormat="1" x14ac:dyDescent="0.25"/>
    <row r="1000849" customFormat="1" x14ac:dyDescent="0.25"/>
    <row r="1000850" customFormat="1" x14ac:dyDescent="0.25"/>
    <row r="1000851" customFormat="1" x14ac:dyDescent="0.25"/>
    <row r="1000852" customFormat="1" x14ac:dyDescent="0.25"/>
    <row r="1000853" customFormat="1" x14ac:dyDescent="0.25"/>
    <row r="1000854" customFormat="1" x14ac:dyDescent="0.25"/>
    <row r="1000855" customFormat="1" x14ac:dyDescent="0.25"/>
    <row r="1000856" customFormat="1" x14ac:dyDescent="0.25"/>
    <row r="1000857" customFormat="1" x14ac:dyDescent="0.25"/>
    <row r="1000858" customFormat="1" x14ac:dyDescent="0.25"/>
    <row r="1000859" customFormat="1" x14ac:dyDescent="0.25"/>
    <row r="1000860" customFormat="1" x14ac:dyDescent="0.25"/>
    <row r="1000861" customFormat="1" x14ac:dyDescent="0.25"/>
    <row r="1000862" customFormat="1" x14ac:dyDescent="0.25"/>
    <row r="1000863" customFormat="1" x14ac:dyDescent="0.25"/>
    <row r="1000864" customFormat="1" x14ac:dyDescent="0.25"/>
    <row r="1000865" customFormat="1" x14ac:dyDescent="0.25"/>
    <row r="1000866" customFormat="1" x14ac:dyDescent="0.25"/>
    <row r="1000867" customFormat="1" x14ac:dyDescent="0.25"/>
    <row r="1000868" customFormat="1" x14ac:dyDescent="0.25"/>
    <row r="1000869" customFormat="1" x14ac:dyDescent="0.25"/>
    <row r="1000870" customFormat="1" x14ac:dyDescent="0.25"/>
    <row r="1000871" customFormat="1" x14ac:dyDescent="0.25"/>
    <row r="1000872" customFormat="1" x14ac:dyDescent="0.25"/>
    <row r="1000873" customFormat="1" x14ac:dyDescent="0.25"/>
    <row r="1000874" customFormat="1" x14ac:dyDescent="0.25"/>
    <row r="1000875" customFormat="1" x14ac:dyDescent="0.25"/>
    <row r="1000876" customFormat="1" x14ac:dyDescent="0.25"/>
    <row r="1000877" customFormat="1" x14ac:dyDescent="0.25"/>
    <row r="1000878" customFormat="1" x14ac:dyDescent="0.25"/>
    <row r="1000879" customFormat="1" x14ac:dyDescent="0.25"/>
    <row r="1000880" customFormat="1" x14ac:dyDescent="0.25"/>
    <row r="1000881" customFormat="1" x14ac:dyDescent="0.25"/>
    <row r="1000882" customFormat="1" x14ac:dyDescent="0.25"/>
    <row r="1000883" customFormat="1" x14ac:dyDescent="0.25"/>
    <row r="1000884" customFormat="1" x14ac:dyDescent="0.25"/>
    <row r="1000885" customFormat="1" x14ac:dyDescent="0.25"/>
    <row r="1000886" customFormat="1" x14ac:dyDescent="0.25"/>
    <row r="1000887" customFormat="1" x14ac:dyDescent="0.25"/>
    <row r="1000888" customFormat="1" x14ac:dyDescent="0.25"/>
    <row r="1000889" customFormat="1" x14ac:dyDescent="0.25"/>
    <row r="1000890" customFormat="1" x14ac:dyDescent="0.25"/>
    <row r="1000891" customFormat="1" x14ac:dyDescent="0.25"/>
    <row r="1000892" customFormat="1" x14ac:dyDescent="0.25"/>
    <row r="1000893" customFormat="1" x14ac:dyDescent="0.25"/>
    <row r="1000894" customFormat="1" x14ac:dyDescent="0.25"/>
    <row r="1000895" customFormat="1" x14ac:dyDescent="0.25"/>
    <row r="1000896" customFormat="1" x14ac:dyDescent="0.25"/>
    <row r="1000897" customFormat="1" x14ac:dyDescent="0.25"/>
    <row r="1000898" customFormat="1" x14ac:dyDescent="0.25"/>
    <row r="1000899" customFormat="1" x14ac:dyDescent="0.25"/>
    <row r="1000900" customFormat="1" x14ac:dyDescent="0.25"/>
    <row r="1000901" customFormat="1" x14ac:dyDescent="0.25"/>
    <row r="1000902" customFormat="1" x14ac:dyDescent="0.25"/>
    <row r="1000903" customFormat="1" x14ac:dyDescent="0.25"/>
    <row r="1000904" customFormat="1" x14ac:dyDescent="0.25"/>
    <row r="1000905" customFormat="1" x14ac:dyDescent="0.25"/>
    <row r="1000906" customFormat="1" x14ac:dyDescent="0.25"/>
    <row r="1000907" customFormat="1" x14ac:dyDescent="0.25"/>
    <row r="1000908" customFormat="1" x14ac:dyDescent="0.25"/>
    <row r="1000909" customFormat="1" x14ac:dyDescent="0.25"/>
    <row r="1000910" customFormat="1" x14ac:dyDescent="0.25"/>
    <row r="1000911" customFormat="1" x14ac:dyDescent="0.25"/>
    <row r="1000912" customFormat="1" x14ac:dyDescent="0.25"/>
    <row r="1000913" customFormat="1" x14ac:dyDescent="0.25"/>
    <row r="1000914" customFormat="1" x14ac:dyDescent="0.25"/>
    <row r="1000915" customFormat="1" x14ac:dyDescent="0.25"/>
    <row r="1000916" customFormat="1" x14ac:dyDescent="0.25"/>
    <row r="1000917" customFormat="1" x14ac:dyDescent="0.25"/>
    <row r="1000918" customFormat="1" x14ac:dyDescent="0.25"/>
    <row r="1000919" customFormat="1" x14ac:dyDescent="0.25"/>
    <row r="1000920" customFormat="1" x14ac:dyDescent="0.25"/>
    <row r="1000921" customFormat="1" x14ac:dyDescent="0.25"/>
    <row r="1000922" customFormat="1" x14ac:dyDescent="0.25"/>
    <row r="1000923" customFormat="1" x14ac:dyDescent="0.25"/>
    <row r="1000924" customFormat="1" x14ac:dyDescent="0.25"/>
    <row r="1000925" customFormat="1" x14ac:dyDescent="0.25"/>
    <row r="1000926" customFormat="1" x14ac:dyDescent="0.25"/>
    <row r="1000927" customFormat="1" x14ac:dyDescent="0.25"/>
    <row r="1000928" customFormat="1" x14ac:dyDescent="0.25"/>
    <row r="1000929" customFormat="1" x14ac:dyDescent="0.25"/>
    <row r="1000930" customFormat="1" x14ac:dyDescent="0.25"/>
    <row r="1000931" customFormat="1" x14ac:dyDescent="0.25"/>
    <row r="1000932" customFormat="1" x14ac:dyDescent="0.25"/>
    <row r="1000933" customFormat="1" x14ac:dyDescent="0.25"/>
    <row r="1000934" customFormat="1" x14ac:dyDescent="0.25"/>
    <row r="1000935" customFormat="1" x14ac:dyDescent="0.25"/>
    <row r="1000936" customFormat="1" x14ac:dyDescent="0.25"/>
    <row r="1000937" customFormat="1" x14ac:dyDescent="0.25"/>
    <row r="1000938" customFormat="1" x14ac:dyDescent="0.25"/>
    <row r="1000939" customFormat="1" x14ac:dyDescent="0.25"/>
    <row r="1000940" customFormat="1" x14ac:dyDescent="0.25"/>
    <row r="1000941" customFormat="1" x14ac:dyDescent="0.25"/>
    <row r="1000942" customFormat="1" x14ac:dyDescent="0.25"/>
    <row r="1000943" customFormat="1" x14ac:dyDescent="0.25"/>
    <row r="1000944" customFormat="1" x14ac:dyDescent="0.25"/>
    <row r="1000945" customFormat="1" x14ac:dyDescent="0.25"/>
    <row r="1000946" customFormat="1" x14ac:dyDescent="0.25"/>
    <row r="1000947" customFormat="1" x14ac:dyDescent="0.25"/>
    <row r="1000948" customFormat="1" x14ac:dyDescent="0.25"/>
    <row r="1000949" customFormat="1" x14ac:dyDescent="0.25"/>
    <row r="1000950" customFormat="1" x14ac:dyDescent="0.25"/>
    <row r="1000951" customFormat="1" x14ac:dyDescent="0.25"/>
    <row r="1000952" customFormat="1" x14ac:dyDescent="0.25"/>
    <row r="1000953" customFormat="1" x14ac:dyDescent="0.25"/>
    <row r="1000954" customFormat="1" x14ac:dyDescent="0.25"/>
    <row r="1000955" customFormat="1" x14ac:dyDescent="0.25"/>
    <row r="1000956" customFormat="1" x14ac:dyDescent="0.25"/>
    <row r="1000957" customFormat="1" x14ac:dyDescent="0.25"/>
    <row r="1000958" customFormat="1" x14ac:dyDescent="0.25"/>
    <row r="1000959" customFormat="1" x14ac:dyDescent="0.25"/>
    <row r="1000960" customFormat="1" x14ac:dyDescent="0.25"/>
    <row r="1000961" customFormat="1" x14ac:dyDescent="0.25"/>
    <row r="1000962" customFormat="1" x14ac:dyDescent="0.25"/>
    <row r="1000963" customFormat="1" x14ac:dyDescent="0.25"/>
    <row r="1000964" customFormat="1" x14ac:dyDescent="0.25"/>
    <row r="1000965" customFormat="1" x14ac:dyDescent="0.25"/>
    <row r="1000966" customFormat="1" x14ac:dyDescent="0.25"/>
    <row r="1000967" customFormat="1" x14ac:dyDescent="0.25"/>
    <row r="1000968" customFormat="1" x14ac:dyDescent="0.25"/>
    <row r="1000969" customFormat="1" x14ac:dyDescent="0.25"/>
    <row r="1000970" customFormat="1" x14ac:dyDescent="0.25"/>
    <row r="1000971" customFormat="1" x14ac:dyDescent="0.25"/>
    <row r="1000972" customFormat="1" x14ac:dyDescent="0.25"/>
    <row r="1000973" customFormat="1" x14ac:dyDescent="0.25"/>
    <row r="1000974" customFormat="1" x14ac:dyDescent="0.25"/>
    <row r="1000975" customFormat="1" x14ac:dyDescent="0.25"/>
    <row r="1000976" customFormat="1" x14ac:dyDescent="0.25"/>
    <row r="1000977" customFormat="1" x14ac:dyDescent="0.25"/>
    <row r="1000978" customFormat="1" x14ac:dyDescent="0.25"/>
    <row r="1000979" customFormat="1" x14ac:dyDescent="0.25"/>
    <row r="1000980" customFormat="1" x14ac:dyDescent="0.25"/>
    <row r="1000981" customFormat="1" x14ac:dyDescent="0.25"/>
    <row r="1000982" customFormat="1" x14ac:dyDescent="0.25"/>
    <row r="1000983" customFormat="1" x14ac:dyDescent="0.25"/>
    <row r="1000984" customFormat="1" x14ac:dyDescent="0.25"/>
    <row r="1000985" customFormat="1" x14ac:dyDescent="0.25"/>
    <row r="1000986" customFormat="1" x14ac:dyDescent="0.25"/>
    <row r="1000987" customFormat="1" x14ac:dyDescent="0.25"/>
    <row r="1000988" customFormat="1" x14ac:dyDescent="0.25"/>
    <row r="1000989" customFormat="1" x14ac:dyDescent="0.25"/>
    <row r="1000990" customFormat="1" x14ac:dyDescent="0.25"/>
    <row r="1000991" customFormat="1" x14ac:dyDescent="0.25"/>
    <row r="1000992" customFormat="1" x14ac:dyDescent="0.25"/>
    <row r="1000993" customFormat="1" x14ac:dyDescent="0.25"/>
    <row r="1000994" customFormat="1" x14ac:dyDescent="0.25"/>
    <row r="1000995" customFormat="1" x14ac:dyDescent="0.25"/>
    <row r="1000996" customFormat="1" x14ac:dyDescent="0.25"/>
    <row r="1000997" customFormat="1" x14ac:dyDescent="0.25"/>
    <row r="1000998" customFormat="1" x14ac:dyDescent="0.25"/>
    <row r="1000999" customFormat="1" x14ac:dyDescent="0.25"/>
    <row r="1001000" customFormat="1" x14ac:dyDescent="0.25"/>
    <row r="1001001" customFormat="1" x14ac:dyDescent="0.25"/>
    <row r="1001002" customFormat="1" x14ac:dyDescent="0.25"/>
    <row r="1001003" customFormat="1" x14ac:dyDescent="0.25"/>
    <row r="1001004" customFormat="1" x14ac:dyDescent="0.25"/>
    <row r="1001005" customFormat="1" x14ac:dyDescent="0.25"/>
    <row r="1001006" customFormat="1" x14ac:dyDescent="0.25"/>
    <row r="1001007" customFormat="1" x14ac:dyDescent="0.25"/>
    <row r="1001008" customFormat="1" x14ac:dyDescent="0.25"/>
    <row r="1001009" customFormat="1" x14ac:dyDescent="0.25"/>
    <row r="1001010" customFormat="1" x14ac:dyDescent="0.25"/>
    <row r="1001011" customFormat="1" x14ac:dyDescent="0.25"/>
    <row r="1001012" customFormat="1" x14ac:dyDescent="0.25"/>
    <row r="1001013" customFormat="1" x14ac:dyDescent="0.25"/>
    <row r="1001014" customFormat="1" x14ac:dyDescent="0.25"/>
    <row r="1001015" customFormat="1" x14ac:dyDescent="0.25"/>
    <row r="1001016" customFormat="1" x14ac:dyDescent="0.25"/>
    <row r="1001017" customFormat="1" x14ac:dyDescent="0.25"/>
    <row r="1001018" customFormat="1" x14ac:dyDescent="0.25"/>
    <row r="1001019" customFormat="1" x14ac:dyDescent="0.25"/>
    <row r="1001020" customFormat="1" x14ac:dyDescent="0.25"/>
    <row r="1001021" customFormat="1" x14ac:dyDescent="0.25"/>
    <row r="1001022" customFormat="1" x14ac:dyDescent="0.25"/>
    <row r="1001023" customFormat="1" x14ac:dyDescent="0.25"/>
    <row r="1001024" customFormat="1" x14ac:dyDescent="0.25"/>
    <row r="1001025" customFormat="1" x14ac:dyDescent="0.25"/>
    <row r="1001026" customFormat="1" x14ac:dyDescent="0.25"/>
    <row r="1001027" customFormat="1" x14ac:dyDescent="0.25"/>
    <row r="1001028" customFormat="1" x14ac:dyDescent="0.25"/>
    <row r="1001029" customFormat="1" x14ac:dyDescent="0.25"/>
    <row r="1001030" customFormat="1" x14ac:dyDescent="0.25"/>
    <row r="1001031" customFormat="1" x14ac:dyDescent="0.25"/>
    <row r="1001032" customFormat="1" x14ac:dyDescent="0.25"/>
    <row r="1001033" customFormat="1" x14ac:dyDescent="0.25"/>
    <row r="1001034" customFormat="1" x14ac:dyDescent="0.25"/>
    <row r="1001035" customFormat="1" x14ac:dyDescent="0.25"/>
    <row r="1001036" customFormat="1" x14ac:dyDescent="0.25"/>
    <row r="1001037" customFormat="1" x14ac:dyDescent="0.25"/>
    <row r="1001038" customFormat="1" x14ac:dyDescent="0.25"/>
    <row r="1001039" customFormat="1" x14ac:dyDescent="0.25"/>
    <row r="1001040" customFormat="1" x14ac:dyDescent="0.25"/>
    <row r="1001041" customFormat="1" x14ac:dyDescent="0.25"/>
    <row r="1001042" customFormat="1" x14ac:dyDescent="0.25"/>
    <row r="1001043" customFormat="1" x14ac:dyDescent="0.25"/>
    <row r="1001044" customFormat="1" x14ac:dyDescent="0.25"/>
    <row r="1001045" customFormat="1" x14ac:dyDescent="0.25"/>
    <row r="1001046" customFormat="1" x14ac:dyDescent="0.25"/>
    <row r="1001047" customFormat="1" x14ac:dyDescent="0.25"/>
    <row r="1001048" customFormat="1" x14ac:dyDescent="0.25"/>
    <row r="1001049" customFormat="1" x14ac:dyDescent="0.25"/>
    <row r="1001050" customFormat="1" x14ac:dyDescent="0.25"/>
    <row r="1001051" customFormat="1" x14ac:dyDescent="0.25"/>
    <row r="1001052" customFormat="1" x14ac:dyDescent="0.25"/>
    <row r="1001053" customFormat="1" x14ac:dyDescent="0.25"/>
    <row r="1001054" customFormat="1" x14ac:dyDescent="0.25"/>
    <row r="1001055" customFormat="1" x14ac:dyDescent="0.25"/>
    <row r="1001056" customFormat="1" x14ac:dyDescent="0.25"/>
    <row r="1001057" customFormat="1" x14ac:dyDescent="0.25"/>
    <row r="1001058" customFormat="1" x14ac:dyDescent="0.25"/>
    <row r="1001059" customFormat="1" x14ac:dyDescent="0.25"/>
    <row r="1001060" customFormat="1" x14ac:dyDescent="0.25"/>
    <row r="1001061" customFormat="1" x14ac:dyDescent="0.25"/>
    <row r="1001062" customFormat="1" x14ac:dyDescent="0.25"/>
    <row r="1001063" customFormat="1" x14ac:dyDescent="0.25"/>
    <row r="1001064" customFormat="1" x14ac:dyDescent="0.25"/>
    <row r="1001065" customFormat="1" x14ac:dyDescent="0.25"/>
    <row r="1001066" customFormat="1" x14ac:dyDescent="0.25"/>
    <row r="1001067" customFormat="1" x14ac:dyDescent="0.25"/>
    <row r="1001068" customFormat="1" x14ac:dyDescent="0.25"/>
    <row r="1001069" customFormat="1" x14ac:dyDescent="0.25"/>
    <row r="1001070" customFormat="1" x14ac:dyDescent="0.25"/>
    <row r="1001071" customFormat="1" x14ac:dyDescent="0.25"/>
    <row r="1001072" customFormat="1" x14ac:dyDescent="0.25"/>
    <row r="1001073" customFormat="1" x14ac:dyDescent="0.25"/>
    <row r="1001074" customFormat="1" x14ac:dyDescent="0.25"/>
    <row r="1001075" customFormat="1" x14ac:dyDescent="0.25"/>
    <row r="1001076" customFormat="1" x14ac:dyDescent="0.25"/>
    <row r="1001077" customFormat="1" x14ac:dyDescent="0.25"/>
    <row r="1001078" customFormat="1" x14ac:dyDescent="0.25"/>
    <row r="1001079" customFormat="1" x14ac:dyDescent="0.25"/>
    <row r="1001080" customFormat="1" x14ac:dyDescent="0.25"/>
    <row r="1001081" customFormat="1" x14ac:dyDescent="0.25"/>
    <row r="1001082" customFormat="1" x14ac:dyDescent="0.25"/>
    <row r="1001083" customFormat="1" x14ac:dyDescent="0.25"/>
    <row r="1001084" customFormat="1" x14ac:dyDescent="0.25"/>
    <row r="1001085" customFormat="1" x14ac:dyDescent="0.25"/>
    <row r="1001086" customFormat="1" x14ac:dyDescent="0.25"/>
    <row r="1001087" customFormat="1" x14ac:dyDescent="0.25"/>
    <row r="1001088" customFormat="1" x14ac:dyDescent="0.25"/>
    <row r="1001089" customFormat="1" x14ac:dyDescent="0.25"/>
    <row r="1001090" customFormat="1" x14ac:dyDescent="0.25"/>
    <row r="1001091" customFormat="1" x14ac:dyDescent="0.25"/>
    <row r="1001092" customFormat="1" x14ac:dyDescent="0.25"/>
    <row r="1001093" customFormat="1" x14ac:dyDescent="0.25"/>
    <row r="1001094" customFormat="1" x14ac:dyDescent="0.25"/>
    <row r="1001095" customFormat="1" x14ac:dyDescent="0.25"/>
    <row r="1001096" customFormat="1" x14ac:dyDescent="0.25"/>
    <row r="1001097" customFormat="1" x14ac:dyDescent="0.25"/>
    <row r="1001098" customFormat="1" x14ac:dyDescent="0.25"/>
    <row r="1001099" customFormat="1" x14ac:dyDescent="0.25"/>
    <row r="1001100" customFormat="1" x14ac:dyDescent="0.25"/>
    <row r="1001101" customFormat="1" x14ac:dyDescent="0.25"/>
    <row r="1001102" customFormat="1" x14ac:dyDescent="0.25"/>
    <row r="1001103" customFormat="1" x14ac:dyDescent="0.25"/>
    <row r="1001104" customFormat="1" x14ac:dyDescent="0.25"/>
    <row r="1001105" customFormat="1" x14ac:dyDescent="0.25"/>
    <row r="1001106" customFormat="1" x14ac:dyDescent="0.25"/>
    <row r="1001107" customFormat="1" x14ac:dyDescent="0.25"/>
    <row r="1001108" customFormat="1" x14ac:dyDescent="0.25"/>
    <row r="1001109" customFormat="1" x14ac:dyDescent="0.25"/>
    <row r="1001110" customFormat="1" x14ac:dyDescent="0.25"/>
    <row r="1001111" customFormat="1" x14ac:dyDescent="0.25"/>
    <row r="1001112" customFormat="1" x14ac:dyDescent="0.25"/>
    <row r="1001113" customFormat="1" x14ac:dyDescent="0.25"/>
    <row r="1001114" customFormat="1" x14ac:dyDescent="0.25"/>
    <row r="1001115" customFormat="1" x14ac:dyDescent="0.25"/>
    <row r="1001116" customFormat="1" x14ac:dyDescent="0.25"/>
    <row r="1001117" customFormat="1" x14ac:dyDescent="0.25"/>
    <row r="1001118" customFormat="1" x14ac:dyDescent="0.25"/>
    <row r="1001119" customFormat="1" x14ac:dyDescent="0.25"/>
    <row r="1001120" customFormat="1" x14ac:dyDescent="0.25"/>
    <row r="1001121" customFormat="1" x14ac:dyDescent="0.25"/>
    <row r="1001122" customFormat="1" x14ac:dyDescent="0.25"/>
    <row r="1001123" customFormat="1" x14ac:dyDescent="0.25"/>
    <row r="1001124" customFormat="1" x14ac:dyDescent="0.25"/>
    <row r="1001125" customFormat="1" x14ac:dyDescent="0.25"/>
    <row r="1001126" customFormat="1" x14ac:dyDescent="0.25"/>
    <row r="1001127" customFormat="1" x14ac:dyDescent="0.25"/>
    <row r="1001128" customFormat="1" x14ac:dyDescent="0.25"/>
    <row r="1001129" customFormat="1" x14ac:dyDescent="0.25"/>
    <row r="1001130" customFormat="1" x14ac:dyDescent="0.25"/>
    <row r="1001131" customFormat="1" x14ac:dyDescent="0.25"/>
    <row r="1001132" customFormat="1" x14ac:dyDescent="0.25"/>
    <row r="1001133" customFormat="1" x14ac:dyDescent="0.25"/>
    <row r="1001134" customFormat="1" x14ac:dyDescent="0.25"/>
    <row r="1001135" customFormat="1" x14ac:dyDescent="0.25"/>
    <row r="1001136" customFormat="1" x14ac:dyDescent="0.25"/>
    <row r="1001137" customFormat="1" x14ac:dyDescent="0.25"/>
    <row r="1001138" customFormat="1" x14ac:dyDescent="0.25"/>
    <row r="1001139" customFormat="1" x14ac:dyDescent="0.25"/>
    <row r="1001140" customFormat="1" x14ac:dyDescent="0.25"/>
    <row r="1001141" customFormat="1" x14ac:dyDescent="0.25"/>
    <row r="1001142" customFormat="1" x14ac:dyDescent="0.25"/>
    <row r="1001143" customFormat="1" x14ac:dyDescent="0.25"/>
    <row r="1001144" customFormat="1" x14ac:dyDescent="0.25"/>
    <row r="1001145" customFormat="1" x14ac:dyDescent="0.25"/>
    <row r="1001146" customFormat="1" x14ac:dyDescent="0.25"/>
    <row r="1001147" customFormat="1" x14ac:dyDescent="0.25"/>
    <row r="1001148" customFormat="1" x14ac:dyDescent="0.25"/>
    <row r="1001149" customFormat="1" x14ac:dyDescent="0.25"/>
    <row r="1001150" customFormat="1" x14ac:dyDescent="0.25"/>
    <row r="1001151" customFormat="1" x14ac:dyDescent="0.25"/>
    <row r="1001152" customFormat="1" x14ac:dyDescent="0.25"/>
    <row r="1001153" customFormat="1" x14ac:dyDescent="0.25"/>
    <row r="1001154" customFormat="1" x14ac:dyDescent="0.25"/>
    <row r="1001155" customFormat="1" x14ac:dyDescent="0.25"/>
    <row r="1001156" customFormat="1" x14ac:dyDescent="0.25"/>
    <row r="1001157" customFormat="1" x14ac:dyDescent="0.25"/>
    <row r="1001158" customFormat="1" x14ac:dyDescent="0.25"/>
    <row r="1001159" customFormat="1" x14ac:dyDescent="0.25"/>
    <row r="1001160" customFormat="1" x14ac:dyDescent="0.25"/>
    <row r="1001161" customFormat="1" x14ac:dyDescent="0.25"/>
    <row r="1001162" customFormat="1" x14ac:dyDescent="0.25"/>
    <row r="1001163" customFormat="1" x14ac:dyDescent="0.25"/>
    <row r="1001164" customFormat="1" x14ac:dyDescent="0.25"/>
    <row r="1001165" customFormat="1" x14ac:dyDescent="0.25"/>
    <row r="1001166" customFormat="1" x14ac:dyDescent="0.25"/>
    <row r="1001167" customFormat="1" x14ac:dyDescent="0.25"/>
    <row r="1001168" customFormat="1" x14ac:dyDescent="0.25"/>
    <row r="1001169" customFormat="1" x14ac:dyDescent="0.25"/>
    <row r="1001170" customFormat="1" x14ac:dyDescent="0.25"/>
    <row r="1001171" customFormat="1" x14ac:dyDescent="0.25"/>
    <row r="1001172" customFormat="1" x14ac:dyDescent="0.25"/>
    <row r="1001173" customFormat="1" x14ac:dyDescent="0.25"/>
    <row r="1001174" customFormat="1" x14ac:dyDescent="0.25"/>
    <row r="1001175" customFormat="1" x14ac:dyDescent="0.25"/>
    <row r="1001176" customFormat="1" x14ac:dyDescent="0.25"/>
    <row r="1001177" customFormat="1" x14ac:dyDescent="0.25"/>
    <row r="1001178" customFormat="1" x14ac:dyDescent="0.25"/>
    <row r="1001179" customFormat="1" x14ac:dyDescent="0.25"/>
    <row r="1001180" customFormat="1" x14ac:dyDescent="0.25"/>
    <row r="1001181" customFormat="1" x14ac:dyDescent="0.25"/>
    <row r="1001182" customFormat="1" x14ac:dyDescent="0.25"/>
    <row r="1001183" customFormat="1" x14ac:dyDescent="0.25"/>
    <row r="1001184" customFormat="1" x14ac:dyDescent="0.25"/>
    <row r="1001185" customFormat="1" x14ac:dyDescent="0.25"/>
    <row r="1001186" customFormat="1" x14ac:dyDescent="0.25"/>
    <row r="1001187" customFormat="1" x14ac:dyDescent="0.25"/>
    <row r="1001188" customFormat="1" x14ac:dyDescent="0.25"/>
    <row r="1001189" customFormat="1" x14ac:dyDescent="0.25"/>
    <row r="1001190" customFormat="1" x14ac:dyDescent="0.25"/>
    <row r="1001191" customFormat="1" x14ac:dyDescent="0.25"/>
    <row r="1001192" customFormat="1" x14ac:dyDescent="0.25"/>
    <row r="1001193" customFormat="1" x14ac:dyDescent="0.25"/>
    <row r="1001194" customFormat="1" x14ac:dyDescent="0.25"/>
    <row r="1001195" customFormat="1" x14ac:dyDescent="0.25"/>
    <row r="1001196" customFormat="1" x14ac:dyDescent="0.25"/>
    <row r="1001197" customFormat="1" x14ac:dyDescent="0.25"/>
    <row r="1001198" customFormat="1" x14ac:dyDescent="0.25"/>
    <row r="1001199" customFormat="1" x14ac:dyDescent="0.25"/>
    <row r="1001200" customFormat="1" x14ac:dyDescent="0.25"/>
    <row r="1001201" customFormat="1" x14ac:dyDescent="0.25"/>
    <row r="1001202" customFormat="1" x14ac:dyDescent="0.25"/>
    <row r="1001203" customFormat="1" x14ac:dyDescent="0.25"/>
    <row r="1001204" customFormat="1" x14ac:dyDescent="0.25"/>
    <row r="1001205" customFormat="1" x14ac:dyDescent="0.25"/>
    <row r="1001206" customFormat="1" x14ac:dyDescent="0.25"/>
    <row r="1001207" customFormat="1" x14ac:dyDescent="0.25"/>
    <row r="1001208" customFormat="1" x14ac:dyDescent="0.25"/>
    <row r="1001209" customFormat="1" x14ac:dyDescent="0.25"/>
    <row r="1001210" customFormat="1" x14ac:dyDescent="0.25"/>
    <row r="1001211" customFormat="1" x14ac:dyDescent="0.25"/>
    <row r="1001212" customFormat="1" x14ac:dyDescent="0.25"/>
    <row r="1001213" customFormat="1" x14ac:dyDescent="0.25"/>
    <row r="1001214" customFormat="1" x14ac:dyDescent="0.25"/>
    <row r="1001215" customFormat="1" x14ac:dyDescent="0.25"/>
    <row r="1001216" customFormat="1" x14ac:dyDescent="0.25"/>
    <row r="1001217" customFormat="1" x14ac:dyDescent="0.25"/>
    <row r="1001218" customFormat="1" x14ac:dyDescent="0.25"/>
    <row r="1001219" customFormat="1" x14ac:dyDescent="0.25"/>
    <row r="1001220" customFormat="1" x14ac:dyDescent="0.25"/>
    <row r="1001221" customFormat="1" x14ac:dyDescent="0.25"/>
    <row r="1001222" customFormat="1" x14ac:dyDescent="0.25"/>
    <row r="1001223" customFormat="1" x14ac:dyDescent="0.25"/>
    <row r="1001224" customFormat="1" x14ac:dyDescent="0.25"/>
    <row r="1001225" customFormat="1" x14ac:dyDescent="0.25"/>
    <row r="1001226" customFormat="1" x14ac:dyDescent="0.25"/>
    <row r="1001227" customFormat="1" x14ac:dyDescent="0.25"/>
    <row r="1001228" customFormat="1" x14ac:dyDescent="0.25"/>
    <row r="1001229" customFormat="1" x14ac:dyDescent="0.25"/>
    <row r="1001230" customFormat="1" x14ac:dyDescent="0.25"/>
    <row r="1001231" customFormat="1" x14ac:dyDescent="0.25"/>
    <row r="1001232" customFormat="1" x14ac:dyDescent="0.25"/>
    <row r="1001233" customFormat="1" x14ac:dyDescent="0.25"/>
    <row r="1001234" customFormat="1" x14ac:dyDescent="0.25"/>
    <row r="1001235" customFormat="1" x14ac:dyDescent="0.25"/>
    <row r="1001236" customFormat="1" x14ac:dyDescent="0.25"/>
    <row r="1001237" customFormat="1" x14ac:dyDescent="0.25"/>
    <row r="1001238" customFormat="1" x14ac:dyDescent="0.25"/>
    <row r="1001239" customFormat="1" x14ac:dyDescent="0.25"/>
    <row r="1001240" customFormat="1" x14ac:dyDescent="0.25"/>
    <row r="1001241" customFormat="1" x14ac:dyDescent="0.25"/>
    <row r="1001242" customFormat="1" x14ac:dyDescent="0.25"/>
    <row r="1001243" customFormat="1" x14ac:dyDescent="0.25"/>
    <row r="1001244" customFormat="1" x14ac:dyDescent="0.25"/>
    <row r="1001245" customFormat="1" x14ac:dyDescent="0.25"/>
    <row r="1001246" customFormat="1" x14ac:dyDescent="0.25"/>
    <row r="1001247" customFormat="1" x14ac:dyDescent="0.25"/>
    <row r="1001248" customFormat="1" x14ac:dyDescent="0.25"/>
    <row r="1001249" customFormat="1" x14ac:dyDescent="0.25"/>
    <row r="1001250" customFormat="1" x14ac:dyDescent="0.25"/>
    <row r="1001251" customFormat="1" x14ac:dyDescent="0.25"/>
    <row r="1001252" customFormat="1" x14ac:dyDescent="0.25"/>
    <row r="1001253" customFormat="1" x14ac:dyDescent="0.25"/>
    <row r="1001254" customFormat="1" x14ac:dyDescent="0.25"/>
    <row r="1001255" customFormat="1" x14ac:dyDescent="0.25"/>
    <row r="1001256" customFormat="1" x14ac:dyDescent="0.25"/>
    <row r="1001257" customFormat="1" x14ac:dyDescent="0.25"/>
    <row r="1001258" customFormat="1" x14ac:dyDescent="0.25"/>
    <row r="1001259" customFormat="1" x14ac:dyDescent="0.25"/>
    <row r="1001260" customFormat="1" x14ac:dyDescent="0.25"/>
    <row r="1001261" customFormat="1" x14ac:dyDescent="0.25"/>
    <row r="1001262" customFormat="1" x14ac:dyDescent="0.25"/>
    <row r="1001263" customFormat="1" x14ac:dyDescent="0.25"/>
    <row r="1001264" customFormat="1" x14ac:dyDescent="0.25"/>
    <row r="1001265" customFormat="1" x14ac:dyDescent="0.25"/>
    <row r="1001266" customFormat="1" x14ac:dyDescent="0.25"/>
    <row r="1001267" customFormat="1" x14ac:dyDescent="0.25"/>
    <row r="1001268" customFormat="1" x14ac:dyDescent="0.25"/>
    <row r="1001269" customFormat="1" x14ac:dyDescent="0.25"/>
    <row r="1001270" customFormat="1" x14ac:dyDescent="0.25"/>
    <row r="1001271" customFormat="1" x14ac:dyDescent="0.25"/>
    <row r="1001272" customFormat="1" x14ac:dyDescent="0.25"/>
    <row r="1001273" customFormat="1" x14ac:dyDescent="0.25"/>
    <row r="1001274" customFormat="1" x14ac:dyDescent="0.25"/>
    <row r="1001275" customFormat="1" x14ac:dyDescent="0.25"/>
    <row r="1001276" customFormat="1" x14ac:dyDescent="0.25"/>
    <row r="1001277" customFormat="1" x14ac:dyDescent="0.25"/>
    <row r="1001278" customFormat="1" x14ac:dyDescent="0.25"/>
    <row r="1001279" customFormat="1" x14ac:dyDescent="0.25"/>
    <row r="1001280" customFormat="1" x14ac:dyDescent="0.25"/>
    <row r="1001281" customFormat="1" x14ac:dyDescent="0.25"/>
    <row r="1001282" customFormat="1" x14ac:dyDescent="0.25"/>
    <row r="1001283" customFormat="1" x14ac:dyDescent="0.25"/>
    <row r="1001284" customFormat="1" x14ac:dyDescent="0.25"/>
    <row r="1001285" customFormat="1" x14ac:dyDescent="0.25"/>
    <row r="1001286" customFormat="1" x14ac:dyDescent="0.25"/>
    <row r="1001287" customFormat="1" x14ac:dyDescent="0.25"/>
    <row r="1001288" customFormat="1" x14ac:dyDescent="0.25"/>
    <row r="1001289" customFormat="1" x14ac:dyDescent="0.25"/>
    <row r="1001290" customFormat="1" x14ac:dyDescent="0.25"/>
    <row r="1001291" customFormat="1" x14ac:dyDescent="0.25"/>
    <row r="1001292" customFormat="1" x14ac:dyDescent="0.25"/>
    <row r="1001293" customFormat="1" x14ac:dyDescent="0.25"/>
    <row r="1001294" customFormat="1" x14ac:dyDescent="0.25"/>
    <row r="1001295" customFormat="1" x14ac:dyDescent="0.25"/>
    <row r="1001296" customFormat="1" x14ac:dyDescent="0.25"/>
    <row r="1001297" customFormat="1" x14ac:dyDescent="0.25"/>
    <row r="1001298" customFormat="1" x14ac:dyDescent="0.25"/>
    <row r="1001299" customFormat="1" x14ac:dyDescent="0.25"/>
    <row r="1001300" customFormat="1" x14ac:dyDescent="0.25"/>
    <row r="1001301" customFormat="1" x14ac:dyDescent="0.25"/>
    <row r="1001302" customFormat="1" x14ac:dyDescent="0.25"/>
    <row r="1001303" customFormat="1" x14ac:dyDescent="0.25"/>
    <row r="1001304" customFormat="1" x14ac:dyDescent="0.25"/>
    <row r="1001305" customFormat="1" x14ac:dyDescent="0.25"/>
    <row r="1001306" customFormat="1" x14ac:dyDescent="0.25"/>
    <row r="1001307" customFormat="1" x14ac:dyDescent="0.25"/>
    <row r="1001308" customFormat="1" x14ac:dyDescent="0.25"/>
    <row r="1001309" customFormat="1" x14ac:dyDescent="0.25"/>
    <row r="1001310" customFormat="1" x14ac:dyDescent="0.25"/>
    <row r="1001311" customFormat="1" x14ac:dyDescent="0.25"/>
    <row r="1001312" customFormat="1" x14ac:dyDescent="0.25"/>
    <row r="1001313" customFormat="1" x14ac:dyDescent="0.25"/>
    <row r="1001314" customFormat="1" x14ac:dyDescent="0.25"/>
    <row r="1001315" customFormat="1" x14ac:dyDescent="0.25"/>
    <row r="1001316" customFormat="1" x14ac:dyDescent="0.25"/>
    <row r="1001317" customFormat="1" x14ac:dyDescent="0.25"/>
    <row r="1001318" customFormat="1" x14ac:dyDescent="0.25"/>
    <row r="1001319" customFormat="1" x14ac:dyDescent="0.25"/>
    <row r="1001320" customFormat="1" x14ac:dyDescent="0.25"/>
    <row r="1001321" customFormat="1" x14ac:dyDescent="0.25"/>
    <row r="1001322" customFormat="1" x14ac:dyDescent="0.25"/>
    <row r="1001323" customFormat="1" x14ac:dyDescent="0.25"/>
    <row r="1001324" customFormat="1" x14ac:dyDescent="0.25"/>
    <row r="1001325" customFormat="1" x14ac:dyDescent="0.25"/>
    <row r="1001326" customFormat="1" x14ac:dyDescent="0.25"/>
    <row r="1001327" customFormat="1" x14ac:dyDescent="0.25"/>
    <row r="1001328" customFormat="1" x14ac:dyDescent="0.25"/>
    <row r="1001329" customFormat="1" x14ac:dyDescent="0.25"/>
    <row r="1001330" customFormat="1" x14ac:dyDescent="0.25"/>
    <row r="1001331" customFormat="1" x14ac:dyDescent="0.25"/>
    <row r="1001332" customFormat="1" x14ac:dyDescent="0.25"/>
    <row r="1001333" customFormat="1" x14ac:dyDescent="0.25"/>
    <row r="1001334" customFormat="1" x14ac:dyDescent="0.25"/>
    <row r="1001335" customFormat="1" x14ac:dyDescent="0.25"/>
    <row r="1001336" customFormat="1" x14ac:dyDescent="0.25"/>
    <row r="1001337" customFormat="1" x14ac:dyDescent="0.25"/>
    <row r="1001338" customFormat="1" x14ac:dyDescent="0.25"/>
    <row r="1001339" customFormat="1" x14ac:dyDescent="0.25"/>
    <row r="1001340" customFormat="1" x14ac:dyDescent="0.25"/>
    <row r="1001341" customFormat="1" x14ac:dyDescent="0.25"/>
    <row r="1001342" customFormat="1" x14ac:dyDescent="0.25"/>
    <row r="1001343" customFormat="1" x14ac:dyDescent="0.25"/>
    <row r="1001344" customFormat="1" x14ac:dyDescent="0.25"/>
    <row r="1001345" customFormat="1" x14ac:dyDescent="0.25"/>
    <row r="1001346" customFormat="1" x14ac:dyDescent="0.25"/>
    <row r="1001347" customFormat="1" x14ac:dyDescent="0.25"/>
    <row r="1001348" customFormat="1" x14ac:dyDescent="0.25"/>
    <row r="1001349" customFormat="1" x14ac:dyDescent="0.25"/>
    <row r="1001350" customFormat="1" x14ac:dyDescent="0.25"/>
    <row r="1001351" customFormat="1" x14ac:dyDescent="0.25"/>
    <row r="1001352" customFormat="1" x14ac:dyDescent="0.25"/>
    <row r="1001353" customFormat="1" x14ac:dyDescent="0.25"/>
    <row r="1001354" customFormat="1" x14ac:dyDescent="0.25"/>
    <row r="1001355" customFormat="1" x14ac:dyDescent="0.25"/>
    <row r="1001356" customFormat="1" x14ac:dyDescent="0.25"/>
    <row r="1001357" customFormat="1" x14ac:dyDescent="0.25"/>
    <row r="1001358" customFormat="1" x14ac:dyDescent="0.25"/>
    <row r="1001359" customFormat="1" x14ac:dyDescent="0.25"/>
    <row r="1001360" customFormat="1" x14ac:dyDescent="0.25"/>
    <row r="1001361" customFormat="1" x14ac:dyDescent="0.25"/>
    <row r="1001362" customFormat="1" x14ac:dyDescent="0.25"/>
    <row r="1001363" customFormat="1" x14ac:dyDescent="0.25"/>
    <row r="1001364" customFormat="1" x14ac:dyDescent="0.25"/>
    <row r="1001365" customFormat="1" x14ac:dyDescent="0.25"/>
    <row r="1001366" customFormat="1" x14ac:dyDescent="0.25"/>
    <row r="1001367" customFormat="1" x14ac:dyDescent="0.25"/>
    <row r="1001368" customFormat="1" x14ac:dyDescent="0.25"/>
    <row r="1001369" customFormat="1" x14ac:dyDescent="0.25"/>
    <row r="1001370" customFormat="1" x14ac:dyDescent="0.25"/>
    <row r="1001371" customFormat="1" x14ac:dyDescent="0.25"/>
    <row r="1001372" customFormat="1" x14ac:dyDescent="0.25"/>
    <row r="1001373" customFormat="1" x14ac:dyDescent="0.25"/>
    <row r="1001374" customFormat="1" x14ac:dyDescent="0.25"/>
    <row r="1001375" customFormat="1" x14ac:dyDescent="0.25"/>
    <row r="1001376" customFormat="1" x14ac:dyDescent="0.25"/>
    <row r="1001377" customFormat="1" x14ac:dyDescent="0.25"/>
    <row r="1001378" customFormat="1" x14ac:dyDescent="0.25"/>
    <row r="1001379" customFormat="1" x14ac:dyDescent="0.25"/>
    <row r="1001380" customFormat="1" x14ac:dyDescent="0.25"/>
    <row r="1001381" customFormat="1" x14ac:dyDescent="0.25"/>
    <row r="1001382" customFormat="1" x14ac:dyDescent="0.25"/>
    <row r="1001383" customFormat="1" x14ac:dyDescent="0.25"/>
    <row r="1001384" customFormat="1" x14ac:dyDescent="0.25"/>
    <row r="1001385" customFormat="1" x14ac:dyDescent="0.25"/>
    <row r="1001386" customFormat="1" x14ac:dyDescent="0.25"/>
    <row r="1001387" customFormat="1" x14ac:dyDescent="0.25"/>
    <row r="1001388" customFormat="1" x14ac:dyDescent="0.25"/>
    <row r="1001389" customFormat="1" x14ac:dyDescent="0.25"/>
    <row r="1001390" customFormat="1" x14ac:dyDescent="0.25"/>
    <row r="1001391" customFormat="1" x14ac:dyDescent="0.25"/>
    <row r="1001392" customFormat="1" x14ac:dyDescent="0.25"/>
    <row r="1001393" customFormat="1" x14ac:dyDescent="0.25"/>
    <row r="1001394" customFormat="1" x14ac:dyDescent="0.25"/>
    <row r="1001395" customFormat="1" x14ac:dyDescent="0.25"/>
    <row r="1001396" customFormat="1" x14ac:dyDescent="0.25"/>
    <row r="1001397" customFormat="1" x14ac:dyDescent="0.25"/>
    <row r="1001398" customFormat="1" x14ac:dyDescent="0.25"/>
    <row r="1001399" customFormat="1" x14ac:dyDescent="0.25"/>
    <row r="1001400" customFormat="1" x14ac:dyDescent="0.25"/>
    <row r="1001401" customFormat="1" x14ac:dyDescent="0.25"/>
    <row r="1001402" customFormat="1" x14ac:dyDescent="0.25"/>
    <row r="1001403" customFormat="1" x14ac:dyDescent="0.25"/>
    <row r="1001404" customFormat="1" x14ac:dyDescent="0.25"/>
    <row r="1001405" customFormat="1" x14ac:dyDescent="0.25"/>
    <row r="1001406" customFormat="1" x14ac:dyDescent="0.25"/>
    <row r="1001407" customFormat="1" x14ac:dyDescent="0.25"/>
    <row r="1001408" customFormat="1" x14ac:dyDescent="0.25"/>
    <row r="1001409" customFormat="1" x14ac:dyDescent="0.25"/>
    <row r="1001410" customFormat="1" x14ac:dyDescent="0.25"/>
    <row r="1001411" customFormat="1" x14ac:dyDescent="0.25"/>
    <row r="1001412" customFormat="1" x14ac:dyDescent="0.25"/>
    <row r="1001413" customFormat="1" x14ac:dyDescent="0.25"/>
    <row r="1001414" customFormat="1" x14ac:dyDescent="0.25"/>
    <row r="1001415" customFormat="1" x14ac:dyDescent="0.25"/>
    <row r="1001416" customFormat="1" x14ac:dyDescent="0.25"/>
    <row r="1001417" customFormat="1" x14ac:dyDescent="0.25"/>
    <row r="1001418" customFormat="1" x14ac:dyDescent="0.25"/>
    <row r="1001419" customFormat="1" x14ac:dyDescent="0.25"/>
    <row r="1001420" customFormat="1" x14ac:dyDescent="0.25"/>
    <row r="1001421" customFormat="1" x14ac:dyDescent="0.25"/>
    <row r="1001422" customFormat="1" x14ac:dyDescent="0.25"/>
    <row r="1001423" customFormat="1" x14ac:dyDescent="0.25"/>
    <row r="1001424" customFormat="1" x14ac:dyDescent="0.25"/>
    <row r="1001425" customFormat="1" x14ac:dyDescent="0.25"/>
    <row r="1001426" customFormat="1" x14ac:dyDescent="0.25"/>
    <row r="1001427" customFormat="1" x14ac:dyDescent="0.25"/>
    <row r="1001428" customFormat="1" x14ac:dyDescent="0.25"/>
    <row r="1001429" customFormat="1" x14ac:dyDescent="0.25"/>
    <row r="1001430" customFormat="1" x14ac:dyDescent="0.25"/>
    <row r="1001431" customFormat="1" x14ac:dyDescent="0.25"/>
    <row r="1001432" customFormat="1" x14ac:dyDescent="0.25"/>
    <row r="1001433" customFormat="1" x14ac:dyDescent="0.25"/>
    <row r="1001434" customFormat="1" x14ac:dyDescent="0.25"/>
    <row r="1001435" customFormat="1" x14ac:dyDescent="0.25"/>
    <row r="1001436" customFormat="1" x14ac:dyDescent="0.25"/>
    <row r="1001437" customFormat="1" x14ac:dyDescent="0.25"/>
    <row r="1001438" customFormat="1" x14ac:dyDescent="0.25"/>
    <row r="1001439" customFormat="1" x14ac:dyDescent="0.25"/>
    <row r="1001440" customFormat="1" x14ac:dyDescent="0.25"/>
    <row r="1001441" customFormat="1" x14ac:dyDescent="0.25"/>
    <row r="1001442" customFormat="1" x14ac:dyDescent="0.25"/>
    <row r="1001443" customFormat="1" x14ac:dyDescent="0.25"/>
    <row r="1001444" customFormat="1" x14ac:dyDescent="0.25"/>
    <row r="1001445" customFormat="1" x14ac:dyDescent="0.25"/>
    <row r="1001446" customFormat="1" x14ac:dyDescent="0.25"/>
    <row r="1001447" customFormat="1" x14ac:dyDescent="0.25"/>
    <row r="1001448" customFormat="1" x14ac:dyDescent="0.25"/>
    <row r="1001449" customFormat="1" x14ac:dyDescent="0.25"/>
    <row r="1001450" customFormat="1" x14ac:dyDescent="0.25"/>
    <row r="1001451" customFormat="1" x14ac:dyDescent="0.25"/>
    <row r="1001452" customFormat="1" x14ac:dyDescent="0.25"/>
    <row r="1001453" customFormat="1" x14ac:dyDescent="0.25"/>
    <row r="1001454" customFormat="1" x14ac:dyDescent="0.25"/>
    <row r="1001455" customFormat="1" x14ac:dyDescent="0.25"/>
    <row r="1001456" customFormat="1" x14ac:dyDescent="0.25"/>
    <row r="1001457" customFormat="1" x14ac:dyDescent="0.25"/>
    <row r="1001458" customFormat="1" x14ac:dyDescent="0.25"/>
    <row r="1001459" customFormat="1" x14ac:dyDescent="0.25"/>
    <row r="1001460" customFormat="1" x14ac:dyDescent="0.25"/>
    <row r="1001461" customFormat="1" x14ac:dyDescent="0.25"/>
    <row r="1001462" customFormat="1" x14ac:dyDescent="0.25"/>
    <row r="1001463" customFormat="1" x14ac:dyDescent="0.25"/>
    <row r="1001464" customFormat="1" x14ac:dyDescent="0.25"/>
    <row r="1001465" customFormat="1" x14ac:dyDescent="0.25"/>
    <row r="1001466" customFormat="1" x14ac:dyDescent="0.25"/>
    <row r="1001467" customFormat="1" x14ac:dyDescent="0.25"/>
    <row r="1001468" customFormat="1" x14ac:dyDescent="0.25"/>
    <row r="1001469" customFormat="1" x14ac:dyDescent="0.25"/>
    <row r="1001470" customFormat="1" x14ac:dyDescent="0.25"/>
    <row r="1001471" customFormat="1" x14ac:dyDescent="0.25"/>
    <row r="1001472" customFormat="1" x14ac:dyDescent="0.25"/>
    <row r="1001473" customFormat="1" x14ac:dyDescent="0.25"/>
    <row r="1001474" customFormat="1" x14ac:dyDescent="0.25"/>
    <row r="1001475" customFormat="1" x14ac:dyDescent="0.25"/>
    <row r="1001476" customFormat="1" x14ac:dyDescent="0.25"/>
    <row r="1001477" customFormat="1" x14ac:dyDescent="0.25"/>
    <row r="1001478" customFormat="1" x14ac:dyDescent="0.25"/>
    <row r="1001479" customFormat="1" x14ac:dyDescent="0.25"/>
    <row r="1001480" customFormat="1" x14ac:dyDescent="0.25"/>
    <row r="1001481" customFormat="1" x14ac:dyDescent="0.25"/>
    <row r="1001482" customFormat="1" x14ac:dyDescent="0.25"/>
    <row r="1001483" customFormat="1" x14ac:dyDescent="0.25"/>
    <row r="1001484" customFormat="1" x14ac:dyDescent="0.25"/>
    <row r="1001485" customFormat="1" x14ac:dyDescent="0.25"/>
    <row r="1001486" customFormat="1" x14ac:dyDescent="0.25"/>
    <row r="1001487" customFormat="1" x14ac:dyDescent="0.25"/>
    <row r="1001488" customFormat="1" x14ac:dyDescent="0.25"/>
    <row r="1001489" customFormat="1" x14ac:dyDescent="0.25"/>
    <row r="1001490" customFormat="1" x14ac:dyDescent="0.25"/>
    <row r="1001491" customFormat="1" x14ac:dyDescent="0.25"/>
    <row r="1001492" customFormat="1" x14ac:dyDescent="0.25"/>
    <row r="1001493" customFormat="1" x14ac:dyDescent="0.25"/>
    <row r="1001494" customFormat="1" x14ac:dyDescent="0.25"/>
    <row r="1001495" customFormat="1" x14ac:dyDescent="0.25"/>
    <row r="1001496" customFormat="1" x14ac:dyDescent="0.25"/>
    <row r="1001497" customFormat="1" x14ac:dyDescent="0.25"/>
    <row r="1001498" customFormat="1" x14ac:dyDescent="0.25"/>
    <row r="1001499" customFormat="1" x14ac:dyDescent="0.25"/>
    <row r="1001500" customFormat="1" x14ac:dyDescent="0.25"/>
    <row r="1001501" customFormat="1" x14ac:dyDescent="0.25"/>
    <row r="1001502" customFormat="1" x14ac:dyDescent="0.25"/>
    <row r="1001503" customFormat="1" x14ac:dyDescent="0.25"/>
    <row r="1001504" customFormat="1" x14ac:dyDescent="0.25"/>
    <row r="1001505" customFormat="1" x14ac:dyDescent="0.25"/>
    <row r="1001506" customFormat="1" x14ac:dyDescent="0.25"/>
    <row r="1001507" customFormat="1" x14ac:dyDescent="0.25"/>
    <row r="1001508" customFormat="1" x14ac:dyDescent="0.25"/>
    <row r="1001509" customFormat="1" x14ac:dyDescent="0.25"/>
    <row r="1001510" customFormat="1" x14ac:dyDescent="0.25"/>
    <row r="1001511" customFormat="1" x14ac:dyDescent="0.25"/>
    <row r="1001512" customFormat="1" x14ac:dyDescent="0.25"/>
    <row r="1001513" customFormat="1" x14ac:dyDescent="0.25"/>
    <row r="1001514" customFormat="1" x14ac:dyDescent="0.25"/>
    <row r="1001515" customFormat="1" x14ac:dyDescent="0.25"/>
    <row r="1001516" customFormat="1" x14ac:dyDescent="0.25"/>
    <row r="1001517" customFormat="1" x14ac:dyDescent="0.25"/>
    <row r="1001518" customFormat="1" x14ac:dyDescent="0.25"/>
    <row r="1001519" customFormat="1" x14ac:dyDescent="0.25"/>
    <row r="1001520" customFormat="1" x14ac:dyDescent="0.25"/>
    <row r="1001521" customFormat="1" x14ac:dyDescent="0.25"/>
    <row r="1001522" customFormat="1" x14ac:dyDescent="0.25"/>
    <row r="1001523" customFormat="1" x14ac:dyDescent="0.25"/>
    <row r="1001524" customFormat="1" x14ac:dyDescent="0.25"/>
    <row r="1001525" customFormat="1" x14ac:dyDescent="0.25"/>
    <row r="1001526" customFormat="1" x14ac:dyDescent="0.25"/>
    <row r="1001527" customFormat="1" x14ac:dyDescent="0.25"/>
    <row r="1001528" customFormat="1" x14ac:dyDescent="0.25"/>
    <row r="1001529" customFormat="1" x14ac:dyDescent="0.25"/>
    <row r="1001530" customFormat="1" x14ac:dyDescent="0.25"/>
    <row r="1001531" customFormat="1" x14ac:dyDescent="0.25"/>
    <row r="1001532" customFormat="1" x14ac:dyDescent="0.25"/>
    <row r="1001533" customFormat="1" x14ac:dyDescent="0.25"/>
    <row r="1001534" customFormat="1" x14ac:dyDescent="0.25"/>
    <row r="1001535" customFormat="1" x14ac:dyDescent="0.25"/>
    <row r="1001536" customFormat="1" x14ac:dyDescent="0.25"/>
    <row r="1001537" customFormat="1" x14ac:dyDescent="0.25"/>
    <row r="1001538" customFormat="1" x14ac:dyDescent="0.25"/>
    <row r="1001539" customFormat="1" x14ac:dyDescent="0.25"/>
    <row r="1001540" customFormat="1" x14ac:dyDescent="0.25"/>
    <row r="1001541" customFormat="1" x14ac:dyDescent="0.25"/>
    <row r="1001542" customFormat="1" x14ac:dyDescent="0.25"/>
    <row r="1001543" customFormat="1" x14ac:dyDescent="0.25"/>
    <row r="1001544" customFormat="1" x14ac:dyDescent="0.25"/>
    <row r="1001545" customFormat="1" x14ac:dyDescent="0.25"/>
    <row r="1001546" customFormat="1" x14ac:dyDescent="0.25"/>
    <row r="1001547" customFormat="1" x14ac:dyDescent="0.25"/>
    <row r="1001548" customFormat="1" x14ac:dyDescent="0.25"/>
    <row r="1001549" customFormat="1" x14ac:dyDescent="0.25"/>
    <row r="1001550" customFormat="1" x14ac:dyDescent="0.25"/>
    <row r="1001551" customFormat="1" x14ac:dyDescent="0.25"/>
    <row r="1001552" customFormat="1" x14ac:dyDescent="0.25"/>
    <row r="1001553" customFormat="1" x14ac:dyDescent="0.25"/>
    <row r="1001554" customFormat="1" x14ac:dyDescent="0.25"/>
    <row r="1001555" customFormat="1" x14ac:dyDescent="0.25"/>
    <row r="1001556" customFormat="1" x14ac:dyDescent="0.25"/>
    <row r="1001557" customFormat="1" x14ac:dyDescent="0.25"/>
    <row r="1001558" customFormat="1" x14ac:dyDescent="0.25"/>
    <row r="1001559" customFormat="1" x14ac:dyDescent="0.25"/>
    <row r="1001560" customFormat="1" x14ac:dyDescent="0.25"/>
    <row r="1001561" customFormat="1" x14ac:dyDescent="0.25"/>
    <row r="1001562" customFormat="1" x14ac:dyDescent="0.25"/>
    <row r="1001563" customFormat="1" x14ac:dyDescent="0.25"/>
    <row r="1001564" customFormat="1" x14ac:dyDescent="0.25"/>
    <row r="1001565" customFormat="1" x14ac:dyDescent="0.25"/>
    <row r="1001566" customFormat="1" x14ac:dyDescent="0.25"/>
    <row r="1001567" customFormat="1" x14ac:dyDescent="0.25"/>
    <row r="1001568" customFormat="1" x14ac:dyDescent="0.25"/>
    <row r="1001569" customFormat="1" x14ac:dyDescent="0.25"/>
    <row r="1001570" customFormat="1" x14ac:dyDescent="0.25"/>
    <row r="1001571" customFormat="1" x14ac:dyDescent="0.25"/>
    <row r="1001572" customFormat="1" x14ac:dyDescent="0.25"/>
    <row r="1001573" customFormat="1" x14ac:dyDescent="0.25"/>
    <row r="1001574" customFormat="1" x14ac:dyDescent="0.25"/>
    <row r="1001575" customFormat="1" x14ac:dyDescent="0.25"/>
    <row r="1001576" customFormat="1" x14ac:dyDescent="0.25"/>
    <row r="1001577" customFormat="1" x14ac:dyDescent="0.25"/>
    <row r="1001578" customFormat="1" x14ac:dyDescent="0.25"/>
    <row r="1001579" customFormat="1" x14ac:dyDescent="0.25"/>
    <row r="1001580" customFormat="1" x14ac:dyDescent="0.25"/>
    <row r="1001581" customFormat="1" x14ac:dyDescent="0.25"/>
    <row r="1001582" customFormat="1" x14ac:dyDescent="0.25"/>
    <row r="1001583" customFormat="1" x14ac:dyDescent="0.25"/>
    <row r="1001584" customFormat="1" x14ac:dyDescent="0.25"/>
    <row r="1001585" customFormat="1" x14ac:dyDescent="0.25"/>
    <row r="1001586" customFormat="1" x14ac:dyDescent="0.25"/>
    <row r="1001587" customFormat="1" x14ac:dyDescent="0.25"/>
    <row r="1001588" customFormat="1" x14ac:dyDescent="0.25"/>
    <row r="1001589" customFormat="1" x14ac:dyDescent="0.25"/>
    <row r="1001590" customFormat="1" x14ac:dyDescent="0.25"/>
    <row r="1001591" customFormat="1" x14ac:dyDescent="0.25"/>
    <row r="1001592" customFormat="1" x14ac:dyDescent="0.25"/>
    <row r="1001593" customFormat="1" x14ac:dyDescent="0.25"/>
    <row r="1001594" customFormat="1" x14ac:dyDescent="0.25"/>
    <row r="1001595" customFormat="1" x14ac:dyDescent="0.25"/>
    <row r="1001596" customFormat="1" x14ac:dyDescent="0.25"/>
    <row r="1001597" customFormat="1" x14ac:dyDescent="0.25"/>
    <row r="1001598" customFormat="1" x14ac:dyDescent="0.25"/>
    <row r="1001599" customFormat="1" x14ac:dyDescent="0.25"/>
    <row r="1001600" customFormat="1" x14ac:dyDescent="0.25"/>
    <row r="1001601" customFormat="1" x14ac:dyDescent="0.25"/>
    <row r="1001602" customFormat="1" x14ac:dyDescent="0.25"/>
    <row r="1001603" customFormat="1" x14ac:dyDescent="0.25"/>
    <row r="1001604" customFormat="1" x14ac:dyDescent="0.25"/>
    <row r="1001605" customFormat="1" x14ac:dyDescent="0.25"/>
    <row r="1001606" customFormat="1" x14ac:dyDescent="0.25"/>
    <row r="1001607" customFormat="1" x14ac:dyDescent="0.25"/>
    <row r="1001608" customFormat="1" x14ac:dyDescent="0.25"/>
    <row r="1001609" customFormat="1" x14ac:dyDescent="0.25"/>
    <row r="1001610" customFormat="1" x14ac:dyDescent="0.25"/>
    <row r="1001611" customFormat="1" x14ac:dyDescent="0.25"/>
    <row r="1001612" customFormat="1" x14ac:dyDescent="0.25"/>
    <row r="1001613" customFormat="1" x14ac:dyDescent="0.25"/>
    <row r="1001614" customFormat="1" x14ac:dyDescent="0.25"/>
    <row r="1001615" customFormat="1" x14ac:dyDescent="0.25"/>
    <row r="1001616" customFormat="1" x14ac:dyDescent="0.25"/>
    <row r="1001617" customFormat="1" x14ac:dyDescent="0.25"/>
    <row r="1001618" customFormat="1" x14ac:dyDescent="0.25"/>
    <row r="1001619" customFormat="1" x14ac:dyDescent="0.25"/>
    <row r="1001620" customFormat="1" x14ac:dyDescent="0.25"/>
    <row r="1001621" customFormat="1" x14ac:dyDescent="0.25"/>
    <row r="1001622" customFormat="1" x14ac:dyDescent="0.25"/>
    <row r="1001623" customFormat="1" x14ac:dyDescent="0.25"/>
    <row r="1001624" customFormat="1" x14ac:dyDescent="0.25"/>
    <row r="1001625" customFormat="1" x14ac:dyDescent="0.25"/>
    <row r="1001626" customFormat="1" x14ac:dyDescent="0.25"/>
    <row r="1001627" customFormat="1" x14ac:dyDescent="0.25"/>
    <row r="1001628" customFormat="1" x14ac:dyDescent="0.25"/>
    <row r="1001629" customFormat="1" x14ac:dyDescent="0.25"/>
    <row r="1001630" customFormat="1" x14ac:dyDescent="0.25"/>
    <row r="1001631" customFormat="1" x14ac:dyDescent="0.25"/>
    <row r="1001632" customFormat="1" x14ac:dyDescent="0.25"/>
    <row r="1001633" customFormat="1" x14ac:dyDescent="0.25"/>
    <row r="1001634" customFormat="1" x14ac:dyDescent="0.25"/>
    <row r="1001635" customFormat="1" x14ac:dyDescent="0.25"/>
    <row r="1001636" customFormat="1" x14ac:dyDescent="0.25"/>
    <row r="1001637" customFormat="1" x14ac:dyDescent="0.25"/>
    <row r="1001638" customFormat="1" x14ac:dyDescent="0.25"/>
    <row r="1001639" customFormat="1" x14ac:dyDescent="0.25"/>
    <row r="1001640" customFormat="1" x14ac:dyDescent="0.25"/>
    <row r="1001641" customFormat="1" x14ac:dyDescent="0.25"/>
    <row r="1001642" customFormat="1" x14ac:dyDescent="0.25"/>
    <row r="1001643" customFormat="1" x14ac:dyDescent="0.25"/>
    <row r="1001644" customFormat="1" x14ac:dyDescent="0.25"/>
    <row r="1001645" customFormat="1" x14ac:dyDescent="0.25"/>
    <row r="1001646" customFormat="1" x14ac:dyDescent="0.25"/>
    <row r="1001647" customFormat="1" x14ac:dyDescent="0.25"/>
    <row r="1001648" customFormat="1" x14ac:dyDescent="0.25"/>
    <row r="1001649" customFormat="1" x14ac:dyDescent="0.25"/>
    <row r="1001650" customFormat="1" x14ac:dyDescent="0.25"/>
    <row r="1001651" customFormat="1" x14ac:dyDescent="0.25"/>
    <row r="1001652" customFormat="1" x14ac:dyDescent="0.25"/>
    <row r="1001653" customFormat="1" x14ac:dyDescent="0.25"/>
    <row r="1001654" customFormat="1" x14ac:dyDescent="0.25"/>
    <row r="1001655" customFormat="1" x14ac:dyDescent="0.25"/>
    <row r="1001656" customFormat="1" x14ac:dyDescent="0.25"/>
    <row r="1001657" customFormat="1" x14ac:dyDescent="0.25"/>
    <row r="1001658" customFormat="1" x14ac:dyDescent="0.25"/>
    <row r="1001659" customFormat="1" x14ac:dyDescent="0.25"/>
    <row r="1001660" customFormat="1" x14ac:dyDescent="0.25"/>
    <row r="1001661" customFormat="1" x14ac:dyDescent="0.25"/>
    <row r="1001662" customFormat="1" x14ac:dyDescent="0.25"/>
    <row r="1001663" customFormat="1" x14ac:dyDescent="0.25"/>
    <row r="1001664" customFormat="1" x14ac:dyDescent="0.25"/>
    <row r="1001665" customFormat="1" x14ac:dyDescent="0.25"/>
    <row r="1001666" customFormat="1" x14ac:dyDescent="0.25"/>
    <row r="1001667" customFormat="1" x14ac:dyDescent="0.25"/>
    <row r="1001668" customFormat="1" x14ac:dyDescent="0.25"/>
    <row r="1001669" customFormat="1" x14ac:dyDescent="0.25"/>
    <row r="1001670" customFormat="1" x14ac:dyDescent="0.25"/>
    <row r="1001671" customFormat="1" x14ac:dyDescent="0.25"/>
    <row r="1001672" customFormat="1" x14ac:dyDescent="0.25"/>
    <row r="1001673" customFormat="1" x14ac:dyDescent="0.25"/>
    <row r="1001674" customFormat="1" x14ac:dyDescent="0.25"/>
    <row r="1001675" customFormat="1" x14ac:dyDescent="0.25"/>
    <row r="1001676" customFormat="1" x14ac:dyDescent="0.25"/>
    <row r="1001677" customFormat="1" x14ac:dyDescent="0.25"/>
    <row r="1001678" customFormat="1" x14ac:dyDescent="0.25"/>
    <row r="1001679" customFormat="1" x14ac:dyDescent="0.25"/>
    <row r="1001680" customFormat="1" x14ac:dyDescent="0.25"/>
    <row r="1001681" customFormat="1" x14ac:dyDescent="0.25"/>
    <row r="1001682" customFormat="1" x14ac:dyDescent="0.25"/>
    <row r="1001683" customFormat="1" x14ac:dyDescent="0.25"/>
    <row r="1001684" customFormat="1" x14ac:dyDescent="0.25"/>
    <row r="1001685" customFormat="1" x14ac:dyDescent="0.25"/>
    <row r="1001686" customFormat="1" x14ac:dyDescent="0.25"/>
    <row r="1001687" customFormat="1" x14ac:dyDescent="0.25"/>
    <row r="1001688" customFormat="1" x14ac:dyDescent="0.25"/>
    <row r="1001689" customFormat="1" x14ac:dyDescent="0.25"/>
    <row r="1001690" customFormat="1" x14ac:dyDescent="0.25"/>
    <row r="1001691" customFormat="1" x14ac:dyDescent="0.25"/>
    <row r="1001692" customFormat="1" x14ac:dyDescent="0.25"/>
    <row r="1001693" customFormat="1" x14ac:dyDescent="0.25"/>
    <row r="1001694" customFormat="1" x14ac:dyDescent="0.25"/>
    <row r="1001695" customFormat="1" x14ac:dyDescent="0.25"/>
    <row r="1001696" customFormat="1" x14ac:dyDescent="0.25"/>
    <row r="1001697" customFormat="1" x14ac:dyDescent="0.25"/>
    <row r="1001698" customFormat="1" x14ac:dyDescent="0.25"/>
    <row r="1001699" customFormat="1" x14ac:dyDescent="0.25"/>
    <row r="1001700" customFormat="1" x14ac:dyDescent="0.25"/>
    <row r="1001701" customFormat="1" x14ac:dyDescent="0.25"/>
    <row r="1001702" customFormat="1" x14ac:dyDescent="0.25"/>
    <row r="1001703" customFormat="1" x14ac:dyDescent="0.25"/>
    <row r="1001704" customFormat="1" x14ac:dyDescent="0.25"/>
    <row r="1001705" customFormat="1" x14ac:dyDescent="0.25"/>
    <row r="1001706" customFormat="1" x14ac:dyDescent="0.25"/>
    <row r="1001707" customFormat="1" x14ac:dyDescent="0.25"/>
    <row r="1001708" customFormat="1" x14ac:dyDescent="0.25"/>
    <row r="1001709" customFormat="1" x14ac:dyDescent="0.25"/>
    <row r="1001710" customFormat="1" x14ac:dyDescent="0.25"/>
    <row r="1001711" customFormat="1" x14ac:dyDescent="0.25"/>
    <row r="1001712" customFormat="1" x14ac:dyDescent="0.25"/>
    <row r="1001713" customFormat="1" x14ac:dyDescent="0.25"/>
    <row r="1001714" customFormat="1" x14ac:dyDescent="0.25"/>
    <row r="1001715" customFormat="1" x14ac:dyDescent="0.25"/>
    <row r="1001716" customFormat="1" x14ac:dyDescent="0.25"/>
    <row r="1001717" customFormat="1" x14ac:dyDescent="0.25"/>
    <row r="1001718" customFormat="1" x14ac:dyDescent="0.25"/>
    <row r="1001719" customFormat="1" x14ac:dyDescent="0.25"/>
    <row r="1001720" customFormat="1" x14ac:dyDescent="0.25"/>
    <row r="1001721" customFormat="1" x14ac:dyDescent="0.25"/>
    <row r="1001722" customFormat="1" x14ac:dyDescent="0.25"/>
    <row r="1001723" customFormat="1" x14ac:dyDescent="0.25"/>
    <row r="1001724" customFormat="1" x14ac:dyDescent="0.25"/>
    <row r="1001725" customFormat="1" x14ac:dyDescent="0.25"/>
    <row r="1001726" customFormat="1" x14ac:dyDescent="0.25"/>
    <row r="1001727" customFormat="1" x14ac:dyDescent="0.25"/>
    <row r="1001728" customFormat="1" x14ac:dyDescent="0.25"/>
    <row r="1001729" customFormat="1" x14ac:dyDescent="0.25"/>
    <row r="1001730" customFormat="1" x14ac:dyDescent="0.25"/>
    <row r="1001731" customFormat="1" x14ac:dyDescent="0.25"/>
    <row r="1001732" customFormat="1" x14ac:dyDescent="0.25"/>
    <row r="1001733" customFormat="1" x14ac:dyDescent="0.25"/>
    <row r="1001734" customFormat="1" x14ac:dyDescent="0.25"/>
    <row r="1001735" customFormat="1" x14ac:dyDescent="0.25"/>
    <row r="1001736" customFormat="1" x14ac:dyDescent="0.25"/>
    <row r="1001737" customFormat="1" x14ac:dyDescent="0.25"/>
    <row r="1001738" customFormat="1" x14ac:dyDescent="0.25"/>
    <row r="1001739" customFormat="1" x14ac:dyDescent="0.25"/>
    <row r="1001740" customFormat="1" x14ac:dyDescent="0.25"/>
    <row r="1001741" customFormat="1" x14ac:dyDescent="0.25"/>
    <row r="1001742" customFormat="1" x14ac:dyDescent="0.25"/>
    <row r="1001743" customFormat="1" x14ac:dyDescent="0.25"/>
    <row r="1001744" customFormat="1" x14ac:dyDescent="0.25"/>
    <row r="1001745" customFormat="1" x14ac:dyDescent="0.25"/>
    <row r="1001746" customFormat="1" x14ac:dyDescent="0.25"/>
    <row r="1001747" customFormat="1" x14ac:dyDescent="0.25"/>
    <row r="1001748" customFormat="1" x14ac:dyDescent="0.25"/>
    <row r="1001749" customFormat="1" x14ac:dyDescent="0.25"/>
    <row r="1001750" customFormat="1" x14ac:dyDescent="0.25"/>
    <row r="1001751" customFormat="1" x14ac:dyDescent="0.25"/>
    <row r="1001752" customFormat="1" x14ac:dyDescent="0.25"/>
    <row r="1001753" customFormat="1" x14ac:dyDescent="0.25"/>
    <row r="1001754" customFormat="1" x14ac:dyDescent="0.25"/>
    <row r="1001755" customFormat="1" x14ac:dyDescent="0.25"/>
    <row r="1001756" customFormat="1" x14ac:dyDescent="0.25"/>
    <row r="1001757" customFormat="1" x14ac:dyDescent="0.25"/>
    <row r="1001758" customFormat="1" x14ac:dyDescent="0.25"/>
    <row r="1001759" customFormat="1" x14ac:dyDescent="0.25"/>
    <row r="1001760" customFormat="1" x14ac:dyDescent="0.25"/>
    <row r="1001761" customFormat="1" x14ac:dyDescent="0.25"/>
    <row r="1001762" customFormat="1" x14ac:dyDescent="0.25"/>
    <row r="1001763" customFormat="1" x14ac:dyDescent="0.25"/>
    <row r="1001764" customFormat="1" x14ac:dyDescent="0.25"/>
    <row r="1001765" customFormat="1" x14ac:dyDescent="0.25"/>
    <row r="1001766" customFormat="1" x14ac:dyDescent="0.25"/>
    <row r="1001767" customFormat="1" x14ac:dyDescent="0.25"/>
    <row r="1001768" customFormat="1" x14ac:dyDescent="0.25"/>
    <row r="1001769" customFormat="1" x14ac:dyDescent="0.25"/>
    <row r="1001770" customFormat="1" x14ac:dyDescent="0.25"/>
    <row r="1001771" customFormat="1" x14ac:dyDescent="0.25"/>
    <row r="1001772" customFormat="1" x14ac:dyDescent="0.25"/>
    <row r="1001773" customFormat="1" x14ac:dyDescent="0.25"/>
    <row r="1001774" customFormat="1" x14ac:dyDescent="0.25"/>
    <row r="1001775" customFormat="1" x14ac:dyDescent="0.25"/>
    <row r="1001776" customFormat="1" x14ac:dyDescent="0.25"/>
    <row r="1001777" customFormat="1" x14ac:dyDescent="0.25"/>
    <row r="1001778" customFormat="1" x14ac:dyDescent="0.25"/>
    <row r="1001779" customFormat="1" x14ac:dyDescent="0.25"/>
    <row r="1001780" customFormat="1" x14ac:dyDescent="0.25"/>
    <row r="1001781" customFormat="1" x14ac:dyDescent="0.25"/>
    <row r="1001782" customFormat="1" x14ac:dyDescent="0.25"/>
    <row r="1001783" customFormat="1" x14ac:dyDescent="0.25"/>
    <row r="1001784" customFormat="1" x14ac:dyDescent="0.25"/>
    <row r="1001785" customFormat="1" x14ac:dyDescent="0.25"/>
    <row r="1001786" customFormat="1" x14ac:dyDescent="0.25"/>
    <row r="1001787" customFormat="1" x14ac:dyDescent="0.25"/>
    <row r="1001788" customFormat="1" x14ac:dyDescent="0.25"/>
    <row r="1001789" customFormat="1" x14ac:dyDescent="0.25"/>
    <row r="1001790" customFormat="1" x14ac:dyDescent="0.25"/>
    <row r="1001791" customFormat="1" x14ac:dyDescent="0.25"/>
    <row r="1001792" customFormat="1" x14ac:dyDescent="0.25"/>
    <row r="1001793" customFormat="1" x14ac:dyDescent="0.25"/>
    <row r="1001794" customFormat="1" x14ac:dyDescent="0.25"/>
    <row r="1001795" customFormat="1" x14ac:dyDescent="0.25"/>
    <row r="1001796" customFormat="1" x14ac:dyDescent="0.25"/>
    <row r="1001797" customFormat="1" x14ac:dyDescent="0.25"/>
    <row r="1001798" customFormat="1" x14ac:dyDescent="0.25"/>
    <row r="1001799" customFormat="1" x14ac:dyDescent="0.25"/>
    <row r="1001800" customFormat="1" x14ac:dyDescent="0.25"/>
    <row r="1001801" customFormat="1" x14ac:dyDescent="0.25"/>
    <row r="1001802" customFormat="1" x14ac:dyDescent="0.25"/>
    <row r="1001803" customFormat="1" x14ac:dyDescent="0.25"/>
    <row r="1001804" customFormat="1" x14ac:dyDescent="0.25"/>
    <row r="1001805" customFormat="1" x14ac:dyDescent="0.25"/>
    <row r="1001806" customFormat="1" x14ac:dyDescent="0.25"/>
    <row r="1001807" customFormat="1" x14ac:dyDescent="0.25"/>
    <row r="1001808" customFormat="1" x14ac:dyDescent="0.25"/>
    <row r="1001809" customFormat="1" x14ac:dyDescent="0.25"/>
    <row r="1001810" customFormat="1" x14ac:dyDescent="0.25"/>
    <row r="1001811" customFormat="1" x14ac:dyDescent="0.25"/>
    <row r="1001812" customFormat="1" x14ac:dyDescent="0.25"/>
    <row r="1001813" customFormat="1" x14ac:dyDescent="0.25"/>
    <row r="1001814" customFormat="1" x14ac:dyDescent="0.25"/>
    <row r="1001815" customFormat="1" x14ac:dyDescent="0.25"/>
    <row r="1001816" customFormat="1" x14ac:dyDescent="0.25"/>
    <row r="1001817" customFormat="1" x14ac:dyDescent="0.25"/>
    <row r="1001818" customFormat="1" x14ac:dyDescent="0.25"/>
    <row r="1001819" customFormat="1" x14ac:dyDescent="0.25"/>
    <row r="1001820" customFormat="1" x14ac:dyDescent="0.25"/>
    <row r="1001821" customFormat="1" x14ac:dyDescent="0.25"/>
    <row r="1001822" customFormat="1" x14ac:dyDescent="0.25"/>
    <row r="1001823" customFormat="1" x14ac:dyDescent="0.25"/>
    <row r="1001824" customFormat="1" x14ac:dyDescent="0.25"/>
    <row r="1001825" customFormat="1" x14ac:dyDescent="0.25"/>
    <row r="1001826" customFormat="1" x14ac:dyDescent="0.25"/>
    <row r="1001827" customFormat="1" x14ac:dyDescent="0.25"/>
    <row r="1001828" customFormat="1" x14ac:dyDescent="0.25"/>
    <row r="1001829" customFormat="1" x14ac:dyDescent="0.25"/>
    <row r="1001830" customFormat="1" x14ac:dyDescent="0.25"/>
    <row r="1001831" customFormat="1" x14ac:dyDescent="0.25"/>
    <row r="1001832" customFormat="1" x14ac:dyDescent="0.25"/>
    <row r="1001833" customFormat="1" x14ac:dyDescent="0.25"/>
    <row r="1001834" customFormat="1" x14ac:dyDescent="0.25"/>
    <row r="1001835" customFormat="1" x14ac:dyDescent="0.25"/>
    <row r="1001836" customFormat="1" x14ac:dyDescent="0.25"/>
    <row r="1001837" customFormat="1" x14ac:dyDescent="0.25"/>
    <row r="1001838" customFormat="1" x14ac:dyDescent="0.25"/>
    <row r="1001839" customFormat="1" x14ac:dyDescent="0.25"/>
    <row r="1001840" customFormat="1" x14ac:dyDescent="0.25"/>
    <row r="1001841" customFormat="1" x14ac:dyDescent="0.25"/>
    <row r="1001842" customFormat="1" x14ac:dyDescent="0.25"/>
    <row r="1001843" customFormat="1" x14ac:dyDescent="0.25"/>
    <row r="1001844" customFormat="1" x14ac:dyDescent="0.25"/>
    <row r="1001845" customFormat="1" x14ac:dyDescent="0.25"/>
    <row r="1001846" customFormat="1" x14ac:dyDescent="0.25"/>
    <row r="1001847" customFormat="1" x14ac:dyDescent="0.25"/>
    <row r="1001848" customFormat="1" x14ac:dyDescent="0.25"/>
    <row r="1001849" customFormat="1" x14ac:dyDescent="0.25"/>
    <row r="1001850" customFormat="1" x14ac:dyDescent="0.25"/>
    <row r="1001851" customFormat="1" x14ac:dyDescent="0.25"/>
    <row r="1001852" customFormat="1" x14ac:dyDescent="0.25"/>
    <row r="1001853" customFormat="1" x14ac:dyDescent="0.25"/>
    <row r="1001854" customFormat="1" x14ac:dyDescent="0.25"/>
    <row r="1001855" customFormat="1" x14ac:dyDescent="0.25"/>
    <row r="1001856" customFormat="1" x14ac:dyDescent="0.25"/>
    <row r="1001857" customFormat="1" x14ac:dyDescent="0.25"/>
    <row r="1001858" customFormat="1" x14ac:dyDescent="0.25"/>
    <row r="1001859" customFormat="1" x14ac:dyDescent="0.25"/>
    <row r="1001860" customFormat="1" x14ac:dyDescent="0.25"/>
    <row r="1001861" customFormat="1" x14ac:dyDescent="0.25"/>
    <row r="1001862" customFormat="1" x14ac:dyDescent="0.25"/>
    <row r="1001863" customFormat="1" x14ac:dyDescent="0.25"/>
    <row r="1001864" customFormat="1" x14ac:dyDescent="0.25"/>
    <row r="1001865" customFormat="1" x14ac:dyDescent="0.25"/>
    <row r="1001866" customFormat="1" x14ac:dyDescent="0.25"/>
    <row r="1001867" customFormat="1" x14ac:dyDescent="0.25"/>
    <row r="1001868" customFormat="1" x14ac:dyDescent="0.25"/>
    <row r="1001869" customFormat="1" x14ac:dyDescent="0.25"/>
    <row r="1001870" customFormat="1" x14ac:dyDescent="0.25"/>
    <row r="1001871" customFormat="1" x14ac:dyDescent="0.25"/>
    <row r="1001872" customFormat="1" x14ac:dyDescent="0.25"/>
    <row r="1001873" customFormat="1" x14ac:dyDescent="0.25"/>
    <row r="1001874" customFormat="1" x14ac:dyDescent="0.25"/>
    <row r="1001875" customFormat="1" x14ac:dyDescent="0.25"/>
    <row r="1001876" customFormat="1" x14ac:dyDescent="0.25"/>
    <row r="1001877" customFormat="1" x14ac:dyDescent="0.25"/>
    <row r="1001878" customFormat="1" x14ac:dyDescent="0.25"/>
    <row r="1001879" customFormat="1" x14ac:dyDescent="0.25"/>
    <row r="1001880" customFormat="1" x14ac:dyDescent="0.25"/>
    <row r="1001881" customFormat="1" x14ac:dyDescent="0.25"/>
    <row r="1001882" customFormat="1" x14ac:dyDescent="0.25"/>
    <row r="1001883" customFormat="1" x14ac:dyDescent="0.25"/>
    <row r="1001884" customFormat="1" x14ac:dyDescent="0.25"/>
    <row r="1001885" customFormat="1" x14ac:dyDescent="0.25"/>
    <row r="1001886" customFormat="1" x14ac:dyDescent="0.25"/>
    <row r="1001887" customFormat="1" x14ac:dyDescent="0.25"/>
    <row r="1001888" customFormat="1" x14ac:dyDescent="0.25"/>
    <row r="1001889" customFormat="1" x14ac:dyDescent="0.25"/>
    <row r="1001890" customFormat="1" x14ac:dyDescent="0.25"/>
    <row r="1001891" customFormat="1" x14ac:dyDescent="0.25"/>
    <row r="1001892" customFormat="1" x14ac:dyDescent="0.25"/>
    <row r="1001893" customFormat="1" x14ac:dyDescent="0.25"/>
    <row r="1001894" customFormat="1" x14ac:dyDescent="0.25"/>
    <row r="1001895" customFormat="1" x14ac:dyDescent="0.25"/>
    <row r="1001896" customFormat="1" x14ac:dyDescent="0.25"/>
    <row r="1001897" customFormat="1" x14ac:dyDescent="0.25"/>
    <row r="1001898" customFormat="1" x14ac:dyDescent="0.25"/>
    <row r="1001899" customFormat="1" x14ac:dyDescent="0.25"/>
    <row r="1001900" customFormat="1" x14ac:dyDescent="0.25"/>
    <row r="1001901" customFormat="1" x14ac:dyDescent="0.25"/>
    <row r="1001902" customFormat="1" x14ac:dyDescent="0.25"/>
    <row r="1001903" customFormat="1" x14ac:dyDescent="0.25"/>
    <row r="1001904" customFormat="1" x14ac:dyDescent="0.25"/>
    <row r="1001905" customFormat="1" x14ac:dyDescent="0.25"/>
    <row r="1001906" customFormat="1" x14ac:dyDescent="0.25"/>
    <row r="1001907" customFormat="1" x14ac:dyDescent="0.25"/>
    <row r="1001908" customFormat="1" x14ac:dyDescent="0.25"/>
    <row r="1001909" customFormat="1" x14ac:dyDescent="0.25"/>
    <row r="1001910" customFormat="1" x14ac:dyDescent="0.25"/>
    <row r="1001911" customFormat="1" x14ac:dyDescent="0.25"/>
    <row r="1001912" customFormat="1" x14ac:dyDescent="0.25"/>
    <row r="1001913" customFormat="1" x14ac:dyDescent="0.25"/>
    <row r="1001914" customFormat="1" x14ac:dyDescent="0.25"/>
    <row r="1001915" customFormat="1" x14ac:dyDescent="0.25"/>
    <row r="1001916" customFormat="1" x14ac:dyDescent="0.25"/>
    <row r="1001917" customFormat="1" x14ac:dyDescent="0.25"/>
    <row r="1001918" customFormat="1" x14ac:dyDescent="0.25"/>
    <row r="1001919" customFormat="1" x14ac:dyDescent="0.25"/>
    <row r="1001920" customFormat="1" x14ac:dyDescent="0.25"/>
    <row r="1001921" customFormat="1" x14ac:dyDescent="0.25"/>
    <row r="1001922" customFormat="1" x14ac:dyDescent="0.25"/>
    <row r="1001923" customFormat="1" x14ac:dyDescent="0.25"/>
    <row r="1001924" customFormat="1" x14ac:dyDescent="0.25"/>
    <row r="1001925" customFormat="1" x14ac:dyDescent="0.25"/>
    <row r="1001926" customFormat="1" x14ac:dyDescent="0.25"/>
    <row r="1001927" customFormat="1" x14ac:dyDescent="0.25"/>
    <row r="1001928" customFormat="1" x14ac:dyDescent="0.25"/>
    <row r="1001929" customFormat="1" x14ac:dyDescent="0.25"/>
    <row r="1001930" customFormat="1" x14ac:dyDescent="0.25"/>
    <row r="1001931" customFormat="1" x14ac:dyDescent="0.25"/>
    <row r="1001932" customFormat="1" x14ac:dyDescent="0.25"/>
    <row r="1001933" customFormat="1" x14ac:dyDescent="0.25"/>
    <row r="1001934" customFormat="1" x14ac:dyDescent="0.25"/>
    <row r="1001935" customFormat="1" x14ac:dyDescent="0.25"/>
    <row r="1001936" customFormat="1" x14ac:dyDescent="0.25"/>
    <row r="1001937" customFormat="1" x14ac:dyDescent="0.25"/>
    <row r="1001938" customFormat="1" x14ac:dyDescent="0.25"/>
    <row r="1001939" customFormat="1" x14ac:dyDescent="0.25"/>
    <row r="1001940" customFormat="1" x14ac:dyDescent="0.25"/>
    <row r="1001941" customFormat="1" x14ac:dyDescent="0.25"/>
    <row r="1001942" customFormat="1" x14ac:dyDescent="0.25"/>
    <row r="1001943" customFormat="1" x14ac:dyDescent="0.25"/>
    <row r="1001944" customFormat="1" x14ac:dyDescent="0.25"/>
    <row r="1001945" customFormat="1" x14ac:dyDescent="0.25"/>
    <row r="1001946" customFormat="1" x14ac:dyDescent="0.25"/>
    <row r="1001947" customFormat="1" x14ac:dyDescent="0.25"/>
    <row r="1001948" customFormat="1" x14ac:dyDescent="0.25"/>
    <row r="1001949" customFormat="1" x14ac:dyDescent="0.25"/>
    <row r="1001950" customFormat="1" x14ac:dyDescent="0.25"/>
    <row r="1001951" customFormat="1" x14ac:dyDescent="0.25"/>
    <row r="1001952" customFormat="1" x14ac:dyDescent="0.25"/>
    <row r="1001953" customFormat="1" x14ac:dyDescent="0.25"/>
    <row r="1001954" customFormat="1" x14ac:dyDescent="0.25"/>
    <row r="1001955" customFormat="1" x14ac:dyDescent="0.25"/>
    <row r="1001956" customFormat="1" x14ac:dyDescent="0.25"/>
    <row r="1001957" customFormat="1" x14ac:dyDescent="0.25"/>
    <row r="1001958" customFormat="1" x14ac:dyDescent="0.25"/>
    <row r="1001959" customFormat="1" x14ac:dyDescent="0.25"/>
    <row r="1001960" customFormat="1" x14ac:dyDescent="0.25"/>
    <row r="1001961" customFormat="1" x14ac:dyDescent="0.25"/>
    <row r="1001962" customFormat="1" x14ac:dyDescent="0.25"/>
    <row r="1001963" customFormat="1" x14ac:dyDescent="0.25"/>
    <row r="1001964" customFormat="1" x14ac:dyDescent="0.25"/>
    <row r="1001965" customFormat="1" x14ac:dyDescent="0.25"/>
    <row r="1001966" customFormat="1" x14ac:dyDescent="0.25"/>
    <row r="1001967" customFormat="1" x14ac:dyDescent="0.25"/>
    <row r="1001968" customFormat="1" x14ac:dyDescent="0.25"/>
    <row r="1001969" customFormat="1" x14ac:dyDescent="0.25"/>
    <row r="1001970" customFormat="1" x14ac:dyDescent="0.25"/>
    <row r="1001971" customFormat="1" x14ac:dyDescent="0.25"/>
    <row r="1001972" customFormat="1" x14ac:dyDescent="0.25"/>
    <row r="1001973" customFormat="1" x14ac:dyDescent="0.25"/>
    <row r="1001974" customFormat="1" x14ac:dyDescent="0.25"/>
    <row r="1001975" customFormat="1" x14ac:dyDescent="0.25"/>
    <row r="1001976" customFormat="1" x14ac:dyDescent="0.25"/>
    <row r="1001977" customFormat="1" x14ac:dyDescent="0.25"/>
    <row r="1001978" customFormat="1" x14ac:dyDescent="0.25"/>
    <row r="1001979" customFormat="1" x14ac:dyDescent="0.25"/>
    <row r="1001980" customFormat="1" x14ac:dyDescent="0.25"/>
    <row r="1001981" customFormat="1" x14ac:dyDescent="0.25"/>
    <row r="1001982" customFormat="1" x14ac:dyDescent="0.25"/>
    <row r="1001983" customFormat="1" x14ac:dyDescent="0.25"/>
    <row r="1001984" customFormat="1" x14ac:dyDescent="0.25"/>
    <row r="1001985" customFormat="1" x14ac:dyDescent="0.25"/>
    <row r="1001986" customFormat="1" x14ac:dyDescent="0.25"/>
    <row r="1001987" customFormat="1" x14ac:dyDescent="0.25"/>
    <row r="1001988" customFormat="1" x14ac:dyDescent="0.25"/>
    <row r="1001989" customFormat="1" x14ac:dyDescent="0.25"/>
    <row r="1001990" customFormat="1" x14ac:dyDescent="0.25"/>
    <row r="1001991" customFormat="1" x14ac:dyDescent="0.25"/>
    <row r="1001992" customFormat="1" x14ac:dyDescent="0.25"/>
    <row r="1001993" customFormat="1" x14ac:dyDescent="0.25"/>
    <row r="1001994" customFormat="1" x14ac:dyDescent="0.25"/>
    <row r="1001995" customFormat="1" x14ac:dyDescent="0.25"/>
    <row r="1001996" customFormat="1" x14ac:dyDescent="0.25"/>
    <row r="1001997" customFormat="1" x14ac:dyDescent="0.25"/>
    <row r="1001998" customFormat="1" x14ac:dyDescent="0.25"/>
    <row r="1001999" customFormat="1" x14ac:dyDescent="0.25"/>
    <row r="1002000" customFormat="1" x14ac:dyDescent="0.25"/>
    <row r="1002001" customFormat="1" x14ac:dyDescent="0.25"/>
    <row r="1002002" customFormat="1" x14ac:dyDescent="0.25"/>
    <row r="1002003" customFormat="1" x14ac:dyDescent="0.25"/>
    <row r="1002004" customFormat="1" x14ac:dyDescent="0.25"/>
    <row r="1002005" customFormat="1" x14ac:dyDescent="0.25"/>
    <row r="1002006" customFormat="1" x14ac:dyDescent="0.25"/>
    <row r="1002007" customFormat="1" x14ac:dyDescent="0.25"/>
    <row r="1002008" customFormat="1" x14ac:dyDescent="0.25"/>
    <row r="1002009" customFormat="1" x14ac:dyDescent="0.25"/>
    <row r="1002010" customFormat="1" x14ac:dyDescent="0.25"/>
    <row r="1002011" customFormat="1" x14ac:dyDescent="0.25"/>
    <row r="1002012" customFormat="1" x14ac:dyDescent="0.25"/>
    <row r="1002013" customFormat="1" x14ac:dyDescent="0.25"/>
    <row r="1002014" customFormat="1" x14ac:dyDescent="0.25"/>
    <row r="1002015" customFormat="1" x14ac:dyDescent="0.25"/>
    <row r="1002016" customFormat="1" x14ac:dyDescent="0.25"/>
    <row r="1002017" customFormat="1" x14ac:dyDescent="0.25"/>
    <row r="1002018" customFormat="1" x14ac:dyDescent="0.25"/>
    <row r="1002019" customFormat="1" x14ac:dyDescent="0.25"/>
    <row r="1002020" customFormat="1" x14ac:dyDescent="0.25"/>
    <row r="1002021" customFormat="1" x14ac:dyDescent="0.25"/>
    <row r="1002022" customFormat="1" x14ac:dyDescent="0.25"/>
    <row r="1002023" customFormat="1" x14ac:dyDescent="0.25"/>
    <row r="1002024" customFormat="1" x14ac:dyDescent="0.25"/>
    <row r="1002025" customFormat="1" x14ac:dyDescent="0.25"/>
    <row r="1002026" customFormat="1" x14ac:dyDescent="0.25"/>
    <row r="1002027" customFormat="1" x14ac:dyDescent="0.25"/>
    <row r="1002028" customFormat="1" x14ac:dyDescent="0.25"/>
    <row r="1002029" customFormat="1" x14ac:dyDescent="0.25"/>
    <row r="1002030" customFormat="1" x14ac:dyDescent="0.25"/>
    <row r="1002031" customFormat="1" x14ac:dyDescent="0.25"/>
    <row r="1002032" customFormat="1" x14ac:dyDescent="0.25"/>
    <row r="1002033" customFormat="1" x14ac:dyDescent="0.25"/>
    <row r="1002034" customFormat="1" x14ac:dyDescent="0.25"/>
    <row r="1002035" customFormat="1" x14ac:dyDescent="0.25"/>
    <row r="1002036" customFormat="1" x14ac:dyDescent="0.25"/>
    <row r="1002037" customFormat="1" x14ac:dyDescent="0.25"/>
    <row r="1002038" customFormat="1" x14ac:dyDescent="0.25"/>
    <row r="1002039" customFormat="1" x14ac:dyDescent="0.25"/>
    <row r="1002040" customFormat="1" x14ac:dyDescent="0.25"/>
    <row r="1002041" customFormat="1" x14ac:dyDescent="0.25"/>
    <row r="1002042" customFormat="1" x14ac:dyDescent="0.25"/>
    <row r="1002043" customFormat="1" x14ac:dyDescent="0.25"/>
    <row r="1002044" customFormat="1" x14ac:dyDescent="0.25"/>
    <row r="1002045" customFormat="1" x14ac:dyDescent="0.25"/>
    <row r="1002046" customFormat="1" x14ac:dyDescent="0.25"/>
    <row r="1002047" customFormat="1" x14ac:dyDescent="0.25"/>
    <row r="1002048" customFormat="1" x14ac:dyDescent="0.25"/>
    <row r="1002049" customFormat="1" x14ac:dyDescent="0.25"/>
    <row r="1002050" customFormat="1" x14ac:dyDescent="0.25"/>
    <row r="1002051" customFormat="1" x14ac:dyDescent="0.25"/>
    <row r="1002052" customFormat="1" x14ac:dyDescent="0.25"/>
    <row r="1002053" customFormat="1" x14ac:dyDescent="0.25"/>
    <row r="1002054" customFormat="1" x14ac:dyDescent="0.25"/>
    <row r="1002055" customFormat="1" x14ac:dyDescent="0.25"/>
    <row r="1002056" customFormat="1" x14ac:dyDescent="0.25"/>
    <row r="1002057" customFormat="1" x14ac:dyDescent="0.25"/>
    <row r="1002058" customFormat="1" x14ac:dyDescent="0.25"/>
    <row r="1002059" customFormat="1" x14ac:dyDescent="0.25"/>
    <row r="1002060" customFormat="1" x14ac:dyDescent="0.25"/>
    <row r="1002061" customFormat="1" x14ac:dyDescent="0.25"/>
    <row r="1002062" customFormat="1" x14ac:dyDescent="0.25"/>
    <row r="1002063" customFormat="1" x14ac:dyDescent="0.25"/>
    <row r="1002064" customFormat="1" x14ac:dyDescent="0.25"/>
    <row r="1002065" customFormat="1" x14ac:dyDescent="0.25"/>
    <row r="1002066" customFormat="1" x14ac:dyDescent="0.25"/>
    <row r="1002067" customFormat="1" x14ac:dyDescent="0.25"/>
    <row r="1002068" customFormat="1" x14ac:dyDescent="0.25"/>
    <row r="1002069" customFormat="1" x14ac:dyDescent="0.25"/>
    <row r="1002070" customFormat="1" x14ac:dyDescent="0.25"/>
    <row r="1002071" customFormat="1" x14ac:dyDescent="0.25"/>
    <row r="1002072" customFormat="1" x14ac:dyDescent="0.25"/>
    <row r="1002073" customFormat="1" x14ac:dyDescent="0.25"/>
    <row r="1002074" customFormat="1" x14ac:dyDescent="0.25"/>
    <row r="1002075" customFormat="1" x14ac:dyDescent="0.25"/>
    <row r="1002076" customFormat="1" x14ac:dyDescent="0.25"/>
    <row r="1002077" customFormat="1" x14ac:dyDescent="0.25"/>
    <row r="1002078" customFormat="1" x14ac:dyDescent="0.25"/>
    <row r="1002079" customFormat="1" x14ac:dyDescent="0.25"/>
    <row r="1002080" customFormat="1" x14ac:dyDescent="0.25"/>
    <row r="1002081" customFormat="1" x14ac:dyDescent="0.25"/>
    <row r="1002082" customFormat="1" x14ac:dyDescent="0.25"/>
    <row r="1002083" customFormat="1" x14ac:dyDescent="0.25"/>
    <row r="1002084" customFormat="1" x14ac:dyDescent="0.25"/>
    <row r="1002085" customFormat="1" x14ac:dyDescent="0.25"/>
    <row r="1002086" customFormat="1" x14ac:dyDescent="0.25"/>
    <row r="1002087" customFormat="1" x14ac:dyDescent="0.25"/>
    <row r="1002088" customFormat="1" x14ac:dyDescent="0.25"/>
    <row r="1002089" customFormat="1" x14ac:dyDescent="0.25"/>
    <row r="1002090" customFormat="1" x14ac:dyDescent="0.25"/>
    <row r="1002091" customFormat="1" x14ac:dyDescent="0.25"/>
    <row r="1002092" customFormat="1" x14ac:dyDescent="0.25"/>
    <row r="1002093" customFormat="1" x14ac:dyDescent="0.25"/>
    <row r="1002094" customFormat="1" x14ac:dyDescent="0.25"/>
    <row r="1002095" customFormat="1" x14ac:dyDescent="0.25"/>
    <row r="1002096" customFormat="1" x14ac:dyDescent="0.25"/>
    <row r="1002097" customFormat="1" x14ac:dyDescent="0.25"/>
    <row r="1002098" customFormat="1" x14ac:dyDescent="0.25"/>
    <row r="1002099" customFormat="1" x14ac:dyDescent="0.25"/>
    <row r="1002100" customFormat="1" x14ac:dyDescent="0.25"/>
    <row r="1002101" customFormat="1" x14ac:dyDescent="0.25"/>
    <row r="1002102" customFormat="1" x14ac:dyDescent="0.25"/>
    <row r="1002103" customFormat="1" x14ac:dyDescent="0.25"/>
    <row r="1002104" customFormat="1" x14ac:dyDescent="0.25"/>
    <row r="1002105" customFormat="1" x14ac:dyDescent="0.25"/>
    <row r="1002106" customFormat="1" x14ac:dyDescent="0.25"/>
    <row r="1002107" customFormat="1" x14ac:dyDescent="0.25"/>
    <row r="1002108" customFormat="1" x14ac:dyDescent="0.25"/>
    <row r="1002109" customFormat="1" x14ac:dyDescent="0.25"/>
    <row r="1002110" customFormat="1" x14ac:dyDescent="0.25"/>
    <row r="1002111" customFormat="1" x14ac:dyDescent="0.25"/>
    <row r="1002112" customFormat="1" x14ac:dyDescent="0.25"/>
    <row r="1002113" customFormat="1" x14ac:dyDescent="0.25"/>
    <row r="1002114" customFormat="1" x14ac:dyDescent="0.25"/>
    <row r="1002115" customFormat="1" x14ac:dyDescent="0.25"/>
    <row r="1002116" customFormat="1" x14ac:dyDescent="0.25"/>
    <row r="1002117" customFormat="1" x14ac:dyDescent="0.25"/>
    <row r="1002118" customFormat="1" x14ac:dyDescent="0.25"/>
    <row r="1002119" customFormat="1" x14ac:dyDescent="0.25"/>
    <row r="1002120" customFormat="1" x14ac:dyDescent="0.25"/>
    <row r="1002121" customFormat="1" x14ac:dyDescent="0.25"/>
    <row r="1002122" customFormat="1" x14ac:dyDescent="0.25"/>
    <row r="1002123" customFormat="1" x14ac:dyDescent="0.25"/>
    <row r="1002124" customFormat="1" x14ac:dyDescent="0.25"/>
    <row r="1002125" customFormat="1" x14ac:dyDescent="0.25"/>
    <row r="1002126" customFormat="1" x14ac:dyDescent="0.25"/>
    <row r="1002127" customFormat="1" x14ac:dyDescent="0.25"/>
    <row r="1002128" customFormat="1" x14ac:dyDescent="0.25"/>
    <row r="1002129" customFormat="1" x14ac:dyDescent="0.25"/>
    <row r="1002130" customFormat="1" x14ac:dyDescent="0.25"/>
    <row r="1002131" customFormat="1" x14ac:dyDescent="0.25"/>
    <row r="1002132" customFormat="1" x14ac:dyDescent="0.25"/>
    <row r="1002133" customFormat="1" x14ac:dyDescent="0.25"/>
    <row r="1002134" customFormat="1" x14ac:dyDescent="0.25"/>
    <row r="1002135" customFormat="1" x14ac:dyDescent="0.25"/>
    <row r="1002136" customFormat="1" x14ac:dyDescent="0.25"/>
    <row r="1002137" customFormat="1" x14ac:dyDescent="0.25"/>
    <row r="1002138" customFormat="1" x14ac:dyDescent="0.25"/>
    <row r="1002139" customFormat="1" x14ac:dyDescent="0.25"/>
    <row r="1002140" customFormat="1" x14ac:dyDescent="0.25"/>
    <row r="1002141" customFormat="1" x14ac:dyDescent="0.25"/>
    <row r="1002142" customFormat="1" x14ac:dyDescent="0.25"/>
    <row r="1002143" customFormat="1" x14ac:dyDescent="0.25"/>
    <row r="1002144" customFormat="1" x14ac:dyDescent="0.25"/>
    <row r="1002145" customFormat="1" x14ac:dyDescent="0.25"/>
    <row r="1002146" customFormat="1" x14ac:dyDescent="0.25"/>
    <row r="1002147" customFormat="1" x14ac:dyDescent="0.25"/>
    <row r="1002148" customFormat="1" x14ac:dyDescent="0.25"/>
    <row r="1002149" customFormat="1" x14ac:dyDescent="0.25"/>
    <row r="1002150" customFormat="1" x14ac:dyDescent="0.25"/>
    <row r="1002151" customFormat="1" x14ac:dyDescent="0.25"/>
    <row r="1002152" customFormat="1" x14ac:dyDescent="0.25"/>
    <row r="1002153" customFormat="1" x14ac:dyDescent="0.25"/>
    <row r="1002154" customFormat="1" x14ac:dyDescent="0.25"/>
    <row r="1002155" customFormat="1" x14ac:dyDescent="0.25"/>
    <row r="1002156" customFormat="1" x14ac:dyDescent="0.25"/>
    <row r="1002157" customFormat="1" x14ac:dyDescent="0.25"/>
    <row r="1002158" customFormat="1" x14ac:dyDescent="0.25"/>
    <row r="1002159" customFormat="1" x14ac:dyDescent="0.25"/>
    <row r="1002160" customFormat="1" x14ac:dyDescent="0.25"/>
    <row r="1002161" customFormat="1" x14ac:dyDescent="0.25"/>
    <row r="1002162" customFormat="1" x14ac:dyDescent="0.25"/>
    <row r="1002163" customFormat="1" x14ac:dyDescent="0.25"/>
    <row r="1002164" customFormat="1" x14ac:dyDescent="0.25"/>
    <row r="1002165" customFormat="1" x14ac:dyDescent="0.25"/>
    <row r="1002166" customFormat="1" x14ac:dyDescent="0.25"/>
    <row r="1002167" customFormat="1" x14ac:dyDescent="0.25"/>
    <row r="1002168" customFormat="1" x14ac:dyDescent="0.25"/>
    <row r="1002169" customFormat="1" x14ac:dyDescent="0.25"/>
    <row r="1002170" customFormat="1" x14ac:dyDescent="0.25"/>
    <row r="1002171" customFormat="1" x14ac:dyDescent="0.25"/>
    <row r="1002172" customFormat="1" x14ac:dyDescent="0.25"/>
    <row r="1002173" customFormat="1" x14ac:dyDescent="0.25"/>
    <row r="1002174" customFormat="1" x14ac:dyDescent="0.25"/>
    <row r="1002175" customFormat="1" x14ac:dyDescent="0.25"/>
    <row r="1002176" customFormat="1" x14ac:dyDescent="0.25"/>
    <row r="1002177" customFormat="1" x14ac:dyDescent="0.25"/>
    <row r="1002178" customFormat="1" x14ac:dyDescent="0.25"/>
    <row r="1002179" customFormat="1" x14ac:dyDescent="0.25"/>
    <row r="1002180" customFormat="1" x14ac:dyDescent="0.25"/>
    <row r="1002181" customFormat="1" x14ac:dyDescent="0.25"/>
    <row r="1002182" customFormat="1" x14ac:dyDescent="0.25"/>
    <row r="1002183" customFormat="1" x14ac:dyDescent="0.25"/>
    <row r="1002184" customFormat="1" x14ac:dyDescent="0.25"/>
    <row r="1002185" customFormat="1" x14ac:dyDescent="0.25"/>
    <row r="1002186" customFormat="1" x14ac:dyDescent="0.25"/>
    <row r="1002187" customFormat="1" x14ac:dyDescent="0.25"/>
    <row r="1002188" customFormat="1" x14ac:dyDescent="0.25"/>
    <row r="1002189" customFormat="1" x14ac:dyDescent="0.25"/>
    <row r="1002190" customFormat="1" x14ac:dyDescent="0.25"/>
    <row r="1002191" customFormat="1" x14ac:dyDescent="0.25"/>
    <row r="1002192" customFormat="1" x14ac:dyDescent="0.25"/>
    <row r="1002193" customFormat="1" x14ac:dyDescent="0.25"/>
    <row r="1002194" customFormat="1" x14ac:dyDescent="0.25"/>
    <row r="1002195" customFormat="1" x14ac:dyDescent="0.25"/>
    <row r="1002196" customFormat="1" x14ac:dyDescent="0.25"/>
    <row r="1002197" customFormat="1" x14ac:dyDescent="0.25"/>
    <row r="1002198" customFormat="1" x14ac:dyDescent="0.25"/>
    <row r="1002199" customFormat="1" x14ac:dyDescent="0.25"/>
    <row r="1002200" customFormat="1" x14ac:dyDescent="0.25"/>
    <row r="1002201" customFormat="1" x14ac:dyDescent="0.25"/>
    <row r="1002202" customFormat="1" x14ac:dyDescent="0.25"/>
    <row r="1002203" customFormat="1" x14ac:dyDescent="0.25"/>
    <row r="1002204" customFormat="1" x14ac:dyDescent="0.25"/>
    <row r="1002205" customFormat="1" x14ac:dyDescent="0.25"/>
    <row r="1002206" customFormat="1" x14ac:dyDescent="0.25"/>
    <row r="1002207" customFormat="1" x14ac:dyDescent="0.25"/>
    <row r="1002208" customFormat="1" x14ac:dyDescent="0.25"/>
    <row r="1002209" customFormat="1" x14ac:dyDescent="0.25"/>
    <row r="1002210" customFormat="1" x14ac:dyDescent="0.25"/>
    <row r="1002211" customFormat="1" x14ac:dyDescent="0.25"/>
    <row r="1002212" customFormat="1" x14ac:dyDescent="0.25"/>
    <row r="1002213" customFormat="1" x14ac:dyDescent="0.25"/>
    <row r="1002214" customFormat="1" x14ac:dyDescent="0.25"/>
    <row r="1002215" customFormat="1" x14ac:dyDescent="0.25"/>
    <row r="1002216" customFormat="1" x14ac:dyDescent="0.25"/>
    <row r="1002217" customFormat="1" x14ac:dyDescent="0.25"/>
    <row r="1002218" customFormat="1" x14ac:dyDescent="0.25"/>
    <row r="1002219" customFormat="1" x14ac:dyDescent="0.25"/>
    <row r="1002220" customFormat="1" x14ac:dyDescent="0.25"/>
    <row r="1002221" customFormat="1" x14ac:dyDescent="0.25"/>
    <row r="1002222" customFormat="1" x14ac:dyDescent="0.25"/>
    <row r="1002223" customFormat="1" x14ac:dyDescent="0.25"/>
    <row r="1002224" customFormat="1" x14ac:dyDescent="0.25"/>
    <row r="1002225" customFormat="1" x14ac:dyDescent="0.25"/>
    <row r="1002226" customFormat="1" x14ac:dyDescent="0.25"/>
    <row r="1002227" customFormat="1" x14ac:dyDescent="0.25"/>
    <row r="1002228" customFormat="1" x14ac:dyDescent="0.25"/>
    <row r="1002229" customFormat="1" x14ac:dyDescent="0.25"/>
    <row r="1002230" customFormat="1" x14ac:dyDescent="0.25"/>
    <row r="1002231" customFormat="1" x14ac:dyDescent="0.25"/>
    <row r="1002232" customFormat="1" x14ac:dyDescent="0.25"/>
    <row r="1002233" customFormat="1" x14ac:dyDescent="0.25"/>
    <row r="1002234" customFormat="1" x14ac:dyDescent="0.25"/>
    <row r="1002235" customFormat="1" x14ac:dyDescent="0.25"/>
    <row r="1002236" customFormat="1" x14ac:dyDescent="0.25"/>
    <row r="1002237" customFormat="1" x14ac:dyDescent="0.25"/>
    <row r="1002238" customFormat="1" x14ac:dyDescent="0.25"/>
    <row r="1002239" customFormat="1" x14ac:dyDescent="0.25"/>
    <row r="1002240" customFormat="1" x14ac:dyDescent="0.25"/>
    <row r="1002241" customFormat="1" x14ac:dyDescent="0.25"/>
    <row r="1002242" customFormat="1" x14ac:dyDescent="0.25"/>
    <row r="1002243" customFormat="1" x14ac:dyDescent="0.25"/>
    <row r="1002244" customFormat="1" x14ac:dyDescent="0.25"/>
    <row r="1002245" customFormat="1" x14ac:dyDescent="0.25"/>
    <row r="1002246" customFormat="1" x14ac:dyDescent="0.25"/>
    <row r="1002247" customFormat="1" x14ac:dyDescent="0.25"/>
    <row r="1002248" customFormat="1" x14ac:dyDescent="0.25"/>
    <row r="1002249" customFormat="1" x14ac:dyDescent="0.25"/>
    <row r="1002250" customFormat="1" x14ac:dyDescent="0.25"/>
    <row r="1002251" customFormat="1" x14ac:dyDescent="0.25"/>
    <row r="1002252" customFormat="1" x14ac:dyDescent="0.25"/>
    <row r="1002253" customFormat="1" x14ac:dyDescent="0.25"/>
    <row r="1002254" customFormat="1" x14ac:dyDescent="0.25"/>
    <row r="1002255" customFormat="1" x14ac:dyDescent="0.25"/>
    <row r="1002256" customFormat="1" x14ac:dyDescent="0.25"/>
    <row r="1002257" customFormat="1" x14ac:dyDescent="0.25"/>
    <row r="1002258" customFormat="1" x14ac:dyDescent="0.25"/>
    <row r="1002259" customFormat="1" x14ac:dyDescent="0.25"/>
    <row r="1002260" customFormat="1" x14ac:dyDescent="0.25"/>
    <row r="1002261" customFormat="1" x14ac:dyDescent="0.25"/>
    <row r="1002262" customFormat="1" x14ac:dyDescent="0.25"/>
    <row r="1002263" customFormat="1" x14ac:dyDescent="0.25"/>
    <row r="1002264" customFormat="1" x14ac:dyDescent="0.25"/>
    <row r="1002265" customFormat="1" x14ac:dyDescent="0.25"/>
    <row r="1002266" customFormat="1" x14ac:dyDescent="0.25"/>
    <row r="1002267" customFormat="1" x14ac:dyDescent="0.25"/>
    <row r="1002268" customFormat="1" x14ac:dyDescent="0.25"/>
    <row r="1002269" customFormat="1" x14ac:dyDescent="0.25"/>
    <row r="1002270" customFormat="1" x14ac:dyDescent="0.25"/>
    <row r="1002271" customFormat="1" x14ac:dyDescent="0.25"/>
    <row r="1002272" customFormat="1" x14ac:dyDescent="0.25"/>
    <row r="1002273" customFormat="1" x14ac:dyDescent="0.25"/>
    <row r="1002274" customFormat="1" x14ac:dyDescent="0.25"/>
    <row r="1002275" customFormat="1" x14ac:dyDescent="0.25"/>
    <row r="1002276" customFormat="1" x14ac:dyDescent="0.25"/>
    <row r="1002277" customFormat="1" x14ac:dyDescent="0.25"/>
    <row r="1002278" customFormat="1" x14ac:dyDescent="0.25"/>
    <row r="1002279" customFormat="1" x14ac:dyDescent="0.25"/>
    <row r="1002280" customFormat="1" x14ac:dyDescent="0.25"/>
    <row r="1002281" customFormat="1" x14ac:dyDescent="0.25"/>
    <row r="1002282" customFormat="1" x14ac:dyDescent="0.25"/>
    <row r="1002283" customFormat="1" x14ac:dyDescent="0.25"/>
    <row r="1002284" customFormat="1" x14ac:dyDescent="0.25"/>
    <row r="1002285" customFormat="1" x14ac:dyDescent="0.25"/>
    <row r="1002286" customFormat="1" x14ac:dyDescent="0.25"/>
    <row r="1002287" customFormat="1" x14ac:dyDescent="0.25"/>
    <row r="1002288" customFormat="1" x14ac:dyDescent="0.25"/>
    <row r="1002289" customFormat="1" x14ac:dyDescent="0.25"/>
    <row r="1002290" customFormat="1" x14ac:dyDescent="0.25"/>
    <row r="1002291" customFormat="1" x14ac:dyDescent="0.25"/>
    <row r="1002292" customFormat="1" x14ac:dyDescent="0.25"/>
    <row r="1002293" customFormat="1" x14ac:dyDescent="0.25"/>
    <row r="1002294" customFormat="1" x14ac:dyDescent="0.25"/>
    <row r="1002295" customFormat="1" x14ac:dyDescent="0.25"/>
    <row r="1002296" customFormat="1" x14ac:dyDescent="0.25"/>
    <row r="1002297" customFormat="1" x14ac:dyDescent="0.25"/>
    <row r="1002298" customFormat="1" x14ac:dyDescent="0.25"/>
    <row r="1002299" customFormat="1" x14ac:dyDescent="0.25"/>
    <row r="1002300" customFormat="1" x14ac:dyDescent="0.25"/>
    <row r="1002301" customFormat="1" x14ac:dyDescent="0.25"/>
    <row r="1002302" customFormat="1" x14ac:dyDescent="0.25"/>
    <row r="1002303" customFormat="1" x14ac:dyDescent="0.25"/>
    <row r="1002304" customFormat="1" x14ac:dyDescent="0.25"/>
    <row r="1002305" customFormat="1" x14ac:dyDescent="0.25"/>
    <row r="1002306" customFormat="1" x14ac:dyDescent="0.25"/>
    <row r="1002307" customFormat="1" x14ac:dyDescent="0.25"/>
    <row r="1002308" customFormat="1" x14ac:dyDescent="0.25"/>
    <row r="1002309" customFormat="1" x14ac:dyDescent="0.25"/>
    <row r="1002310" customFormat="1" x14ac:dyDescent="0.25"/>
    <row r="1002311" customFormat="1" x14ac:dyDescent="0.25"/>
    <row r="1002312" customFormat="1" x14ac:dyDescent="0.25"/>
    <row r="1002313" customFormat="1" x14ac:dyDescent="0.25"/>
    <row r="1002314" customFormat="1" x14ac:dyDescent="0.25"/>
    <row r="1002315" customFormat="1" x14ac:dyDescent="0.25"/>
    <row r="1002316" customFormat="1" x14ac:dyDescent="0.25"/>
    <row r="1002317" customFormat="1" x14ac:dyDescent="0.25"/>
    <row r="1002318" customFormat="1" x14ac:dyDescent="0.25"/>
    <row r="1002319" customFormat="1" x14ac:dyDescent="0.25"/>
    <row r="1002320" customFormat="1" x14ac:dyDescent="0.25"/>
    <row r="1002321" customFormat="1" x14ac:dyDescent="0.25"/>
    <row r="1002322" customFormat="1" x14ac:dyDescent="0.25"/>
    <row r="1002323" customFormat="1" x14ac:dyDescent="0.25"/>
    <row r="1002324" customFormat="1" x14ac:dyDescent="0.25"/>
    <row r="1002325" customFormat="1" x14ac:dyDescent="0.25"/>
    <row r="1002326" customFormat="1" x14ac:dyDescent="0.25"/>
    <row r="1002327" customFormat="1" x14ac:dyDescent="0.25"/>
    <row r="1002328" customFormat="1" x14ac:dyDescent="0.25"/>
    <row r="1002329" customFormat="1" x14ac:dyDescent="0.25"/>
    <row r="1002330" customFormat="1" x14ac:dyDescent="0.25"/>
    <row r="1002331" customFormat="1" x14ac:dyDescent="0.25"/>
    <row r="1002332" customFormat="1" x14ac:dyDescent="0.25"/>
    <row r="1002333" customFormat="1" x14ac:dyDescent="0.25"/>
    <row r="1002334" customFormat="1" x14ac:dyDescent="0.25"/>
    <row r="1002335" customFormat="1" x14ac:dyDescent="0.25"/>
    <row r="1002336" customFormat="1" x14ac:dyDescent="0.25"/>
    <row r="1002337" customFormat="1" x14ac:dyDescent="0.25"/>
    <row r="1002338" customFormat="1" x14ac:dyDescent="0.25"/>
    <row r="1002339" customFormat="1" x14ac:dyDescent="0.25"/>
    <row r="1002340" customFormat="1" x14ac:dyDescent="0.25"/>
    <row r="1002341" customFormat="1" x14ac:dyDescent="0.25"/>
    <row r="1002342" customFormat="1" x14ac:dyDescent="0.25"/>
    <row r="1002343" customFormat="1" x14ac:dyDescent="0.25"/>
    <row r="1002344" customFormat="1" x14ac:dyDescent="0.25"/>
    <row r="1002345" customFormat="1" x14ac:dyDescent="0.25"/>
    <row r="1002346" customFormat="1" x14ac:dyDescent="0.25"/>
    <row r="1002347" customFormat="1" x14ac:dyDescent="0.25"/>
    <row r="1002348" customFormat="1" x14ac:dyDescent="0.25"/>
    <row r="1002349" customFormat="1" x14ac:dyDescent="0.25"/>
    <row r="1002350" customFormat="1" x14ac:dyDescent="0.25"/>
    <row r="1002351" customFormat="1" x14ac:dyDescent="0.25"/>
    <row r="1002352" customFormat="1" x14ac:dyDescent="0.25"/>
    <row r="1002353" customFormat="1" x14ac:dyDescent="0.25"/>
    <row r="1002354" customFormat="1" x14ac:dyDescent="0.25"/>
    <row r="1002355" customFormat="1" x14ac:dyDescent="0.25"/>
    <row r="1002356" customFormat="1" x14ac:dyDescent="0.25"/>
    <row r="1002357" customFormat="1" x14ac:dyDescent="0.25"/>
    <row r="1002358" customFormat="1" x14ac:dyDescent="0.25"/>
    <row r="1002359" customFormat="1" x14ac:dyDescent="0.25"/>
    <row r="1002360" customFormat="1" x14ac:dyDescent="0.25"/>
    <row r="1002361" customFormat="1" x14ac:dyDescent="0.25"/>
    <row r="1002362" customFormat="1" x14ac:dyDescent="0.25"/>
    <row r="1002363" customFormat="1" x14ac:dyDescent="0.25"/>
    <row r="1002364" customFormat="1" x14ac:dyDescent="0.25"/>
    <row r="1002365" customFormat="1" x14ac:dyDescent="0.25"/>
    <row r="1002366" customFormat="1" x14ac:dyDescent="0.25"/>
    <row r="1002367" customFormat="1" x14ac:dyDescent="0.25"/>
    <row r="1002368" customFormat="1" x14ac:dyDescent="0.25"/>
    <row r="1002369" customFormat="1" x14ac:dyDescent="0.25"/>
    <row r="1002370" customFormat="1" x14ac:dyDescent="0.25"/>
    <row r="1002371" customFormat="1" x14ac:dyDescent="0.25"/>
    <row r="1002372" customFormat="1" x14ac:dyDescent="0.25"/>
    <row r="1002373" customFormat="1" x14ac:dyDescent="0.25"/>
    <row r="1002374" customFormat="1" x14ac:dyDescent="0.25"/>
    <row r="1002375" customFormat="1" x14ac:dyDescent="0.25"/>
    <row r="1002376" customFormat="1" x14ac:dyDescent="0.25"/>
    <row r="1002377" customFormat="1" x14ac:dyDescent="0.25"/>
    <row r="1002378" customFormat="1" x14ac:dyDescent="0.25"/>
    <row r="1002379" customFormat="1" x14ac:dyDescent="0.25"/>
    <row r="1002380" customFormat="1" x14ac:dyDescent="0.25"/>
    <row r="1002381" customFormat="1" x14ac:dyDescent="0.25"/>
    <row r="1002382" customFormat="1" x14ac:dyDescent="0.25"/>
    <row r="1002383" customFormat="1" x14ac:dyDescent="0.25"/>
    <row r="1002384" customFormat="1" x14ac:dyDescent="0.25"/>
    <row r="1002385" customFormat="1" x14ac:dyDescent="0.25"/>
    <row r="1002386" customFormat="1" x14ac:dyDescent="0.25"/>
    <row r="1002387" customFormat="1" x14ac:dyDescent="0.25"/>
    <row r="1002388" customFormat="1" x14ac:dyDescent="0.25"/>
    <row r="1002389" customFormat="1" x14ac:dyDescent="0.25"/>
    <row r="1002390" customFormat="1" x14ac:dyDescent="0.25"/>
    <row r="1002391" customFormat="1" x14ac:dyDescent="0.25"/>
    <row r="1002392" customFormat="1" x14ac:dyDescent="0.25"/>
    <row r="1002393" customFormat="1" x14ac:dyDescent="0.25"/>
    <row r="1002394" customFormat="1" x14ac:dyDescent="0.25"/>
    <row r="1002395" customFormat="1" x14ac:dyDescent="0.25"/>
    <row r="1002396" customFormat="1" x14ac:dyDescent="0.25"/>
    <row r="1002397" customFormat="1" x14ac:dyDescent="0.25"/>
    <row r="1002398" customFormat="1" x14ac:dyDescent="0.25"/>
    <row r="1002399" customFormat="1" x14ac:dyDescent="0.25"/>
    <row r="1002400" customFormat="1" x14ac:dyDescent="0.25"/>
    <row r="1002401" customFormat="1" x14ac:dyDescent="0.25"/>
    <row r="1002402" customFormat="1" x14ac:dyDescent="0.25"/>
    <row r="1002403" customFormat="1" x14ac:dyDescent="0.25"/>
    <row r="1002404" customFormat="1" x14ac:dyDescent="0.25"/>
    <row r="1002405" customFormat="1" x14ac:dyDescent="0.25"/>
    <row r="1002406" customFormat="1" x14ac:dyDescent="0.25"/>
    <row r="1002407" customFormat="1" x14ac:dyDescent="0.25"/>
    <row r="1002408" customFormat="1" x14ac:dyDescent="0.25"/>
    <row r="1002409" customFormat="1" x14ac:dyDescent="0.25"/>
    <row r="1002410" customFormat="1" x14ac:dyDescent="0.25"/>
    <row r="1002411" customFormat="1" x14ac:dyDescent="0.25"/>
    <row r="1002412" customFormat="1" x14ac:dyDescent="0.25"/>
    <row r="1002413" customFormat="1" x14ac:dyDescent="0.25"/>
    <row r="1002414" customFormat="1" x14ac:dyDescent="0.25"/>
    <row r="1002415" customFormat="1" x14ac:dyDescent="0.25"/>
    <row r="1002416" customFormat="1" x14ac:dyDescent="0.25"/>
    <row r="1002417" customFormat="1" x14ac:dyDescent="0.25"/>
    <row r="1002418" customFormat="1" x14ac:dyDescent="0.25"/>
    <row r="1002419" customFormat="1" x14ac:dyDescent="0.25"/>
    <row r="1002420" customFormat="1" x14ac:dyDescent="0.25"/>
    <row r="1002421" customFormat="1" x14ac:dyDescent="0.25"/>
    <row r="1002422" customFormat="1" x14ac:dyDescent="0.25"/>
    <row r="1002423" customFormat="1" x14ac:dyDescent="0.25"/>
    <row r="1002424" customFormat="1" x14ac:dyDescent="0.25"/>
    <row r="1002425" customFormat="1" x14ac:dyDescent="0.25"/>
    <row r="1002426" customFormat="1" x14ac:dyDescent="0.25"/>
    <row r="1002427" customFormat="1" x14ac:dyDescent="0.25"/>
    <row r="1002428" customFormat="1" x14ac:dyDescent="0.25"/>
    <row r="1002429" customFormat="1" x14ac:dyDescent="0.25"/>
    <row r="1002430" customFormat="1" x14ac:dyDescent="0.25"/>
    <row r="1002431" customFormat="1" x14ac:dyDescent="0.25"/>
    <row r="1002432" customFormat="1" x14ac:dyDescent="0.25"/>
    <row r="1002433" customFormat="1" x14ac:dyDescent="0.25"/>
    <row r="1002434" customFormat="1" x14ac:dyDescent="0.25"/>
    <row r="1002435" customFormat="1" x14ac:dyDescent="0.25"/>
    <row r="1002436" customFormat="1" x14ac:dyDescent="0.25"/>
    <row r="1002437" customFormat="1" x14ac:dyDescent="0.25"/>
    <row r="1002438" customFormat="1" x14ac:dyDescent="0.25"/>
    <row r="1002439" customFormat="1" x14ac:dyDescent="0.25"/>
    <row r="1002440" customFormat="1" x14ac:dyDescent="0.25"/>
    <row r="1002441" customFormat="1" x14ac:dyDescent="0.25"/>
    <row r="1002442" customFormat="1" x14ac:dyDescent="0.25"/>
    <row r="1002443" customFormat="1" x14ac:dyDescent="0.25"/>
    <row r="1002444" customFormat="1" x14ac:dyDescent="0.25"/>
    <row r="1002445" customFormat="1" x14ac:dyDescent="0.25"/>
    <row r="1002446" customFormat="1" x14ac:dyDescent="0.25"/>
    <row r="1002447" customFormat="1" x14ac:dyDescent="0.25"/>
    <row r="1002448" customFormat="1" x14ac:dyDescent="0.25"/>
    <row r="1002449" customFormat="1" x14ac:dyDescent="0.25"/>
    <row r="1002450" customFormat="1" x14ac:dyDescent="0.25"/>
    <row r="1002451" customFormat="1" x14ac:dyDescent="0.25"/>
    <row r="1002452" customFormat="1" x14ac:dyDescent="0.25"/>
    <row r="1002453" customFormat="1" x14ac:dyDescent="0.25"/>
    <row r="1002454" customFormat="1" x14ac:dyDescent="0.25"/>
    <row r="1002455" customFormat="1" x14ac:dyDescent="0.25"/>
    <row r="1002456" customFormat="1" x14ac:dyDescent="0.25"/>
    <row r="1002457" customFormat="1" x14ac:dyDescent="0.25"/>
    <row r="1002458" customFormat="1" x14ac:dyDescent="0.25"/>
    <row r="1002459" customFormat="1" x14ac:dyDescent="0.25"/>
    <row r="1002460" customFormat="1" x14ac:dyDescent="0.25"/>
    <row r="1002461" customFormat="1" x14ac:dyDescent="0.25"/>
    <row r="1002462" customFormat="1" x14ac:dyDescent="0.25"/>
    <row r="1002463" customFormat="1" x14ac:dyDescent="0.25"/>
    <row r="1002464" customFormat="1" x14ac:dyDescent="0.25"/>
    <row r="1002465" customFormat="1" x14ac:dyDescent="0.25"/>
    <row r="1002466" customFormat="1" x14ac:dyDescent="0.25"/>
    <row r="1002467" customFormat="1" x14ac:dyDescent="0.25"/>
    <row r="1002468" customFormat="1" x14ac:dyDescent="0.25"/>
    <row r="1002469" customFormat="1" x14ac:dyDescent="0.25"/>
    <row r="1002470" customFormat="1" x14ac:dyDescent="0.25"/>
    <row r="1002471" customFormat="1" x14ac:dyDescent="0.25"/>
    <row r="1002472" customFormat="1" x14ac:dyDescent="0.25"/>
    <row r="1002473" customFormat="1" x14ac:dyDescent="0.25"/>
    <row r="1002474" customFormat="1" x14ac:dyDescent="0.25"/>
    <row r="1002475" customFormat="1" x14ac:dyDescent="0.25"/>
    <row r="1002476" customFormat="1" x14ac:dyDescent="0.25"/>
    <row r="1002477" customFormat="1" x14ac:dyDescent="0.25"/>
    <row r="1002478" customFormat="1" x14ac:dyDescent="0.25"/>
    <row r="1002479" customFormat="1" x14ac:dyDescent="0.25"/>
    <row r="1002480" customFormat="1" x14ac:dyDescent="0.25"/>
    <row r="1002481" customFormat="1" x14ac:dyDescent="0.25"/>
    <row r="1002482" customFormat="1" x14ac:dyDescent="0.25"/>
    <row r="1002483" customFormat="1" x14ac:dyDescent="0.25"/>
    <row r="1002484" customFormat="1" x14ac:dyDescent="0.25"/>
    <row r="1002485" customFormat="1" x14ac:dyDescent="0.25"/>
    <row r="1002486" customFormat="1" x14ac:dyDescent="0.25"/>
    <row r="1002487" customFormat="1" x14ac:dyDescent="0.25"/>
    <row r="1002488" customFormat="1" x14ac:dyDescent="0.25"/>
    <row r="1002489" customFormat="1" x14ac:dyDescent="0.25"/>
    <row r="1002490" customFormat="1" x14ac:dyDescent="0.25"/>
    <row r="1002491" customFormat="1" x14ac:dyDescent="0.25"/>
    <row r="1002492" customFormat="1" x14ac:dyDescent="0.25"/>
    <row r="1002493" customFormat="1" x14ac:dyDescent="0.25"/>
    <row r="1002494" customFormat="1" x14ac:dyDescent="0.25"/>
    <row r="1002495" customFormat="1" x14ac:dyDescent="0.25"/>
    <row r="1002496" customFormat="1" x14ac:dyDescent="0.25"/>
    <row r="1002497" customFormat="1" x14ac:dyDescent="0.25"/>
    <row r="1002498" customFormat="1" x14ac:dyDescent="0.25"/>
    <row r="1002499" customFormat="1" x14ac:dyDescent="0.25"/>
    <row r="1002500" customFormat="1" x14ac:dyDescent="0.25"/>
    <row r="1002501" customFormat="1" x14ac:dyDescent="0.25"/>
    <row r="1002502" customFormat="1" x14ac:dyDescent="0.25"/>
    <row r="1002503" customFormat="1" x14ac:dyDescent="0.25"/>
    <row r="1002504" customFormat="1" x14ac:dyDescent="0.25"/>
    <row r="1002505" customFormat="1" x14ac:dyDescent="0.25"/>
    <row r="1002506" customFormat="1" x14ac:dyDescent="0.25"/>
    <row r="1002507" customFormat="1" x14ac:dyDescent="0.25"/>
    <row r="1002508" customFormat="1" x14ac:dyDescent="0.25"/>
    <row r="1002509" customFormat="1" x14ac:dyDescent="0.25"/>
    <row r="1002510" customFormat="1" x14ac:dyDescent="0.25"/>
    <row r="1002511" customFormat="1" x14ac:dyDescent="0.25"/>
    <row r="1002512" customFormat="1" x14ac:dyDescent="0.25"/>
    <row r="1002513" customFormat="1" x14ac:dyDescent="0.25"/>
    <row r="1002514" customFormat="1" x14ac:dyDescent="0.25"/>
    <row r="1002515" customFormat="1" x14ac:dyDescent="0.25"/>
    <row r="1002516" customFormat="1" x14ac:dyDescent="0.25"/>
    <row r="1002517" customFormat="1" x14ac:dyDescent="0.25"/>
    <row r="1002518" customFormat="1" x14ac:dyDescent="0.25"/>
    <row r="1002519" customFormat="1" x14ac:dyDescent="0.25"/>
    <row r="1002520" customFormat="1" x14ac:dyDescent="0.25"/>
    <row r="1002521" customFormat="1" x14ac:dyDescent="0.25"/>
    <row r="1002522" customFormat="1" x14ac:dyDescent="0.25"/>
    <row r="1002523" customFormat="1" x14ac:dyDescent="0.25"/>
    <row r="1002524" customFormat="1" x14ac:dyDescent="0.25"/>
    <row r="1002525" customFormat="1" x14ac:dyDescent="0.25"/>
    <row r="1002526" customFormat="1" x14ac:dyDescent="0.25"/>
    <row r="1002527" customFormat="1" x14ac:dyDescent="0.25"/>
    <row r="1002528" customFormat="1" x14ac:dyDescent="0.25"/>
    <row r="1002529" customFormat="1" x14ac:dyDescent="0.25"/>
    <row r="1002530" customFormat="1" x14ac:dyDescent="0.25"/>
    <row r="1002531" customFormat="1" x14ac:dyDescent="0.25"/>
    <row r="1002532" customFormat="1" x14ac:dyDescent="0.25"/>
    <row r="1002533" customFormat="1" x14ac:dyDescent="0.25"/>
    <row r="1002534" customFormat="1" x14ac:dyDescent="0.25"/>
    <row r="1002535" customFormat="1" x14ac:dyDescent="0.25"/>
    <row r="1002536" customFormat="1" x14ac:dyDescent="0.25"/>
    <row r="1002537" customFormat="1" x14ac:dyDescent="0.25"/>
    <row r="1002538" customFormat="1" x14ac:dyDescent="0.25"/>
    <row r="1002539" customFormat="1" x14ac:dyDescent="0.25"/>
    <row r="1002540" customFormat="1" x14ac:dyDescent="0.25"/>
    <row r="1002541" customFormat="1" x14ac:dyDescent="0.25"/>
    <row r="1002542" customFormat="1" x14ac:dyDescent="0.25"/>
    <row r="1002543" customFormat="1" x14ac:dyDescent="0.25"/>
    <row r="1002544" customFormat="1" x14ac:dyDescent="0.25"/>
    <row r="1002545" customFormat="1" x14ac:dyDescent="0.25"/>
    <row r="1002546" customFormat="1" x14ac:dyDescent="0.25"/>
    <row r="1002547" customFormat="1" x14ac:dyDescent="0.25"/>
    <row r="1002548" customFormat="1" x14ac:dyDescent="0.25"/>
    <row r="1002549" customFormat="1" x14ac:dyDescent="0.25"/>
    <row r="1002550" customFormat="1" x14ac:dyDescent="0.25"/>
    <row r="1002551" customFormat="1" x14ac:dyDescent="0.25"/>
    <row r="1002552" customFormat="1" x14ac:dyDescent="0.25"/>
    <row r="1002553" customFormat="1" x14ac:dyDescent="0.25"/>
    <row r="1002554" customFormat="1" x14ac:dyDescent="0.25"/>
    <row r="1002555" customFormat="1" x14ac:dyDescent="0.25"/>
    <row r="1002556" customFormat="1" x14ac:dyDescent="0.25"/>
    <row r="1002557" customFormat="1" x14ac:dyDescent="0.25"/>
    <row r="1002558" customFormat="1" x14ac:dyDescent="0.25"/>
    <row r="1002559" customFormat="1" x14ac:dyDescent="0.25"/>
    <row r="1002560" customFormat="1" x14ac:dyDescent="0.25"/>
    <row r="1002561" customFormat="1" x14ac:dyDescent="0.25"/>
    <row r="1002562" customFormat="1" x14ac:dyDescent="0.25"/>
    <row r="1002563" customFormat="1" x14ac:dyDescent="0.25"/>
    <row r="1002564" customFormat="1" x14ac:dyDescent="0.25"/>
    <row r="1002565" customFormat="1" x14ac:dyDescent="0.25"/>
    <row r="1002566" customFormat="1" x14ac:dyDescent="0.25"/>
    <row r="1002567" customFormat="1" x14ac:dyDescent="0.25"/>
    <row r="1002568" customFormat="1" x14ac:dyDescent="0.25"/>
    <row r="1002569" customFormat="1" x14ac:dyDescent="0.25"/>
    <row r="1002570" customFormat="1" x14ac:dyDescent="0.25"/>
    <row r="1002571" customFormat="1" x14ac:dyDescent="0.25"/>
    <row r="1002572" customFormat="1" x14ac:dyDescent="0.25"/>
    <row r="1002573" customFormat="1" x14ac:dyDescent="0.25"/>
    <row r="1002574" customFormat="1" x14ac:dyDescent="0.25"/>
    <row r="1002575" customFormat="1" x14ac:dyDescent="0.25"/>
    <row r="1002576" customFormat="1" x14ac:dyDescent="0.25"/>
    <row r="1002577" customFormat="1" x14ac:dyDescent="0.25"/>
    <row r="1002578" customFormat="1" x14ac:dyDescent="0.25"/>
    <row r="1002579" customFormat="1" x14ac:dyDescent="0.25"/>
    <row r="1002580" customFormat="1" x14ac:dyDescent="0.25"/>
    <row r="1002581" customFormat="1" x14ac:dyDescent="0.25"/>
    <row r="1002582" customFormat="1" x14ac:dyDescent="0.25"/>
    <row r="1002583" customFormat="1" x14ac:dyDescent="0.25"/>
    <row r="1002584" customFormat="1" x14ac:dyDescent="0.25"/>
    <row r="1002585" customFormat="1" x14ac:dyDescent="0.25"/>
    <row r="1002586" customFormat="1" x14ac:dyDescent="0.25"/>
    <row r="1002587" customFormat="1" x14ac:dyDescent="0.25"/>
    <row r="1002588" customFormat="1" x14ac:dyDescent="0.25"/>
    <row r="1002589" customFormat="1" x14ac:dyDescent="0.25"/>
    <row r="1002590" customFormat="1" x14ac:dyDescent="0.25"/>
    <row r="1002591" customFormat="1" x14ac:dyDescent="0.25"/>
    <row r="1002592" customFormat="1" x14ac:dyDescent="0.25"/>
    <row r="1002593" customFormat="1" x14ac:dyDescent="0.25"/>
    <row r="1002594" customFormat="1" x14ac:dyDescent="0.25"/>
    <row r="1002595" customFormat="1" x14ac:dyDescent="0.25"/>
    <row r="1002596" customFormat="1" x14ac:dyDescent="0.25"/>
    <row r="1002597" customFormat="1" x14ac:dyDescent="0.25"/>
    <row r="1002598" customFormat="1" x14ac:dyDescent="0.25"/>
    <row r="1002599" customFormat="1" x14ac:dyDescent="0.25"/>
    <row r="1002600" customFormat="1" x14ac:dyDescent="0.25"/>
    <row r="1002601" customFormat="1" x14ac:dyDescent="0.25"/>
    <row r="1002602" customFormat="1" x14ac:dyDescent="0.25"/>
    <row r="1002603" customFormat="1" x14ac:dyDescent="0.25"/>
    <row r="1002604" customFormat="1" x14ac:dyDescent="0.25"/>
    <row r="1002605" customFormat="1" x14ac:dyDescent="0.25"/>
    <row r="1002606" customFormat="1" x14ac:dyDescent="0.25"/>
    <row r="1002607" customFormat="1" x14ac:dyDescent="0.25"/>
    <row r="1002608" customFormat="1" x14ac:dyDescent="0.25"/>
    <row r="1002609" customFormat="1" x14ac:dyDescent="0.25"/>
    <row r="1002610" customFormat="1" x14ac:dyDescent="0.25"/>
    <row r="1002611" customFormat="1" x14ac:dyDescent="0.25"/>
    <row r="1002612" customFormat="1" x14ac:dyDescent="0.25"/>
    <row r="1002613" customFormat="1" x14ac:dyDescent="0.25"/>
    <row r="1002614" customFormat="1" x14ac:dyDescent="0.25"/>
    <row r="1002615" customFormat="1" x14ac:dyDescent="0.25"/>
    <row r="1002616" customFormat="1" x14ac:dyDescent="0.25"/>
    <row r="1002617" customFormat="1" x14ac:dyDescent="0.25"/>
    <row r="1002618" customFormat="1" x14ac:dyDescent="0.25"/>
    <row r="1002619" customFormat="1" x14ac:dyDescent="0.25"/>
    <row r="1002620" customFormat="1" x14ac:dyDescent="0.25"/>
    <row r="1002621" customFormat="1" x14ac:dyDescent="0.25"/>
    <row r="1002622" customFormat="1" x14ac:dyDescent="0.25"/>
    <row r="1002623" customFormat="1" x14ac:dyDescent="0.25"/>
    <row r="1002624" customFormat="1" x14ac:dyDescent="0.25"/>
    <row r="1002625" customFormat="1" x14ac:dyDescent="0.25"/>
    <row r="1002626" customFormat="1" x14ac:dyDescent="0.25"/>
    <row r="1002627" customFormat="1" x14ac:dyDescent="0.25"/>
    <row r="1002628" customFormat="1" x14ac:dyDescent="0.25"/>
    <row r="1002629" customFormat="1" x14ac:dyDescent="0.25"/>
    <row r="1002630" customFormat="1" x14ac:dyDescent="0.25"/>
    <row r="1002631" customFormat="1" x14ac:dyDescent="0.25"/>
    <row r="1002632" customFormat="1" x14ac:dyDescent="0.25"/>
    <row r="1002633" customFormat="1" x14ac:dyDescent="0.25"/>
    <row r="1002634" customFormat="1" x14ac:dyDescent="0.25"/>
    <row r="1002635" customFormat="1" x14ac:dyDescent="0.25"/>
    <row r="1002636" customFormat="1" x14ac:dyDescent="0.25"/>
    <row r="1002637" customFormat="1" x14ac:dyDescent="0.25"/>
    <row r="1002638" customFormat="1" x14ac:dyDescent="0.25"/>
    <row r="1002639" customFormat="1" x14ac:dyDescent="0.25"/>
    <row r="1002640" customFormat="1" x14ac:dyDescent="0.25"/>
    <row r="1002641" customFormat="1" x14ac:dyDescent="0.25"/>
    <row r="1002642" customFormat="1" x14ac:dyDescent="0.25"/>
    <row r="1002643" customFormat="1" x14ac:dyDescent="0.25"/>
    <row r="1002644" customFormat="1" x14ac:dyDescent="0.25"/>
    <row r="1002645" customFormat="1" x14ac:dyDescent="0.25"/>
    <row r="1002646" customFormat="1" x14ac:dyDescent="0.25"/>
    <row r="1002647" customFormat="1" x14ac:dyDescent="0.25"/>
    <row r="1002648" customFormat="1" x14ac:dyDescent="0.25"/>
    <row r="1002649" customFormat="1" x14ac:dyDescent="0.25"/>
    <row r="1002650" customFormat="1" x14ac:dyDescent="0.25"/>
    <row r="1002651" customFormat="1" x14ac:dyDescent="0.25"/>
    <row r="1002652" customFormat="1" x14ac:dyDescent="0.25"/>
    <row r="1002653" customFormat="1" x14ac:dyDescent="0.25"/>
    <row r="1002654" customFormat="1" x14ac:dyDescent="0.25"/>
    <row r="1002655" customFormat="1" x14ac:dyDescent="0.25"/>
    <row r="1002656" customFormat="1" x14ac:dyDescent="0.25"/>
    <row r="1002657" customFormat="1" x14ac:dyDescent="0.25"/>
    <row r="1002658" customFormat="1" x14ac:dyDescent="0.25"/>
    <row r="1002659" customFormat="1" x14ac:dyDescent="0.25"/>
    <row r="1002660" customFormat="1" x14ac:dyDescent="0.25"/>
    <row r="1002661" customFormat="1" x14ac:dyDescent="0.25"/>
    <row r="1002662" customFormat="1" x14ac:dyDescent="0.25"/>
    <row r="1002663" customFormat="1" x14ac:dyDescent="0.25"/>
    <row r="1002664" customFormat="1" x14ac:dyDescent="0.25"/>
    <row r="1002665" customFormat="1" x14ac:dyDescent="0.25"/>
    <row r="1002666" customFormat="1" x14ac:dyDescent="0.25"/>
    <row r="1002667" customFormat="1" x14ac:dyDescent="0.25"/>
    <row r="1002668" customFormat="1" x14ac:dyDescent="0.25"/>
    <row r="1002669" customFormat="1" x14ac:dyDescent="0.25"/>
    <row r="1002670" customFormat="1" x14ac:dyDescent="0.25"/>
    <row r="1002671" customFormat="1" x14ac:dyDescent="0.25"/>
    <row r="1002672" customFormat="1" x14ac:dyDescent="0.25"/>
    <row r="1002673" customFormat="1" x14ac:dyDescent="0.25"/>
    <row r="1002674" customFormat="1" x14ac:dyDescent="0.25"/>
    <row r="1002675" customFormat="1" x14ac:dyDescent="0.25"/>
    <row r="1002676" customFormat="1" x14ac:dyDescent="0.25"/>
    <row r="1002677" customFormat="1" x14ac:dyDescent="0.25"/>
    <row r="1002678" customFormat="1" x14ac:dyDescent="0.25"/>
    <row r="1002679" customFormat="1" x14ac:dyDescent="0.25"/>
    <row r="1002680" customFormat="1" x14ac:dyDescent="0.25"/>
    <row r="1002681" customFormat="1" x14ac:dyDescent="0.25"/>
    <row r="1002682" customFormat="1" x14ac:dyDescent="0.25"/>
    <row r="1002683" customFormat="1" x14ac:dyDescent="0.25"/>
    <row r="1002684" customFormat="1" x14ac:dyDescent="0.25"/>
    <row r="1002685" customFormat="1" x14ac:dyDescent="0.25"/>
    <row r="1002686" customFormat="1" x14ac:dyDescent="0.25"/>
    <row r="1002687" customFormat="1" x14ac:dyDescent="0.25"/>
    <row r="1002688" customFormat="1" x14ac:dyDescent="0.25"/>
    <row r="1002689" customFormat="1" x14ac:dyDescent="0.25"/>
    <row r="1002690" customFormat="1" x14ac:dyDescent="0.25"/>
    <row r="1002691" customFormat="1" x14ac:dyDescent="0.25"/>
    <row r="1002692" customFormat="1" x14ac:dyDescent="0.25"/>
    <row r="1002693" customFormat="1" x14ac:dyDescent="0.25"/>
    <row r="1002694" customFormat="1" x14ac:dyDescent="0.25"/>
    <row r="1002695" customFormat="1" x14ac:dyDescent="0.25"/>
    <row r="1002696" customFormat="1" x14ac:dyDescent="0.25"/>
    <row r="1002697" customFormat="1" x14ac:dyDescent="0.25"/>
    <row r="1002698" customFormat="1" x14ac:dyDescent="0.25"/>
    <row r="1002699" customFormat="1" x14ac:dyDescent="0.25"/>
    <row r="1002700" customFormat="1" x14ac:dyDescent="0.25"/>
    <row r="1002701" customFormat="1" x14ac:dyDescent="0.25"/>
    <row r="1002702" customFormat="1" x14ac:dyDescent="0.25"/>
    <row r="1002703" customFormat="1" x14ac:dyDescent="0.25"/>
    <row r="1002704" customFormat="1" x14ac:dyDescent="0.25"/>
    <row r="1002705" customFormat="1" x14ac:dyDescent="0.25"/>
    <row r="1002706" customFormat="1" x14ac:dyDescent="0.25"/>
    <row r="1002707" customFormat="1" x14ac:dyDescent="0.25"/>
    <row r="1002708" customFormat="1" x14ac:dyDescent="0.25"/>
    <row r="1002709" customFormat="1" x14ac:dyDescent="0.25"/>
    <row r="1002710" customFormat="1" x14ac:dyDescent="0.25"/>
    <row r="1002711" customFormat="1" x14ac:dyDescent="0.25"/>
    <row r="1002712" customFormat="1" x14ac:dyDescent="0.25"/>
    <row r="1002713" customFormat="1" x14ac:dyDescent="0.25"/>
    <row r="1002714" customFormat="1" x14ac:dyDescent="0.25"/>
    <row r="1002715" customFormat="1" x14ac:dyDescent="0.25"/>
    <row r="1002716" customFormat="1" x14ac:dyDescent="0.25"/>
    <row r="1002717" customFormat="1" x14ac:dyDescent="0.25"/>
    <row r="1002718" customFormat="1" x14ac:dyDescent="0.25"/>
    <row r="1002719" customFormat="1" x14ac:dyDescent="0.25"/>
    <row r="1002720" customFormat="1" x14ac:dyDescent="0.25"/>
    <row r="1002721" customFormat="1" x14ac:dyDescent="0.25"/>
    <row r="1002722" customFormat="1" x14ac:dyDescent="0.25"/>
    <row r="1002723" customFormat="1" x14ac:dyDescent="0.25"/>
    <row r="1002724" customFormat="1" x14ac:dyDescent="0.25"/>
    <row r="1002725" customFormat="1" x14ac:dyDescent="0.25"/>
    <row r="1002726" customFormat="1" x14ac:dyDescent="0.25"/>
    <row r="1002727" customFormat="1" x14ac:dyDescent="0.25"/>
    <row r="1002728" customFormat="1" x14ac:dyDescent="0.25"/>
    <row r="1002729" customFormat="1" x14ac:dyDescent="0.25"/>
    <row r="1002730" customFormat="1" x14ac:dyDescent="0.25"/>
    <row r="1002731" customFormat="1" x14ac:dyDescent="0.25"/>
    <row r="1002732" customFormat="1" x14ac:dyDescent="0.25"/>
    <row r="1002733" customFormat="1" x14ac:dyDescent="0.25"/>
    <row r="1002734" customFormat="1" x14ac:dyDescent="0.25"/>
    <row r="1002735" customFormat="1" x14ac:dyDescent="0.25"/>
    <row r="1002736" customFormat="1" x14ac:dyDescent="0.25"/>
    <row r="1002737" customFormat="1" x14ac:dyDescent="0.25"/>
    <row r="1002738" customFormat="1" x14ac:dyDescent="0.25"/>
    <row r="1002739" customFormat="1" x14ac:dyDescent="0.25"/>
    <row r="1002740" customFormat="1" x14ac:dyDescent="0.25"/>
    <row r="1002741" customFormat="1" x14ac:dyDescent="0.25"/>
    <row r="1002742" customFormat="1" x14ac:dyDescent="0.25"/>
    <row r="1002743" customFormat="1" x14ac:dyDescent="0.25"/>
    <row r="1002744" customFormat="1" x14ac:dyDescent="0.25"/>
    <row r="1002745" customFormat="1" x14ac:dyDescent="0.25"/>
    <row r="1002746" customFormat="1" x14ac:dyDescent="0.25"/>
    <row r="1002747" customFormat="1" x14ac:dyDescent="0.25"/>
    <row r="1002748" customFormat="1" x14ac:dyDescent="0.25"/>
    <row r="1002749" customFormat="1" x14ac:dyDescent="0.25"/>
    <row r="1002750" customFormat="1" x14ac:dyDescent="0.25"/>
    <row r="1002751" customFormat="1" x14ac:dyDescent="0.25"/>
    <row r="1002752" customFormat="1" x14ac:dyDescent="0.25"/>
    <row r="1002753" customFormat="1" x14ac:dyDescent="0.25"/>
    <row r="1002754" customFormat="1" x14ac:dyDescent="0.25"/>
    <row r="1002755" customFormat="1" x14ac:dyDescent="0.25"/>
    <row r="1002756" customFormat="1" x14ac:dyDescent="0.25"/>
    <row r="1002757" customFormat="1" x14ac:dyDescent="0.25"/>
    <row r="1002758" customFormat="1" x14ac:dyDescent="0.25"/>
    <row r="1002759" customFormat="1" x14ac:dyDescent="0.25"/>
    <row r="1002760" customFormat="1" x14ac:dyDescent="0.25"/>
    <row r="1002761" customFormat="1" x14ac:dyDescent="0.25"/>
    <row r="1002762" customFormat="1" x14ac:dyDescent="0.25"/>
    <row r="1002763" customFormat="1" x14ac:dyDescent="0.25"/>
    <row r="1002764" customFormat="1" x14ac:dyDescent="0.25"/>
    <row r="1002765" customFormat="1" x14ac:dyDescent="0.25"/>
    <row r="1002766" customFormat="1" x14ac:dyDescent="0.25"/>
    <row r="1002767" customFormat="1" x14ac:dyDescent="0.25"/>
    <row r="1002768" customFormat="1" x14ac:dyDescent="0.25"/>
    <row r="1002769" customFormat="1" x14ac:dyDescent="0.25"/>
    <row r="1002770" customFormat="1" x14ac:dyDescent="0.25"/>
    <row r="1002771" customFormat="1" x14ac:dyDescent="0.25"/>
    <row r="1002772" customFormat="1" x14ac:dyDescent="0.25"/>
    <row r="1002773" customFormat="1" x14ac:dyDescent="0.25"/>
    <row r="1002774" customFormat="1" x14ac:dyDescent="0.25"/>
    <row r="1002775" customFormat="1" x14ac:dyDescent="0.25"/>
    <row r="1002776" customFormat="1" x14ac:dyDescent="0.25"/>
    <row r="1002777" customFormat="1" x14ac:dyDescent="0.25"/>
    <row r="1002778" customFormat="1" x14ac:dyDescent="0.25"/>
    <row r="1002779" customFormat="1" x14ac:dyDescent="0.25"/>
    <row r="1002780" customFormat="1" x14ac:dyDescent="0.25"/>
    <row r="1002781" customFormat="1" x14ac:dyDescent="0.25"/>
    <row r="1002782" customFormat="1" x14ac:dyDescent="0.25"/>
    <row r="1002783" customFormat="1" x14ac:dyDescent="0.25"/>
    <row r="1002784" customFormat="1" x14ac:dyDescent="0.25"/>
    <row r="1002785" customFormat="1" x14ac:dyDescent="0.25"/>
    <row r="1002786" customFormat="1" x14ac:dyDescent="0.25"/>
    <row r="1002787" customFormat="1" x14ac:dyDescent="0.25"/>
    <row r="1002788" customFormat="1" x14ac:dyDescent="0.25"/>
    <row r="1002789" customFormat="1" x14ac:dyDescent="0.25"/>
    <row r="1002790" customFormat="1" x14ac:dyDescent="0.25"/>
    <row r="1002791" customFormat="1" x14ac:dyDescent="0.25"/>
    <row r="1002792" customFormat="1" x14ac:dyDescent="0.25"/>
    <row r="1002793" customFormat="1" x14ac:dyDescent="0.25"/>
    <row r="1002794" customFormat="1" x14ac:dyDescent="0.25"/>
    <row r="1002795" customFormat="1" x14ac:dyDescent="0.25"/>
    <row r="1002796" customFormat="1" x14ac:dyDescent="0.25"/>
    <row r="1002797" customFormat="1" x14ac:dyDescent="0.25"/>
    <row r="1002798" customFormat="1" x14ac:dyDescent="0.25"/>
    <row r="1002799" customFormat="1" x14ac:dyDescent="0.25"/>
    <row r="1002800" customFormat="1" x14ac:dyDescent="0.25"/>
    <row r="1002801" customFormat="1" x14ac:dyDescent="0.25"/>
    <row r="1002802" customFormat="1" x14ac:dyDescent="0.25"/>
    <row r="1002803" customFormat="1" x14ac:dyDescent="0.25"/>
    <row r="1002804" customFormat="1" x14ac:dyDescent="0.25"/>
    <row r="1002805" customFormat="1" x14ac:dyDescent="0.25"/>
    <row r="1002806" customFormat="1" x14ac:dyDescent="0.25"/>
    <row r="1002807" customFormat="1" x14ac:dyDescent="0.25"/>
    <row r="1002808" customFormat="1" x14ac:dyDescent="0.25"/>
    <row r="1002809" customFormat="1" x14ac:dyDescent="0.25"/>
    <row r="1002810" customFormat="1" x14ac:dyDescent="0.25"/>
    <row r="1002811" customFormat="1" x14ac:dyDescent="0.25"/>
    <row r="1002812" customFormat="1" x14ac:dyDescent="0.25"/>
    <row r="1002813" customFormat="1" x14ac:dyDescent="0.25"/>
    <row r="1002814" customFormat="1" x14ac:dyDescent="0.25"/>
    <row r="1002815" customFormat="1" x14ac:dyDescent="0.25"/>
    <row r="1002816" customFormat="1" x14ac:dyDescent="0.25"/>
    <row r="1002817" customFormat="1" x14ac:dyDescent="0.25"/>
    <row r="1002818" customFormat="1" x14ac:dyDescent="0.25"/>
    <row r="1002819" customFormat="1" x14ac:dyDescent="0.25"/>
    <row r="1002820" customFormat="1" x14ac:dyDescent="0.25"/>
    <row r="1002821" customFormat="1" x14ac:dyDescent="0.25"/>
    <row r="1002822" customFormat="1" x14ac:dyDescent="0.25"/>
    <row r="1002823" customFormat="1" x14ac:dyDescent="0.25"/>
    <row r="1002824" customFormat="1" x14ac:dyDescent="0.25"/>
    <row r="1002825" customFormat="1" x14ac:dyDescent="0.25"/>
    <row r="1002826" customFormat="1" x14ac:dyDescent="0.25"/>
    <row r="1002827" customFormat="1" x14ac:dyDescent="0.25"/>
    <row r="1002828" customFormat="1" x14ac:dyDescent="0.25"/>
    <row r="1002829" customFormat="1" x14ac:dyDescent="0.25"/>
    <row r="1002830" customFormat="1" x14ac:dyDescent="0.25"/>
    <row r="1002831" customFormat="1" x14ac:dyDescent="0.25"/>
    <row r="1002832" customFormat="1" x14ac:dyDescent="0.25"/>
    <row r="1002833" customFormat="1" x14ac:dyDescent="0.25"/>
    <row r="1002834" customFormat="1" x14ac:dyDescent="0.25"/>
    <row r="1002835" customFormat="1" x14ac:dyDescent="0.25"/>
    <row r="1002836" customFormat="1" x14ac:dyDescent="0.25"/>
    <row r="1002837" customFormat="1" x14ac:dyDescent="0.25"/>
    <row r="1002838" customFormat="1" x14ac:dyDescent="0.25"/>
    <row r="1002839" customFormat="1" x14ac:dyDescent="0.25"/>
    <row r="1002840" customFormat="1" x14ac:dyDescent="0.25"/>
    <row r="1002841" customFormat="1" x14ac:dyDescent="0.25"/>
    <row r="1002842" customFormat="1" x14ac:dyDescent="0.25"/>
    <row r="1002843" customFormat="1" x14ac:dyDescent="0.25"/>
    <row r="1002844" customFormat="1" x14ac:dyDescent="0.25"/>
    <row r="1002845" customFormat="1" x14ac:dyDescent="0.25"/>
    <row r="1002846" customFormat="1" x14ac:dyDescent="0.25"/>
    <row r="1002847" customFormat="1" x14ac:dyDescent="0.25"/>
    <row r="1002848" customFormat="1" x14ac:dyDescent="0.25"/>
    <row r="1002849" customFormat="1" x14ac:dyDescent="0.25"/>
    <row r="1002850" customFormat="1" x14ac:dyDescent="0.25"/>
    <row r="1002851" customFormat="1" x14ac:dyDescent="0.25"/>
    <row r="1002852" customFormat="1" x14ac:dyDescent="0.25"/>
    <row r="1002853" customFormat="1" x14ac:dyDescent="0.25"/>
    <row r="1002854" customFormat="1" x14ac:dyDescent="0.25"/>
    <row r="1002855" customFormat="1" x14ac:dyDescent="0.25"/>
    <row r="1002856" customFormat="1" x14ac:dyDescent="0.25"/>
    <row r="1002857" customFormat="1" x14ac:dyDescent="0.25"/>
    <row r="1002858" customFormat="1" x14ac:dyDescent="0.25"/>
    <row r="1002859" customFormat="1" x14ac:dyDescent="0.25"/>
    <row r="1002860" customFormat="1" x14ac:dyDescent="0.25"/>
    <row r="1002861" customFormat="1" x14ac:dyDescent="0.25"/>
    <row r="1002862" customFormat="1" x14ac:dyDescent="0.25"/>
    <row r="1002863" customFormat="1" x14ac:dyDescent="0.25"/>
    <row r="1002864" customFormat="1" x14ac:dyDescent="0.25"/>
    <row r="1002865" customFormat="1" x14ac:dyDescent="0.25"/>
    <row r="1002866" customFormat="1" x14ac:dyDescent="0.25"/>
    <row r="1002867" customFormat="1" x14ac:dyDescent="0.25"/>
    <row r="1002868" customFormat="1" x14ac:dyDescent="0.25"/>
    <row r="1002869" customFormat="1" x14ac:dyDescent="0.25"/>
    <row r="1002870" customFormat="1" x14ac:dyDescent="0.25"/>
    <row r="1002871" customFormat="1" x14ac:dyDescent="0.25"/>
    <row r="1002872" customFormat="1" x14ac:dyDescent="0.25"/>
    <row r="1002873" customFormat="1" x14ac:dyDescent="0.25"/>
    <row r="1002874" customFormat="1" x14ac:dyDescent="0.25"/>
    <row r="1002875" customFormat="1" x14ac:dyDescent="0.25"/>
    <row r="1002876" customFormat="1" x14ac:dyDescent="0.25"/>
    <row r="1002877" customFormat="1" x14ac:dyDescent="0.25"/>
    <row r="1002878" customFormat="1" x14ac:dyDescent="0.25"/>
    <row r="1002879" customFormat="1" x14ac:dyDescent="0.25"/>
    <row r="1002880" customFormat="1" x14ac:dyDescent="0.25"/>
    <row r="1002881" customFormat="1" x14ac:dyDescent="0.25"/>
    <row r="1002882" customFormat="1" x14ac:dyDescent="0.25"/>
    <row r="1002883" customFormat="1" x14ac:dyDescent="0.25"/>
    <row r="1002884" customFormat="1" x14ac:dyDescent="0.25"/>
    <row r="1002885" customFormat="1" x14ac:dyDescent="0.25"/>
    <row r="1002886" customFormat="1" x14ac:dyDescent="0.25"/>
    <row r="1002887" customFormat="1" x14ac:dyDescent="0.25"/>
    <row r="1002888" customFormat="1" x14ac:dyDescent="0.25"/>
    <row r="1002889" customFormat="1" x14ac:dyDescent="0.25"/>
    <row r="1002890" customFormat="1" x14ac:dyDescent="0.25"/>
    <row r="1002891" customFormat="1" x14ac:dyDescent="0.25"/>
    <row r="1002892" customFormat="1" x14ac:dyDescent="0.25"/>
    <row r="1002893" customFormat="1" x14ac:dyDescent="0.25"/>
    <row r="1002894" customFormat="1" x14ac:dyDescent="0.25"/>
    <row r="1002895" customFormat="1" x14ac:dyDescent="0.25"/>
    <row r="1002896" customFormat="1" x14ac:dyDescent="0.25"/>
    <row r="1002897" customFormat="1" x14ac:dyDescent="0.25"/>
    <row r="1002898" customFormat="1" x14ac:dyDescent="0.25"/>
    <row r="1002899" customFormat="1" x14ac:dyDescent="0.25"/>
    <row r="1002900" customFormat="1" x14ac:dyDescent="0.25"/>
    <row r="1002901" customFormat="1" x14ac:dyDescent="0.25"/>
    <row r="1002902" customFormat="1" x14ac:dyDescent="0.25"/>
    <row r="1002903" customFormat="1" x14ac:dyDescent="0.25"/>
    <row r="1002904" customFormat="1" x14ac:dyDescent="0.25"/>
    <row r="1002905" customFormat="1" x14ac:dyDescent="0.25"/>
    <row r="1002906" customFormat="1" x14ac:dyDescent="0.25"/>
    <row r="1002907" customFormat="1" x14ac:dyDescent="0.25"/>
    <row r="1002908" customFormat="1" x14ac:dyDescent="0.25"/>
    <row r="1002909" customFormat="1" x14ac:dyDescent="0.25"/>
    <row r="1002910" customFormat="1" x14ac:dyDescent="0.25"/>
    <row r="1002911" customFormat="1" x14ac:dyDescent="0.25"/>
    <row r="1002912" customFormat="1" x14ac:dyDescent="0.25"/>
    <row r="1002913" customFormat="1" x14ac:dyDescent="0.25"/>
    <row r="1002914" customFormat="1" x14ac:dyDescent="0.25"/>
    <row r="1002915" customFormat="1" x14ac:dyDescent="0.25"/>
    <row r="1002916" customFormat="1" x14ac:dyDescent="0.25"/>
    <row r="1002917" customFormat="1" x14ac:dyDescent="0.25"/>
    <row r="1002918" customFormat="1" x14ac:dyDescent="0.25"/>
    <row r="1002919" customFormat="1" x14ac:dyDescent="0.25"/>
    <row r="1002920" customFormat="1" x14ac:dyDescent="0.25"/>
    <row r="1002921" customFormat="1" x14ac:dyDescent="0.25"/>
    <row r="1002922" customFormat="1" x14ac:dyDescent="0.25"/>
    <row r="1002923" customFormat="1" x14ac:dyDescent="0.25"/>
    <row r="1002924" customFormat="1" x14ac:dyDescent="0.25"/>
    <row r="1002925" customFormat="1" x14ac:dyDescent="0.25"/>
    <row r="1002926" customFormat="1" x14ac:dyDescent="0.25"/>
    <row r="1002927" customFormat="1" x14ac:dyDescent="0.25"/>
    <row r="1002928" customFormat="1" x14ac:dyDescent="0.25"/>
    <row r="1002929" customFormat="1" x14ac:dyDescent="0.25"/>
    <row r="1002930" customFormat="1" x14ac:dyDescent="0.25"/>
    <row r="1002931" customFormat="1" x14ac:dyDescent="0.25"/>
    <row r="1002932" customFormat="1" x14ac:dyDescent="0.25"/>
    <row r="1002933" customFormat="1" x14ac:dyDescent="0.25"/>
    <row r="1002934" customFormat="1" x14ac:dyDescent="0.25"/>
    <row r="1002935" customFormat="1" x14ac:dyDescent="0.25"/>
    <row r="1002936" customFormat="1" x14ac:dyDescent="0.25"/>
    <row r="1002937" customFormat="1" x14ac:dyDescent="0.25"/>
    <row r="1002938" customFormat="1" x14ac:dyDescent="0.25"/>
    <row r="1002939" customFormat="1" x14ac:dyDescent="0.25"/>
    <row r="1002940" customFormat="1" x14ac:dyDescent="0.25"/>
    <row r="1002941" customFormat="1" x14ac:dyDescent="0.25"/>
    <row r="1002942" customFormat="1" x14ac:dyDescent="0.25"/>
    <row r="1002943" customFormat="1" x14ac:dyDescent="0.25"/>
    <row r="1002944" customFormat="1" x14ac:dyDescent="0.25"/>
    <row r="1002945" customFormat="1" x14ac:dyDescent="0.25"/>
    <row r="1002946" customFormat="1" x14ac:dyDescent="0.25"/>
    <row r="1002947" customFormat="1" x14ac:dyDescent="0.25"/>
    <row r="1002948" customFormat="1" x14ac:dyDescent="0.25"/>
    <row r="1002949" customFormat="1" x14ac:dyDescent="0.25"/>
    <row r="1002950" customFormat="1" x14ac:dyDescent="0.25"/>
    <row r="1002951" customFormat="1" x14ac:dyDescent="0.25"/>
    <row r="1002952" customFormat="1" x14ac:dyDescent="0.25"/>
    <row r="1002953" customFormat="1" x14ac:dyDescent="0.25"/>
    <row r="1002954" customFormat="1" x14ac:dyDescent="0.25"/>
    <row r="1002955" customFormat="1" x14ac:dyDescent="0.25"/>
    <row r="1002956" customFormat="1" x14ac:dyDescent="0.25"/>
    <row r="1002957" customFormat="1" x14ac:dyDescent="0.25"/>
    <row r="1002958" customFormat="1" x14ac:dyDescent="0.25"/>
    <row r="1002959" customFormat="1" x14ac:dyDescent="0.25"/>
    <row r="1002960" customFormat="1" x14ac:dyDescent="0.25"/>
    <row r="1002961" customFormat="1" x14ac:dyDescent="0.25"/>
    <row r="1002962" customFormat="1" x14ac:dyDescent="0.25"/>
    <row r="1002963" customFormat="1" x14ac:dyDescent="0.25"/>
    <row r="1002964" customFormat="1" x14ac:dyDescent="0.25"/>
    <row r="1002965" customFormat="1" x14ac:dyDescent="0.25"/>
    <row r="1002966" customFormat="1" x14ac:dyDescent="0.25"/>
    <row r="1002967" customFormat="1" x14ac:dyDescent="0.25"/>
    <row r="1002968" customFormat="1" x14ac:dyDescent="0.25"/>
    <row r="1002969" customFormat="1" x14ac:dyDescent="0.25"/>
    <row r="1002970" customFormat="1" x14ac:dyDescent="0.25"/>
    <row r="1002971" customFormat="1" x14ac:dyDescent="0.25"/>
    <row r="1002972" customFormat="1" x14ac:dyDescent="0.25"/>
    <row r="1002973" customFormat="1" x14ac:dyDescent="0.25"/>
    <row r="1002974" customFormat="1" x14ac:dyDescent="0.25"/>
    <row r="1002975" customFormat="1" x14ac:dyDescent="0.25"/>
    <row r="1002976" customFormat="1" x14ac:dyDescent="0.25"/>
    <row r="1002977" customFormat="1" x14ac:dyDescent="0.25"/>
    <row r="1002978" customFormat="1" x14ac:dyDescent="0.25"/>
    <row r="1002979" customFormat="1" x14ac:dyDescent="0.25"/>
    <row r="1002980" customFormat="1" x14ac:dyDescent="0.25"/>
    <row r="1002981" customFormat="1" x14ac:dyDescent="0.25"/>
    <row r="1002982" customFormat="1" x14ac:dyDescent="0.25"/>
    <row r="1002983" customFormat="1" x14ac:dyDescent="0.25"/>
    <row r="1002984" customFormat="1" x14ac:dyDescent="0.25"/>
    <row r="1002985" customFormat="1" x14ac:dyDescent="0.25"/>
    <row r="1002986" customFormat="1" x14ac:dyDescent="0.25"/>
    <row r="1002987" customFormat="1" x14ac:dyDescent="0.25"/>
    <row r="1002988" customFormat="1" x14ac:dyDescent="0.25"/>
    <row r="1002989" customFormat="1" x14ac:dyDescent="0.25"/>
    <row r="1002990" customFormat="1" x14ac:dyDescent="0.25"/>
    <row r="1002991" customFormat="1" x14ac:dyDescent="0.25"/>
    <row r="1002992" customFormat="1" x14ac:dyDescent="0.25"/>
    <row r="1002993" customFormat="1" x14ac:dyDescent="0.25"/>
    <row r="1002994" customFormat="1" x14ac:dyDescent="0.25"/>
    <row r="1002995" customFormat="1" x14ac:dyDescent="0.25"/>
    <row r="1002996" customFormat="1" x14ac:dyDescent="0.25"/>
    <row r="1002997" customFormat="1" x14ac:dyDescent="0.25"/>
    <row r="1002998" customFormat="1" x14ac:dyDescent="0.25"/>
    <row r="1002999" customFormat="1" x14ac:dyDescent="0.25"/>
    <row r="1003000" customFormat="1" x14ac:dyDescent="0.25"/>
    <row r="1003001" customFormat="1" x14ac:dyDescent="0.25"/>
    <row r="1003002" customFormat="1" x14ac:dyDescent="0.25"/>
    <row r="1003003" customFormat="1" x14ac:dyDescent="0.25"/>
    <row r="1003004" customFormat="1" x14ac:dyDescent="0.25"/>
    <row r="1003005" customFormat="1" x14ac:dyDescent="0.25"/>
    <row r="1003006" customFormat="1" x14ac:dyDescent="0.25"/>
    <row r="1003007" customFormat="1" x14ac:dyDescent="0.25"/>
    <row r="1003008" customFormat="1" x14ac:dyDescent="0.25"/>
    <row r="1003009" customFormat="1" x14ac:dyDescent="0.25"/>
    <row r="1003010" customFormat="1" x14ac:dyDescent="0.25"/>
    <row r="1003011" customFormat="1" x14ac:dyDescent="0.25"/>
    <row r="1003012" customFormat="1" x14ac:dyDescent="0.25"/>
    <row r="1003013" customFormat="1" x14ac:dyDescent="0.25"/>
    <row r="1003014" customFormat="1" x14ac:dyDescent="0.25"/>
    <row r="1003015" customFormat="1" x14ac:dyDescent="0.25"/>
    <row r="1003016" customFormat="1" x14ac:dyDescent="0.25"/>
    <row r="1003017" customFormat="1" x14ac:dyDescent="0.25"/>
    <row r="1003018" customFormat="1" x14ac:dyDescent="0.25"/>
    <row r="1003019" customFormat="1" x14ac:dyDescent="0.25"/>
    <row r="1003020" customFormat="1" x14ac:dyDescent="0.25"/>
    <row r="1003021" customFormat="1" x14ac:dyDescent="0.25"/>
    <row r="1003022" customFormat="1" x14ac:dyDescent="0.25"/>
    <row r="1003023" customFormat="1" x14ac:dyDescent="0.25"/>
    <row r="1003024" customFormat="1" x14ac:dyDescent="0.25"/>
    <row r="1003025" customFormat="1" x14ac:dyDescent="0.25"/>
    <row r="1003026" customFormat="1" x14ac:dyDescent="0.25"/>
    <row r="1003027" customFormat="1" x14ac:dyDescent="0.25"/>
    <row r="1003028" customFormat="1" x14ac:dyDescent="0.25"/>
    <row r="1003029" customFormat="1" x14ac:dyDescent="0.25"/>
    <row r="1003030" customFormat="1" x14ac:dyDescent="0.25"/>
    <row r="1003031" customFormat="1" x14ac:dyDescent="0.25"/>
    <row r="1003032" customFormat="1" x14ac:dyDescent="0.25"/>
    <row r="1003033" customFormat="1" x14ac:dyDescent="0.25"/>
    <row r="1003034" customFormat="1" x14ac:dyDescent="0.25"/>
    <row r="1003035" customFormat="1" x14ac:dyDescent="0.25"/>
    <row r="1003036" customFormat="1" x14ac:dyDescent="0.25"/>
    <row r="1003037" customFormat="1" x14ac:dyDescent="0.25"/>
    <row r="1003038" customFormat="1" x14ac:dyDescent="0.25"/>
    <row r="1003039" customFormat="1" x14ac:dyDescent="0.25"/>
    <row r="1003040" customFormat="1" x14ac:dyDescent="0.25"/>
    <row r="1003041" customFormat="1" x14ac:dyDescent="0.25"/>
    <row r="1003042" customFormat="1" x14ac:dyDescent="0.25"/>
    <row r="1003043" customFormat="1" x14ac:dyDescent="0.25"/>
    <row r="1003044" customFormat="1" x14ac:dyDescent="0.25"/>
    <row r="1003045" customFormat="1" x14ac:dyDescent="0.25"/>
    <row r="1003046" customFormat="1" x14ac:dyDescent="0.25"/>
    <row r="1003047" customFormat="1" x14ac:dyDescent="0.25"/>
    <row r="1003048" customFormat="1" x14ac:dyDescent="0.25"/>
    <row r="1003049" customFormat="1" x14ac:dyDescent="0.25"/>
    <row r="1003050" customFormat="1" x14ac:dyDescent="0.25"/>
    <row r="1003051" customFormat="1" x14ac:dyDescent="0.25"/>
    <row r="1003052" customFormat="1" x14ac:dyDescent="0.25"/>
    <row r="1003053" customFormat="1" x14ac:dyDescent="0.25"/>
    <row r="1003054" customFormat="1" x14ac:dyDescent="0.25"/>
    <row r="1003055" customFormat="1" x14ac:dyDescent="0.25"/>
    <row r="1003056" customFormat="1" x14ac:dyDescent="0.25"/>
    <row r="1003057" customFormat="1" x14ac:dyDescent="0.25"/>
    <row r="1003058" customFormat="1" x14ac:dyDescent="0.25"/>
    <row r="1003059" customFormat="1" x14ac:dyDescent="0.25"/>
    <row r="1003060" customFormat="1" x14ac:dyDescent="0.25"/>
    <row r="1003061" customFormat="1" x14ac:dyDescent="0.25"/>
    <row r="1003062" customFormat="1" x14ac:dyDescent="0.25"/>
    <row r="1003063" customFormat="1" x14ac:dyDescent="0.25"/>
    <row r="1003064" customFormat="1" x14ac:dyDescent="0.25"/>
    <row r="1003065" customFormat="1" x14ac:dyDescent="0.25"/>
    <row r="1003066" customFormat="1" x14ac:dyDescent="0.25"/>
    <row r="1003067" customFormat="1" x14ac:dyDescent="0.25"/>
    <row r="1003068" customFormat="1" x14ac:dyDescent="0.25"/>
    <row r="1003069" customFormat="1" x14ac:dyDescent="0.25"/>
    <row r="1003070" customFormat="1" x14ac:dyDescent="0.25"/>
    <row r="1003071" customFormat="1" x14ac:dyDescent="0.25"/>
    <row r="1003072" customFormat="1" x14ac:dyDescent="0.25"/>
    <row r="1003073" customFormat="1" x14ac:dyDescent="0.25"/>
    <row r="1003074" customFormat="1" x14ac:dyDescent="0.25"/>
    <row r="1003075" customFormat="1" x14ac:dyDescent="0.25"/>
    <row r="1003076" customFormat="1" x14ac:dyDescent="0.25"/>
    <row r="1003077" customFormat="1" x14ac:dyDescent="0.25"/>
    <row r="1003078" customFormat="1" x14ac:dyDescent="0.25"/>
    <row r="1003079" customFormat="1" x14ac:dyDescent="0.25"/>
    <row r="1003080" customFormat="1" x14ac:dyDescent="0.25"/>
    <row r="1003081" customFormat="1" x14ac:dyDescent="0.25"/>
    <row r="1003082" customFormat="1" x14ac:dyDescent="0.25"/>
    <row r="1003083" customFormat="1" x14ac:dyDescent="0.25"/>
    <row r="1003084" customFormat="1" x14ac:dyDescent="0.25"/>
    <row r="1003085" customFormat="1" x14ac:dyDescent="0.25"/>
    <row r="1003086" customFormat="1" x14ac:dyDescent="0.25"/>
    <row r="1003087" customFormat="1" x14ac:dyDescent="0.25"/>
    <row r="1003088" customFormat="1" x14ac:dyDescent="0.25"/>
    <row r="1003089" customFormat="1" x14ac:dyDescent="0.25"/>
    <row r="1003090" customFormat="1" x14ac:dyDescent="0.25"/>
    <row r="1003091" customFormat="1" x14ac:dyDescent="0.25"/>
    <row r="1003092" customFormat="1" x14ac:dyDescent="0.25"/>
    <row r="1003093" customFormat="1" x14ac:dyDescent="0.25"/>
    <row r="1003094" customFormat="1" x14ac:dyDescent="0.25"/>
    <row r="1003095" customFormat="1" x14ac:dyDescent="0.25"/>
    <row r="1003096" customFormat="1" x14ac:dyDescent="0.25"/>
    <row r="1003097" customFormat="1" x14ac:dyDescent="0.25"/>
    <row r="1003098" customFormat="1" x14ac:dyDescent="0.25"/>
    <row r="1003099" customFormat="1" x14ac:dyDescent="0.25"/>
    <row r="1003100" customFormat="1" x14ac:dyDescent="0.25"/>
    <row r="1003101" customFormat="1" x14ac:dyDescent="0.25"/>
    <row r="1003102" customFormat="1" x14ac:dyDescent="0.25"/>
    <row r="1003103" customFormat="1" x14ac:dyDescent="0.25"/>
    <row r="1003104" customFormat="1" x14ac:dyDescent="0.25"/>
    <row r="1003105" customFormat="1" x14ac:dyDescent="0.25"/>
    <row r="1003106" customFormat="1" x14ac:dyDescent="0.25"/>
    <row r="1003107" customFormat="1" x14ac:dyDescent="0.25"/>
    <row r="1003108" customFormat="1" x14ac:dyDescent="0.25"/>
    <row r="1003109" customFormat="1" x14ac:dyDescent="0.25"/>
    <row r="1003110" customFormat="1" x14ac:dyDescent="0.25"/>
    <row r="1003111" customFormat="1" x14ac:dyDescent="0.25"/>
    <row r="1003112" customFormat="1" x14ac:dyDescent="0.25"/>
    <row r="1003113" customFormat="1" x14ac:dyDescent="0.25"/>
    <row r="1003114" customFormat="1" x14ac:dyDescent="0.25"/>
    <row r="1003115" customFormat="1" x14ac:dyDescent="0.25"/>
    <row r="1003116" customFormat="1" x14ac:dyDescent="0.25"/>
    <row r="1003117" customFormat="1" x14ac:dyDescent="0.25"/>
    <row r="1003118" customFormat="1" x14ac:dyDescent="0.25"/>
    <row r="1003119" customFormat="1" x14ac:dyDescent="0.25"/>
    <row r="1003120" customFormat="1" x14ac:dyDescent="0.25"/>
    <row r="1003121" customFormat="1" x14ac:dyDescent="0.25"/>
    <row r="1003122" customFormat="1" x14ac:dyDescent="0.25"/>
    <row r="1003123" customFormat="1" x14ac:dyDescent="0.25"/>
    <row r="1003124" customFormat="1" x14ac:dyDescent="0.25"/>
    <row r="1003125" customFormat="1" x14ac:dyDescent="0.25"/>
    <row r="1003126" customFormat="1" x14ac:dyDescent="0.25"/>
    <row r="1003127" customFormat="1" x14ac:dyDescent="0.25"/>
    <row r="1003128" customFormat="1" x14ac:dyDescent="0.25"/>
    <row r="1003129" customFormat="1" x14ac:dyDescent="0.25"/>
    <row r="1003130" customFormat="1" x14ac:dyDescent="0.25"/>
    <row r="1003131" customFormat="1" x14ac:dyDescent="0.25"/>
    <row r="1003132" customFormat="1" x14ac:dyDescent="0.25"/>
    <row r="1003133" customFormat="1" x14ac:dyDescent="0.25"/>
    <row r="1003134" customFormat="1" x14ac:dyDescent="0.25"/>
    <row r="1003135" customFormat="1" x14ac:dyDescent="0.25"/>
    <row r="1003136" customFormat="1" x14ac:dyDescent="0.25"/>
    <row r="1003137" customFormat="1" x14ac:dyDescent="0.25"/>
    <row r="1003138" customFormat="1" x14ac:dyDescent="0.25"/>
    <row r="1003139" customFormat="1" x14ac:dyDescent="0.25"/>
    <row r="1003140" customFormat="1" x14ac:dyDescent="0.25"/>
    <row r="1003141" customFormat="1" x14ac:dyDescent="0.25"/>
    <row r="1003142" customFormat="1" x14ac:dyDescent="0.25"/>
    <row r="1003143" customFormat="1" x14ac:dyDescent="0.25"/>
    <row r="1003144" customFormat="1" x14ac:dyDescent="0.25"/>
    <row r="1003145" customFormat="1" x14ac:dyDescent="0.25"/>
    <row r="1003146" customFormat="1" x14ac:dyDescent="0.25"/>
    <row r="1003147" customFormat="1" x14ac:dyDescent="0.25"/>
    <row r="1003148" customFormat="1" x14ac:dyDescent="0.25"/>
    <row r="1003149" customFormat="1" x14ac:dyDescent="0.25"/>
    <row r="1003150" customFormat="1" x14ac:dyDescent="0.25"/>
    <row r="1003151" customFormat="1" x14ac:dyDescent="0.25"/>
    <row r="1003152" customFormat="1" x14ac:dyDescent="0.25"/>
    <row r="1003153" customFormat="1" x14ac:dyDescent="0.25"/>
    <row r="1003154" customFormat="1" x14ac:dyDescent="0.25"/>
    <row r="1003155" customFormat="1" x14ac:dyDescent="0.25"/>
    <row r="1003156" customFormat="1" x14ac:dyDescent="0.25"/>
    <row r="1003157" customFormat="1" x14ac:dyDescent="0.25"/>
    <row r="1003158" customFormat="1" x14ac:dyDescent="0.25"/>
    <row r="1003159" customFormat="1" x14ac:dyDescent="0.25"/>
    <row r="1003160" customFormat="1" x14ac:dyDescent="0.25"/>
    <row r="1003161" customFormat="1" x14ac:dyDescent="0.25"/>
    <row r="1003162" customFormat="1" x14ac:dyDescent="0.25"/>
    <row r="1003163" customFormat="1" x14ac:dyDescent="0.25"/>
    <row r="1003164" customFormat="1" x14ac:dyDescent="0.25"/>
    <row r="1003165" customFormat="1" x14ac:dyDescent="0.25"/>
    <row r="1003166" customFormat="1" x14ac:dyDescent="0.25"/>
    <row r="1003167" customFormat="1" x14ac:dyDescent="0.25"/>
    <row r="1003168" customFormat="1" x14ac:dyDescent="0.25"/>
    <row r="1003169" customFormat="1" x14ac:dyDescent="0.25"/>
    <row r="1003170" customFormat="1" x14ac:dyDescent="0.25"/>
    <row r="1003171" customFormat="1" x14ac:dyDescent="0.25"/>
    <row r="1003172" customFormat="1" x14ac:dyDescent="0.25"/>
    <row r="1003173" customFormat="1" x14ac:dyDescent="0.25"/>
    <row r="1003174" customFormat="1" x14ac:dyDescent="0.25"/>
    <row r="1003175" customFormat="1" x14ac:dyDescent="0.25"/>
    <row r="1003176" customFormat="1" x14ac:dyDescent="0.25"/>
    <row r="1003177" customFormat="1" x14ac:dyDescent="0.25"/>
    <row r="1003178" customFormat="1" x14ac:dyDescent="0.25"/>
    <row r="1003179" customFormat="1" x14ac:dyDescent="0.25"/>
    <row r="1003180" customFormat="1" x14ac:dyDescent="0.25"/>
    <row r="1003181" customFormat="1" x14ac:dyDescent="0.25"/>
    <row r="1003182" customFormat="1" x14ac:dyDescent="0.25"/>
    <row r="1003183" customFormat="1" x14ac:dyDescent="0.25"/>
    <row r="1003184" customFormat="1" x14ac:dyDescent="0.25"/>
    <row r="1003185" customFormat="1" x14ac:dyDescent="0.25"/>
    <row r="1003186" customFormat="1" x14ac:dyDescent="0.25"/>
    <row r="1003187" customFormat="1" x14ac:dyDescent="0.25"/>
    <row r="1003188" customFormat="1" x14ac:dyDescent="0.25"/>
    <row r="1003189" customFormat="1" x14ac:dyDescent="0.25"/>
    <row r="1003190" customFormat="1" x14ac:dyDescent="0.25"/>
    <row r="1003191" customFormat="1" x14ac:dyDescent="0.25"/>
    <row r="1003192" customFormat="1" x14ac:dyDescent="0.25"/>
    <row r="1003193" customFormat="1" x14ac:dyDescent="0.25"/>
    <row r="1003194" customFormat="1" x14ac:dyDescent="0.25"/>
    <row r="1003195" customFormat="1" x14ac:dyDescent="0.25"/>
    <row r="1003196" customFormat="1" x14ac:dyDescent="0.25"/>
    <row r="1003197" customFormat="1" x14ac:dyDescent="0.25"/>
    <row r="1003198" customFormat="1" x14ac:dyDescent="0.25"/>
    <row r="1003199" customFormat="1" x14ac:dyDescent="0.25"/>
    <row r="1003200" customFormat="1" x14ac:dyDescent="0.25"/>
    <row r="1003201" customFormat="1" x14ac:dyDescent="0.25"/>
    <row r="1003202" customFormat="1" x14ac:dyDescent="0.25"/>
    <row r="1003203" customFormat="1" x14ac:dyDescent="0.25"/>
    <row r="1003204" customFormat="1" x14ac:dyDescent="0.25"/>
    <row r="1003205" customFormat="1" x14ac:dyDescent="0.25"/>
    <row r="1003206" customFormat="1" x14ac:dyDescent="0.25"/>
    <row r="1003207" customFormat="1" x14ac:dyDescent="0.25"/>
    <row r="1003208" customFormat="1" x14ac:dyDescent="0.25"/>
    <row r="1003209" customFormat="1" x14ac:dyDescent="0.25"/>
    <row r="1003210" customFormat="1" x14ac:dyDescent="0.25"/>
    <row r="1003211" customFormat="1" x14ac:dyDescent="0.25"/>
    <row r="1003212" customFormat="1" x14ac:dyDescent="0.25"/>
    <row r="1003213" customFormat="1" x14ac:dyDescent="0.25"/>
    <row r="1003214" customFormat="1" x14ac:dyDescent="0.25"/>
    <row r="1003215" customFormat="1" x14ac:dyDescent="0.25"/>
    <row r="1003216" customFormat="1" x14ac:dyDescent="0.25"/>
    <row r="1003217" customFormat="1" x14ac:dyDescent="0.25"/>
    <row r="1003218" customFormat="1" x14ac:dyDescent="0.25"/>
    <row r="1003219" customFormat="1" x14ac:dyDescent="0.25"/>
    <row r="1003220" customFormat="1" x14ac:dyDescent="0.25"/>
    <row r="1003221" customFormat="1" x14ac:dyDescent="0.25"/>
    <row r="1003222" customFormat="1" x14ac:dyDescent="0.25"/>
    <row r="1003223" customFormat="1" x14ac:dyDescent="0.25"/>
    <row r="1003224" customFormat="1" x14ac:dyDescent="0.25"/>
    <row r="1003225" customFormat="1" x14ac:dyDescent="0.25"/>
    <row r="1003226" customFormat="1" x14ac:dyDescent="0.25"/>
    <row r="1003227" customFormat="1" x14ac:dyDescent="0.25"/>
    <row r="1003228" customFormat="1" x14ac:dyDescent="0.25"/>
    <row r="1003229" customFormat="1" x14ac:dyDescent="0.25"/>
    <row r="1003230" customFormat="1" x14ac:dyDescent="0.25"/>
    <row r="1003231" customFormat="1" x14ac:dyDescent="0.25"/>
    <row r="1003232" customFormat="1" x14ac:dyDescent="0.25"/>
    <row r="1003233" customFormat="1" x14ac:dyDescent="0.25"/>
    <row r="1003234" customFormat="1" x14ac:dyDescent="0.25"/>
    <row r="1003235" customFormat="1" x14ac:dyDescent="0.25"/>
    <row r="1003236" customFormat="1" x14ac:dyDescent="0.25"/>
    <row r="1003237" customFormat="1" x14ac:dyDescent="0.25"/>
    <row r="1003238" customFormat="1" x14ac:dyDescent="0.25"/>
    <row r="1003239" customFormat="1" x14ac:dyDescent="0.25"/>
    <row r="1003240" customFormat="1" x14ac:dyDescent="0.25"/>
    <row r="1003241" customFormat="1" x14ac:dyDescent="0.25"/>
    <row r="1003242" customFormat="1" x14ac:dyDescent="0.25"/>
    <row r="1003243" customFormat="1" x14ac:dyDescent="0.25"/>
    <row r="1003244" customFormat="1" x14ac:dyDescent="0.25"/>
    <row r="1003245" customFormat="1" x14ac:dyDescent="0.25"/>
    <row r="1003246" customFormat="1" x14ac:dyDescent="0.25"/>
    <row r="1003247" customFormat="1" x14ac:dyDescent="0.25"/>
    <row r="1003248" customFormat="1" x14ac:dyDescent="0.25"/>
    <row r="1003249" customFormat="1" x14ac:dyDescent="0.25"/>
    <row r="1003250" customFormat="1" x14ac:dyDescent="0.25"/>
    <row r="1003251" customFormat="1" x14ac:dyDescent="0.25"/>
    <row r="1003252" customFormat="1" x14ac:dyDescent="0.25"/>
    <row r="1003253" customFormat="1" x14ac:dyDescent="0.25"/>
    <row r="1003254" customFormat="1" x14ac:dyDescent="0.25"/>
    <row r="1003255" customFormat="1" x14ac:dyDescent="0.25"/>
    <row r="1003256" customFormat="1" x14ac:dyDescent="0.25"/>
    <row r="1003257" customFormat="1" x14ac:dyDescent="0.25"/>
    <row r="1003258" customFormat="1" x14ac:dyDescent="0.25"/>
    <row r="1003259" customFormat="1" x14ac:dyDescent="0.25"/>
    <row r="1003260" customFormat="1" x14ac:dyDescent="0.25"/>
    <row r="1003261" customFormat="1" x14ac:dyDescent="0.25"/>
    <row r="1003262" customFormat="1" x14ac:dyDescent="0.25"/>
    <row r="1003263" customFormat="1" x14ac:dyDescent="0.25"/>
    <row r="1003264" customFormat="1" x14ac:dyDescent="0.25"/>
    <row r="1003265" customFormat="1" x14ac:dyDescent="0.25"/>
    <row r="1003266" customFormat="1" x14ac:dyDescent="0.25"/>
    <row r="1003267" customFormat="1" x14ac:dyDescent="0.25"/>
    <row r="1003268" customFormat="1" x14ac:dyDescent="0.25"/>
    <row r="1003269" customFormat="1" x14ac:dyDescent="0.25"/>
    <row r="1003270" customFormat="1" x14ac:dyDescent="0.25"/>
    <row r="1003271" customFormat="1" x14ac:dyDescent="0.25"/>
    <row r="1003272" customFormat="1" x14ac:dyDescent="0.25"/>
    <row r="1003273" customFormat="1" x14ac:dyDescent="0.25"/>
    <row r="1003274" customFormat="1" x14ac:dyDescent="0.25"/>
    <row r="1003275" customFormat="1" x14ac:dyDescent="0.25"/>
    <row r="1003276" customFormat="1" x14ac:dyDescent="0.25"/>
    <row r="1003277" customFormat="1" x14ac:dyDescent="0.25"/>
    <row r="1003278" customFormat="1" x14ac:dyDescent="0.25"/>
    <row r="1003279" customFormat="1" x14ac:dyDescent="0.25"/>
    <row r="1003280" customFormat="1" x14ac:dyDescent="0.25"/>
    <row r="1003281" customFormat="1" x14ac:dyDescent="0.25"/>
    <row r="1003282" customFormat="1" x14ac:dyDescent="0.25"/>
    <row r="1003283" customFormat="1" x14ac:dyDescent="0.25"/>
    <row r="1003284" customFormat="1" x14ac:dyDescent="0.25"/>
    <row r="1003285" customFormat="1" x14ac:dyDescent="0.25"/>
    <row r="1003286" customFormat="1" x14ac:dyDescent="0.25"/>
    <row r="1003287" customFormat="1" x14ac:dyDescent="0.25"/>
    <row r="1003288" customFormat="1" x14ac:dyDescent="0.25"/>
    <row r="1003289" customFormat="1" x14ac:dyDescent="0.25"/>
    <row r="1003290" customFormat="1" x14ac:dyDescent="0.25"/>
    <row r="1003291" customFormat="1" x14ac:dyDescent="0.25"/>
    <row r="1003292" customFormat="1" x14ac:dyDescent="0.25"/>
    <row r="1003293" customFormat="1" x14ac:dyDescent="0.25"/>
    <row r="1003294" customFormat="1" x14ac:dyDescent="0.25"/>
    <row r="1003295" customFormat="1" x14ac:dyDescent="0.25"/>
    <row r="1003296" customFormat="1" x14ac:dyDescent="0.25"/>
    <row r="1003297" customFormat="1" x14ac:dyDescent="0.25"/>
    <row r="1003298" customFormat="1" x14ac:dyDescent="0.25"/>
    <row r="1003299" customFormat="1" x14ac:dyDescent="0.25"/>
    <row r="1003300" customFormat="1" x14ac:dyDescent="0.25"/>
    <row r="1003301" customFormat="1" x14ac:dyDescent="0.25"/>
    <row r="1003302" customFormat="1" x14ac:dyDescent="0.25"/>
    <row r="1003303" customFormat="1" x14ac:dyDescent="0.25"/>
    <row r="1003304" customFormat="1" x14ac:dyDescent="0.25"/>
    <row r="1003305" customFormat="1" x14ac:dyDescent="0.25"/>
    <row r="1003306" customFormat="1" x14ac:dyDescent="0.25"/>
    <row r="1003307" customFormat="1" x14ac:dyDescent="0.25"/>
    <row r="1003308" customFormat="1" x14ac:dyDescent="0.25"/>
    <row r="1003309" customFormat="1" x14ac:dyDescent="0.25"/>
    <row r="1003310" customFormat="1" x14ac:dyDescent="0.25"/>
    <row r="1003311" customFormat="1" x14ac:dyDescent="0.25"/>
    <row r="1003312" customFormat="1" x14ac:dyDescent="0.25"/>
    <row r="1003313" customFormat="1" x14ac:dyDescent="0.25"/>
    <row r="1003314" customFormat="1" x14ac:dyDescent="0.25"/>
    <row r="1003315" customFormat="1" x14ac:dyDescent="0.25"/>
    <row r="1003316" customFormat="1" x14ac:dyDescent="0.25"/>
    <row r="1003317" customFormat="1" x14ac:dyDescent="0.25"/>
    <row r="1003318" customFormat="1" x14ac:dyDescent="0.25"/>
    <row r="1003319" customFormat="1" x14ac:dyDescent="0.25"/>
    <row r="1003320" customFormat="1" x14ac:dyDescent="0.25"/>
    <row r="1003321" customFormat="1" x14ac:dyDescent="0.25"/>
    <row r="1003322" customFormat="1" x14ac:dyDescent="0.25"/>
    <row r="1003323" customFormat="1" x14ac:dyDescent="0.25"/>
    <row r="1003324" customFormat="1" x14ac:dyDescent="0.25"/>
    <row r="1003325" customFormat="1" x14ac:dyDescent="0.25"/>
    <row r="1003326" customFormat="1" x14ac:dyDescent="0.25"/>
    <row r="1003327" customFormat="1" x14ac:dyDescent="0.25"/>
    <row r="1003328" customFormat="1" x14ac:dyDescent="0.25"/>
    <row r="1003329" customFormat="1" x14ac:dyDescent="0.25"/>
    <row r="1003330" customFormat="1" x14ac:dyDescent="0.25"/>
    <row r="1003331" customFormat="1" x14ac:dyDescent="0.25"/>
    <row r="1003332" customFormat="1" x14ac:dyDescent="0.25"/>
    <row r="1003333" customFormat="1" x14ac:dyDescent="0.25"/>
    <row r="1003334" customFormat="1" x14ac:dyDescent="0.25"/>
    <row r="1003335" customFormat="1" x14ac:dyDescent="0.25"/>
    <row r="1003336" customFormat="1" x14ac:dyDescent="0.25"/>
    <row r="1003337" customFormat="1" x14ac:dyDescent="0.25"/>
    <row r="1003338" customFormat="1" x14ac:dyDescent="0.25"/>
    <row r="1003339" customFormat="1" x14ac:dyDescent="0.25"/>
    <row r="1003340" customFormat="1" x14ac:dyDescent="0.25"/>
    <row r="1003341" customFormat="1" x14ac:dyDescent="0.25"/>
    <row r="1003342" customFormat="1" x14ac:dyDescent="0.25"/>
    <row r="1003343" customFormat="1" x14ac:dyDescent="0.25"/>
    <row r="1003344" customFormat="1" x14ac:dyDescent="0.25"/>
    <row r="1003345" customFormat="1" x14ac:dyDescent="0.25"/>
    <row r="1003346" customFormat="1" x14ac:dyDescent="0.25"/>
    <row r="1003347" customFormat="1" x14ac:dyDescent="0.25"/>
    <row r="1003348" customFormat="1" x14ac:dyDescent="0.25"/>
    <row r="1003349" customFormat="1" x14ac:dyDescent="0.25"/>
    <row r="1003350" customFormat="1" x14ac:dyDescent="0.25"/>
    <row r="1003351" customFormat="1" x14ac:dyDescent="0.25"/>
    <row r="1003352" customFormat="1" x14ac:dyDescent="0.25"/>
    <row r="1003353" customFormat="1" x14ac:dyDescent="0.25"/>
    <row r="1003354" customFormat="1" x14ac:dyDescent="0.25"/>
    <row r="1003355" customFormat="1" x14ac:dyDescent="0.25"/>
    <row r="1003356" customFormat="1" x14ac:dyDescent="0.25"/>
    <row r="1003357" customFormat="1" x14ac:dyDescent="0.25"/>
    <row r="1003358" customFormat="1" x14ac:dyDescent="0.25"/>
    <row r="1003359" customFormat="1" x14ac:dyDescent="0.25"/>
    <row r="1003360" customFormat="1" x14ac:dyDescent="0.25"/>
    <row r="1003361" customFormat="1" x14ac:dyDescent="0.25"/>
    <row r="1003362" customFormat="1" x14ac:dyDescent="0.25"/>
    <row r="1003363" customFormat="1" x14ac:dyDescent="0.25"/>
    <row r="1003364" customFormat="1" x14ac:dyDescent="0.25"/>
    <row r="1003365" customFormat="1" x14ac:dyDescent="0.25"/>
    <row r="1003366" customFormat="1" x14ac:dyDescent="0.25"/>
    <row r="1003367" customFormat="1" x14ac:dyDescent="0.25"/>
    <row r="1003368" customFormat="1" x14ac:dyDescent="0.25"/>
    <row r="1003369" customFormat="1" x14ac:dyDescent="0.25"/>
    <row r="1003370" customFormat="1" x14ac:dyDescent="0.25"/>
    <row r="1003371" customFormat="1" x14ac:dyDescent="0.25"/>
    <row r="1003372" customFormat="1" x14ac:dyDescent="0.25"/>
    <row r="1003373" customFormat="1" x14ac:dyDescent="0.25"/>
    <row r="1003374" customFormat="1" x14ac:dyDescent="0.25"/>
    <row r="1003375" customFormat="1" x14ac:dyDescent="0.25"/>
    <row r="1003376" customFormat="1" x14ac:dyDescent="0.25"/>
    <row r="1003377" customFormat="1" x14ac:dyDescent="0.25"/>
    <row r="1003378" customFormat="1" x14ac:dyDescent="0.25"/>
    <row r="1003379" customFormat="1" x14ac:dyDescent="0.25"/>
    <row r="1003380" customFormat="1" x14ac:dyDescent="0.25"/>
    <row r="1003381" customFormat="1" x14ac:dyDescent="0.25"/>
    <row r="1003382" customFormat="1" x14ac:dyDescent="0.25"/>
    <row r="1003383" customFormat="1" x14ac:dyDescent="0.25"/>
    <row r="1003384" customFormat="1" x14ac:dyDescent="0.25"/>
    <row r="1003385" customFormat="1" x14ac:dyDescent="0.25"/>
    <row r="1003386" customFormat="1" x14ac:dyDescent="0.25"/>
    <row r="1003387" customFormat="1" x14ac:dyDescent="0.25"/>
    <row r="1003388" customFormat="1" x14ac:dyDescent="0.25"/>
    <row r="1003389" customFormat="1" x14ac:dyDescent="0.25"/>
    <row r="1003390" customFormat="1" x14ac:dyDescent="0.25"/>
    <row r="1003391" customFormat="1" x14ac:dyDescent="0.25"/>
    <row r="1003392" customFormat="1" x14ac:dyDescent="0.25"/>
    <row r="1003393" customFormat="1" x14ac:dyDescent="0.25"/>
    <row r="1003394" customFormat="1" x14ac:dyDescent="0.25"/>
    <row r="1003395" customFormat="1" x14ac:dyDescent="0.25"/>
    <row r="1003396" customFormat="1" x14ac:dyDescent="0.25"/>
    <row r="1003397" customFormat="1" x14ac:dyDescent="0.25"/>
    <row r="1003398" customFormat="1" x14ac:dyDescent="0.25"/>
    <row r="1003399" customFormat="1" x14ac:dyDescent="0.25"/>
    <row r="1003400" customFormat="1" x14ac:dyDescent="0.25"/>
    <row r="1003401" customFormat="1" x14ac:dyDescent="0.25"/>
    <row r="1003402" customFormat="1" x14ac:dyDescent="0.25"/>
    <row r="1003403" customFormat="1" x14ac:dyDescent="0.25"/>
    <row r="1003404" customFormat="1" x14ac:dyDescent="0.25"/>
    <row r="1003405" customFormat="1" x14ac:dyDescent="0.25"/>
    <row r="1003406" customFormat="1" x14ac:dyDescent="0.25"/>
    <row r="1003407" customFormat="1" x14ac:dyDescent="0.25"/>
    <row r="1003408" customFormat="1" x14ac:dyDescent="0.25"/>
    <row r="1003409" customFormat="1" x14ac:dyDescent="0.25"/>
    <row r="1003410" customFormat="1" x14ac:dyDescent="0.25"/>
    <row r="1003411" customFormat="1" x14ac:dyDescent="0.25"/>
    <row r="1003412" customFormat="1" x14ac:dyDescent="0.25"/>
    <row r="1003413" customFormat="1" x14ac:dyDescent="0.25"/>
    <row r="1003414" customFormat="1" x14ac:dyDescent="0.25"/>
    <row r="1003415" customFormat="1" x14ac:dyDescent="0.25"/>
    <row r="1003416" customFormat="1" x14ac:dyDescent="0.25"/>
    <row r="1003417" customFormat="1" x14ac:dyDescent="0.25"/>
    <row r="1003418" customFormat="1" x14ac:dyDescent="0.25"/>
    <row r="1003419" customFormat="1" x14ac:dyDescent="0.25"/>
    <row r="1003420" customFormat="1" x14ac:dyDescent="0.25"/>
    <row r="1003421" customFormat="1" x14ac:dyDescent="0.25"/>
    <row r="1003422" customFormat="1" x14ac:dyDescent="0.25"/>
    <row r="1003423" customFormat="1" x14ac:dyDescent="0.25"/>
    <row r="1003424" customFormat="1" x14ac:dyDescent="0.25"/>
    <row r="1003425" customFormat="1" x14ac:dyDescent="0.25"/>
    <row r="1003426" customFormat="1" x14ac:dyDescent="0.25"/>
    <row r="1003427" customFormat="1" x14ac:dyDescent="0.25"/>
    <row r="1003428" customFormat="1" x14ac:dyDescent="0.25"/>
    <row r="1003429" customFormat="1" x14ac:dyDescent="0.25"/>
    <row r="1003430" customFormat="1" x14ac:dyDescent="0.25"/>
    <row r="1003431" customFormat="1" x14ac:dyDescent="0.25"/>
    <row r="1003432" customFormat="1" x14ac:dyDescent="0.25"/>
    <row r="1003433" customFormat="1" x14ac:dyDescent="0.25"/>
    <row r="1003434" customFormat="1" x14ac:dyDescent="0.25"/>
    <row r="1003435" customFormat="1" x14ac:dyDescent="0.25"/>
    <row r="1003436" customFormat="1" x14ac:dyDescent="0.25"/>
    <row r="1003437" customFormat="1" x14ac:dyDescent="0.25"/>
    <row r="1003438" customFormat="1" x14ac:dyDescent="0.25"/>
    <row r="1003439" customFormat="1" x14ac:dyDescent="0.25"/>
    <row r="1003440" customFormat="1" x14ac:dyDescent="0.25"/>
    <row r="1003441" customFormat="1" x14ac:dyDescent="0.25"/>
    <row r="1003442" customFormat="1" x14ac:dyDescent="0.25"/>
    <row r="1003443" customFormat="1" x14ac:dyDescent="0.25"/>
    <row r="1003444" customFormat="1" x14ac:dyDescent="0.25"/>
    <row r="1003445" customFormat="1" x14ac:dyDescent="0.25"/>
    <row r="1003446" customFormat="1" x14ac:dyDescent="0.25"/>
    <row r="1003447" customFormat="1" x14ac:dyDescent="0.25"/>
    <row r="1003448" customFormat="1" x14ac:dyDescent="0.25"/>
    <row r="1003449" customFormat="1" x14ac:dyDescent="0.25"/>
    <row r="1003450" customFormat="1" x14ac:dyDescent="0.25"/>
    <row r="1003451" customFormat="1" x14ac:dyDescent="0.25"/>
    <row r="1003452" customFormat="1" x14ac:dyDescent="0.25"/>
    <row r="1003453" customFormat="1" x14ac:dyDescent="0.25"/>
    <row r="1003454" customFormat="1" x14ac:dyDescent="0.25"/>
    <row r="1003455" customFormat="1" x14ac:dyDescent="0.25"/>
    <row r="1003456" customFormat="1" x14ac:dyDescent="0.25"/>
    <row r="1003457" customFormat="1" x14ac:dyDescent="0.25"/>
    <row r="1003458" customFormat="1" x14ac:dyDescent="0.25"/>
    <row r="1003459" customFormat="1" x14ac:dyDescent="0.25"/>
    <row r="1003460" customFormat="1" x14ac:dyDescent="0.25"/>
    <row r="1003461" customFormat="1" x14ac:dyDescent="0.25"/>
    <row r="1003462" customFormat="1" x14ac:dyDescent="0.25"/>
    <row r="1003463" customFormat="1" x14ac:dyDescent="0.25"/>
    <row r="1003464" customFormat="1" x14ac:dyDescent="0.25"/>
    <row r="1003465" customFormat="1" x14ac:dyDescent="0.25"/>
    <row r="1003466" customFormat="1" x14ac:dyDescent="0.25"/>
    <row r="1003467" customFormat="1" x14ac:dyDescent="0.25"/>
    <row r="1003468" customFormat="1" x14ac:dyDescent="0.25"/>
    <row r="1003469" customFormat="1" x14ac:dyDescent="0.25"/>
    <row r="1003470" customFormat="1" x14ac:dyDescent="0.25"/>
    <row r="1003471" customFormat="1" x14ac:dyDescent="0.25"/>
    <row r="1003472" customFormat="1" x14ac:dyDescent="0.25"/>
    <row r="1003473" customFormat="1" x14ac:dyDescent="0.25"/>
    <row r="1003474" customFormat="1" x14ac:dyDescent="0.25"/>
    <row r="1003475" customFormat="1" x14ac:dyDescent="0.25"/>
    <row r="1003476" customFormat="1" x14ac:dyDescent="0.25"/>
    <row r="1003477" customFormat="1" x14ac:dyDescent="0.25"/>
    <row r="1003478" customFormat="1" x14ac:dyDescent="0.25"/>
    <row r="1003479" customFormat="1" x14ac:dyDescent="0.25"/>
    <row r="1003480" customFormat="1" x14ac:dyDescent="0.25"/>
    <row r="1003481" customFormat="1" x14ac:dyDescent="0.25"/>
    <row r="1003482" customFormat="1" x14ac:dyDescent="0.25"/>
    <row r="1003483" customFormat="1" x14ac:dyDescent="0.25"/>
    <row r="1003484" customFormat="1" x14ac:dyDescent="0.25"/>
    <row r="1003485" customFormat="1" x14ac:dyDescent="0.25"/>
    <row r="1003486" customFormat="1" x14ac:dyDescent="0.25"/>
    <row r="1003487" customFormat="1" x14ac:dyDescent="0.25"/>
    <row r="1003488" customFormat="1" x14ac:dyDescent="0.25"/>
    <row r="1003489" customFormat="1" x14ac:dyDescent="0.25"/>
    <row r="1003490" customFormat="1" x14ac:dyDescent="0.25"/>
    <row r="1003491" customFormat="1" x14ac:dyDescent="0.25"/>
    <row r="1003492" customFormat="1" x14ac:dyDescent="0.25"/>
    <row r="1003493" customFormat="1" x14ac:dyDescent="0.25"/>
    <row r="1003494" customFormat="1" x14ac:dyDescent="0.25"/>
    <row r="1003495" customFormat="1" x14ac:dyDescent="0.25"/>
    <row r="1003496" customFormat="1" x14ac:dyDescent="0.25"/>
    <row r="1003497" customFormat="1" x14ac:dyDescent="0.25"/>
    <row r="1003498" customFormat="1" x14ac:dyDescent="0.25"/>
    <row r="1003499" customFormat="1" x14ac:dyDescent="0.25"/>
    <row r="1003500" customFormat="1" x14ac:dyDescent="0.25"/>
    <row r="1003501" customFormat="1" x14ac:dyDescent="0.25"/>
    <row r="1003502" customFormat="1" x14ac:dyDescent="0.25"/>
    <row r="1003503" customFormat="1" x14ac:dyDescent="0.25"/>
    <row r="1003504" customFormat="1" x14ac:dyDescent="0.25"/>
    <row r="1003505" customFormat="1" x14ac:dyDescent="0.25"/>
    <row r="1003506" customFormat="1" x14ac:dyDescent="0.25"/>
    <row r="1003507" customFormat="1" x14ac:dyDescent="0.25"/>
    <row r="1003508" customFormat="1" x14ac:dyDescent="0.25"/>
    <row r="1003509" customFormat="1" x14ac:dyDescent="0.25"/>
    <row r="1003510" customFormat="1" x14ac:dyDescent="0.25"/>
    <row r="1003511" customFormat="1" x14ac:dyDescent="0.25"/>
    <row r="1003512" customFormat="1" x14ac:dyDescent="0.25"/>
    <row r="1003513" customFormat="1" x14ac:dyDescent="0.25"/>
    <row r="1003514" customFormat="1" x14ac:dyDescent="0.25"/>
    <row r="1003515" customFormat="1" x14ac:dyDescent="0.25"/>
    <row r="1003516" customFormat="1" x14ac:dyDescent="0.25"/>
    <row r="1003517" customFormat="1" x14ac:dyDescent="0.25"/>
    <row r="1003518" customFormat="1" x14ac:dyDescent="0.25"/>
    <row r="1003519" customFormat="1" x14ac:dyDescent="0.25"/>
    <row r="1003520" customFormat="1" x14ac:dyDescent="0.25"/>
    <row r="1003521" customFormat="1" x14ac:dyDescent="0.25"/>
    <row r="1003522" customFormat="1" x14ac:dyDescent="0.25"/>
    <row r="1003523" customFormat="1" x14ac:dyDescent="0.25"/>
    <row r="1003524" customFormat="1" x14ac:dyDescent="0.25"/>
    <row r="1003525" customFormat="1" x14ac:dyDescent="0.25"/>
    <row r="1003526" customFormat="1" x14ac:dyDescent="0.25"/>
    <row r="1003527" customFormat="1" x14ac:dyDescent="0.25"/>
    <row r="1003528" customFormat="1" x14ac:dyDescent="0.25"/>
    <row r="1003529" customFormat="1" x14ac:dyDescent="0.25"/>
    <row r="1003530" customFormat="1" x14ac:dyDescent="0.25"/>
    <row r="1003531" customFormat="1" x14ac:dyDescent="0.25"/>
    <row r="1003532" customFormat="1" x14ac:dyDescent="0.25"/>
    <row r="1003533" customFormat="1" x14ac:dyDescent="0.25"/>
    <row r="1003534" customFormat="1" x14ac:dyDescent="0.25"/>
    <row r="1003535" customFormat="1" x14ac:dyDescent="0.25"/>
    <row r="1003536" customFormat="1" x14ac:dyDescent="0.25"/>
    <row r="1003537" customFormat="1" x14ac:dyDescent="0.25"/>
    <row r="1003538" customFormat="1" x14ac:dyDescent="0.25"/>
    <row r="1003539" customFormat="1" x14ac:dyDescent="0.25"/>
    <row r="1003540" customFormat="1" x14ac:dyDescent="0.25"/>
    <row r="1003541" customFormat="1" x14ac:dyDescent="0.25"/>
    <row r="1003542" customFormat="1" x14ac:dyDescent="0.25"/>
    <row r="1003543" customFormat="1" x14ac:dyDescent="0.25"/>
    <row r="1003544" customFormat="1" x14ac:dyDescent="0.25"/>
    <row r="1003545" customFormat="1" x14ac:dyDescent="0.25"/>
    <row r="1003546" customFormat="1" x14ac:dyDescent="0.25"/>
    <row r="1003547" customFormat="1" x14ac:dyDescent="0.25"/>
    <row r="1003548" customFormat="1" x14ac:dyDescent="0.25"/>
    <row r="1003549" customFormat="1" x14ac:dyDescent="0.25"/>
    <row r="1003550" customFormat="1" x14ac:dyDescent="0.25"/>
    <row r="1003551" customFormat="1" x14ac:dyDescent="0.25"/>
    <row r="1003552" customFormat="1" x14ac:dyDescent="0.25"/>
    <row r="1003553" customFormat="1" x14ac:dyDescent="0.25"/>
    <row r="1003554" customFormat="1" x14ac:dyDescent="0.25"/>
    <row r="1003555" customFormat="1" x14ac:dyDescent="0.25"/>
    <row r="1003556" customFormat="1" x14ac:dyDescent="0.25"/>
    <row r="1003557" customFormat="1" x14ac:dyDescent="0.25"/>
    <row r="1003558" customFormat="1" x14ac:dyDescent="0.25"/>
    <row r="1003559" customFormat="1" x14ac:dyDescent="0.25"/>
    <row r="1003560" customFormat="1" x14ac:dyDescent="0.25"/>
    <row r="1003561" customFormat="1" x14ac:dyDescent="0.25"/>
    <row r="1003562" customFormat="1" x14ac:dyDescent="0.25"/>
    <row r="1003563" customFormat="1" x14ac:dyDescent="0.25"/>
    <row r="1003564" customFormat="1" x14ac:dyDescent="0.25"/>
    <row r="1003565" customFormat="1" x14ac:dyDescent="0.25"/>
    <row r="1003566" customFormat="1" x14ac:dyDescent="0.25"/>
    <row r="1003567" customFormat="1" x14ac:dyDescent="0.25"/>
    <row r="1003568" customFormat="1" x14ac:dyDescent="0.25"/>
    <row r="1003569" customFormat="1" x14ac:dyDescent="0.25"/>
    <row r="1003570" customFormat="1" x14ac:dyDescent="0.25"/>
    <row r="1003571" customFormat="1" x14ac:dyDescent="0.25"/>
    <row r="1003572" customFormat="1" x14ac:dyDescent="0.25"/>
    <row r="1003573" customFormat="1" x14ac:dyDescent="0.25"/>
    <row r="1003574" customFormat="1" x14ac:dyDescent="0.25"/>
    <row r="1003575" customFormat="1" x14ac:dyDescent="0.25"/>
    <row r="1003576" customFormat="1" x14ac:dyDescent="0.25"/>
    <row r="1003577" customFormat="1" x14ac:dyDescent="0.25"/>
    <row r="1003578" customFormat="1" x14ac:dyDescent="0.25"/>
    <row r="1003579" customFormat="1" x14ac:dyDescent="0.25"/>
    <row r="1003580" customFormat="1" x14ac:dyDescent="0.25"/>
    <row r="1003581" customFormat="1" x14ac:dyDescent="0.25"/>
    <row r="1003582" customFormat="1" x14ac:dyDescent="0.25"/>
    <row r="1003583" customFormat="1" x14ac:dyDescent="0.25"/>
    <row r="1003584" customFormat="1" x14ac:dyDescent="0.25"/>
    <row r="1003585" customFormat="1" x14ac:dyDescent="0.25"/>
    <row r="1003586" customFormat="1" x14ac:dyDescent="0.25"/>
    <row r="1003587" customFormat="1" x14ac:dyDescent="0.25"/>
    <row r="1003588" customFormat="1" x14ac:dyDescent="0.25"/>
    <row r="1003589" customFormat="1" x14ac:dyDescent="0.25"/>
    <row r="1003590" customFormat="1" x14ac:dyDescent="0.25"/>
    <row r="1003591" customFormat="1" x14ac:dyDescent="0.25"/>
    <row r="1003592" customFormat="1" x14ac:dyDescent="0.25"/>
    <row r="1003593" customFormat="1" x14ac:dyDescent="0.25"/>
    <row r="1003594" customFormat="1" x14ac:dyDescent="0.25"/>
    <row r="1003595" customFormat="1" x14ac:dyDescent="0.25"/>
    <row r="1003596" customFormat="1" x14ac:dyDescent="0.25"/>
    <row r="1003597" customFormat="1" x14ac:dyDescent="0.25"/>
    <row r="1003598" customFormat="1" x14ac:dyDescent="0.25"/>
    <row r="1003599" customFormat="1" x14ac:dyDescent="0.25"/>
    <row r="1003600" customFormat="1" x14ac:dyDescent="0.25"/>
    <row r="1003601" customFormat="1" x14ac:dyDescent="0.25"/>
    <row r="1003602" customFormat="1" x14ac:dyDescent="0.25"/>
    <row r="1003603" customFormat="1" x14ac:dyDescent="0.25"/>
    <row r="1003604" customFormat="1" x14ac:dyDescent="0.25"/>
    <row r="1003605" customFormat="1" x14ac:dyDescent="0.25"/>
    <row r="1003606" customFormat="1" x14ac:dyDescent="0.25"/>
    <row r="1003607" customFormat="1" x14ac:dyDescent="0.25"/>
    <row r="1003608" customFormat="1" x14ac:dyDescent="0.25"/>
    <row r="1003609" customFormat="1" x14ac:dyDescent="0.25"/>
    <row r="1003610" customFormat="1" x14ac:dyDescent="0.25"/>
    <row r="1003611" customFormat="1" x14ac:dyDescent="0.25"/>
    <row r="1003612" customFormat="1" x14ac:dyDescent="0.25"/>
    <row r="1003613" customFormat="1" x14ac:dyDescent="0.25"/>
    <row r="1003614" customFormat="1" x14ac:dyDescent="0.25"/>
    <row r="1003615" customFormat="1" x14ac:dyDescent="0.25"/>
    <row r="1003616" customFormat="1" x14ac:dyDescent="0.25"/>
    <row r="1003617" customFormat="1" x14ac:dyDescent="0.25"/>
    <row r="1003618" customFormat="1" x14ac:dyDescent="0.25"/>
    <row r="1003619" customFormat="1" x14ac:dyDescent="0.25"/>
    <row r="1003620" customFormat="1" x14ac:dyDescent="0.25"/>
    <row r="1003621" customFormat="1" x14ac:dyDescent="0.25"/>
    <row r="1003622" customFormat="1" x14ac:dyDescent="0.25"/>
    <row r="1003623" customFormat="1" x14ac:dyDescent="0.25"/>
    <row r="1003624" customFormat="1" x14ac:dyDescent="0.25"/>
    <row r="1003625" customFormat="1" x14ac:dyDescent="0.25"/>
    <row r="1003626" customFormat="1" x14ac:dyDescent="0.25"/>
    <row r="1003627" customFormat="1" x14ac:dyDescent="0.25"/>
    <row r="1003628" customFormat="1" x14ac:dyDescent="0.25"/>
    <row r="1003629" customFormat="1" x14ac:dyDescent="0.25"/>
    <row r="1003630" customFormat="1" x14ac:dyDescent="0.25"/>
    <row r="1003631" customFormat="1" x14ac:dyDescent="0.25"/>
    <row r="1003632" customFormat="1" x14ac:dyDescent="0.25"/>
    <row r="1003633" customFormat="1" x14ac:dyDescent="0.25"/>
    <row r="1003634" customFormat="1" x14ac:dyDescent="0.25"/>
    <row r="1003635" customFormat="1" x14ac:dyDescent="0.25"/>
    <row r="1003636" customFormat="1" x14ac:dyDescent="0.25"/>
    <row r="1003637" customFormat="1" x14ac:dyDescent="0.25"/>
    <row r="1003638" customFormat="1" x14ac:dyDescent="0.25"/>
    <row r="1003639" customFormat="1" x14ac:dyDescent="0.25"/>
    <row r="1003640" customFormat="1" x14ac:dyDescent="0.25"/>
    <row r="1003641" customFormat="1" x14ac:dyDescent="0.25"/>
    <row r="1003642" customFormat="1" x14ac:dyDescent="0.25"/>
    <row r="1003643" customFormat="1" x14ac:dyDescent="0.25"/>
    <row r="1003644" customFormat="1" x14ac:dyDescent="0.25"/>
    <row r="1003645" customFormat="1" x14ac:dyDescent="0.25"/>
    <row r="1003646" customFormat="1" x14ac:dyDescent="0.25"/>
    <row r="1003647" customFormat="1" x14ac:dyDescent="0.25"/>
    <row r="1003648" customFormat="1" x14ac:dyDescent="0.25"/>
    <row r="1003649" customFormat="1" x14ac:dyDescent="0.25"/>
    <row r="1003650" customFormat="1" x14ac:dyDescent="0.25"/>
    <row r="1003651" customFormat="1" x14ac:dyDescent="0.25"/>
    <row r="1003652" customFormat="1" x14ac:dyDescent="0.25"/>
    <row r="1003653" customFormat="1" x14ac:dyDescent="0.25"/>
    <row r="1003654" customFormat="1" x14ac:dyDescent="0.25"/>
    <row r="1003655" customFormat="1" x14ac:dyDescent="0.25"/>
    <row r="1003656" customFormat="1" x14ac:dyDescent="0.25"/>
    <row r="1003657" customFormat="1" x14ac:dyDescent="0.25"/>
    <row r="1003658" customFormat="1" x14ac:dyDescent="0.25"/>
    <row r="1003659" customFormat="1" x14ac:dyDescent="0.25"/>
    <row r="1003660" customFormat="1" x14ac:dyDescent="0.25"/>
    <row r="1003661" customFormat="1" x14ac:dyDescent="0.25"/>
    <row r="1003662" customFormat="1" x14ac:dyDescent="0.25"/>
    <row r="1003663" customFormat="1" x14ac:dyDescent="0.25"/>
    <row r="1003664" customFormat="1" x14ac:dyDescent="0.25"/>
    <row r="1003665" customFormat="1" x14ac:dyDescent="0.25"/>
    <row r="1003666" customFormat="1" x14ac:dyDescent="0.25"/>
    <row r="1003667" customFormat="1" x14ac:dyDescent="0.25"/>
    <row r="1003668" customFormat="1" x14ac:dyDescent="0.25"/>
    <row r="1003669" customFormat="1" x14ac:dyDescent="0.25"/>
    <row r="1003670" customFormat="1" x14ac:dyDescent="0.25"/>
    <row r="1003671" customFormat="1" x14ac:dyDescent="0.25"/>
    <row r="1003672" customFormat="1" x14ac:dyDescent="0.25"/>
    <row r="1003673" customFormat="1" x14ac:dyDescent="0.25"/>
    <row r="1003674" customFormat="1" x14ac:dyDescent="0.25"/>
    <row r="1003675" customFormat="1" x14ac:dyDescent="0.25"/>
    <row r="1003676" customFormat="1" x14ac:dyDescent="0.25"/>
    <row r="1003677" customFormat="1" x14ac:dyDescent="0.25"/>
    <row r="1003678" customFormat="1" x14ac:dyDescent="0.25"/>
    <row r="1003679" customFormat="1" x14ac:dyDescent="0.25"/>
    <row r="1003680" customFormat="1" x14ac:dyDescent="0.25"/>
    <row r="1003681" customFormat="1" x14ac:dyDescent="0.25"/>
    <row r="1003682" customFormat="1" x14ac:dyDescent="0.25"/>
    <row r="1003683" customFormat="1" x14ac:dyDescent="0.25"/>
    <row r="1003684" customFormat="1" x14ac:dyDescent="0.25"/>
    <row r="1003685" customFormat="1" x14ac:dyDescent="0.25"/>
    <row r="1003686" customFormat="1" x14ac:dyDescent="0.25"/>
    <row r="1003687" customFormat="1" x14ac:dyDescent="0.25"/>
    <row r="1003688" customFormat="1" x14ac:dyDescent="0.25"/>
    <row r="1003689" customFormat="1" x14ac:dyDescent="0.25"/>
    <row r="1003690" customFormat="1" x14ac:dyDescent="0.25"/>
    <row r="1003691" customFormat="1" x14ac:dyDescent="0.25"/>
    <row r="1003692" customFormat="1" x14ac:dyDescent="0.25"/>
    <row r="1003693" customFormat="1" x14ac:dyDescent="0.25"/>
    <row r="1003694" customFormat="1" x14ac:dyDescent="0.25"/>
    <row r="1003695" customFormat="1" x14ac:dyDescent="0.25"/>
    <row r="1003696" customFormat="1" x14ac:dyDescent="0.25"/>
    <row r="1003697" customFormat="1" x14ac:dyDescent="0.25"/>
    <row r="1003698" customFormat="1" x14ac:dyDescent="0.25"/>
    <row r="1003699" customFormat="1" x14ac:dyDescent="0.25"/>
    <row r="1003700" customFormat="1" x14ac:dyDescent="0.25"/>
    <row r="1003701" customFormat="1" x14ac:dyDescent="0.25"/>
    <row r="1003702" customFormat="1" x14ac:dyDescent="0.25"/>
    <row r="1003703" customFormat="1" x14ac:dyDescent="0.25"/>
    <row r="1003704" customFormat="1" x14ac:dyDescent="0.25"/>
    <row r="1003705" customFormat="1" x14ac:dyDescent="0.25"/>
    <row r="1003706" customFormat="1" x14ac:dyDescent="0.25"/>
    <row r="1003707" customFormat="1" x14ac:dyDescent="0.25"/>
    <row r="1003708" customFormat="1" x14ac:dyDescent="0.25"/>
    <row r="1003709" customFormat="1" x14ac:dyDescent="0.25"/>
    <row r="1003710" customFormat="1" x14ac:dyDescent="0.25"/>
    <row r="1003711" customFormat="1" x14ac:dyDescent="0.25"/>
    <row r="1003712" customFormat="1" x14ac:dyDescent="0.25"/>
    <row r="1003713" customFormat="1" x14ac:dyDescent="0.25"/>
    <row r="1003714" customFormat="1" x14ac:dyDescent="0.25"/>
    <row r="1003715" customFormat="1" x14ac:dyDescent="0.25"/>
    <row r="1003716" customFormat="1" x14ac:dyDescent="0.25"/>
    <row r="1003717" customFormat="1" x14ac:dyDescent="0.25"/>
    <row r="1003718" customFormat="1" x14ac:dyDescent="0.25"/>
    <row r="1003719" customFormat="1" x14ac:dyDescent="0.25"/>
    <row r="1003720" customFormat="1" x14ac:dyDescent="0.25"/>
    <row r="1003721" customFormat="1" x14ac:dyDescent="0.25"/>
    <row r="1003722" customFormat="1" x14ac:dyDescent="0.25"/>
    <row r="1003723" customFormat="1" x14ac:dyDescent="0.25"/>
    <row r="1003724" customFormat="1" x14ac:dyDescent="0.25"/>
    <row r="1003725" customFormat="1" x14ac:dyDescent="0.25"/>
    <row r="1003726" customFormat="1" x14ac:dyDescent="0.25"/>
    <row r="1003727" customFormat="1" x14ac:dyDescent="0.25"/>
    <row r="1003728" customFormat="1" x14ac:dyDescent="0.25"/>
    <row r="1003729" customFormat="1" x14ac:dyDescent="0.25"/>
    <row r="1003730" customFormat="1" x14ac:dyDescent="0.25"/>
    <row r="1003731" customFormat="1" x14ac:dyDescent="0.25"/>
    <row r="1003732" customFormat="1" x14ac:dyDescent="0.25"/>
    <row r="1003733" customFormat="1" x14ac:dyDescent="0.25"/>
    <row r="1003734" customFormat="1" x14ac:dyDescent="0.25"/>
    <row r="1003735" customFormat="1" x14ac:dyDescent="0.25"/>
    <row r="1003736" customFormat="1" x14ac:dyDescent="0.25"/>
    <row r="1003737" customFormat="1" x14ac:dyDescent="0.25"/>
    <row r="1003738" customFormat="1" x14ac:dyDescent="0.25"/>
    <row r="1003739" customFormat="1" x14ac:dyDescent="0.25"/>
    <row r="1003740" customFormat="1" x14ac:dyDescent="0.25"/>
    <row r="1003741" customFormat="1" x14ac:dyDescent="0.25"/>
    <row r="1003742" customFormat="1" x14ac:dyDescent="0.25"/>
    <row r="1003743" customFormat="1" x14ac:dyDescent="0.25"/>
    <row r="1003744" customFormat="1" x14ac:dyDescent="0.25"/>
    <row r="1003745" customFormat="1" x14ac:dyDescent="0.25"/>
    <row r="1003746" customFormat="1" x14ac:dyDescent="0.25"/>
    <row r="1003747" customFormat="1" x14ac:dyDescent="0.25"/>
    <row r="1003748" customFormat="1" x14ac:dyDescent="0.25"/>
    <row r="1003749" customFormat="1" x14ac:dyDescent="0.25"/>
    <row r="1003750" customFormat="1" x14ac:dyDescent="0.25"/>
    <row r="1003751" customFormat="1" x14ac:dyDescent="0.25"/>
    <row r="1003752" customFormat="1" x14ac:dyDescent="0.25"/>
    <row r="1003753" customFormat="1" x14ac:dyDescent="0.25"/>
    <row r="1003754" customFormat="1" x14ac:dyDescent="0.25"/>
    <row r="1003755" customFormat="1" x14ac:dyDescent="0.25"/>
    <row r="1003756" customFormat="1" x14ac:dyDescent="0.25"/>
    <row r="1003757" customFormat="1" x14ac:dyDescent="0.25"/>
    <row r="1003758" customFormat="1" x14ac:dyDescent="0.25"/>
    <row r="1003759" customFormat="1" x14ac:dyDescent="0.25"/>
    <row r="1003760" customFormat="1" x14ac:dyDescent="0.25"/>
    <row r="1003761" customFormat="1" x14ac:dyDescent="0.25"/>
    <row r="1003762" customFormat="1" x14ac:dyDescent="0.25"/>
    <row r="1003763" customFormat="1" x14ac:dyDescent="0.25"/>
    <row r="1003764" customFormat="1" x14ac:dyDescent="0.25"/>
    <row r="1003765" customFormat="1" x14ac:dyDescent="0.25"/>
    <row r="1003766" customFormat="1" x14ac:dyDescent="0.25"/>
    <row r="1003767" customFormat="1" x14ac:dyDescent="0.25"/>
    <row r="1003768" customFormat="1" x14ac:dyDescent="0.25"/>
    <row r="1003769" customFormat="1" x14ac:dyDescent="0.25"/>
    <row r="1003770" customFormat="1" x14ac:dyDescent="0.25"/>
    <row r="1003771" customFormat="1" x14ac:dyDescent="0.25"/>
    <row r="1003772" customFormat="1" x14ac:dyDescent="0.25"/>
    <row r="1003773" customFormat="1" x14ac:dyDescent="0.25"/>
    <row r="1003774" customFormat="1" x14ac:dyDescent="0.25"/>
    <row r="1003775" customFormat="1" x14ac:dyDescent="0.25"/>
    <row r="1003776" customFormat="1" x14ac:dyDescent="0.25"/>
    <row r="1003777" customFormat="1" x14ac:dyDescent="0.25"/>
    <row r="1003778" customFormat="1" x14ac:dyDescent="0.25"/>
    <row r="1003779" customFormat="1" x14ac:dyDescent="0.25"/>
    <row r="1003780" customFormat="1" x14ac:dyDescent="0.25"/>
    <row r="1003781" customFormat="1" x14ac:dyDescent="0.25"/>
    <row r="1003782" customFormat="1" x14ac:dyDescent="0.25"/>
    <row r="1003783" customFormat="1" x14ac:dyDescent="0.25"/>
    <row r="1003784" customFormat="1" x14ac:dyDescent="0.25"/>
    <row r="1003785" customFormat="1" x14ac:dyDescent="0.25"/>
    <row r="1003786" customFormat="1" x14ac:dyDescent="0.25"/>
    <row r="1003787" customFormat="1" x14ac:dyDescent="0.25"/>
    <row r="1003788" customFormat="1" x14ac:dyDescent="0.25"/>
    <row r="1003789" customFormat="1" x14ac:dyDescent="0.25"/>
    <row r="1003790" customFormat="1" x14ac:dyDescent="0.25"/>
    <row r="1003791" customFormat="1" x14ac:dyDescent="0.25"/>
    <row r="1003792" customFormat="1" x14ac:dyDescent="0.25"/>
    <row r="1003793" customFormat="1" x14ac:dyDescent="0.25"/>
    <row r="1003794" customFormat="1" x14ac:dyDescent="0.25"/>
    <row r="1003795" customFormat="1" x14ac:dyDescent="0.25"/>
    <row r="1003796" customFormat="1" x14ac:dyDescent="0.25"/>
    <row r="1003797" customFormat="1" x14ac:dyDescent="0.25"/>
    <row r="1003798" customFormat="1" x14ac:dyDescent="0.25"/>
    <row r="1003799" customFormat="1" x14ac:dyDescent="0.25"/>
    <row r="1003800" customFormat="1" x14ac:dyDescent="0.25"/>
    <row r="1003801" customFormat="1" x14ac:dyDescent="0.25"/>
    <row r="1003802" customFormat="1" x14ac:dyDescent="0.25"/>
    <row r="1003803" customFormat="1" x14ac:dyDescent="0.25"/>
    <row r="1003804" customFormat="1" x14ac:dyDescent="0.25"/>
    <row r="1003805" customFormat="1" x14ac:dyDescent="0.25"/>
    <row r="1003806" customFormat="1" x14ac:dyDescent="0.25"/>
    <row r="1003807" customFormat="1" x14ac:dyDescent="0.25"/>
    <row r="1003808" customFormat="1" x14ac:dyDescent="0.25"/>
    <row r="1003809" customFormat="1" x14ac:dyDescent="0.25"/>
    <row r="1003810" customFormat="1" x14ac:dyDescent="0.25"/>
    <row r="1003811" customFormat="1" x14ac:dyDescent="0.25"/>
    <row r="1003812" customFormat="1" x14ac:dyDescent="0.25"/>
    <row r="1003813" customFormat="1" x14ac:dyDescent="0.25"/>
    <row r="1003814" customFormat="1" x14ac:dyDescent="0.25"/>
    <row r="1003815" customFormat="1" x14ac:dyDescent="0.25"/>
    <row r="1003816" customFormat="1" x14ac:dyDescent="0.25"/>
    <row r="1003817" customFormat="1" x14ac:dyDescent="0.25"/>
    <row r="1003818" customFormat="1" x14ac:dyDescent="0.25"/>
    <row r="1003819" customFormat="1" x14ac:dyDescent="0.25"/>
    <row r="1003820" customFormat="1" x14ac:dyDescent="0.25"/>
    <row r="1003821" customFormat="1" x14ac:dyDescent="0.25"/>
    <row r="1003822" customFormat="1" x14ac:dyDescent="0.25"/>
    <row r="1003823" customFormat="1" x14ac:dyDescent="0.25"/>
    <row r="1003824" customFormat="1" x14ac:dyDescent="0.25"/>
    <row r="1003825" customFormat="1" x14ac:dyDescent="0.25"/>
    <row r="1003826" customFormat="1" x14ac:dyDescent="0.25"/>
    <row r="1003827" customFormat="1" x14ac:dyDescent="0.25"/>
    <row r="1003828" customFormat="1" x14ac:dyDescent="0.25"/>
    <row r="1003829" customFormat="1" x14ac:dyDescent="0.25"/>
    <row r="1003830" customFormat="1" x14ac:dyDescent="0.25"/>
    <row r="1003831" customFormat="1" x14ac:dyDescent="0.25"/>
    <row r="1003832" customFormat="1" x14ac:dyDescent="0.25"/>
    <row r="1003833" customFormat="1" x14ac:dyDescent="0.25"/>
    <row r="1003834" customFormat="1" x14ac:dyDescent="0.25"/>
    <row r="1003835" customFormat="1" x14ac:dyDescent="0.25"/>
    <row r="1003836" customFormat="1" x14ac:dyDescent="0.25"/>
    <row r="1003837" customFormat="1" x14ac:dyDescent="0.25"/>
    <row r="1003838" customFormat="1" x14ac:dyDescent="0.25"/>
    <row r="1003839" customFormat="1" x14ac:dyDescent="0.25"/>
    <row r="1003840" customFormat="1" x14ac:dyDescent="0.25"/>
    <row r="1003841" customFormat="1" x14ac:dyDescent="0.25"/>
    <row r="1003842" customFormat="1" x14ac:dyDescent="0.25"/>
    <row r="1003843" customFormat="1" x14ac:dyDescent="0.25"/>
    <row r="1003844" customFormat="1" x14ac:dyDescent="0.25"/>
    <row r="1003845" customFormat="1" x14ac:dyDescent="0.25"/>
    <row r="1003846" customFormat="1" x14ac:dyDescent="0.25"/>
    <row r="1003847" customFormat="1" x14ac:dyDescent="0.25"/>
    <row r="1003848" customFormat="1" x14ac:dyDescent="0.25"/>
    <row r="1003849" customFormat="1" x14ac:dyDescent="0.25"/>
    <row r="1003850" customFormat="1" x14ac:dyDescent="0.25"/>
    <row r="1003851" customFormat="1" x14ac:dyDescent="0.25"/>
    <row r="1003852" customFormat="1" x14ac:dyDescent="0.25"/>
    <row r="1003853" customFormat="1" x14ac:dyDescent="0.25"/>
    <row r="1003854" customFormat="1" x14ac:dyDescent="0.25"/>
    <row r="1003855" customFormat="1" x14ac:dyDescent="0.25"/>
    <row r="1003856" customFormat="1" x14ac:dyDescent="0.25"/>
    <row r="1003857" customFormat="1" x14ac:dyDescent="0.25"/>
    <row r="1003858" customFormat="1" x14ac:dyDescent="0.25"/>
    <row r="1003859" customFormat="1" x14ac:dyDescent="0.25"/>
    <row r="1003860" customFormat="1" x14ac:dyDescent="0.25"/>
    <row r="1003861" customFormat="1" x14ac:dyDescent="0.25"/>
    <row r="1003862" customFormat="1" x14ac:dyDescent="0.25"/>
    <row r="1003863" customFormat="1" x14ac:dyDescent="0.25"/>
    <row r="1003864" customFormat="1" x14ac:dyDescent="0.25"/>
    <row r="1003865" customFormat="1" x14ac:dyDescent="0.25"/>
    <row r="1003866" customFormat="1" x14ac:dyDescent="0.25"/>
    <row r="1003867" customFormat="1" x14ac:dyDescent="0.25"/>
    <row r="1003868" customFormat="1" x14ac:dyDescent="0.25"/>
    <row r="1003869" customFormat="1" x14ac:dyDescent="0.25"/>
    <row r="1003870" customFormat="1" x14ac:dyDescent="0.25"/>
    <row r="1003871" customFormat="1" x14ac:dyDescent="0.25"/>
    <row r="1003872" customFormat="1" x14ac:dyDescent="0.25"/>
    <row r="1003873" customFormat="1" x14ac:dyDescent="0.25"/>
    <row r="1003874" customFormat="1" x14ac:dyDescent="0.25"/>
    <row r="1003875" customFormat="1" x14ac:dyDescent="0.25"/>
    <row r="1003876" customFormat="1" x14ac:dyDescent="0.25"/>
    <row r="1003877" customFormat="1" x14ac:dyDescent="0.25"/>
    <row r="1003878" customFormat="1" x14ac:dyDescent="0.25"/>
    <row r="1003879" customFormat="1" x14ac:dyDescent="0.25"/>
    <row r="1003880" customFormat="1" x14ac:dyDescent="0.25"/>
    <row r="1003881" customFormat="1" x14ac:dyDescent="0.25"/>
    <row r="1003882" customFormat="1" x14ac:dyDescent="0.25"/>
    <row r="1003883" customFormat="1" x14ac:dyDescent="0.25"/>
    <row r="1003884" customFormat="1" x14ac:dyDescent="0.25"/>
    <row r="1003885" customFormat="1" x14ac:dyDescent="0.25"/>
    <row r="1003886" customFormat="1" x14ac:dyDescent="0.25"/>
    <row r="1003887" customFormat="1" x14ac:dyDescent="0.25"/>
    <row r="1003888" customFormat="1" x14ac:dyDescent="0.25"/>
    <row r="1003889" customFormat="1" x14ac:dyDescent="0.25"/>
    <row r="1003890" customFormat="1" x14ac:dyDescent="0.25"/>
    <row r="1003891" customFormat="1" x14ac:dyDescent="0.25"/>
    <row r="1003892" customFormat="1" x14ac:dyDescent="0.25"/>
    <row r="1003893" customFormat="1" x14ac:dyDescent="0.25"/>
    <row r="1003894" customFormat="1" x14ac:dyDescent="0.25"/>
    <row r="1003895" customFormat="1" x14ac:dyDescent="0.25"/>
    <row r="1003896" customFormat="1" x14ac:dyDescent="0.25"/>
    <row r="1003897" customFormat="1" x14ac:dyDescent="0.25"/>
    <row r="1003898" customFormat="1" x14ac:dyDescent="0.25"/>
    <row r="1003899" customFormat="1" x14ac:dyDescent="0.25"/>
    <row r="1003900" customFormat="1" x14ac:dyDescent="0.25"/>
    <row r="1003901" customFormat="1" x14ac:dyDescent="0.25"/>
    <row r="1003902" customFormat="1" x14ac:dyDescent="0.25"/>
    <row r="1003903" customFormat="1" x14ac:dyDescent="0.25"/>
    <row r="1003904" customFormat="1" x14ac:dyDescent="0.25"/>
    <row r="1003905" customFormat="1" x14ac:dyDescent="0.25"/>
    <row r="1003906" customFormat="1" x14ac:dyDescent="0.25"/>
    <row r="1003907" customFormat="1" x14ac:dyDescent="0.25"/>
    <row r="1003908" customFormat="1" x14ac:dyDescent="0.25"/>
    <row r="1003909" customFormat="1" x14ac:dyDescent="0.25"/>
    <row r="1003910" customFormat="1" x14ac:dyDescent="0.25"/>
    <row r="1003911" customFormat="1" x14ac:dyDescent="0.25"/>
    <row r="1003912" customFormat="1" x14ac:dyDescent="0.25"/>
    <row r="1003913" customFormat="1" x14ac:dyDescent="0.25"/>
    <row r="1003914" customFormat="1" x14ac:dyDescent="0.25"/>
    <row r="1003915" customFormat="1" x14ac:dyDescent="0.25"/>
    <row r="1003916" customFormat="1" x14ac:dyDescent="0.25"/>
    <row r="1003917" customFormat="1" x14ac:dyDescent="0.25"/>
    <row r="1003918" customFormat="1" x14ac:dyDescent="0.25"/>
    <row r="1003919" customFormat="1" x14ac:dyDescent="0.25"/>
    <row r="1003920" customFormat="1" x14ac:dyDescent="0.25"/>
    <row r="1003921" customFormat="1" x14ac:dyDescent="0.25"/>
    <row r="1003922" customFormat="1" x14ac:dyDescent="0.25"/>
    <row r="1003923" customFormat="1" x14ac:dyDescent="0.25"/>
    <row r="1003924" customFormat="1" x14ac:dyDescent="0.25"/>
    <row r="1003925" customFormat="1" x14ac:dyDescent="0.25"/>
    <row r="1003926" customFormat="1" x14ac:dyDescent="0.25"/>
    <row r="1003927" customFormat="1" x14ac:dyDescent="0.25"/>
    <row r="1003928" customFormat="1" x14ac:dyDescent="0.25"/>
    <row r="1003929" customFormat="1" x14ac:dyDescent="0.25"/>
    <row r="1003930" customFormat="1" x14ac:dyDescent="0.25"/>
    <row r="1003931" customFormat="1" x14ac:dyDescent="0.25"/>
    <row r="1003932" customFormat="1" x14ac:dyDescent="0.25"/>
    <row r="1003933" customFormat="1" x14ac:dyDescent="0.25"/>
    <row r="1003934" customFormat="1" x14ac:dyDescent="0.25"/>
    <row r="1003935" customFormat="1" x14ac:dyDescent="0.25"/>
    <row r="1003936" customFormat="1" x14ac:dyDescent="0.25"/>
    <row r="1003937" customFormat="1" x14ac:dyDescent="0.25"/>
    <row r="1003938" customFormat="1" x14ac:dyDescent="0.25"/>
    <row r="1003939" customFormat="1" x14ac:dyDescent="0.25"/>
    <row r="1003940" customFormat="1" x14ac:dyDescent="0.25"/>
    <row r="1003941" customFormat="1" x14ac:dyDescent="0.25"/>
    <row r="1003942" customFormat="1" x14ac:dyDescent="0.25"/>
    <row r="1003943" customFormat="1" x14ac:dyDescent="0.25"/>
    <row r="1003944" customFormat="1" x14ac:dyDescent="0.25"/>
    <row r="1003945" customFormat="1" x14ac:dyDescent="0.25"/>
    <row r="1003946" customFormat="1" x14ac:dyDescent="0.25"/>
    <row r="1003947" customFormat="1" x14ac:dyDescent="0.25"/>
    <row r="1003948" customFormat="1" x14ac:dyDescent="0.25"/>
    <row r="1003949" customFormat="1" x14ac:dyDescent="0.25"/>
    <row r="1003950" customFormat="1" x14ac:dyDescent="0.25"/>
    <row r="1003951" customFormat="1" x14ac:dyDescent="0.25"/>
    <row r="1003952" customFormat="1" x14ac:dyDescent="0.25"/>
    <row r="1003953" customFormat="1" x14ac:dyDescent="0.25"/>
    <row r="1003954" customFormat="1" x14ac:dyDescent="0.25"/>
    <row r="1003955" customFormat="1" x14ac:dyDescent="0.25"/>
    <row r="1003956" customFormat="1" x14ac:dyDescent="0.25"/>
    <row r="1003957" customFormat="1" x14ac:dyDescent="0.25"/>
    <row r="1003958" customFormat="1" x14ac:dyDescent="0.25"/>
    <row r="1003959" customFormat="1" x14ac:dyDescent="0.25"/>
    <row r="1003960" customFormat="1" x14ac:dyDescent="0.25"/>
    <row r="1003961" customFormat="1" x14ac:dyDescent="0.25"/>
    <row r="1003962" customFormat="1" x14ac:dyDescent="0.25"/>
    <row r="1003963" customFormat="1" x14ac:dyDescent="0.25"/>
    <row r="1003964" customFormat="1" x14ac:dyDescent="0.25"/>
    <row r="1003965" customFormat="1" x14ac:dyDescent="0.25"/>
    <row r="1003966" customFormat="1" x14ac:dyDescent="0.25"/>
    <row r="1003967" customFormat="1" x14ac:dyDescent="0.25"/>
    <row r="1003968" customFormat="1" x14ac:dyDescent="0.25"/>
    <row r="1003969" customFormat="1" x14ac:dyDescent="0.25"/>
    <row r="1003970" customFormat="1" x14ac:dyDescent="0.25"/>
    <row r="1003971" customFormat="1" x14ac:dyDescent="0.25"/>
    <row r="1003972" customFormat="1" x14ac:dyDescent="0.25"/>
    <row r="1003973" customFormat="1" x14ac:dyDescent="0.25"/>
    <row r="1003974" customFormat="1" x14ac:dyDescent="0.25"/>
    <row r="1003975" customFormat="1" x14ac:dyDescent="0.25"/>
    <row r="1003976" customFormat="1" x14ac:dyDescent="0.25"/>
    <row r="1003977" customFormat="1" x14ac:dyDescent="0.25"/>
    <row r="1003978" customFormat="1" x14ac:dyDescent="0.25"/>
    <row r="1003979" customFormat="1" x14ac:dyDescent="0.25"/>
    <row r="1003980" customFormat="1" x14ac:dyDescent="0.25"/>
    <row r="1003981" customFormat="1" x14ac:dyDescent="0.25"/>
    <row r="1003982" customFormat="1" x14ac:dyDescent="0.25"/>
    <row r="1003983" customFormat="1" x14ac:dyDescent="0.25"/>
    <row r="1003984" customFormat="1" x14ac:dyDescent="0.25"/>
    <row r="1003985" customFormat="1" x14ac:dyDescent="0.25"/>
    <row r="1003986" customFormat="1" x14ac:dyDescent="0.25"/>
    <row r="1003987" customFormat="1" x14ac:dyDescent="0.25"/>
    <row r="1003988" customFormat="1" x14ac:dyDescent="0.25"/>
    <row r="1003989" customFormat="1" x14ac:dyDescent="0.25"/>
    <row r="1003990" customFormat="1" x14ac:dyDescent="0.25"/>
    <row r="1003991" customFormat="1" x14ac:dyDescent="0.25"/>
    <row r="1003992" customFormat="1" x14ac:dyDescent="0.25"/>
    <row r="1003993" customFormat="1" x14ac:dyDescent="0.25"/>
    <row r="1003994" customFormat="1" x14ac:dyDescent="0.25"/>
    <row r="1003995" customFormat="1" x14ac:dyDescent="0.25"/>
    <row r="1003996" customFormat="1" x14ac:dyDescent="0.25"/>
    <row r="1003997" customFormat="1" x14ac:dyDescent="0.25"/>
    <row r="1003998" customFormat="1" x14ac:dyDescent="0.25"/>
    <row r="1003999" customFormat="1" x14ac:dyDescent="0.25"/>
    <row r="1004000" customFormat="1" x14ac:dyDescent="0.25"/>
    <row r="1004001" customFormat="1" x14ac:dyDescent="0.25"/>
    <row r="1004002" customFormat="1" x14ac:dyDescent="0.25"/>
    <row r="1004003" customFormat="1" x14ac:dyDescent="0.25"/>
    <row r="1004004" customFormat="1" x14ac:dyDescent="0.25"/>
    <row r="1004005" customFormat="1" x14ac:dyDescent="0.25"/>
    <row r="1004006" customFormat="1" x14ac:dyDescent="0.25"/>
    <row r="1004007" customFormat="1" x14ac:dyDescent="0.25"/>
    <row r="1004008" customFormat="1" x14ac:dyDescent="0.25"/>
    <row r="1004009" customFormat="1" x14ac:dyDescent="0.25"/>
    <row r="1004010" customFormat="1" x14ac:dyDescent="0.25"/>
    <row r="1004011" customFormat="1" x14ac:dyDescent="0.25"/>
    <row r="1004012" customFormat="1" x14ac:dyDescent="0.25"/>
    <row r="1004013" customFormat="1" x14ac:dyDescent="0.25"/>
    <row r="1004014" customFormat="1" x14ac:dyDescent="0.25"/>
    <row r="1004015" customFormat="1" x14ac:dyDescent="0.25"/>
    <row r="1004016" customFormat="1" x14ac:dyDescent="0.25"/>
    <row r="1004017" customFormat="1" x14ac:dyDescent="0.25"/>
    <row r="1004018" customFormat="1" x14ac:dyDescent="0.25"/>
    <row r="1004019" customFormat="1" x14ac:dyDescent="0.25"/>
    <row r="1004020" customFormat="1" x14ac:dyDescent="0.25"/>
    <row r="1004021" customFormat="1" x14ac:dyDescent="0.25"/>
    <row r="1004022" customFormat="1" x14ac:dyDescent="0.25"/>
    <row r="1004023" customFormat="1" x14ac:dyDescent="0.25"/>
    <row r="1004024" customFormat="1" x14ac:dyDescent="0.25"/>
    <row r="1004025" customFormat="1" x14ac:dyDescent="0.25"/>
    <row r="1004026" customFormat="1" x14ac:dyDescent="0.25"/>
    <row r="1004027" customFormat="1" x14ac:dyDescent="0.25"/>
    <row r="1004028" customFormat="1" x14ac:dyDescent="0.25"/>
    <row r="1004029" customFormat="1" x14ac:dyDescent="0.25"/>
    <row r="1004030" customFormat="1" x14ac:dyDescent="0.25"/>
    <row r="1004031" customFormat="1" x14ac:dyDescent="0.25"/>
    <row r="1004032" customFormat="1" x14ac:dyDescent="0.25"/>
    <row r="1004033" customFormat="1" x14ac:dyDescent="0.25"/>
    <row r="1004034" customFormat="1" x14ac:dyDescent="0.25"/>
    <row r="1004035" customFormat="1" x14ac:dyDescent="0.25"/>
    <row r="1004036" customFormat="1" x14ac:dyDescent="0.25"/>
    <row r="1004037" customFormat="1" x14ac:dyDescent="0.25"/>
    <row r="1004038" customFormat="1" x14ac:dyDescent="0.25"/>
    <row r="1004039" customFormat="1" x14ac:dyDescent="0.25"/>
    <row r="1004040" customFormat="1" x14ac:dyDescent="0.25"/>
    <row r="1004041" customFormat="1" x14ac:dyDescent="0.25"/>
    <row r="1004042" customFormat="1" x14ac:dyDescent="0.25"/>
    <row r="1004043" customFormat="1" x14ac:dyDescent="0.25"/>
    <row r="1004044" customFormat="1" x14ac:dyDescent="0.25"/>
    <row r="1004045" customFormat="1" x14ac:dyDescent="0.25"/>
    <row r="1004046" customFormat="1" x14ac:dyDescent="0.25"/>
    <row r="1004047" customFormat="1" x14ac:dyDescent="0.25"/>
    <row r="1004048" customFormat="1" x14ac:dyDescent="0.25"/>
    <row r="1004049" customFormat="1" x14ac:dyDescent="0.25"/>
    <row r="1004050" customFormat="1" x14ac:dyDescent="0.25"/>
    <row r="1004051" customFormat="1" x14ac:dyDescent="0.25"/>
    <row r="1004052" customFormat="1" x14ac:dyDescent="0.25"/>
    <row r="1004053" customFormat="1" x14ac:dyDescent="0.25"/>
    <row r="1004054" customFormat="1" x14ac:dyDescent="0.25"/>
    <row r="1004055" customFormat="1" x14ac:dyDescent="0.25"/>
    <row r="1004056" customFormat="1" x14ac:dyDescent="0.25"/>
    <row r="1004057" customFormat="1" x14ac:dyDescent="0.25"/>
    <row r="1004058" customFormat="1" x14ac:dyDescent="0.25"/>
    <row r="1004059" customFormat="1" x14ac:dyDescent="0.25"/>
    <row r="1004060" customFormat="1" x14ac:dyDescent="0.25"/>
    <row r="1004061" customFormat="1" x14ac:dyDescent="0.25"/>
    <row r="1004062" customFormat="1" x14ac:dyDescent="0.25"/>
    <row r="1004063" customFormat="1" x14ac:dyDescent="0.25"/>
    <row r="1004064" customFormat="1" x14ac:dyDescent="0.25"/>
    <row r="1004065" customFormat="1" x14ac:dyDescent="0.25"/>
    <row r="1004066" customFormat="1" x14ac:dyDescent="0.25"/>
    <row r="1004067" customFormat="1" x14ac:dyDescent="0.25"/>
    <row r="1004068" customFormat="1" x14ac:dyDescent="0.25"/>
    <row r="1004069" customFormat="1" x14ac:dyDescent="0.25"/>
    <row r="1004070" customFormat="1" x14ac:dyDescent="0.25"/>
    <row r="1004071" customFormat="1" x14ac:dyDescent="0.25"/>
    <row r="1004072" customFormat="1" x14ac:dyDescent="0.25"/>
    <row r="1004073" customFormat="1" x14ac:dyDescent="0.25"/>
    <row r="1004074" customFormat="1" x14ac:dyDescent="0.25"/>
    <row r="1004075" customFormat="1" x14ac:dyDescent="0.25"/>
    <row r="1004076" customFormat="1" x14ac:dyDescent="0.25"/>
    <row r="1004077" customFormat="1" x14ac:dyDescent="0.25"/>
    <row r="1004078" customFormat="1" x14ac:dyDescent="0.25"/>
    <row r="1004079" customFormat="1" x14ac:dyDescent="0.25"/>
    <row r="1004080" customFormat="1" x14ac:dyDescent="0.25"/>
    <row r="1004081" customFormat="1" x14ac:dyDescent="0.25"/>
    <row r="1004082" customFormat="1" x14ac:dyDescent="0.25"/>
    <row r="1004083" customFormat="1" x14ac:dyDescent="0.25"/>
    <row r="1004084" customFormat="1" x14ac:dyDescent="0.25"/>
    <row r="1004085" customFormat="1" x14ac:dyDescent="0.25"/>
    <row r="1004086" customFormat="1" x14ac:dyDescent="0.25"/>
    <row r="1004087" customFormat="1" x14ac:dyDescent="0.25"/>
    <row r="1004088" customFormat="1" x14ac:dyDescent="0.25"/>
    <row r="1004089" customFormat="1" x14ac:dyDescent="0.25"/>
    <row r="1004090" customFormat="1" x14ac:dyDescent="0.25"/>
    <row r="1004091" customFormat="1" x14ac:dyDescent="0.25"/>
    <row r="1004092" customFormat="1" x14ac:dyDescent="0.25"/>
    <row r="1004093" customFormat="1" x14ac:dyDescent="0.25"/>
    <row r="1004094" customFormat="1" x14ac:dyDescent="0.25"/>
    <row r="1004095" customFormat="1" x14ac:dyDescent="0.25"/>
    <row r="1004096" customFormat="1" x14ac:dyDescent="0.25"/>
    <row r="1004097" customFormat="1" x14ac:dyDescent="0.25"/>
    <row r="1004098" customFormat="1" x14ac:dyDescent="0.25"/>
    <row r="1004099" customFormat="1" x14ac:dyDescent="0.25"/>
    <row r="1004100" customFormat="1" x14ac:dyDescent="0.25"/>
    <row r="1004101" customFormat="1" x14ac:dyDescent="0.25"/>
    <row r="1004102" customFormat="1" x14ac:dyDescent="0.25"/>
    <row r="1004103" customFormat="1" x14ac:dyDescent="0.25"/>
    <row r="1004104" customFormat="1" x14ac:dyDescent="0.25"/>
    <row r="1004105" customFormat="1" x14ac:dyDescent="0.25"/>
    <row r="1004106" customFormat="1" x14ac:dyDescent="0.25"/>
    <row r="1004107" customFormat="1" x14ac:dyDescent="0.25"/>
    <row r="1004108" customFormat="1" x14ac:dyDescent="0.25"/>
    <row r="1004109" customFormat="1" x14ac:dyDescent="0.25"/>
    <row r="1004110" customFormat="1" x14ac:dyDescent="0.25"/>
    <row r="1004111" customFormat="1" x14ac:dyDescent="0.25"/>
    <row r="1004112" customFormat="1" x14ac:dyDescent="0.25"/>
    <row r="1004113" customFormat="1" x14ac:dyDescent="0.25"/>
    <row r="1004114" customFormat="1" x14ac:dyDescent="0.25"/>
    <row r="1004115" customFormat="1" x14ac:dyDescent="0.25"/>
    <row r="1004116" customFormat="1" x14ac:dyDescent="0.25"/>
    <row r="1004117" customFormat="1" x14ac:dyDescent="0.25"/>
    <row r="1004118" customFormat="1" x14ac:dyDescent="0.25"/>
    <row r="1004119" customFormat="1" x14ac:dyDescent="0.25"/>
    <row r="1004120" customFormat="1" x14ac:dyDescent="0.25"/>
    <row r="1004121" customFormat="1" x14ac:dyDescent="0.25"/>
    <row r="1004122" customFormat="1" x14ac:dyDescent="0.25"/>
    <row r="1004123" customFormat="1" x14ac:dyDescent="0.25"/>
    <row r="1004124" customFormat="1" x14ac:dyDescent="0.25"/>
    <row r="1004125" customFormat="1" x14ac:dyDescent="0.25"/>
    <row r="1004126" customFormat="1" x14ac:dyDescent="0.25"/>
    <row r="1004127" customFormat="1" x14ac:dyDescent="0.25"/>
    <row r="1004128" customFormat="1" x14ac:dyDescent="0.25"/>
    <row r="1004129" customFormat="1" x14ac:dyDescent="0.25"/>
    <row r="1004130" customFormat="1" x14ac:dyDescent="0.25"/>
    <row r="1004131" customFormat="1" x14ac:dyDescent="0.25"/>
    <row r="1004132" customFormat="1" x14ac:dyDescent="0.25"/>
    <row r="1004133" customFormat="1" x14ac:dyDescent="0.25"/>
    <row r="1004134" customFormat="1" x14ac:dyDescent="0.25"/>
    <row r="1004135" customFormat="1" x14ac:dyDescent="0.25"/>
    <row r="1004136" customFormat="1" x14ac:dyDescent="0.25"/>
    <row r="1004137" customFormat="1" x14ac:dyDescent="0.25"/>
    <row r="1004138" customFormat="1" x14ac:dyDescent="0.25"/>
    <row r="1004139" customFormat="1" x14ac:dyDescent="0.25"/>
    <row r="1004140" customFormat="1" x14ac:dyDescent="0.25"/>
    <row r="1004141" customFormat="1" x14ac:dyDescent="0.25"/>
    <row r="1004142" customFormat="1" x14ac:dyDescent="0.25"/>
    <row r="1004143" customFormat="1" x14ac:dyDescent="0.25"/>
    <row r="1004144" customFormat="1" x14ac:dyDescent="0.25"/>
    <row r="1004145" customFormat="1" x14ac:dyDescent="0.25"/>
    <row r="1004146" customFormat="1" x14ac:dyDescent="0.25"/>
    <row r="1004147" customFormat="1" x14ac:dyDescent="0.25"/>
    <row r="1004148" customFormat="1" x14ac:dyDescent="0.25"/>
    <row r="1004149" customFormat="1" x14ac:dyDescent="0.25"/>
    <row r="1004150" customFormat="1" x14ac:dyDescent="0.25"/>
    <row r="1004151" customFormat="1" x14ac:dyDescent="0.25"/>
    <row r="1004152" customFormat="1" x14ac:dyDescent="0.25"/>
    <row r="1004153" customFormat="1" x14ac:dyDescent="0.25"/>
    <row r="1004154" customFormat="1" x14ac:dyDescent="0.25"/>
    <row r="1004155" customFormat="1" x14ac:dyDescent="0.25"/>
    <row r="1004156" customFormat="1" x14ac:dyDescent="0.25"/>
    <row r="1004157" customFormat="1" x14ac:dyDescent="0.25"/>
    <row r="1004158" customFormat="1" x14ac:dyDescent="0.25"/>
    <row r="1004159" customFormat="1" x14ac:dyDescent="0.25"/>
    <row r="1004160" customFormat="1" x14ac:dyDescent="0.25"/>
    <row r="1004161" customFormat="1" x14ac:dyDescent="0.25"/>
    <row r="1004162" customFormat="1" x14ac:dyDescent="0.25"/>
    <row r="1004163" customFormat="1" x14ac:dyDescent="0.25"/>
    <row r="1004164" customFormat="1" x14ac:dyDescent="0.25"/>
    <row r="1004165" customFormat="1" x14ac:dyDescent="0.25"/>
    <row r="1004166" customFormat="1" x14ac:dyDescent="0.25"/>
    <row r="1004167" customFormat="1" x14ac:dyDescent="0.25"/>
    <row r="1004168" customFormat="1" x14ac:dyDescent="0.25"/>
    <row r="1004169" customFormat="1" x14ac:dyDescent="0.25"/>
    <row r="1004170" customFormat="1" x14ac:dyDescent="0.25"/>
    <row r="1004171" customFormat="1" x14ac:dyDescent="0.25"/>
    <row r="1004172" customFormat="1" x14ac:dyDescent="0.25"/>
    <row r="1004173" customFormat="1" x14ac:dyDescent="0.25"/>
    <row r="1004174" customFormat="1" x14ac:dyDescent="0.25"/>
    <row r="1004175" customFormat="1" x14ac:dyDescent="0.25"/>
    <row r="1004176" customFormat="1" x14ac:dyDescent="0.25"/>
    <row r="1004177" customFormat="1" x14ac:dyDescent="0.25"/>
    <row r="1004178" customFormat="1" x14ac:dyDescent="0.25"/>
    <row r="1004179" customFormat="1" x14ac:dyDescent="0.25"/>
    <row r="1004180" customFormat="1" x14ac:dyDescent="0.25"/>
    <row r="1004181" customFormat="1" x14ac:dyDescent="0.25"/>
    <row r="1004182" customFormat="1" x14ac:dyDescent="0.25"/>
    <row r="1004183" customFormat="1" x14ac:dyDescent="0.25"/>
    <row r="1004184" customFormat="1" x14ac:dyDescent="0.25"/>
    <row r="1004185" customFormat="1" x14ac:dyDescent="0.25"/>
    <row r="1004186" customFormat="1" x14ac:dyDescent="0.25"/>
    <row r="1004187" customFormat="1" x14ac:dyDescent="0.25"/>
    <row r="1004188" customFormat="1" x14ac:dyDescent="0.25"/>
    <row r="1004189" customFormat="1" x14ac:dyDescent="0.25"/>
    <row r="1004190" customFormat="1" x14ac:dyDescent="0.25"/>
    <row r="1004191" customFormat="1" x14ac:dyDescent="0.25"/>
    <row r="1004192" customFormat="1" x14ac:dyDescent="0.25"/>
    <row r="1004193" customFormat="1" x14ac:dyDescent="0.25"/>
    <row r="1004194" customFormat="1" x14ac:dyDescent="0.25"/>
    <row r="1004195" customFormat="1" x14ac:dyDescent="0.25"/>
    <row r="1004196" customFormat="1" x14ac:dyDescent="0.25"/>
    <row r="1004197" customFormat="1" x14ac:dyDescent="0.25"/>
    <row r="1004198" customFormat="1" x14ac:dyDescent="0.25"/>
    <row r="1004199" customFormat="1" x14ac:dyDescent="0.25"/>
    <row r="1004200" customFormat="1" x14ac:dyDescent="0.25"/>
    <row r="1004201" customFormat="1" x14ac:dyDescent="0.25"/>
    <row r="1004202" customFormat="1" x14ac:dyDescent="0.25"/>
    <row r="1004203" customFormat="1" x14ac:dyDescent="0.25"/>
    <row r="1004204" customFormat="1" x14ac:dyDescent="0.25"/>
    <row r="1004205" customFormat="1" x14ac:dyDescent="0.25"/>
    <row r="1004206" customFormat="1" x14ac:dyDescent="0.25"/>
    <row r="1004207" customFormat="1" x14ac:dyDescent="0.25"/>
    <row r="1004208" customFormat="1" x14ac:dyDescent="0.25"/>
    <row r="1004209" customFormat="1" x14ac:dyDescent="0.25"/>
    <row r="1004210" customFormat="1" x14ac:dyDescent="0.25"/>
    <row r="1004211" customFormat="1" x14ac:dyDescent="0.25"/>
    <row r="1004212" customFormat="1" x14ac:dyDescent="0.25"/>
    <row r="1004213" customFormat="1" x14ac:dyDescent="0.25"/>
    <row r="1004214" customFormat="1" x14ac:dyDescent="0.25"/>
    <row r="1004215" customFormat="1" x14ac:dyDescent="0.25"/>
    <row r="1004216" customFormat="1" x14ac:dyDescent="0.25"/>
    <row r="1004217" customFormat="1" x14ac:dyDescent="0.25"/>
    <row r="1004218" customFormat="1" x14ac:dyDescent="0.25"/>
    <row r="1004219" customFormat="1" x14ac:dyDescent="0.25"/>
    <row r="1004220" customFormat="1" x14ac:dyDescent="0.25"/>
    <row r="1004221" customFormat="1" x14ac:dyDescent="0.25"/>
    <row r="1004222" customFormat="1" x14ac:dyDescent="0.25"/>
    <row r="1004223" customFormat="1" x14ac:dyDescent="0.25"/>
    <row r="1004224" customFormat="1" x14ac:dyDescent="0.25"/>
    <row r="1004225" customFormat="1" x14ac:dyDescent="0.25"/>
    <row r="1004226" customFormat="1" x14ac:dyDescent="0.25"/>
    <row r="1004227" customFormat="1" x14ac:dyDescent="0.25"/>
    <row r="1004228" customFormat="1" x14ac:dyDescent="0.25"/>
    <row r="1004229" customFormat="1" x14ac:dyDescent="0.25"/>
    <row r="1004230" customFormat="1" x14ac:dyDescent="0.25"/>
    <row r="1004231" customFormat="1" x14ac:dyDescent="0.25"/>
    <row r="1004232" customFormat="1" x14ac:dyDescent="0.25"/>
    <row r="1004233" customFormat="1" x14ac:dyDescent="0.25"/>
    <row r="1004234" customFormat="1" x14ac:dyDescent="0.25"/>
    <row r="1004235" customFormat="1" x14ac:dyDescent="0.25"/>
    <row r="1004236" customFormat="1" x14ac:dyDescent="0.25"/>
    <row r="1004237" customFormat="1" x14ac:dyDescent="0.25"/>
    <row r="1004238" customFormat="1" x14ac:dyDescent="0.25"/>
    <row r="1004239" customFormat="1" x14ac:dyDescent="0.25"/>
    <row r="1004240" customFormat="1" x14ac:dyDescent="0.25"/>
    <row r="1004241" customFormat="1" x14ac:dyDescent="0.25"/>
    <row r="1004242" customFormat="1" x14ac:dyDescent="0.25"/>
    <row r="1004243" customFormat="1" x14ac:dyDescent="0.25"/>
    <row r="1004244" customFormat="1" x14ac:dyDescent="0.25"/>
    <row r="1004245" customFormat="1" x14ac:dyDescent="0.25"/>
    <row r="1004246" customFormat="1" x14ac:dyDescent="0.25"/>
    <row r="1004247" customFormat="1" x14ac:dyDescent="0.25"/>
    <row r="1004248" customFormat="1" x14ac:dyDescent="0.25"/>
    <row r="1004249" customFormat="1" x14ac:dyDescent="0.25"/>
    <row r="1004250" customFormat="1" x14ac:dyDescent="0.25"/>
    <row r="1004251" customFormat="1" x14ac:dyDescent="0.25"/>
    <row r="1004252" customFormat="1" x14ac:dyDescent="0.25"/>
    <row r="1004253" customFormat="1" x14ac:dyDescent="0.25"/>
    <row r="1004254" customFormat="1" x14ac:dyDescent="0.25"/>
    <row r="1004255" customFormat="1" x14ac:dyDescent="0.25"/>
    <row r="1004256" customFormat="1" x14ac:dyDescent="0.25"/>
    <row r="1004257" customFormat="1" x14ac:dyDescent="0.25"/>
    <row r="1004258" customFormat="1" x14ac:dyDescent="0.25"/>
    <row r="1004259" customFormat="1" x14ac:dyDescent="0.25"/>
    <row r="1004260" customFormat="1" x14ac:dyDescent="0.25"/>
    <row r="1004261" customFormat="1" x14ac:dyDescent="0.25"/>
    <row r="1004262" customFormat="1" x14ac:dyDescent="0.25"/>
    <row r="1004263" customFormat="1" x14ac:dyDescent="0.25"/>
    <row r="1004264" customFormat="1" x14ac:dyDescent="0.25"/>
    <row r="1004265" customFormat="1" x14ac:dyDescent="0.25"/>
    <row r="1004266" customFormat="1" x14ac:dyDescent="0.25"/>
    <row r="1004267" customFormat="1" x14ac:dyDescent="0.25"/>
    <row r="1004268" customFormat="1" x14ac:dyDescent="0.25"/>
    <row r="1004269" customFormat="1" x14ac:dyDescent="0.25"/>
    <row r="1004270" customFormat="1" x14ac:dyDescent="0.25"/>
    <row r="1004271" customFormat="1" x14ac:dyDescent="0.25"/>
    <row r="1004272" customFormat="1" x14ac:dyDescent="0.25"/>
    <row r="1004273" customFormat="1" x14ac:dyDescent="0.25"/>
    <row r="1004274" customFormat="1" x14ac:dyDescent="0.25"/>
    <row r="1004275" customFormat="1" x14ac:dyDescent="0.25"/>
    <row r="1004276" customFormat="1" x14ac:dyDescent="0.25"/>
    <row r="1004277" customFormat="1" x14ac:dyDescent="0.25"/>
    <row r="1004278" customFormat="1" x14ac:dyDescent="0.25"/>
    <row r="1004279" customFormat="1" x14ac:dyDescent="0.25"/>
    <row r="1004280" customFormat="1" x14ac:dyDescent="0.25"/>
    <row r="1004281" customFormat="1" x14ac:dyDescent="0.25"/>
    <row r="1004282" customFormat="1" x14ac:dyDescent="0.25"/>
    <row r="1004283" customFormat="1" x14ac:dyDescent="0.25"/>
    <row r="1004284" customFormat="1" x14ac:dyDescent="0.25"/>
    <row r="1004285" customFormat="1" x14ac:dyDescent="0.25"/>
    <row r="1004286" customFormat="1" x14ac:dyDescent="0.25"/>
    <row r="1004287" customFormat="1" x14ac:dyDescent="0.25"/>
    <row r="1004288" customFormat="1" x14ac:dyDescent="0.25"/>
    <row r="1004289" customFormat="1" x14ac:dyDescent="0.25"/>
    <row r="1004290" customFormat="1" x14ac:dyDescent="0.25"/>
    <row r="1004291" customFormat="1" x14ac:dyDescent="0.25"/>
    <row r="1004292" customFormat="1" x14ac:dyDescent="0.25"/>
    <row r="1004293" customFormat="1" x14ac:dyDescent="0.25"/>
    <row r="1004294" customFormat="1" x14ac:dyDescent="0.25"/>
    <row r="1004295" customFormat="1" x14ac:dyDescent="0.25"/>
    <row r="1004296" customFormat="1" x14ac:dyDescent="0.25"/>
    <row r="1004297" customFormat="1" x14ac:dyDescent="0.25"/>
    <row r="1004298" customFormat="1" x14ac:dyDescent="0.25"/>
    <row r="1004299" customFormat="1" x14ac:dyDescent="0.25"/>
    <row r="1004300" customFormat="1" x14ac:dyDescent="0.25"/>
    <row r="1004301" customFormat="1" x14ac:dyDescent="0.25"/>
    <row r="1004302" customFormat="1" x14ac:dyDescent="0.25"/>
    <row r="1004303" customFormat="1" x14ac:dyDescent="0.25"/>
    <row r="1004304" customFormat="1" x14ac:dyDescent="0.25"/>
    <row r="1004305" customFormat="1" x14ac:dyDescent="0.25"/>
    <row r="1004306" customFormat="1" x14ac:dyDescent="0.25"/>
    <row r="1004307" customFormat="1" x14ac:dyDescent="0.25"/>
    <row r="1004308" customFormat="1" x14ac:dyDescent="0.25"/>
    <row r="1004309" customFormat="1" x14ac:dyDescent="0.25"/>
    <row r="1004310" customFormat="1" x14ac:dyDescent="0.25"/>
    <row r="1004311" customFormat="1" x14ac:dyDescent="0.25"/>
    <row r="1004312" customFormat="1" x14ac:dyDescent="0.25"/>
    <row r="1004313" customFormat="1" x14ac:dyDescent="0.25"/>
    <row r="1004314" customFormat="1" x14ac:dyDescent="0.25"/>
    <row r="1004315" customFormat="1" x14ac:dyDescent="0.25"/>
    <row r="1004316" customFormat="1" x14ac:dyDescent="0.25"/>
    <row r="1004317" customFormat="1" x14ac:dyDescent="0.25"/>
    <row r="1004318" customFormat="1" x14ac:dyDescent="0.25"/>
    <row r="1004319" customFormat="1" x14ac:dyDescent="0.25"/>
    <row r="1004320" customFormat="1" x14ac:dyDescent="0.25"/>
    <row r="1004321" customFormat="1" x14ac:dyDescent="0.25"/>
    <row r="1004322" customFormat="1" x14ac:dyDescent="0.25"/>
    <row r="1004323" customFormat="1" x14ac:dyDescent="0.25"/>
    <row r="1004324" customFormat="1" x14ac:dyDescent="0.25"/>
    <row r="1004325" customFormat="1" x14ac:dyDescent="0.25"/>
    <row r="1004326" customFormat="1" x14ac:dyDescent="0.25"/>
    <row r="1004327" customFormat="1" x14ac:dyDescent="0.25"/>
    <row r="1004328" customFormat="1" x14ac:dyDescent="0.25"/>
    <row r="1004329" customFormat="1" x14ac:dyDescent="0.25"/>
    <row r="1004330" customFormat="1" x14ac:dyDescent="0.25"/>
    <row r="1004331" customFormat="1" x14ac:dyDescent="0.25"/>
    <row r="1004332" customFormat="1" x14ac:dyDescent="0.25"/>
    <row r="1004333" customFormat="1" x14ac:dyDescent="0.25"/>
    <row r="1004334" customFormat="1" x14ac:dyDescent="0.25"/>
    <row r="1004335" customFormat="1" x14ac:dyDescent="0.25"/>
    <row r="1004336" customFormat="1" x14ac:dyDescent="0.25"/>
    <row r="1004337" customFormat="1" x14ac:dyDescent="0.25"/>
    <row r="1004338" customFormat="1" x14ac:dyDescent="0.25"/>
    <row r="1004339" customFormat="1" x14ac:dyDescent="0.25"/>
    <row r="1004340" customFormat="1" x14ac:dyDescent="0.25"/>
    <row r="1004341" customFormat="1" x14ac:dyDescent="0.25"/>
    <row r="1004342" customFormat="1" x14ac:dyDescent="0.25"/>
    <row r="1004343" customFormat="1" x14ac:dyDescent="0.25"/>
    <row r="1004344" customFormat="1" x14ac:dyDescent="0.25"/>
    <row r="1004345" customFormat="1" x14ac:dyDescent="0.25"/>
    <row r="1004346" customFormat="1" x14ac:dyDescent="0.25"/>
    <row r="1004347" customFormat="1" x14ac:dyDescent="0.25"/>
    <row r="1004348" customFormat="1" x14ac:dyDescent="0.25"/>
    <row r="1004349" customFormat="1" x14ac:dyDescent="0.25"/>
    <row r="1004350" customFormat="1" x14ac:dyDescent="0.25"/>
    <row r="1004351" customFormat="1" x14ac:dyDescent="0.25"/>
    <row r="1004352" customFormat="1" x14ac:dyDescent="0.25"/>
    <row r="1004353" customFormat="1" x14ac:dyDescent="0.25"/>
    <row r="1004354" customFormat="1" x14ac:dyDescent="0.25"/>
    <row r="1004355" customFormat="1" x14ac:dyDescent="0.25"/>
    <row r="1004356" customFormat="1" x14ac:dyDescent="0.25"/>
    <row r="1004357" customFormat="1" x14ac:dyDescent="0.25"/>
    <row r="1004358" customFormat="1" x14ac:dyDescent="0.25"/>
    <row r="1004359" customFormat="1" x14ac:dyDescent="0.25"/>
    <row r="1004360" customFormat="1" x14ac:dyDescent="0.25"/>
    <row r="1004361" customFormat="1" x14ac:dyDescent="0.25"/>
    <row r="1004362" customFormat="1" x14ac:dyDescent="0.25"/>
    <row r="1004363" customFormat="1" x14ac:dyDescent="0.25"/>
    <row r="1004364" customFormat="1" x14ac:dyDescent="0.25"/>
    <row r="1004365" customFormat="1" x14ac:dyDescent="0.25"/>
    <row r="1004366" customFormat="1" x14ac:dyDescent="0.25"/>
    <row r="1004367" customFormat="1" x14ac:dyDescent="0.25"/>
    <row r="1004368" customFormat="1" x14ac:dyDescent="0.25"/>
    <row r="1004369" customFormat="1" x14ac:dyDescent="0.25"/>
    <row r="1004370" customFormat="1" x14ac:dyDescent="0.25"/>
    <row r="1004371" customFormat="1" x14ac:dyDescent="0.25"/>
    <row r="1004372" customFormat="1" x14ac:dyDescent="0.25"/>
    <row r="1004373" customFormat="1" x14ac:dyDescent="0.25"/>
    <row r="1004374" customFormat="1" x14ac:dyDescent="0.25"/>
    <row r="1004375" customFormat="1" x14ac:dyDescent="0.25"/>
    <row r="1004376" customFormat="1" x14ac:dyDescent="0.25"/>
    <row r="1004377" customFormat="1" x14ac:dyDescent="0.25"/>
    <row r="1004378" customFormat="1" x14ac:dyDescent="0.25"/>
    <row r="1004379" customFormat="1" x14ac:dyDescent="0.25"/>
    <row r="1004380" customFormat="1" x14ac:dyDescent="0.25"/>
    <row r="1004381" customFormat="1" x14ac:dyDescent="0.25"/>
    <row r="1004382" customFormat="1" x14ac:dyDescent="0.25"/>
    <row r="1004383" customFormat="1" x14ac:dyDescent="0.25"/>
    <row r="1004384" customFormat="1" x14ac:dyDescent="0.25"/>
    <row r="1004385" customFormat="1" x14ac:dyDescent="0.25"/>
    <row r="1004386" customFormat="1" x14ac:dyDescent="0.25"/>
    <row r="1004387" customFormat="1" x14ac:dyDescent="0.25"/>
    <row r="1004388" customFormat="1" x14ac:dyDescent="0.25"/>
    <row r="1004389" customFormat="1" x14ac:dyDescent="0.25"/>
    <row r="1004390" customFormat="1" x14ac:dyDescent="0.25"/>
    <row r="1004391" customFormat="1" x14ac:dyDescent="0.25"/>
    <row r="1004392" customFormat="1" x14ac:dyDescent="0.25"/>
    <row r="1004393" customFormat="1" x14ac:dyDescent="0.25"/>
    <row r="1004394" customFormat="1" x14ac:dyDescent="0.25"/>
    <row r="1004395" customFormat="1" x14ac:dyDescent="0.25"/>
    <row r="1004396" customFormat="1" x14ac:dyDescent="0.25"/>
    <row r="1004397" customFormat="1" x14ac:dyDescent="0.25"/>
    <row r="1004398" customFormat="1" x14ac:dyDescent="0.25"/>
    <row r="1004399" customFormat="1" x14ac:dyDescent="0.25"/>
    <row r="1004400" customFormat="1" x14ac:dyDescent="0.25"/>
    <row r="1004401" customFormat="1" x14ac:dyDescent="0.25"/>
    <row r="1004402" customFormat="1" x14ac:dyDescent="0.25"/>
    <row r="1004403" customFormat="1" x14ac:dyDescent="0.25"/>
    <row r="1004404" customFormat="1" x14ac:dyDescent="0.25"/>
    <row r="1004405" customFormat="1" x14ac:dyDescent="0.25"/>
    <row r="1004406" customFormat="1" x14ac:dyDescent="0.25"/>
    <row r="1004407" customFormat="1" x14ac:dyDescent="0.25"/>
    <row r="1004408" customFormat="1" x14ac:dyDescent="0.25"/>
    <row r="1004409" customFormat="1" x14ac:dyDescent="0.25"/>
    <row r="1004410" customFormat="1" x14ac:dyDescent="0.25"/>
    <row r="1004411" customFormat="1" x14ac:dyDescent="0.25"/>
    <row r="1004412" customFormat="1" x14ac:dyDescent="0.25"/>
    <row r="1004413" customFormat="1" x14ac:dyDescent="0.25"/>
    <row r="1004414" customFormat="1" x14ac:dyDescent="0.25"/>
    <row r="1004415" customFormat="1" x14ac:dyDescent="0.25"/>
    <row r="1004416" customFormat="1" x14ac:dyDescent="0.25"/>
    <row r="1004417" customFormat="1" x14ac:dyDescent="0.25"/>
    <row r="1004418" customFormat="1" x14ac:dyDescent="0.25"/>
    <row r="1004419" customFormat="1" x14ac:dyDescent="0.25"/>
    <row r="1004420" customFormat="1" x14ac:dyDescent="0.25"/>
    <row r="1004421" customFormat="1" x14ac:dyDescent="0.25"/>
    <row r="1004422" customFormat="1" x14ac:dyDescent="0.25"/>
    <row r="1004423" customFormat="1" x14ac:dyDescent="0.25"/>
    <row r="1004424" customFormat="1" x14ac:dyDescent="0.25"/>
    <row r="1004425" customFormat="1" x14ac:dyDescent="0.25"/>
    <row r="1004426" customFormat="1" x14ac:dyDescent="0.25"/>
    <row r="1004427" customFormat="1" x14ac:dyDescent="0.25"/>
    <row r="1004428" customFormat="1" x14ac:dyDescent="0.25"/>
    <row r="1004429" customFormat="1" x14ac:dyDescent="0.25"/>
    <row r="1004430" customFormat="1" x14ac:dyDescent="0.25"/>
    <row r="1004431" customFormat="1" x14ac:dyDescent="0.25"/>
    <row r="1004432" customFormat="1" x14ac:dyDescent="0.25"/>
    <row r="1004433" customFormat="1" x14ac:dyDescent="0.25"/>
    <row r="1004434" customFormat="1" x14ac:dyDescent="0.25"/>
    <row r="1004435" customFormat="1" x14ac:dyDescent="0.25"/>
    <row r="1004436" customFormat="1" x14ac:dyDescent="0.25"/>
    <row r="1004437" customFormat="1" x14ac:dyDescent="0.25"/>
    <row r="1004438" customFormat="1" x14ac:dyDescent="0.25"/>
    <row r="1004439" customFormat="1" x14ac:dyDescent="0.25"/>
    <row r="1004440" customFormat="1" x14ac:dyDescent="0.25"/>
    <row r="1004441" customFormat="1" x14ac:dyDescent="0.25"/>
    <row r="1004442" customFormat="1" x14ac:dyDescent="0.25"/>
    <row r="1004443" customFormat="1" x14ac:dyDescent="0.25"/>
    <row r="1004444" customFormat="1" x14ac:dyDescent="0.25"/>
    <row r="1004445" customFormat="1" x14ac:dyDescent="0.25"/>
    <row r="1004446" customFormat="1" x14ac:dyDescent="0.25"/>
    <row r="1004447" customFormat="1" x14ac:dyDescent="0.25"/>
    <row r="1004448" customFormat="1" x14ac:dyDescent="0.25"/>
    <row r="1004449" customFormat="1" x14ac:dyDescent="0.25"/>
    <row r="1004450" customFormat="1" x14ac:dyDescent="0.25"/>
    <row r="1004451" customFormat="1" x14ac:dyDescent="0.25"/>
    <row r="1004452" customFormat="1" x14ac:dyDescent="0.25"/>
    <row r="1004453" customFormat="1" x14ac:dyDescent="0.25"/>
    <row r="1004454" customFormat="1" x14ac:dyDescent="0.25"/>
    <row r="1004455" customFormat="1" x14ac:dyDescent="0.25"/>
    <row r="1004456" customFormat="1" x14ac:dyDescent="0.25"/>
    <row r="1004457" customFormat="1" x14ac:dyDescent="0.25"/>
    <row r="1004458" customFormat="1" x14ac:dyDescent="0.25"/>
    <row r="1004459" customFormat="1" x14ac:dyDescent="0.25"/>
    <row r="1004460" customFormat="1" x14ac:dyDescent="0.25"/>
    <row r="1004461" customFormat="1" x14ac:dyDescent="0.25"/>
    <row r="1004462" customFormat="1" x14ac:dyDescent="0.25"/>
    <row r="1004463" customFormat="1" x14ac:dyDescent="0.25"/>
    <row r="1004464" customFormat="1" x14ac:dyDescent="0.25"/>
    <row r="1004465" customFormat="1" x14ac:dyDescent="0.25"/>
    <row r="1004466" customFormat="1" x14ac:dyDescent="0.25"/>
    <row r="1004467" customFormat="1" x14ac:dyDescent="0.25"/>
    <row r="1004468" customFormat="1" x14ac:dyDescent="0.25"/>
    <row r="1004469" customFormat="1" x14ac:dyDescent="0.25"/>
    <row r="1004470" customFormat="1" x14ac:dyDescent="0.25"/>
    <row r="1004471" customFormat="1" x14ac:dyDescent="0.25"/>
    <row r="1004472" customFormat="1" x14ac:dyDescent="0.25"/>
    <row r="1004473" customFormat="1" x14ac:dyDescent="0.25"/>
    <row r="1004474" customFormat="1" x14ac:dyDescent="0.25"/>
    <row r="1004475" customFormat="1" x14ac:dyDescent="0.25"/>
    <row r="1004476" customFormat="1" x14ac:dyDescent="0.25"/>
    <row r="1004477" customFormat="1" x14ac:dyDescent="0.25"/>
    <row r="1004478" customFormat="1" x14ac:dyDescent="0.25"/>
    <row r="1004479" customFormat="1" x14ac:dyDescent="0.25"/>
    <row r="1004480" customFormat="1" x14ac:dyDescent="0.25"/>
    <row r="1004481" customFormat="1" x14ac:dyDescent="0.25"/>
    <row r="1004482" customFormat="1" x14ac:dyDescent="0.25"/>
    <row r="1004483" customFormat="1" x14ac:dyDescent="0.25"/>
    <row r="1004484" customFormat="1" x14ac:dyDescent="0.25"/>
    <row r="1004485" customFormat="1" x14ac:dyDescent="0.25"/>
    <row r="1004486" customFormat="1" x14ac:dyDescent="0.25"/>
    <row r="1004487" customFormat="1" x14ac:dyDescent="0.25"/>
    <row r="1004488" customFormat="1" x14ac:dyDescent="0.25"/>
    <row r="1004489" customFormat="1" x14ac:dyDescent="0.25"/>
    <row r="1004490" customFormat="1" x14ac:dyDescent="0.25"/>
    <row r="1004491" customFormat="1" x14ac:dyDescent="0.25"/>
    <row r="1004492" customFormat="1" x14ac:dyDescent="0.25"/>
    <row r="1004493" customFormat="1" x14ac:dyDescent="0.25"/>
    <row r="1004494" customFormat="1" x14ac:dyDescent="0.25"/>
    <row r="1004495" customFormat="1" x14ac:dyDescent="0.25"/>
    <row r="1004496" customFormat="1" x14ac:dyDescent="0.25"/>
    <row r="1004497" customFormat="1" x14ac:dyDescent="0.25"/>
    <row r="1004498" customFormat="1" x14ac:dyDescent="0.25"/>
    <row r="1004499" customFormat="1" x14ac:dyDescent="0.25"/>
    <row r="1004500" customFormat="1" x14ac:dyDescent="0.25"/>
    <row r="1004501" customFormat="1" x14ac:dyDescent="0.25"/>
    <row r="1004502" customFormat="1" x14ac:dyDescent="0.25"/>
    <row r="1004503" customFormat="1" x14ac:dyDescent="0.25"/>
    <row r="1004504" customFormat="1" x14ac:dyDescent="0.25"/>
    <row r="1004505" customFormat="1" x14ac:dyDescent="0.25"/>
    <row r="1004506" customFormat="1" x14ac:dyDescent="0.25"/>
    <row r="1004507" customFormat="1" x14ac:dyDescent="0.25"/>
    <row r="1004508" customFormat="1" x14ac:dyDescent="0.25"/>
    <row r="1004509" customFormat="1" x14ac:dyDescent="0.25"/>
    <row r="1004510" customFormat="1" x14ac:dyDescent="0.25"/>
    <row r="1004511" customFormat="1" x14ac:dyDescent="0.25"/>
    <row r="1004512" customFormat="1" x14ac:dyDescent="0.25"/>
    <row r="1004513" customFormat="1" x14ac:dyDescent="0.25"/>
    <row r="1004514" customFormat="1" x14ac:dyDescent="0.25"/>
    <row r="1004515" customFormat="1" x14ac:dyDescent="0.25"/>
    <row r="1004516" customFormat="1" x14ac:dyDescent="0.25"/>
    <row r="1004517" customFormat="1" x14ac:dyDescent="0.25"/>
    <row r="1004518" customFormat="1" x14ac:dyDescent="0.25"/>
    <row r="1004519" customFormat="1" x14ac:dyDescent="0.25"/>
    <row r="1004520" customFormat="1" x14ac:dyDescent="0.25"/>
    <row r="1004521" customFormat="1" x14ac:dyDescent="0.25"/>
    <row r="1004522" customFormat="1" x14ac:dyDescent="0.25"/>
    <row r="1004523" customFormat="1" x14ac:dyDescent="0.25"/>
    <row r="1004524" customFormat="1" x14ac:dyDescent="0.25"/>
    <row r="1004525" customFormat="1" x14ac:dyDescent="0.25"/>
    <row r="1004526" customFormat="1" x14ac:dyDescent="0.25"/>
    <row r="1004527" customFormat="1" x14ac:dyDescent="0.25"/>
    <row r="1004528" customFormat="1" x14ac:dyDescent="0.25"/>
    <row r="1004529" customFormat="1" x14ac:dyDescent="0.25"/>
    <row r="1004530" customFormat="1" x14ac:dyDescent="0.25"/>
    <row r="1004531" customFormat="1" x14ac:dyDescent="0.25"/>
    <row r="1004532" customFormat="1" x14ac:dyDescent="0.25"/>
    <row r="1004533" customFormat="1" x14ac:dyDescent="0.25"/>
    <row r="1004534" customFormat="1" x14ac:dyDescent="0.25"/>
    <row r="1004535" customFormat="1" x14ac:dyDescent="0.25"/>
    <row r="1004536" customFormat="1" x14ac:dyDescent="0.25"/>
    <row r="1004537" customFormat="1" x14ac:dyDescent="0.25"/>
    <row r="1004538" customFormat="1" x14ac:dyDescent="0.25"/>
    <row r="1004539" customFormat="1" x14ac:dyDescent="0.25"/>
    <row r="1004540" customFormat="1" x14ac:dyDescent="0.25"/>
    <row r="1004541" customFormat="1" x14ac:dyDescent="0.25"/>
    <row r="1004542" customFormat="1" x14ac:dyDescent="0.25"/>
    <row r="1004543" customFormat="1" x14ac:dyDescent="0.25"/>
    <row r="1004544" customFormat="1" x14ac:dyDescent="0.25"/>
    <row r="1004545" customFormat="1" x14ac:dyDescent="0.25"/>
    <row r="1004546" customFormat="1" x14ac:dyDescent="0.25"/>
    <row r="1004547" customFormat="1" x14ac:dyDescent="0.25"/>
    <row r="1004548" customFormat="1" x14ac:dyDescent="0.25"/>
    <row r="1004549" customFormat="1" x14ac:dyDescent="0.25"/>
    <row r="1004550" customFormat="1" x14ac:dyDescent="0.25"/>
    <row r="1004551" customFormat="1" x14ac:dyDescent="0.25"/>
    <row r="1004552" customFormat="1" x14ac:dyDescent="0.25"/>
    <row r="1004553" customFormat="1" x14ac:dyDescent="0.25"/>
    <row r="1004554" customFormat="1" x14ac:dyDescent="0.25"/>
    <row r="1004555" customFormat="1" x14ac:dyDescent="0.25"/>
    <row r="1004556" customFormat="1" x14ac:dyDescent="0.25"/>
    <row r="1004557" customFormat="1" x14ac:dyDescent="0.25"/>
    <row r="1004558" customFormat="1" x14ac:dyDescent="0.25"/>
    <row r="1004559" customFormat="1" x14ac:dyDescent="0.25"/>
    <row r="1004560" customFormat="1" x14ac:dyDescent="0.25"/>
    <row r="1004561" customFormat="1" x14ac:dyDescent="0.25"/>
    <row r="1004562" customFormat="1" x14ac:dyDescent="0.25"/>
    <row r="1004563" customFormat="1" x14ac:dyDescent="0.25"/>
    <row r="1004564" customFormat="1" x14ac:dyDescent="0.25"/>
    <row r="1004565" customFormat="1" x14ac:dyDescent="0.25"/>
    <row r="1004566" customFormat="1" x14ac:dyDescent="0.25"/>
    <row r="1004567" customFormat="1" x14ac:dyDescent="0.25"/>
    <row r="1004568" customFormat="1" x14ac:dyDescent="0.25"/>
    <row r="1004569" customFormat="1" x14ac:dyDescent="0.25"/>
    <row r="1004570" customFormat="1" x14ac:dyDescent="0.25"/>
    <row r="1004571" customFormat="1" x14ac:dyDescent="0.25"/>
    <row r="1004572" customFormat="1" x14ac:dyDescent="0.25"/>
    <row r="1004573" customFormat="1" x14ac:dyDescent="0.25"/>
    <row r="1004574" customFormat="1" x14ac:dyDescent="0.25"/>
    <row r="1004575" customFormat="1" x14ac:dyDescent="0.25"/>
    <row r="1004576" customFormat="1" x14ac:dyDescent="0.25"/>
    <row r="1004577" customFormat="1" x14ac:dyDescent="0.25"/>
    <row r="1004578" customFormat="1" x14ac:dyDescent="0.25"/>
    <row r="1004579" customFormat="1" x14ac:dyDescent="0.25"/>
    <row r="1004580" customFormat="1" x14ac:dyDescent="0.25"/>
    <row r="1004581" customFormat="1" x14ac:dyDescent="0.25"/>
    <row r="1004582" customFormat="1" x14ac:dyDescent="0.25"/>
    <row r="1004583" customFormat="1" x14ac:dyDescent="0.25"/>
    <row r="1004584" customFormat="1" x14ac:dyDescent="0.25"/>
    <row r="1004585" customFormat="1" x14ac:dyDescent="0.25"/>
    <row r="1004586" customFormat="1" x14ac:dyDescent="0.25"/>
    <row r="1004587" customFormat="1" x14ac:dyDescent="0.25"/>
    <row r="1004588" customFormat="1" x14ac:dyDescent="0.25"/>
    <row r="1004589" customFormat="1" x14ac:dyDescent="0.25"/>
    <row r="1004590" customFormat="1" x14ac:dyDescent="0.25"/>
    <row r="1004591" customFormat="1" x14ac:dyDescent="0.25"/>
    <row r="1004592" customFormat="1" x14ac:dyDescent="0.25"/>
    <row r="1004593" customFormat="1" x14ac:dyDescent="0.25"/>
    <row r="1004594" customFormat="1" x14ac:dyDescent="0.25"/>
    <row r="1004595" customFormat="1" x14ac:dyDescent="0.25"/>
    <row r="1004596" customFormat="1" x14ac:dyDescent="0.25"/>
    <row r="1004597" customFormat="1" x14ac:dyDescent="0.25"/>
    <row r="1004598" customFormat="1" x14ac:dyDescent="0.25"/>
    <row r="1004599" customFormat="1" x14ac:dyDescent="0.25"/>
    <row r="1004600" customFormat="1" x14ac:dyDescent="0.25"/>
    <row r="1004601" customFormat="1" x14ac:dyDescent="0.25"/>
    <row r="1004602" customFormat="1" x14ac:dyDescent="0.25"/>
    <row r="1004603" customFormat="1" x14ac:dyDescent="0.25"/>
    <row r="1004604" customFormat="1" x14ac:dyDescent="0.25"/>
    <row r="1004605" customFormat="1" x14ac:dyDescent="0.25"/>
    <row r="1004606" customFormat="1" x14ac:dyDescent="0.25"/>
    <row r="1004607" customFormat="1" x14ac:dyDescent="0.25"/>
    <row r="1004608" customFormat="1" x14ac:dyDescent="0.25"/>
    <row r="1004609" customFormat="1" x14ac:dyDescent="0.25"/>
    <row r="1004610" customFormat="1" x14ac:dyDescent="0.25"/>
    <row r="1004611" customFormat="1" x14ac:dyDescent="0.25"/>
    <row r="1004612" customFormat="1" x14ac:dyDescent="0.25"/>
    <row r="1004613" customFormat="1" x14ac:dyDescent="0.25"/>
    <row r="1004614" customFormat="1" x14ac:dyDescent="0.25"/>
    <row r="1004615" customFormat="1" x14ac:dyDescent="0.25"/>
    <row r="1004616" customFormat="1" x14ac:dyDescent="0.25"/>
    <row r="1004617" customFormat="1" x14ac:dyDescent="0.25"/>
    <row r="1004618" customFormat="1" x14ac:dyDescent="0.25"/>
    <row r="1004619" customFormat="1" x14ac:dyDescent="0.25"/>
    <row r="1004620" customFormat="1" x14ac:dyDescent="0.25"/>
    <row r="1004621" customFormat="1" x14ac:dyDescent="0.25"/>
    <row r="1004622" customFormat="1" x14ac:dyDescent="0.25"/>
    <row r="1004623" customFormat="1" x14ac:dyDescent="0.25"/>
    <row r="1004624" customFormat="1" x14ac:dyDescent="0.25"/>
    <row r="1004625" customFormat="1" x14ac:dyDescent="0.25"/>
    <row r="1004626" customFormat="1" x14ac:dyDescent="0.25"/>
    <row r="1004627" customFormat="1" x14ac:dyDescent="0.25"/>
    <row r="1004628" customFormat="1" x14ac:dyDescent="0.25"/>
    <row r="1004629" customFormat="1" x14ac:dyDescent="0.25"/>
    <row r="1004630" customFormat="1" x14ac:dyDescent="0.25"/>
    <row r="1004631" customFormat="1" x14ac:dyDescent="0.25"/>
    <row r="1004632" customFormat="1" x14ac:dyDescent="0.25"/>
    <row r="1004633" customFormat="1" x14ac:dyDescent="0.25"/>
    <row r="1004634" customFormat="1" x14ac:dyDescent="0.25"/>
    <row r="1004635" customFormat="1" x14ac:dyDescent="0.25"/>
    <row r="1004636" customFormat="1" x14ac:dyDescent="0.25"/>
    <row r="1004637" customFormat="1" x14ac:dyDescent="0.25"/>
    <row r="1004638" customFormat="1" x14ac:dyDescent="0.25"/>
    <row r="1004639" customFormat="1" x14ac:dyDescent="0.25"/>
    <row r="1004640" customFormat="1" x14ac:dyDescent="0.25"/>
    <row r="1004641" customFormat="1" x14ac:dyDescent="0.25"/>
    <row r="1004642" customFormat="1" x14ac:dyDescent="0.25"/>
    <row r="1004643" customFormat="1" x14ac:dyDescent="0.25"/>
    <row r="1004644" customFormat="1" x14ac:dyDescent="0.25"/>
    <row r="1004645" customFormat="1" x14ac:dyDescent="0.25"/>
    <row r="1004646" customFormat="1" x14ac:dyDescent="0.25"/>
    <row r="1004647" customFormat="1" x14ac:dyDescent="0.25"/>
    <row r="1004648" customFormat="1" x14ac:dyDescent="0.25"/>
    <row r="1004649" customFormat="1" x14ac:dyDescent="0.25"/>
    <row r="1004650" customFormat="1" x14ac:dyDescent="0.25"/>
    <row r="1004651" customFormat="1" x14ac:dyDescent="0.25"/>
    <row r="1004652" customFormat="1" x14ac:dyDescent="0.25"/>
    <row r="1004653" customFormat="1" x14ac:dyDescent="0.25"/>
    <row r="1004654" customFormat="1" x14ac:dyDescent="0.25"/>
    <row r="1004655" customFormat="1" x14ac:dyDescent="0.25"/>
    <row r="1004656" customFormat="1" x14ac:dyDescent="0.25"/>
    <row r="1004657" customFormat="1" x14ac:dyDescent="0.25"/>
    <row r="1004658" customFormat="1" x14ac:dyDescent="0.25"/>
    <row r="1004659" customFormat="1" x14ac:dyDescent="0.25"/>
    <row r="1004660" customFormat="1" x14ac:dyDescent="0.25"/>
    <row r="1004661" customFormat="1" x14ac:dyDescent="0.25"/>
    <row r="1004662" customFormat="1" x14ac:dyDescent="0.25"/>
    <row r="1004663" customFormat="1" x14ac:dyDescent="0.25"/>
    <row r="1004664" customFormat="1" x14ac:dyDescent="0.25"/>
    <row r="1004665" customFormat="1" x14ac:dyDescent="0.25"/>
    <row r="1004666" customFormat="1" x14ac:dyDescent="0.25"/>
    <row r="1004667" customFormat="1" x14ac:dyDescent="0.25"/>
    <row r="1004668" customFormat="1" x14ac:dyDescent="0.25"/>
    <row r="1004669" customFormat="1" x14ac:dyDescent="0.25"/>
    <row r="1004670" customFormat="1" x14ac:dyDescent="0.25"/>
    <row r="1004671" customFormat="1" x14ac:dyDescent="0.25"/>
    <row r="1004672" customFormat="1" x14ac:dyDescent="0.25"/>
    <row r="1004673" customFormat="1" x14ac:dyDescent="0.25"/>
    <row r="1004674" customFormat="1" x14ac:dyDescent="0.25"/>
    <row r="1004675" customFormat="1" x14ac:dyDescent="0.25"/>
    <row r="1004676" customFormat="1" x14ac:dyDescent="0.25"/>
    <row r="1004677" customFormat="1" x14ac:dyDescent="0.25"/>
    <row r="1004678" customFormat="1" x14ac:dyDescent="0.25"/>
    <row r="1004679" customFormat="1" x14ac:dyDescent="0.25"/>
    <row r="1004680" customFormat="1" x14ac:dyDescent="0.25"/>
    <row r="1004681" customFormat="1" x14ac:dyDescent="0.25"/>
    <row r="1004682" customFormat="1" x14ac:dyDescent="0.25"/>
    <row r="1004683" customFormat="1" x14ac:dyDescent="0.25"/>
    <row r="1004684" customFormat="1" x14ac:dyDescent="0.25"/>
    <row r="1004685" customFormat="1" x14ac:dyDescent="0.25"/>
    <row r="1004686" customFormat="1" x14ac:dyDescent="0.25"/>
    <row r="1004687" customFormat="1" x14ac:dyDescent="0.25"/>
    <row r="1004688" customFormat="1" x14ac:dyDescent="0.25"/>
    <row r="1004689" customFormat="1" x14ac:dyDescent="0.25"/>
    <row r="1004690" customFormat="1" x14ac:dyDescent="0.25"/>
    <row r="1004691" customFormat="1" x14ac:dyDescent="0.25"/>
    <row r="1004692" customFormat="1" x14ac:dyDescent="0.25"/>
    <row r="1004693" customFormat="1" x14ac:dyDescent="0.25"/>
    <row r="1004694" customFormat="1" x14ac:dyDescent="0.25"/>
    <row r="1004695" customFormat="1" x14ac:dyDescent="0.25"/>
    <row r="1004696" customFormat="1" x14ac:dyDescent="0.25"/>
    <row r="1004697" customFormat="1" x14ac:dyDescent="0.25"/>
    <row r="1004698" customFormat="1" x14ac:dyDescent="0.25"/>
    <row r="1004699" customFormat="1" x14ac:dyDescent="0.25"/>
    <row r="1004700" customFormat="1" x14ac:dyDescent="0.25"/>
    <row r="1004701" customFormat="1" x14ac:dyDescent="0.25"/>
    <row r="1004702" customFormat="1" x14ac:dyDescent="0.25"/>
    <row r="1004703" customFormat="1" x14ac:dyDescent="0.25"/>
    <row r="1004704" customFormat="1" x14ac:dyDescent="0.25"/>
    <row r="1004705" customFormat="1" x14ac:dyDescent="0.25"/>
    <row r="1004706" customFormat="1" x14ac:dyDescent="0.25"/>
    <row r="1004707" customFormat="1" x14ac:dyDescent="0.25"/>
    <row r="1004708" customFormat="1" x14ac:dyDescent="0.25"/>
    <row r="1004709" customFormat="1" x14ac:dyDescent="0.25"/>
    <row r="1004710" customFormat="1" x14ac:dyDescent="0.25"/>
    <row r="1004711" customFormat="1" x14ac:dyDescent="0.25"/>
    <row r="1004712" customFormat="1" x14ac:dyDescent="0.25"/>
    <row r="1004713" customFormat="1" x14ac:dyDescent="0.25"/>
    <row r="1004714" customFormat="1" x14ac:dyDescent="0.25"/>
    <row r="1004715" customFormat="1" x14ac:dyDescent="0.25"/>
    <row r="1004716" customFormat="1" x14ac:dyDescent="0.25"/>
    <row r="1004717" customFormat="1" x14ac:dyDescent="0.25"/>
    <row r="1004718" customFormat="1" x14ac:dyDescent="0.25"/>
    <row r="1004719" customFormat="1" x14ac:dyDescent="0.25"/>
    <row r="1004720" customFormat="1" x14ac:dyDescent="0.25"/>
    <row r="1004721" customFormat="1" x14ac:dyDescent="0.25"/>
    <row r="1004722" customFormat="1" x14ac:dyDescent="0.25"/>
    <row r="1004723" customFormat="1" x14ac:dyDescent="0.25"/>
    <row r="1004724" customFormat="1" x14ac:dyDescent="0.25"/>
    <row r="1004725" customFormat="1" x14ac:dyDescent="0.25"/>
    <row r="1004726" customFormat="1" x14ac:dyDescent="0.25"/>
    <row r="1004727" customFormat="1" x14ac:dyDescent="0.25"/>
    <row r="1004728" customFormat="1" x14ac:dyDescent="0.25"/>
    <row r="1004729" customFormat="1" x14ac:dyDescent="0.25"/>
    <row r="1004730" customFormat="1" x14ac:dyDescent="0.25"/>
    <row r="1004731" customFormat="1" x14ac:dyDescent="0.25"/>
    <row r="1004732" customFormat="1" x14ac:dyDescent="0.25"/>
    <row r="1004733" customFormat="1" x14ac:dyDescent="0.25"/>
    <row r="1004734" customFormat="1" x14ac:dyDescent="0.25"/>
    <row r="1004735" customFormat="1" x14ac:dyDescent="0.25"/>
    <row r="1004736" customFormat="1" x14ac:dyDescent="0.25"/>
    <row r="1004737" customFormat="1" x14ac:dyDescent="0.25"/>
    <row r="1004738" customFormat="1" x14ac:dyDescent="0.25"/>
    <row r="1004739" customFormat="1" x14ac:dyDescent="0.25"/>
    <row r="1004740" customFormat="1" x14ac:dyDescent="0.25"/>
    <row r="1004741" customFormat="1" x14ac:dyDescent="0.25"/>
    <row r="1004742" customFormat="1" x14ac:dyDescent="0.25"/>
    <row r="1004743" customFormat="1" x14ac:dyDescent="0.25"/>
    <row r="1004744" customFormat="1" x14ac:dyDescent="0.25"/>
    <row r="1004745" customFormat="1" x14ac:dyDescent="0.25"/>
    <row r="1004746" customFormat="1" x14ac:dyDescent="0.25"/>
    <row r="1004747" customFormat="1" x14ac:dyDescent="0.25"/>
    <row r="1004748" customFormat="1" x14ac:dyDescent="0.25"/>
    <row r="1004749" customFormat="1" x14ac:dyDescent="0.25"/>
    <row r="1004750" customFormat="1" x14ac:dyDescent="0.25"/>
    <row r="1004751" customFormat="1" x14ac:dyDescent="0.25"/>
    <row r="1004752" customFormat="1" x14ac:dyDescent="0.25"/>
    <row r="1004753" customFormat="1" x14ac:dyDescent="0.25"/>
    <row r="1004754" customFormat="1" x14ac:dyDescent="0.25"/>
    <row r="1004755" customFormat="1" x14ac:dyDescent="0.25"/>
    <row r="1004756" customFormat="1" x14ac:dyDescent="0.25"/>
    <row r="1004757" customFormat="1" x14ac:dyDescent="0.25"/>
    <row r="1004758" customFormat="1" x14ac:dyDescent="0.25"/>
    <row r="1004759" customFormat="1" x14ac:dyDescent="0.25"/>
    <row r="1004760" customFormat="1" x14ac:dyDescent="0.25"/>
    <row r="1004761" customFormat="1" x14ac:dyDescent="0.25"/>
    <row r="1004762" customFormat="1" x14ac:dyDescent="0.25"/>
    <row r="1004763" customFormat="1" x14ac:dyDescent="0.25"/>
    <row r="1004764" customFormat="1" x14ac:dyDescent="0.25"/>
    <row r="1004765" customFormat="1" x14ac:dyDescent="0.25"/>
    <row r="1004766" customFormat="1" x14ac:dyDescent="0.25"/>
    <row r="1004767" customFormat="1" x14ac:dyDescent="0.25"/>
    <row r="1004768" customFormat="1" x14ac:dyDescent="0.25"/>
    <row r="1004769" customFormat="1" x14ac:dyDescent="0.25"/>
    <row r="1004770" customFormat="1" x14ac:dyDescent="0.25"/>
    <row r="1004771" customFormat="1" x14ac:dyDescent="0.25"/>
    <row r="1004772" customFormat="1" x14ac:dyDescent="0.25"/>
    <row r="1004773" customFormat="1" x14ac:dyDescent="0.25"/>
    <row r="1004774" customFormat="1" x14ac:dyDescent="0.25"/>
    <row r="1004775" customFormat="1" x14ac:dyDescent="0.25"/>
    <row r="1004776" customFormat="1" x14ac:dyDescent="0.25"/>
    <row r="1004777" customFormat="1" x14ac:dyDescent="0.25"/>
    <row r="1004778" customFormat="1" x14ac:dyDescent="0.25"/>
    <row r="1004779" customFormat="1" x14ac:dyDescent="0.25"/>
    <row r="1004780" customFormat="1" x14ac:dyDescent="0.25"/>
    <row r="1004781" customFormat="1" x14ac:dyDescent="0.25"/>
    <row r="1004782" customFormat="1" x14ac:dyDescent="0.25"/>
    <row r="1004783" customFormat="1" x14ac:dyDescent="0.25"/>
    <row r="1004784" customFormat="1" x14ac:dyDescent="0.25"/>
    <row r="1004785" customFormat="1" x14ac:dyDescent="0.25"/>
    <row r="1004786" customFormat="1" x14ac:dyDescent="0.25"/>
    <row r="1004787" customFormat="1" x14ac:dyDescent="0.25"/>
    <row r="1004788" customFormat="1" x14ac:dyDescent="0.25"/>
    <row r="1004789" customFormat="1" x14ac:dyDescent="0.25"/>
    <row r="1004790" customFormat="1" x14ac:dyDescent="0.25"/>
    <row r="1004791" customFormat="1" x14ac:dyDescent="0.25"/>
    <row r="1004792" customFormat="1" x14ac:dyDescent="0.25"/>
    <row r="1004793" customFormat="1" x14ac:dyDescent="0.25"/>
    <row r="1004794" customFormat="1" x14ac:dyDescent="0.25"/>
    <row r="1004795" customFormat="1" x14ac:dyDescent="0.25"/>
    <row r="1004796" customFormat="1" x14ac:dyDescent="0.25"/>
    <row r="1004797" customFormat="1" x14ac:dyDescent="0.25"/>
    <row r="1004798" customFormat="1" x14ac:dyDescent="0.25"/>
    <row r="1004799" customFormat="1" x14ac:dyDescent="0.25"/>
    <row r="1004800" customFormat="1" x14ac:dyDescent="0.25"/>
    <row r="1004801" customFormat="1" x14ac:dyDescent="0.25"/>
    <row r="1004802" customFormat="1" x14ac:dyDescent="0.25"/>
    <row r="1004803" customFormat="1" x14ac:dyDescent="0.25"/>
    <row r="1004804" customFormat="1" x14ac:dyDescent="0.25"/>
    <row r="1004805" customFormat="1" x14ac:dyDescent="0.25"/>
    <row r="1004806" customFormat="1" x14ac:dyDescent="0.25"/>
    <row r="1004807" customFormat="1" x14ac:dyDescent="0.25"/>
    <row r="1004808" customFormat="1" x14ac:dyDescent="0.25"/>
    <row r="1004809" customFormat="1" x14ac:dyDescent="0.25"/>
    <row r="1004810" customFormat="1" x14ac:dyDescent="0.25"/>
    <row r="1004811" customFormat="1" x14ac:dyDescent="0.25"/>
    <row r="1004812" customFormat="1" x14ac:dyDescent="0.25"/>
    <row r="1004813" customFormat="1" x14ac:dyDescent="0.25"/>
    <row r="1004814" customFormat="1" x14ac:dyDescent="0.25"/>
    <row r="1004815" customFormat="1" x14ac:dyDescent="0.25"/>
    <row r="1004816" customFormat="1" x14ac:dyDescent="0.25"/>
    <row r="1004817" customFormat="1" x14ac:dyDescent="0.25"/>
    <row r="1004818" customFormat="1" x14ac:dyDescent="0.25"/>
    <row r="1004819" customFormat="1" x14ac:dyDescent="0.25"/>
    <row r="1004820" customFormat="1" x14ac:dyDescent="0.25"/>
    <row r="1004821" customFormat="1" x14ac:dyDescent="0.25"/>
    <row r="1004822" customFormat="1" x14ac:dyDescent="0.25"/>
    <row r="1004823" customFormat="1" x14ac:dyDescent="0.25"/>
    <row r="1004824" customFormat="1" x14ac:dyDescent="0.25"/>
    <row r="1004825" customFormat="1" x14ac:dyDescent="0.25"/>
    <row r="1004826" customFormat="1" x14ac:dyDescent="0.25"/>
    <row r="1004827" customFormat="1" x14ac:dyDescent="0.25"/>
    <row r="1004828" customFormat="1" x14ac:dyDescent="0.25"/>
    <row r="1004829" customFormat="1" x14ac:dyDescent="0.25"/>
    <row r="1004830" customFormat="1" x14ac:dyDescent="0.25"/>
    <row r="1004831" customFormat="1" x14ac:dyDescent="0.25"/>
    <row r="1004832" customFormat="1" x14ac:dyDescent="0.25"/>
    <row r="1004833" customFormat="1" x14ac:dyDescent="0.25"/>
    <row r="1004834" customFormat="1" x14ac:dyDescent="0.25"/>
    <row r="1004835" customFormat="1" x14ac:dyDescent="0.25"/>
    <row r="1004836" customFormat="1" x14ac:dyDescent="0.25"/>
    <row r="1004837" customFormat="1" x14ac:dyDescent="0.25"/>
    <row r="1004838" customFormat="1" x14ac:dyDescent="0.25"/>
    <row r="1004839" customFormat="1" x14ac:dyDescent="0.25"/>
    <row r="1004840" customFormat="1" x14ac:dyDescent="0.25"/>
    <row r="1004841" customFormat="1" x14ac:dyDescent="0.25"/>
    <row r="1004842" customFormat="1" x14ac:dyDescent="0.25"/>
    <row r="1004843" customFormat="1" x14ac:dyDescent="0.25"/>
    <row r="1004844" customFormat="1" x14ac:dyDescent="0.25"/>
    <row r="1004845" customFormat="1" x14ac:dyDescent="0.25"/>
    <row r="1004846" customFormat="1" x14ac:dyDescent="0.25"/>
    <row r="1004847" customFormat="1" x14ac:dyDescent="0.25"/>
    <row r="1004848" customFormat="1" x14ac:dyDescent="0.25"/>
    <row r="1004849" customFormat="1" x14ac:dyDescent="0.25"/>
    <row r="1004850" customFormat="1" x14ac:dyDescent="0.25"/>
    <row r="1004851" customFormat="1" x14ac:dyDescent="0.25"/>
    <row r="1004852" customFormat="1" x14ac:dyDescent="0.25"/>
    <row r="1004853" customFormat="1" x14ac:dyDescent="0.25"/>
    <row r="1004854" customFormat="1" x14ac:dyDescent="0.25"/>
    <row r="1004855" customFormat="1" x14ac:dyDescent="0.25"/>
    <row r="1004856" customFormat="1" x14ac:dyDescent="0.25"/>
    <row r="1004857" customFormat="1" x14ac:dyDescent="0.25"/>
    <row r="1004858" customFormat="1" x14ac:dyDescent="0.25"/>
    <row r="1004859" customFormat="1" x14ac:dyDescent="0.25"/>
    <row r="1004860" customFormat="1" x14ac:dyDescent="0.25"/>
    <row r="1004861" customFormat="1" x14ac:dyDescent="0.25"/>
    <row r="1004862" customFormat="1" x14ac:dyDescent="0.25"/>
    <row r="1004863" customFormat="1" x14ac:dyDescent="0.25"/>
    <row r="1004864" customFormat="1" x14ac:dyDescent="0.25"/>
    <row r="1004865" customFormat="1" x14ac:dyDescent="0.25"/>
    <row r="1004866" customFormat="1" x14ac:dyDescent="0.25"/>
    <row r="1004867" customFormat="1" x14ac:dyDescent="0.25"/>
    <row r="1004868" customFormat="1" x14ac:dyDescent="0.25"/>
    <row r="1004869" customFormat="1" x14ac:dyDescent="0.25"/>
    <row r="1004870" customFormat="1" x14ac:dyDescent="0.25"/>
    <row r="1004871" customFormat="1" x14ac:dyDescent="0.25"/>
    <row r="1004872" customFormat="1" x14ac:dyDescent="0.25"/>
    <row r="1004873" customFormat="1" x14ac:dyDescent="0.25"/>
    <row r="1004874" customFormat="1" x14ac:dyDescent="0.25"/>
    <row r="1004875" customFormat="1" x14ac:dyDescent="0.25"/>
    <row r="1004876" customFormat="1" x14ac:dyDescent="0.25"/>
    <row r="1004877" customFormat="1" x14ac:dyDescent="0.25"/>
    <row r="1004878" customFormat="1" x14ac:dyDescent="0.25"/>
    <row r="1004879" customFormat="1" x14ac:dyDescent="0.25"/>
    <row r="1004880" customFormat="1" x14ac:dyDescent="0.25"/>
    <row r="1004881" customFormat="1" x14ac:dyDescent="0.25"/>
    <row r="1004882" customFormat="1" x14ac:dyDescent="0.25"/>
    <row r="1004883" customFormat="1" x14ac:dyDescent="0.25"/>
    <row r="1004884" customFormat="1" x14ac:dyDescent="0.25"/>
    <row r="1004885" customFormat="1" x14ac:dyDescent="0.25"/>
    <row r="1004886" customFormat="1" x14ac:dyDescent="0.25"/>
    <row r="1004887" customFormat="1" x14ac:dyDescent="0.25"/>
    <row r="1004888" customFormat="1" x14ac:dyDescent="0.25"/>
    <row r="1004889" customFormat="1" x14ac:dyDescent="0.25"/>
    <row r="1004890" customFormat="1" x14ac:dyDescent="0.25"/>
    <row r="1004891" customFormat="1" x14ac:dyDescent="0.25"/>
    <row r="1004892" customFormat="1" x14ac:dyDescent="0.25"/>
    <row r="1004893" customFormat="1" x14ac:dyDescent="0.25"/>
    <row r="1004894" customFormat="1" x14ac:dyDescent="0.25"/>
    <row r="1004895" customFormat="1" x14ac:dyDescent="0.25"/>
    <row r="1004896" customFormat="1" x14ac:dyDescent="0.25"/>
    <row r="1004897" customFormat="1" x14ac:dyDescent="0.25"/>
    <row r="1004898" customFormat="1" x14ac:dyDescent="0.25"/>
    <row r="1004899" customFormat="1" x14ac:dyDescent="0.25"/>
    <row r="1004900" customFormat="1" x14ac:dyDescent="0.25"/>
    <row r="1004901" customFormat="1" x14ac:dyDescent="0.25"/>
    <row r="1004902" customFormat="1" x14ac:dyDescent="0.25"/>
    <row r="1004903" customFormat="1" x14ac:dyDescent="0.25"/>
    <row r="1004904" customFormat="1" x14ac:dyDescent="0.25"/>
    <row r="1004905" customFormat="1" x14ac:dyDescent="0.25"/>
    <row r="1004906" customFormat="1" x14ac:dyDescent="0.25"/>
    <row r="1004907" customFormat="1" x14ac:dyDescent="0.25"/>
    <row r="1004908" customFormat="1" x14ac:dyDescent="0.25"/>
    <row r="1004909" customFormat="1" x14ac:dyDescent="0.25"/>
    <row r="1004910" customFormat="1" x14ac:dyDescent="0.25"/>
    <row r="1004911" customFormat="1" x14ac:dyDescent="0.25"/>
    <row r="1004912" customFormat="1" x14ac:dyDescent="0.25"/>
    <row r="1004913" customFormat="1" x14ac:dyDescent="0.25"/>
    <row r="1004914" customFormat="1" x14ac:dyDescent="0.25"/>
    <row r="1004915" customFormat="1" x14ac:dyDescent="0.25"/>
    <row r="1004916" customFormat="1" x14ac:dyDescent="0.25"/>
    <row r="1004917" customFormat="1" x14ac:dyDescent="0.25"/>
    <row r="1004918" customFormat="1" x14ac:dyDescent="0.25"/>
    <row r="1004919" customFormat="1" x14ac:dyDescent="0.25"/>
    <row r="1004920" customFormat="1" x14ac:dyDescent="0.25"/>
    <row r="1004921" customFormat="1" x14ac:dyDescent="0.25"/>
    <row r="1004922" customFormat="1" x14ac:dyDescent="0.25"/>
    <row r="1004923" customFormat="1" x14ac:dyDescent="0.25"/>
    <row r="1004924" customFormat="1" x14ac:dyDescent="0.25"/>
    <row r="1004925" customFormat="1" x14ac:dyDescent="0.25"/>
    <row r="1004926" customFormat="1" x14ac:dyDescent="0.25"/>
    <row r="1004927" customFormat="1" x14ac:dyDescent="0.25"/>
    <row r="1004928" customFormat="1" x14ac:dyDescent="0.25"/>
    <row r="1004929" customFormat="1" x14ac:dyDescent="0.25"/>
    <row r="1004930" customFormat="1" x14ac:dyDescent="0.25"/>
    <row r="1004931" customFormat="1" x14ac:dyDescent="0.25"/>
    <row r="1004932" customFormat="1" x14ac:dyDescent="0.25"/>
    <row r="1004933" customFormat="1" x14ac:dyDescent="0.25"/>
    <row r="1004934" customFormat="1" x14ac:dyDescent="0.25"/>
    <row r="1004935" customFormat="1" x14ac:dyDescent="0.25"/>
    <row r="1004936" customFormat="1" x14ac:dyDescent="0.25"/>
    <row r="1004937" customFormat="1" x14ac:dyDescent="0.25"/>
    <row r="1004938" customFormat="1" x14ac:dyDescent="0.25"/>
    <row r="1004939" customFormat="1" x14ac:dyDescent="0.25"/>
    <row r="1004940" customFormat="1" x14ac:dyDescent="0.25"/>
    <row r="1004941" customFormat="1" x14ac:dyDescent="0.25"/>
    <row r="1004942" customFormat="1" x14ac:dyDescent="0.25"/>
    <row r="1004943" customFormat="1" x14ac:dyDescent="0.25"/>
    <row r="1004944" customFormat="1" x14ac:dyDescent="0.25"/>
    <row r="1004945" customFormat="1" x14ac:dyDescent="0.25"/>
    <row r="1004946" customFormat="1" x14ac:dyDescent="0.25"/>
    <row r="1004947" customFormat="1" x14ac:dyDescent="0.25"/>
    <row r="1004948" customFormat="1" x14ac:dyDescent="0.25"/>
    <row r="1004949" customFormat="1" x14ac:dyDescent="0.25"/>
    <row r="1004950" customFormat="1" x14ac:dyDescent="0.25"/>
    <row r="1004951" customFormat="1" x14ac:dyDescent="0.25"/>
    <row r="1004952" customFormat="1" x14ac:dyDescent="0.25"/>
    <row r="1004953" customFormat="1" x14ac:dyDescent="0.25"/>
    <row r="1004954" customFormat="1" x14ac:dyDescent="0.25"/>
    <row r="1004955" customFormat="1" x14ac:dyDescent="0.25"/>
    <row r="1004956" customFormat="1" x14ac:dyDescent="0.25"/>
    <row r="1004957" customFormat="1" x14ac:dyDescent="0.25"/>
    <row r="1004958" customFormat="1" x14ac:dyDescent="0.25"/>
    <row r="1004959" customFormat="1" x14ac:dyDescent="0.25"/>
    <row r="1004960" customFormat="1" x14ac:dyDescent="0.25"/>
    <row r="1004961" customFormat="1" x14ac:dyDescent="0.25"/>
    <row r="1004962" customFormat="1" x14ac:dyDescent="0.25"/>
    <row r="1004963" customFormat="1" x14ac:dyDescent="0.25"/>
    <row r="1004964" customFormat="1" x14ac:dyDescent="0.25"/>
    <row r="1004965" customFormat="1" x14ac:dyDescent="0.25"/>
    <row r="1004966" customFormat="1" x14ac:dyDescent="0.25"/>
    <row r="1004967" customFormat="1" x14ac:dyDescent="0.25"/>
    <row r="1004968" customFormat="1" x14ac:dyDescent="0.25"/>
    <row r="1004969" customFormat="1" x14ac:dyDescent="0.25"/>
    <row r="1004970" customFormat="1" x14ac:dyDescent="0.25"/>
    <row r="1004971" customFormat="1" x14ac:dyDescent="0.25"/>
    <row r="1004972" customFormat="1" x14ac:dyDescent="0.25"/>
    <row r="1004973" customFormat="1" x14ac:dyDescent="0.25"/>
    <row r="1004974" customFormat="1" x14ac:dyDescent="0.25"/>
    <row r="1004975" customFormat="1" x14ac:dyDescent="0.25"/>
    <row r="1004976" customFormat="1" x14ac:dyDescent="0.25"/>
    <row r="1004977" customFormat="1" x14ac:dyDescent="0.25"/>
    <row r="1004978" customFormat="1" x14ac:dyDescent="0.25"/>
    <row r="1004979" customFormat="1" x14ac:dyDescent="0.25"/>
    <row r="1004980" customFormat="1" x14ac:dyDescent="0.25"/>
    <row r="1004981" customFormat="1" x14ac:dyDescent="0.25"/>
    <row r="1004982" customFormat="1" x14ac:dyDescent="0.25"/>
    <row r="1004983" customFormat="1" x14ac:dyDescent="0.25"/>
    <row r="1004984" customFormat="1" x14ac:dyDescent="0.25"/>
    <row r="1004985" customFormat="1" x14ac:dyDescent="0.25"/>
    <row r="1004986" customFormat="1" x14ac:dyDescent="0.25"/>
    <row r="1004987" customFormat="1" x14ac:dyDescent="0.25"/>
    <row r="1004988" customFormat="1" x14ac:dyDescent="0.25"/>
    <row r="1004989" customFormat="1" x14ac:dyDescent="0.25"/>
    <row r="1004990" customFormat="1" x14ac:dyDescent="0.25"/>
    <row r="1004991" customFormat="1" x14ac:dyDescent="0.25"/>
    <row r="1004992" customFormat="1" x14ac:dyDescent="0.25"/>
    <row r="1004993" customFormat="1" x14ac:dyDescent="0.25"/>
    <row r="1004994" customFormat="1" x14ac:dyDescent="0.25"/>
    <row r="1004995" customFormat="1" x14ac:dyDescent="0.25"/>
    <row r="1004996" customFormat="1" x14ac:dyDescent="0.25"/>
    <row r="1004997" customFormat="1" x14ac:dyDescent="0.25"/>
    <row r="1004998" customFormat="1" x14ac:dyDescent="0.25"/>
    <row r="1004999" customFormat="1" x14ac:dyDescent="0.25"/>
    <row r="1005000" customFormat="1" x14ac:dyDescent="0.25"/>
    <row r="1005001" customFormat="1" x14ac:dyDescent="0.25"/>
    <row r="1005002" customFormat="1" x14ac:dyDescent="0.25"/>
    <row r="1005003" customFormat="1" x14ac:dyDescent="0.25"/>
    <row r="1005004" customFormat="1" x14ac:dyDescent="0.25"/>
    <row r="1005005" customFormat="1" x14ac:dyDescent="0.25"/>
    <row r="1005006" customFormat="1" x14ac:dyDescent="0.25"/>
    <row r="1005007" customFormat="1" x14ac:dyDescent="0.25"/>
    <row r="1005008" customFormat="1" x14ac:dyDescent="0.25"/>
    <row r="1005009" customFormat="1" x14ac:dyDescent="0.25"/>
    <row r="1005010" customFormat="1" x14ac:dyDescent="0.25"/>
    <row r="1005011" customFormat="1" x14ac:dyDescent="0.25"/>
    <row r="1005012" customFormat="1" x14ac:dyDescent="0.25"/>
    <row r="1005013" customFormat="1" x14ac:dyDescent="0.25"/>
    <row r="1005014" customFormat="1" x14ac:dyDescent="0.25"/>
    <row r="1005015" customFormat="1" x14ac:dyDescent="0.25"/>
    <row r="1005016" customFormat="1" x14ac:dyDescent="0.25"/>
    <row r="1005017" customFormat="1" x14ac:dyDescent="0.25"/>
    <row r="1005018" customFormat="1" x14ac:dyDescent="0.25"/>
    <row r="1005019" customFormat="1" x14ac:dyDescent="0.25"/>
    <row r="1005020" customFormat="1" x14ac:dyDescent="0.25"/>
    <row r="1005021" customFormat="1" x14ac:dyDescent="0.25"/>
    <row r="1005022" customFormat="1" x14ac:dyDescent="0.25"/>
    <row r="1005023" customFormat="1" x14ac:dyDescent="0.25"/>
    <row r="1005024" customFormat="1" x14ac:dyDescent="0.25"/>
    <row r="1005025" customFormat="1" x14ac:dyDescent="0.25"/>
    <row r="1005026" customFormat="1" x14ac:dyDescent="0.25"/>
    <row r="1005027" customFormat="1" x14ac:dyDescent="0.25"/>
    <row r="1005028" customFormat="1" x14ac:dyDescent="0.25"/>
    <row r="1005029" customFormat="1" x14ac:dyDescent="0.25"/>
    <row r="1005030" customFormat="1" x14ac:dyDescent="0.25"/>
    <row r="1005031" customFormat="1" x14ac:dyDescent="0.25"/>
    <row r="1005032" customFormat="1" x14ac:dyDescent="0.25"/>
    <row r="1005033" customFormat="1" x14ac:dyDescent="0.25"/>
    <row r="1005034" customFormat="1" x14ac:dyDescent="0.25"/>
    <row r="1005035" customFormat="1" x14ac:dyDescent="0.25"/>
    <row r="1005036" customFormat="1" x14ac:dyDescent="0.25"/>
    <row r="1005037" customFormat="1" x14ac:dyDescent="0.25"/>
    <row r="1005038" customFormat="1" x14ac:dyDescent="0.25"/>
    <row r="1005039" customFormat="1" x14ac:dyDescent="0.25"/>
    <row r="1005040" customFormat="1" x14ac:dyDescent="0.25"/>
    <row r="1005041" customFormat="1" x14ac:dyDescent="0.25"/>
    <row r="1005042" customFormat="1" x14ac:dyDescent="0.25"/>
    <row r="1005043" customFormat="1" x14ac:dyDescent="0.25"/>
    <row r="1005044" customFormat="1" x14ac:dyDescent="0.25"/>
    <row r="1005045" customFormat="1" x14ac:dyDescent="0.25"/>
    <row r="1005046" customFormat="1" x14ac:dyDescent="0.25"/>
    <row r="1005047" customFormat="1" x14ac:dyDescent="0.25"/>
    <row r="1005048" customFormat="1" x14ac:dyDescent="0.25"/>
    <row r="1005049" customFormat="1" x14ac:dyDescent="0.25"/>
    <row r="1005050" customFormat="1" x14ac:dyDescent="0.25"/>
    <row r="1005051" customFormat="1" x14ac:dyDescent="0.25"/>
    <row r="1005052" customFormat="1" x14ac:dyDescent="0.25"/>
    <row r="1005053" customFormat="1" x14ac:dyDescent="0.25"/>
    <row r="1005054" customFormat="1" x14ac:dyDescent="0.25"/>
    <row r="1005055" customFormat="1" x14ac:dyDescent="0.25"/>
    <row r="1005056" customFormat="1" x14ac:dyDescent="0.25"/>
    <row r="1005057" customFormat="1" x14ac:dyDescent="0.25"/>
    <row r="1005058" customFormat="1" x14ac:dyDescent="0.25"/>
    <row r="1005059" customFormat="1" x14ac:dyDescent="0.25"/>
    <row r="1005060" customFormat="1" x14ac:dyDescent="0.25"/>
    <row r="1005061" customFormat="1" x14ac:dyDescent="0.25"/>
    <row r="1005062" customFormat="1" x14ac:dyDescent="0.25"/>
    <row r="1005063" customFormat="1" x14ac:dyDescent="0.25"/>
    <row r="1005064" customFormat="1" x14ac:dyDescent="0.25"/>
    <row r="1005065" customFormat="1" x14ac:dyDescent="0.25"/>
    <row r="1005066" customFormat="1" x14ac:dyDescent="0.25"/>
    <row r="1005067" customFormat="1" x14ac:dyDescent="0.25"/>
    <row r="1005068" customFormat="1" x14ac:dyDescent="0.25"/>
    <row r="1005069" customFormat="1" x14ac:dyDescent="0.25"/>
    <row r="1005070" customFormat="1" x14ac:dyDescent="0.25"/>
    <row r="1005071" customFormat="1" x14ac:dyDescent="0.25"/>
    <row r="1005072" customFormat="1" x14ac:dyDescent="0.25"/>
    <row r="1005073" customFormat="1" x14ac:dyDescent="0.25"/>
    <row r="1005074" customFormat="1" x14ac:dyDescent="0.25"/>
    <row r="1005075" customFormat="1" x14ac:dyDescent="0.25"/>
    <row r="1005076" customFormat="1" x14ac:dyDescent="0.25"/>
    <row r="1005077" customFormat="1" x14ac:dyDescent="0.25"/>
    <row r="1005078" customFormat="1" x14ac:dyDescent="0.25"/>
    <row r="1005079" customFormat="1" x14ac:dyDescent="0.25"/>
    <row r="1005080" customFormat="1" x14ac:dyDescent="0.25"/>
    <row r="1005081" customFormat="1" x14ac:dyDescent="0.25"/>
    <row r="1005082" customFormat="1" x14ac:dyDescent="0.25"/>
    <row r="1005083" customFormat="1" x14ac:dyDescent="0.25"/>
    <row r="1005084" customFormat="1" x14ac:dyDescent="0.25"/>
    <row r="1005085" customFormat="1" x14ac:dyDescent="0.25"/>
    <row r="1005086" customFormat="1" x14ac:dyDescent="0.25"/>
    <row r="1005087" customFormat="1" x14ac:dyDescent="0.25"/>
    <row r="1005088" customFormat="1" x14ac:dyDescent="0.25"/>
    <row r="1005089" customFormat="1" x14ac:dyDescent="0.25"/>
    <row r="1005090" customFormat="1" x14ac:dyDescent="0.25"/>
    <row r="1005091" customFormat="1" x14ac:dyDescent="0.25"/>
    <row r="1005092" customFormat="1" x14ac:dyDescent="0.25"/>
    <row r="1005093" customFormat="1" x14ac:dyDescent="0.25"/>
    <row r="1005094" customFormat="1" x14ac:dyDescent="0.25"/>
    <row r="1005095" customFormat="1" x14ac:dyDescent="0.25"/>
    <row r="1005096" customFormat="1" x14ac:dyDescent="0.25"/>
    <row r="1005097" customFormat="1" x14ac:dyDescent="0.25"/>
    <row r="1005098" customFormat="1" x14ac:dyDescent="0.25"/>
    <row r="1005099" customFormat="1" x14ac:dyDescent="0.25"/>
    <row r="1005100" customFormat="1" x14ac:dyDescent="0.25"/>
    <row r="1005101" customFormat="1" x14ac:dyDescent="0.25"/>
    <row r="1005102" customFormat="1" x14ac:dyDescent="0.25"/>
    <row r="1005103" customFormat="1" x14ac:dyDescent="0.25"/>
    <row r="1005104" customFormat="1" x14ac:dyDescent="0.25"/>
    <row r="1005105" customFormat="1" x14ac:dyDescent="0.25"/>
    <row r="1005106" customFormat="1" x14ac:dyDescent="0.25"/>
    <row r="1005107" customFormat="1" x14ac:dyDescent="0.25"/>
    <row r="1005108" customFormat="1" x14ac:dyDescent="0.25"/>
    <row r="1005109" customFormat="1" x14ac:dyDescent="0.25"/>
    <row r="1005110" customFormat="1" x14ac:dyDescent="0.25"/>
    <row r="1005111" customFormat="1" x14ac:dyDescent="0.25"/>
    <row r="1005112" customFormat="1" x14ac:dyDescent="0.25"/>
    <row r="1005113" customFormat="1" x14ac:dyDescent="0.25"/>
    <row r="1005114" customFormat="1" x14ac:dyDescent="0.25"/>
    <row r="1005115" customFormat="1" x14ac:dyDescent="0.25"/>
    <row r="1005116" customFormat="1" x14ac:dyDescent="0.25"/>
    <row r="1005117" customFormat="1" x14ac:dyDescent="0.25"/>
    <row r="1005118" customFormat="1" x14ac:dyDescent="0.25"/>
    <row r="1005119" customFormat="1" x14ac:dyDescent="0.25"/>
    <row r="1005120" customFormat="1" x14ac:dyDescent="0.25"/>
    <row r="1005121" customFormat="1" x14ac:dyDescent="0.25"/>
    <row r="1005122" customFormat="1" x14ac:dyDescent="0.25"/>
    <row r="1005123" customFormat="1" x14ac:dyDescent="0.25"/>
    <row r="1005124" customFormat="1" x14ac:dyDescent="0.25"/>
    <row r="1005125" customFormat="1" x14ac:dyDescent="0.25"/>
    <row r="1005126" customFormat="1" x14ac:dyDescent="0.25"/>
    <row r="1005127" customFormat="1" x14ac:dyDescent="0.25"/>
    <row r="1005128" customFormat="1" x14ac:dyDescent="0.25"/>
    <row r="1005129" customFormat="1" x14ac:dyDescent="0.25"/>
    <row r="1005130" customFormat="1" x14ac:dyDescent="0.25"/>
    <row r="1005131" customFormat="1" x14ac:dyDescent="0.25"/>
    <row r="1005132" customFormat="1" x14ac:dyDescent="0.25"/>
    <row r="1005133" customFormat="1" x14ac:dyDescent="0.25"/>
    <row r="1005134" customFormat="1" x14ac:dyDescent="0.25"/>
    <row r="1005135" customFormat="1" x14ac:dyDescent="0.25"/>
    <row r="1005136" customFormat="1" x14ac:dyDescent="0.25"/>
    <row r="1005137" customFormat="1" x14ac:dyDescent="0.25"/>
    <row r="1005138" customFormat="1" x14ac:dyDescent="0.25"/>
    <row r="1005139" customFormat="1" x14ac:dyDescent="0.25"/>
    <row r="1005140" customFormat="1" x14ac:dyDescent="0.25"/>
    <row r="1005141" customFormat="1" x14ac:dyDescent="0.25"/>
    <row r="1005142" customFormat="1" x14ac:dyDescent="0.25"/>
    <row r="1005143" customFormat="1" x14ac:dyDescent="0.25"/>
    <row r="1005144" customFormat="1" x14ac:dyDescent="0.25"/>
    <row r="1005145" customFormat="1" x14ac:dyDescent="0.25"/>
    <row r="1005146" customFormat="1" x14ac:dyDescent="0.25"/>
    <row r="1005147" customFormat="1" x14ac:dyDescent="0.25"/>
    <row r="1005148" customFormat="1" x14ac:dyDescent="0.25"/>
    <row r="1005149" customFormat="1" x14ac:dyDescent="0.25"/>
    <row r="1005150" customFormat="1" x14ac:dyDescent="0.25"/>
    <row r="1005151" customFormat="1" x14ac:dyDescent="0.25"/>
    <row r="1005152" customFormat="1" x14ac:dyDescent="0.25"/>
    <row r="1005153" customFormat="1" x14ac:dyDescent="0.25"/>
    <row r="1005154" customFormat="1" x14ac:dyDescent="0.25"/>
    <row r="1005155" customFormat="1" x14ac:dyDescent="0.25"/>
    <row r="1005156" customFormat="1" x14ac:dyDescent="0.25"/>
    <row r="1005157" customFormat="1" x14ac:dyDescent="0.25"/>
    <row r="1005158" customFormat="1" x14ac:dyDescent="0.25"/>
    <row r="1005159" customFormat="1" x14ac:dyDescent="0.25"/>
    <row r="1005160" customFormat="1" x14ac:dyDescent="0.25"/>
    <row r="1005161" customFormat="1" x14ac:dyDescent="0.25"/>
    <row r="1005162" customFormat="1" x14ac:dyDescent="0.25"/>
    <row r="1005163" customFormat="1" x14ac:dyDescent="0.25"/>
    <row r="1005164" customFormat="1" x14ac:dyDescent="0.25"/>
    <row r="1005165" customFormat="1" x14ac:dyDescent="0.25"/>
    <row r="1005166" customFormat="1" x14ac:dyDescent="0.25"/>
    <row r="1005167" customFormat="1" x14ac:dyDescent="0.25"/>
    <row r="1005168" customFormat="1" x14ac:dyDescent="0.25"/>
    <row r="1005169" customFormat="1" x14ac:dyDescent="0.25"/>
    <row r="1005170" customFormat="1" x14ac:dyDescent="0.25"/>
    <row r="1005171" customFormat="1" x14ac:dyDescent="0.25"/>
    <row r="1005172" customFormat="1" x14ac:dyDescent="0.25"/>
    <row r="1005173" customFormat="1" x14ac:dyDescent="0.25"/>
    <row r="1005174" customFormat="1" x14ac:dyDescent="0.25"/>
    <row r="1005175" customFormat="1" x14ac:dyDescent="0.25"/>
    <row r="1005176" customFormat="1" x14ac:dyDescent="0.25"/>
    <row r="1005177" customFormat="1" x14ac:dyDescent="0.25"/>
    <row r="1005178" customFormat="1" x14ac:dyDescent="0.25"/>
    <row r="1005179" customFormat="1" x14ac:dyDescent="0.25"/>
    <row r="1005180" customFormat="1" x14ac:dyDescent="0.25"/>
    <row r="1005181" customFormat="1" x14ac:dyDescent="0.25"/>
    <row r="1005182" customFormat="1" x14ac:dyDescent="0.25"/>
    <row r="1005183" customFormat="1" x14ac:dyDescent="0.25"/>
    <row r="1005184" customFormat="1" x14ac:dyDescent="0.25"/>
    <row r="1005185" customFormat="1" x14ac:dyDescent="0.25"/>
    <row r="1005186" customFormat="1" x14ac:dyDescent="0.25"/>
    <row r="1005187" customFormat="1" x14ac:dyDescent="0.25"/>
    <row r="1005188" customFormat="1" x14ac:dyDescent="0.25"/>
    <row r="1005189" customFormat="1" x14ac:dyDescent="0.25"/>
    <row r="1005190" customFormat="1" x14ac:dyDescent="0.25"/>
    <row r="1005191" customFormat="1" x14ac:dyDescent="0.25"/>
    <row r="1005192" customFormat="1" x14ac:dyDescent="0.25"/>
    <row r="1005193" customFormat="1" x14ac:dyDescent="0.25"/>
    <row r="1005194" customFormat="1" x14ac:dyDescent="0.25"/>
    <row r="1005195" customFormat="1" x14ac:dyDescent="0.25"/>
    <row r="1005196" customFormat="1" x14ac:dyDescent="0.25"/>
    <row r="1005197" customFormat="1" x14ac:dyDescent="0.25"/>
    <row r="1005198" customFormat="1" x14ac:dyDescent="0.25"/>
    <row r="1005199" customFormat="1" x14ac:dyDescent="0.25"/>
    <row r="1005200" customFormat="1" x14ac:dyDescent="0.25"/>
    <row r="1005201" customFormat="1" x14ac:dyDescent="0.25"/>
    <row r="1005202" customFormat="1" x14ac:dyDescent="0.25"/>
    <row r="1005203" customFormat="1" x14ac:dyDescent="0.25"/>
    <row r="1005204" customFormat="1" x14ac:dyDescent="0.25"/>
    <row r="1005205" customFormat="1" x14ac:dyDescent="0.25"/>
    <row r="1005206" customFormat="1" x14ac:dyDescent="0.25"/>
    <row r="1005207" customFormat="1" x14ac:dyDescent="0.25"/>
    <row r="1005208" customFormat="1" x14ac:dyDescent="0.25"/>
    <row r="1005209" customFormat="1" x14ac:dyDescent="0.25"/>
    <row r="1005210" customFormat="1" x14ac:dyDescent="0.25"/>
    <row r="1005211" customFormat="1" x14ac:dyDescent="0.25"/>
    <row r="1005212" customFormat="1" x14ac:dyDescent="0.25"/>
    <row r="1005213" customFormat="1" x14ac:dyDescent="0.25"/>
    <row r="1005214" customFormat="1" x14ac:dyDescent="0.25"/>
    <row r="1005215" customFormat="1" x14ac:dyDescent="0.25"/>
    <row r="1005216" customFormat="1" x14ac:dyDescent="0.25"/>
    <row r="1005217" customFormat="1" x14ac:dyDescent="0.25"/>
    <row r="1005218" customFormat="1" x14ac:dyDescent="0.25"/>
    <row r="1005219" customFormat="1" x14ac:dyDescent="0.25"/>
    <row r="1005220" customFormat="1" x14ac:dyDescent="0.25"/>
    <row r="1005221" customFormat="1" x14ac:dyDescent="0.25"/>
    <row r="1005222" customFormat="1" x14ac:dyDescent="0.25"/>
    <row r="1005223" customFormat="1" x14ac:dyDescent="0.25"/>
    <row r="1005224" customFormat="1" x14ac:dyDescent="0.25"/>
    <row r="1005225" customFormat="1" x14ac:dyDescent="0.25"/>
    <row r="1005226" customFormat="1" x14ac:dyDescent="0.25"/>
    <row r="1005227" customFormat="1" x14ac:dyDescent="0.25"/>
    <row r="1005228" customFormat="1" x14ac:dyDescent="0.25"/>
    <row r="1005229" customFormat="1" x14ac:dyDescent="0.25"/>
    <row r="1005230" customFormat="1" x14ac:dyDescent="0.25"/>
    <row r="1005231" customFormat="1" x14ac:dyDescent="0.25"/>
    <row r="1005232" customFormat="1" x14ac:dyDescent="0.25"/>
    <row r="1005233" customFormat="1" x14ac:dyDescent="0.25"/>
    <row r="1005234" customFormat="1" x14ac:dyDescent="0.25"/>
    <row r="1005235" customFormat="1" x14ac:dyDescent="0.25"/>
    <row r="1005236" customFormat="1" x14ac:dyDescent="0.25"/>
    <row r="1005237" customFormat="1" x14ac:dyDescent="0.25"/>
    <row r="1005238" customFormat="1" x14ac:dyDescent="0.25"/>
    <row r="1005239" customFormat="1" x14ac:dyDescent="0.25"/>
    <row r="1005240" customFormat="1" x14ac:dyDescent="0.25"/>
    <row r="1005241" customFormat="1" x14ac:dyDescent="0.25"/>
    <row r="1005242" customFormat="1" x14ac:dyDescent="0.25"/>
    <row r="1005243" customFormat="1" x14ac:dyDescent="0.25"/>
    <row r="1005244" customFormat="1" x14ac:dyDescent="0.25"/>
    <row r="1005245" customFormat="1" x14ac:dyDescent="0.25"/>
    <row r="1005246" customFormat="1" x14ac:dyDescent="0.25"/>
    <row r="1005247" customFormat="1" x14ac:dyDescent="0.25"/>
    <row r="1005248" customFormat="1" x14ac:dyDescent="0.25"/>
    <row r="1005249" customFormat="1" x14ac:dyDescent="0.25"/>
    <row r="1005250" customFormat="1" x14ac:dyDescent="0.25"/>
    <row r="1005251" customFormat="1" x14ac:dyDescent="0.25"/>
    <row r="1005252" customFormat="1" x14ac:dyDescent="0.25"/>
    <row r="1005253" customFormat="1" x14ac:dyDescent="0.25"/>
    <row r="1005254" customFormat="1" x14ac:dyDescent="0.25"/>
    <row r="1005255" customFormat="1" x14ac:dyDescent="0.25"/>
    <row r="1005256" customFormat="1" x14ac:dyDescent="0.25"/>
    <row r="1005257" customFormat="1" x14ac:dyDescent="0.25"/>
    <row r="1005258" customFormat="1" x14ac:dyDescent="0.25"/>
    <row r="1005259" customFormat="1" x14ac:dyDescent="0.25"/>
    <row r="1005260" customFormat="1" x14ac:dyDescent="0.25"/>
    <row r="1005261" customFormat="1" x14ac:dyDescent="0.25"/>
    <row r="1005262" customFormat="1" x14ac:dyDescent="0.25"/>
    <row r="1005263" customFormat="1" x14ac:dyDescent="0.25"/>
    <row r="1005264" customFormat="1" x14ac:dyDescent="0.25"/>
    <row r="1005265" customFormat="1" x14ac:dyDescent="0.25"/>
    <row r="1005266" customFormat="1" x14ac:dyDescent="0.25"/>
    <row r="1005267" customFormat="1" x14ac:dyDescent="0.25"/>
    <row r="1005268" customFormat="1" x14ac:dyDescent="0.25"/>
    <row r="1005269" customFormat="1" x14ac:dyDescent="0.25"/>
    <row r="1005270" customFormat="1" x14ac:dyDescent="0.25"/>
    <row r="1005271" customFormat="1" x14ac:dyDescent="0.25"/>
    <row r="1005272" customFormat="1" x14ac:dyDescent="0.25"/>
    <row r="1005273" customFormat="1" x14ac:dyDescent="0.25"/>
    <row r="1005274" customFormat="1" x14ac:dyDescent="0.25"/>
    <row r="1005275" customFormat="1" x14ac:dyDescent="0.25"/>
    <row r="1005276" customFormat="1" x14ac:dyDescent="0.25"/>
    <row r="1005277" customFormat="1" x14ac:dyDescent="0.25"/>
    <row r="1005278" customFormat="1" x14ac:dyDescent="0.25"/>
    <row r="1005279" customFormat="1" x14ac:dyDescent="0.25"/>
    <row r="1005280" customFormat="1" x14ac:dyDescent="0.25"/>
    <row r="1005281" customFormat="1" x14ac:dyDescent="0.25"/>
    <row r="1005282" customFormat="1" x14ac:dyDescent="0.25"/>
    <row r="1005283" customFormat="1" x14ac:dyDescent="0.25"/>
    <row r="1005284" customFormat="1" x14ac:dyDescent="0.25"/>
    <row r="1005285" customFormat="1" x14ac:dyDescent="0.25"/>
    <row r="1005286" customFormat="1" x14ac:dyDescent="0.25"/>
    <row r="1005287" customFormat="1" x14ac:dyDescent="0.25"/>
    <row r="1005288" customFormat="1" x14ac:dyDescent="0.25"/>
    <row r="1005289" customFormat="1" x14ac:dyDescent="0.25"/>
    <row r="1005290" customFormat="1" x14ac:dyDescent="0.25"/>
    <row r="1005291" customFormat="1" x14ac:dyDescent="0.25"/>
    <row r="1005292" customFormat="1" x14ac:dyDescent="0.25"/>
    <row r="1005293" customFormat="1" x14ac:dyDescent="0.25"/>
    <row r="1005294" customFormat="1" x14ac:dyDescent="0.25"/>
    <row r="1005295" customFormat="1" x14ac:dyDescent="0.25"/>
    <row r="1005296" customFormat="1" x14ac:dyDescent="0.25"/>
    <row r="1005297" customFormat="1" x14ac:dyDescent="0.25"/>
    <row r="1005298" customFormat="1" x14ac:dyDescent="0.25"/>
    <row r="1005299" customFormat="1" x14ac:dyDescent="0.25"/>
    <row r="1005300" customFormat="1" x14ac:dyDescent="0.25"/>
    <row r="1005301" customFormat="1" x14ac:dyDescent="0.25"/>
    <row r="1005302" customFormat="1" x14ac:dyDescent="0.25"/>
    <row r="1005303" customFormat="1" x14ac:dyDescent="0.25"/>
    <row r="1005304" customFormat="1" x14ac:dyDescent="0.25"/>
    <row r="1005305" customFormat="1" x14ac:dyDescent="0.25"/>
    <row r="1005306" customFormat="1" x14ac:dyDescent="0.25"/>
    <row r="1005307" customFormat="1" x14ac:dyDescent="0.25"/>
    <row r="1005308" customFormat="1" x14ac:dyDescent="0.25"/>
    <row r="1005309" customFormat="1" x14ac:dyDescent="0.25"/>
    <row r="1005310" customFormat="1" x14ac:dyDescent="0.25"/>
    <row r="1005311" customFormat="1" x14ac:dyDescent="0.25"/>
    <row r="1005312" customFormat="1" x14ac:dyDescent="0.25"/>
    <row r="1005313" customFormat="1" x14ac:dyDescent="0.25"/>
    <row r="1005314" customFormat="1" x14ac:dyDescent="0.25"/>
    <row r="1005315" customFormat="1" x14ac:dyDescent="0.25"/>
    <row r="1005316" customFormat="1" x14ac:dyDescent="0.25"/>
    <row r="1005317" customFormat="1" x14ac:dyDescent="0.25"/>
    <row r="1005318" customFormat="1" x14ac:dyDescent="0.25"/>
    <row r="1005319" customFormat="1" x14ac:dyDescent="0.25"/>
    <row r="1005320" customFormat="1" x14ac:dyDescent="0.25"/>
    <row r="1005321" customFormat="1" x14ac:dyDescent="0.25"/>
    <row r="1005322" customFormat="1" x14ac:dyDescent="0.25"/>
    <row r="1005323" customFormat="1" x14ac:dyDescent="0.25"/>
    <row r="1005324" customFormat="1" x14ac:dyDescent="0.25"/>
    <row r="1005325" customFormat="1" x14ac:dyDescent="0.25"/>
    <row r="1005326" customFormat="1" x14ac:dyDescent="0.25"/>
    <row r="1005327" customFormat="1" x14ac:dyDescent="0.25"/>
    <row r="1005328" customFormat="1" x14ac:dyDescent="0.25"/>
    <row r="1005329" customFormat="1" x14ac:dyDescent="0.25"/>
    <row r="1005330" customFormat="1" x14ac:dyDescent="0.25"/>
    <row r="1005331" customFormat="1" x14ac:dyDescent="0.25"/>
    <row r="1005332" customFormat="1" x14ac:dyDescent="0.25"/>
    <row r="1005333" customFormat="1" x14ac:dyDescent="0.25"/>
    <row r="1005334" customFormat="1" x14ac:dyDescent="0.25"/>
    <row r="1005335" customFormat="1" x14ac:dyDescent="0.25"/>
    <row r="1005336" customFormat="1" x14ac:dyDescent="0.25"/>
    <row r="1005337" customFormat="1" x14ac:dyDescent="0.25"/>
    <row r="1005338" customFormat="1" x14ac:dyDescent="0.25"/>
    <row r="1005339" customFormat="1" x14ac:dyDescent="0.25"/>
    <row r="1005340" customFormat="1" x14ac:dyDescent="0.25"/>
    <row r="1005341" customFormat="1" x14ac:dyDescent="0.25"/>
    <row r="1005342" customFormat="1" x14ac:dyDescent="0.25"/>
    <row r="1005343" customFormat="1" x14ac:dyDescent="0.25"/>
    <row r="1005344" customFormat="1" x14ac:dyDescent="0.25"/>
    <row r="1005345" customFormat="1" x14ac:dyDescent="0.25"/>
    <row r="1005346" customFormat="1" x14ac:dyDescent="0.25"/>
    <row r="1005347" customFormat="1" x14ac:dyDescent="0.25"/>
    <row r="1005348" customFormat="1" x14ac:dyDescent="0.25"/>
    <row r="1005349" customFormat="1" x14ac:dyDescent="0.25"/>
    <row r="1005350" customFormat="1" x14ac:dyDescent="0.25"/>
    <row r="1005351" customFormat="1" x14ac:dyDescent="0.25"/>
    <row r="1005352" customFormat="1" x14ac:dyDescent="0.25"/>
    <row r="1005353" customFormat="1" x14ac:dyDescent="0.25"/>
    <row r="1005354" customFormat="1" x14ac:dyDescent="0.25"/>
    <row r="1005355" customFormat="1" x14ac:dyDescent="0.25"/>
    <row r="1005356" customFormat="1" x14ac:dyDescent="0.25"/>
    <row r="1005357" customFormat="1" x14ac:dyDescent="0.25"/>
    <row r="1005358" customFormat="1" x14ac:dyDescent="0.25"/>
    <row r="1005359" customFormat="1" x14ac:dyDescent="0.25"/>
    <row r="1005360" customFormat="1" x14ac:dyDescent="0.25"/>
    <row r="1005361" customFormat="1" x14ac:dyDescent="0.25"/>
    <row r="1005362" customFormat="1" x14ac:dyDescent="0.25"/>
    <row r="1005363" customFormat="1" x14ac:dyDescent="0.25"/>
    <row r="1005364" customFormat="1" x14ac:dyDescent="0.25"/>
    <row r="1005365" customFormat="1" x14ac:dyDescent="0.25"/>
    <row r="1005366" customFormat="1" x14ac:dyDescent="0.25"/>
    <row r="1005367" customFormat="1" x14ac:dyDescent="0.25"/>
    <row r="1005368" customFormat="1" x14ac:dyDescent="0.25"/>
    <row r="1005369" customFormat="1" x14ac:dyDescent="0.25"/>
    <row r="1005370" customFormat="1" x14ac:dyDescent="0.25"/>
    <row r="1005371" customFormat="1" x14ac:dyDescent="0.25"/>
    <row r="1005372" customFormat="1" x14ac:dyDescent="0.25"/>
    <row r="1005373" customFormat="1" x14ac:dyDescent="0.25"/>
    <row r="1005374" customFormat="1" x14ac:dyDescent="0.25"/>
    <row r="1005375" customFormat="1" x14ac:dyDescent="0.25"/>
    <row r="1005376" customFormat="1" x14ac:dyDescent="0.25"/>
    <row r="1005377" customFormat="1" x14ac:dyDescent="0.25"/>
    <row r="1005378" customFormat="1" x14ac:dyDescent="0.25"/>
    <row r="1005379" customFormat="1" x14ac:dyDescent="0.25"/>
    <row r="1005380" customFormat="1" x14ac:dyDescent="0.25"/>
    <row r="1005381" customFormat="1" x14ac:dyDescent="0.25"/>
    <row r="1005382" customFormat="1" x14ac:dyDescent="0.25"/>
    <row r="1005383" customFormat="1" x14ac:dyDescent="0.25"/>
    <row r="1005384" customFormat="1" x14ac:dyDescent="0.25"/>
    <row r="1005385" customFormat="1" x14ac:dyDescent="0.25"/>
    <row r="1005386" customFormat="1" x14ac:dyDescent="0.25"/>
    <row r="1005387" customFormat="1" x14ac:dyDescent="0.25"/>
    <row r="1005388" customFormat="1" x14ac:dyDescent="0.25"/>
    <row r="1005389" customFormat="1" x14ac:dyDescent="0.25"/>
    <row r="1005390" customFormat="1" x14ac:dyDescent="0.25"/>
    <row r="1005391" customFormat="1" x14ac:dyDescent="0.25"/>
    <row r="1005392" customFormat="1" x14ac:dyDescent="0.25"/>
    <row r="1005393" customFormat="1" x14ac:dyDescent="0.25"/>
    <row r="1005394" customFormat="1" x14ac:dyDescent="0.25"/>
    <row r="1005395" customFormat="1" x14ac:dyDescent="0.25"/>
    <row r="1005396" customFormat="1" x14ac:dyDescent="0.25"/>
    <row r="1005397" customFormat="1" x14ac:dyDescent="0.25"/>
    <row r="1005398" customFormat="1" x14ac:dyDescent="0.25"/>
    <row r="1005399" customFormat="1" x14ac:dyDescent="0.25"/>
    <row r="1005400" customFormat="1" x14ac:dyDescent="0.25"/>
    <row r="1005401" customFormat="1" x14ac:dyDescent="0.25"/>
    <row r="1005402" customFormat="1" x14ac:dyDescent="0.25"/>
    <row r="1005403" customFormat="1" x14ac:dyDescent="0.25"/>
    <row r="1005404" customFormat="1" x14ac:dyDescent="0.25"/>
    <row r="1005405" customFormat="1" x14ac:dyDescent="0.25"/>
    <row r="1005406" customFormat="1" x14ac:dyDescent="0.25"/>
    <row r="1005407" customFormat="1" x14ac:dyDescent="0.25"/>
    <row r="1005408" customFormat="1" x14ac:dyDescent="0.25"/>
    <row r="1005409" customFormat="1" x14ac:dyDescent="0.25"/>
    <row r="1005410" customFormat="1" x14ac:dyDescent="0.25"/>
    <row r="1005411" customFormat="1" x14ac:dyDescent="0.25"/>
    <row r="1005412" customFormat="1" x14ac:dyDescent="0.25"/>
    <row r="1005413" customFormat="1" x14ac:dyDescent="0.25"/>
    <row r="1005414" customFormat="1" x14ac:dyDescent="0.25"/>
    <row r="1005415" customFormat="1" x14ac:dyDescent="0.25"/>
    <row r="1005416" customFormat="1" x14ac:dyDescent="0.25"/>
    <row r="1005417" customFormat="1" x14ac:dyDescent="0.25"/>
    <row r="1005418" customFormat="1" x14ac:dyDescent="0.25"/>
    <row r="1005419" customFormat="1" x14ac:dyDescent="0.25"/>
    <row r="1005420" customFormat="1" x14ac:dyDescent="0.25"/>
    <row r="1005421" customFormat="1" x14ac:dyDescent="0.25"/>
    <row r="1005422" customFormat="1" x14ac:dyDescent="0.25"/>
    <row r="1005423" customFormat="1" x14ac:dyDescent="0.25"/>
    <row r="1005424" customFormat="1" x14ac:dyDescent="0.25"/>
    <row r="1005425" customFormat="1" x14ac:dyDescent="0.25"/>
    <row r="1005426" customFormat="1" x14ac:dyDescent="0.25"/>
    <row r="1005427" customFormat="1" x14ac:dyDescent="0.25"/>
    <row r="1005428" customFormat="1" x14ac:dyDescent="0.25"/>
    <row r="1005429" customFormat="1" x14ac:dyDescent="0.25"/>
    <row r="1005430" customFormat="1" x14ac:dyDescent="0.25"/>
    <row r="1005431" customFormat="1" x14ac:dyDescent="0.25"/>
    <row r="1005432" customFormat="1" x14ac:dyDescent="0.25"/>
    <row r="1005433" customFormat="1" x14ac:dyDescent="0.25"/>
    <row r="1005434" customFormat="1" x14ac:dyDescent="0.25"/>
    <row r="1005435" customFormat="1" x14ac:dyDescent="0.25"/>
    <row r="1005436" customFormat="1" x14ac:dyDescent="0.25"/>
    <row r="1005437" customFormat="1" x14ac:dyDescent="0.25"/>
    <row r="1005438" customFormat="1" x14ac:dyDescent="0.25"/>
    <row r="1005439" customFormat="1" x14ac:dyDescent="0.25"/>
    <row r="1005440" customFormat="1" x14ac:dyDescent="0.25"/>
    <row r="1005441" customFormat="1" x14ac:dyDescent="0.25"/>
    <row r="1005442" customFormat="1" x14ac:dyDescent="0.25"/>
    <row r="1005443" customFormat="1" x14ac:dyDescent="0.25"/>
    <row r="1005444" customFormat="1" x14ac:dyDescent="0.25"/>
    <row r="1005445" customFormat="1" x14ac:dyDescent="0.25"/>
    <row r="1005446" customFormat="1" x14ac:dyDescent="0.25"/>
    <row r="1005447" customFormat="1" x14ac:dyDescent="0.25"/>
    <row r="1005448" customFormat="1" x14ac:dyDescent="0.25"/>
    <row r="1005449" customFormat="1" x14ac:dyDescent="0.25"/>
    <row r="1005450" customFormat="1" x14ac:dyDescent="0.25"/>
    <row r="1005451" customFormat="1" x14ac:dyDescent="0.25"/>
    <row r="1005452" customFormat="1" x14ac:dyDescent="0.25"/>
    <row r="1005453" customFormat="1" x14ac:dyDescent="0.25"/>
    <row r="1005454" customFormat="1" x14ac:dyDescent="0.25"/>
    <row r="1005455" customFormat="1" x14ac:dyDescent="0.25"/>
    <row r="1005456" customFormat="1" x14ac:dyDescent="0.25"/>
    <row r="1005457" customFormat="1" x14ac:dyDescent="0.25"/>
    <row r="1005458" customFormat="1" x14ac:dyDescent="0.25"/>
    <row r="1005459" customFormat="1" x14ac:dyDescent="0.25"/>
    <row r="1005460" customFormat="1" x14ac:dyDescent="0.25"/>
    <row r="1005461" customFormat="1" x14ac:dyDescent="0.25"/>
    <row r="1005462" customFormat="1" x14ac:dyDescent="0.25"/>
    <row r="1005463" customFormat="1" x14ac:dyDescent="0.25"/>
    <row r="1005464" customFormat="1" x14ac:dyDescent="0.25"/>
    <row r="1005465" customFormat="1" x14ac:dyDescent="0.25"/>
    <row r="1005466" customFormat="1" x14ac:dyDescent="0.25"/>
    <row r="1005467" customFormat="1" x14ac:dyDescent="0.25"/>
    <row r="1005468" customFormat="1" x14ac:dyDescent="0.25"/>
    <row r="1005469" customFormat="1" x14ac:dyDescent="0.25"/>
    <row r="1005470" customFormat="1" x14ac:dyDescent="0.25"/>
    <row r="1005471" customFormat="1" x14ac:dyDescent="0.25"/>
    <row r="1005472" customFormat="1" x14ac:dyDescent="0.25"/>
    <row r="1005473" customFormat="1" x14ac:dyDescent="0.25"/>
    <row r="1005474" customFormat="1" x14ac:dyDescent="0.25"/>
    <row r="1005475" customFormat="1" x14ac:dyDescent="0.25"/>
    <row r="1005476" customFormat="1" x14ac:dyDescent="0.25"/>
    <row r="1005477" customFormat="1" x14ac:dyDescent="0.25"/>
    <row r="1005478" customFormat="1" x14ac:dyDescent="0.25"/>
    <row r="1005479" customFormat="1" x14ac:dyDescent="0.25"/>
    <row r="1005480" customFormat="1" x14ac:dyDescent="0.25"/>
    <row r="1005481" customFormat="1" x14ac:dyDescent="0.25"/>
    <row r="1005482" customFormat="1" x14ac:dyDescent="0.25"/>
    <row r="1005483" customFormat="1" x14ac:dyDescent="0.25"/>
    <row r="1005484" customFormat="1" x14ac:dyDescent="0.25"/>
    <row r="1005485" customFormat="1" x14ac:dyDescent="0.25"/>
    <row r="1005486" customFormat="1" x14ac:dyDescent="0.25"/>
    <row r="1005487" customFormat="1" x14ac:dyDescent="0.25"/>
    <row r="1005488" customFormat="1" x14ac:dyDescent="0.25"/>
    <row r="1005489" customFormat="1" x14ac:dyDescent="0.25"/>
    <row r="1005490" customFormat="1" x14ac:dyDescent="0.25"/>
    <row r="1005491" customFormat="1" x14ac:dyDescent="0.25"/>
    <row r="1005492" customFormat="1" x14ac:dyDescent="0.25"/>
    <row r="1005493" customFormat="1" x14ac:dyDescent="0.25"/>
    <row r="1005494" customFormat="1" x14ac:dyDescent="0.25"/>
    <row r="1005495" customFormat="1" x14ac:dyDescent="0.25"/>
    <row r="1005496" customFormat="1" x14ac:dyDescent="0.25"/>
    <row r="1005497" customFormat="1" x14ac:dyDescent="0.25"/>
    <row r="1005498" customFormat="1" x14ac:dyDescent="0.25"/>
    <row r="1005499" customFormat="1" x14ac:dyDescent="0.25"/>
    <row r="1005500" customFormat="1" x14ac:dyDescent="0.25"/>
    <row r="1005501" customFormat="1" x14ac:dyDescent="0.25"/>
    <row r="1005502" customFormat="1" x14ac:dyDescent="0.25"/>
    <row r="1005503" customFormat="1" x14ac:dyDescent="0.25"/>
    <row r="1005504" customFormat="1" x14ac:dyDescent="0.25"/>
    <row r="1005505" customFormat="1" x14ac:dyDescent="0.25"/>
    <row r="1005506" customFormat="1" x14ac:dyDescent="0.25"/>
    <row r="1005507" customFormat="1" x14ac:dyDescent="0.25"/>
    <row r="1005508" customFormat="1" x14ac:dyDescent="0.25"/>
    <row r="1005509" customFormat="1" x14ac:dyDescent="0.25"/>
    <row r="1005510" customFormat="1" x14ac:dyDescent="0.25"/>
    <row r="1005511" customFormat="1" x14ac:dyDescent="0.25"/>
    <row r="1005512" customFormat="1" x14ac:dyDescent="0.25"/>
    <row r="1005513" customFormat="1" x14ac:dyDescent="0.25"/>
    <row r="1005514" customFormat="1" x14ac:dyDescent="0.25"/>
    <row r="1005515" customFormat="1" x14ac:dyDescent="0.25"/>
    <row r="1005516" customFormat="1" x14ac:dyDescent="0.25"/>
    <row r="1005517" customFormat="1" x14ac:dyDescent="0.25"/>
    <row r="1005518" customFormat="1" x14ac:dyDescent="0.25"/>
    <row r="1005519" customFormat="1" x14ac:dyDescent="0.25"/>
    <row r="1005520" customFormat="1" x14ac:dyDescent="0.25"/>
    <row r="1005521" customFormat="1" x14ac:dyDescent="0.25"/>
    <row r="1005522" customFormat="1" x14ac:dyDescent="0.25"/>
    <row r="1005523" customFormat="1" x14ac:dyDescent="0.25"/>
    <row r="1005524" customFormat="1" x14ac:dyDescent="0.25"/>
    <row r="1005525" customFormat="1" x14ac:dyDescent="0.25"/>
    <row r="1005526" customFormat="1" x14ac:dyDescent="0.25"/>
    <row r="1005527" customFormat="1" x14ac:dyDescent="0.25"/>
    <row r="1005528" customFormat="1" x14ac:dyDescent="0.25"/>
    <row r="1005529" customFormat="1" x14ac:dyDescent="0.25"/>
    <row r="1005530" customFormat="1" x14ac:dyDescent="0.25"/>
    <row r="1005531" customFormat="1" x14ac:dyDescent="0.25"/>
    <row r="1005532" customFormat="1" x14ac:dyDescent="0.25"/>
    <row r="1005533" customFormat="1" x14ac:dyDescent="0.25"/>
    <row r="1005534" customFormat="1" x14ac:dyDescent="0.25"/>
    <row r="1005535" customFormat="1" x14ac:dyDescent="0.25"/>
    <row r="1005536" customFormat="1" x14ac:dyDescent="0.25"/>
    <row r="1005537" customFormat="1" x14ac:dyDescent="0.25"/>
    <row r="1005538" customFormat="1" x14ac:dyDescent="0.25"/>
    <row r="1005539" customFormat="1" x14ac:dyDescent="0.25"/>
    <row r="1005540" customFormat="1" x14ac:dyDescent="0.25"/>
    <row r="1005541" customFormat="1" x14ac:dyDescent="0.25"/>
    <row r="1005542" customFormat="1" x14ac:dyDescent="0.25"/>
    <row r="1005543" customFormat="1" x14ac:dyDescent="0.25"/>
    <row r="1005544" customFormat="1" x14ac:dyDescent="0.25"/>
    <row r="1005545" customFormat="1" x14ac:dyDescent="0.25"/>
    <row r="1005546" customFormat="1" x14ac:dyDescent="0.25"/>
    <row r="1005547" customFormat="1" x14ac:dyDescent="0.25"/>
    <row r="1005548" customFormat="1" x14ac:dyDescent="0.25"/>
    <row r="1005549" customFormat="1" x14ac:dyDescent="0.25"/>
    <row r="1005550" customFormat="1" x14ac:dyDescent="0.25"/>
    <row r="1005551" customFormat="1" x14ac:dyDescent="0.25"/>
    <row r="1005552" customFormat="1" x14ac:dyDescent="0.25"/>
    <row r="1005553" customFormat="1" x14ac:dyDescent="0.25"/>
    <row r="1005554" customFormat="1" x14ac:dyDescent="0.25"/>
    <row r="1005555" customFormat="1" x14ac:dyDescent="0.25"/>
    <row r="1005556" customFormat="1" x14ac:dyDescent="0.25"/>
    <row r="1005557" customFormat="1" x14ac:dyDescent="0.25"/>
    <row r="1005558" customFormat="1" x14ac:dyDescent="0.25"/>
    <row r="1005559" customFormat="1" x14ac:dyDescent="0.25"/>
    <row r="1005560" customFormat="1" x14ac:dyDescent="0.25"/>
    <row r="1005561" customFormat="1" x14ac:dyDescent="0.25"/>
    <row r="1005562" customFormat="1" x14ac:dyDescent="0.25"/>
    <row r="1005563" customFormat="1" x14ac:dyDescent="0.25"/>
    <row r="1005564" customFormat="1" x14ac:dyDescent="0.25"/>
    <row r="1005565" customFormat="1" x14ac:dyDescent="0.25"/>
    <row r="1005566" customFormat="1" x14ac:dyDescent="0.25"/>
    <row r="1005567" customFormat="1" x14ac:dyDescent="0.25"/>
    <row r="1005568" customFormat="1" x14ac:dyDescent="0.25"/>
    <row r="1005569" customFormat="1" x14ac:dyDescent="0.25"/>
    <row r="1005570" customFormat="1" x14ac:dyDescent="0.25"/>
    <row r="1005571" customFormat="1" x14ac:dyDescent="0.25"/>
    <row r="1005572" customFormat="1" x14ac:dyDescent="0.25"/>
    <row r="1005573" customFormat="1" x14ac:dyDescent="0.25"/>
    <row r="1005574" customFormat="1" x14ac:dyDescent="0.25"/>
    <row r="1005575" customFormat="1" x14ac:dyDescent="0.25"/>
    <row r="1005576" customFormat="1" x14ac:dyDescent="0.25"/>
    <row r="1005577" customFormat="1" x14ac:dyDescent="0.25"/>
    <row r="1005578" customFormat="1" x14ac:dyDescent="0.25"/>
    <row r="1005579" customFormat="1" x14ac:dyDescent="0.25"/>
    <row r="1005580" customFormat="1" x14ac:dyDescent="0.25"/>
    <row r="1005581" customFormat="1" x14ac:dyDescent="0.25"/>
    <row r="1005582" customFormat="1" x14ac:dyDescent="0.25"/>
    <row r="1005583" customFormat="1" x14ac:dyDescent="0.25"/>
    <row r="1005584" customFormat="1" x14ac:dyDescent="0.25"/>
    <row r="1005585" customFormat="1" x14ac:dyDescent="0.25"/>
    <row r="1005586" customFormat="1" x14ac:dyDescent="0.25"/>
    <row r="1005587" customFormat="1" x14ac:dyDescent="0.25"/>
    <row r="1005588" customFormat="1" x14ac:dyDescent="0.25"/>
    <row r="1005589" customFormat="1" x14ac:dyDescent="0.25"/>
    <row r="1005590" customFormat="1" x14ac:dyDescent="0.25"/>
    <row r="1005591" customFormat="1" x14ac:dyDescent="0.25"/>
    <row r="1005592" customFormat="1" x14ac:dyDescent="0.25"/>
    <row r="1005593" customFormat="1" x14ac:dyDescent="0.25"/>
    <row r="1005594" customFormat="1" x14ac:dyDescent="0.25"/>
    <row r="1005595" customFormat="1" x14ac:dyDescent="0.25"/>
    <row r="1005596" customFormat="1" x14ac:dyDescent="0.25"/>
    <row r="1005597" customFormat="1" x14ac:dyDescent="0.25"/>
    <row r="1005598" customFormat="1" x14ac:dyDescent="0.25"/>
    <row r="1005599" customFormat="1" x14ac:dyDescent="0.25"/>
    <row r="1005600" customFormat="1" x14ac:dyDescent="0.25"/>
    <row r="1005601" customFormat="1" x14ac:dyDescent="0.25"/>
    <row r="1005602" customFormat="1" x14ac:dyDescent="0.25"/>
    <row r="1005603" customFormat="1" x14ac:dyDescent="0.25"/>
    <row r="1005604" customFormat="1" x14ac:dyDescent="0.25"/>
    <row r="1005605" customFormat="1" x14ac:dyDescent="0.25"/>
    <row r="1005606" customFormat="1" x14ac:dyDescent="0.25"/>
    <row r="1005607" customFormat="1" x14ac:dyDescent="0.25"/>
    <row r="1005608" customFormat="1" x14ac:dyDescent="0.25"/>
    <row r="1005609" customFormat="1" x14ac:dyDescent="0.25"/>
    <row r="1005610" customFormat="1" x14ac:dyDescent="0.25"/>
    <row r="1005611" customFormat="1" x14ac:dyDescent="0.25"/>
    <row r="1005612" customFormat="1" x14ac:dyDescent="0.25"/>
    <row r="1005613" customFormat="1" x14ac:dyDescent="0.25"/>
    <row r="1005614" customFormat="1" x14ac:dyDescent="0.25"/>
    <row r="1005615" customFormat="1" x14ac:dyDescent="0.25"/>
    <row r="1005616" customFormat="1" x14ac:dyDescent="0.25"/>
    <row r="1005617" customFormat="1" x14ac:dyDescent="0.25"/>
    <row r="1005618" customFormat="1" x14ac:dyDescent="0.25"/>
    <row r="1005619" customFormat="1" x14ac:dyDescent="0.25"/>
    <row r="1005620" customFormat="1" x14ac:dyDescent="0.25"/>
    <row r="1005621" customFormat="1" x14ac:dyDescent="0.25"/>
    <row r="1005622" customFormat="1" x14ac:dyDescent="0.25"/>
    <row r="1005623" customFormat="1" x14ac:dyDescent="0.25"/>
    <row r="1005624" customFormat="1" x14ac:dyDescent="0.25"/>
    <row r="1005625" customFormat="1" x14ac:dyDescent="0.25"/>
    <row r="1005626" customFormat="1" x14ac:dyDescent="0.25"/>
    <row r="1005627" customFormat="1" x14ac:dyDescent="0.25"/>
    <row r="1005628" customFormat="1" x14ac:dyDescent="0.25"/>
    <row r="1005629" customFormat="1" x14ac:dyDescent="0.25"/>
    <row r="1005630" customFormat="1" x14ac:dyDescent="0.25"/>
    <row r="1005631" customFormat="1" x14ac:dyDescent="0.25"/>
    <row r="1005632" customFormat="1" x14ac:dyDescent="0.25"/>
    <row r="1005633" customFormat="1" x14ac:dyDescent="0.25"/>
    <row r="1005634" customFormat="1" x14ac:dyDescent="0.25"/>
    <row r="1005635" customFormat="1" x14ac:dyDescent="0.25"/>
    <row r="1005636" customFormat="1" x14ac:dyDescent="0.25"/>
    <row r="1005637" customFormat="1" x14ac:dyDescent="0.25"/>
    <row r="1005638" customFormat="1" x14ac:dyDescent="0.25"/>
    <row r="1005639" customFormat="1" x14ac:dyDescent="0.25"/>
    <row r="1005640" customFormat="1" x14ac:dyDescent="0.25"/>
    <row r="1005641" customFormat="1" x14ac:dyDescent="0.25"/>
    <row r="1005642" customFormat="1" x14ac:dyDescent="0.25"/>
    <row r="1005643" customFormat="1" x14ac:dyDescent="0.25"/>
    <row r="1005644" customFormat="1" x14ac:dyDescent="0.25"/>
    <row r="1005645" customFormat="1" x14ac:dyDescent="0.25"/>
    <row r="1005646" customFormat="1" x14ac:dyDescent="0.25"/>
    <row r="1005647" customFormat="1" x14ac:dyDescent="0.25"/>
    <row r="1005648" customFormat="1" x14ac:dyDescent="0.25"/>
    <row r="1005649" customFormat="1" x14ac:dyDescent="0.25"/>
    <row r="1005650" customFormat="1" x14ac:dyDescent="0.25"/>
    <row r="1005651" customFormat="1" x14ac:dyDescent="0.25"/>
    <row r="1005652" customFormat="1" x14ac:dyDescent="0.25"/>
    <row r="1005653" customFormat="1" x14ac:dyDescent="0.25"/>
    <row r="1005654" customFormat="1" x14ac:dyDescent="0.25"/>
    <row r="1005655" customFormat="1" x14ac:dyDescent="0.25"/>
    <row r="1005656" customFormat="1" x14ac:dyDescent="0.25"/>
    <row r="1005657" customFormat="1" x14ac:dyDescent="0.25"/>
    <row r="1005658" customFormat="1" x14ac:dyDescent="0.25"/>
    <row r="1005659" customFormat="1" x14ac:dyDescent="0.25"/>
    <row r="1005660" customFormat="1" x14ac:dyDescent="0.25"/>
    <row r="1005661" customFormat="1" x14ac:dyDescent="0.25"/>
    <row r="1005662" customFormat="1" x14ac:dyDescent="0.25"/>
    <row r="1005663" customFormat="1" x14ac:dyDescent="0.25"/>
    <row r="1005664" customFormat="1" x14ac:dyDescent="0.25"/>
    <row r="1005665" customFormat="1" x14ac:dyDescent="0.25"/>
    <row r="1005666" customFormat="1" x14ac:dyDescent="0.25"/>
    <row r="1005667" customFormat="1" x14ac:dyDescent="0.25"/>
    <row r="1005668" customFormat="1" x14ac:dyDescent="0.25"/>
    <row r="1005669" customFormat="1" x14ac:dyDescent="0.25"/>
    <row r="1005670" customFormat="1" x14ac:dyDescent="0.25"/>
    <row r="1005671" customFormat="1" x14ac:dyDescent="0.25"/>
    <row r="1005672" customFormat="1" x14ac:dyDescent="0.25"/>
    <row r="1005673" customFormat="1" x14ac:dyDescent="0.25"/>
    <row r="1005674" customFormat="1" x14ac:dyDescent="0.25"/>
    <row r="1005675" customFormat="1" x14ac:dyDescent="0.25"/>
    <row r="1005676" customFormat="1" x14ac:dyDescent="0.25"/>
    <row r="1005677" customFormat="1" x14ac:dyDescent="0.25"/>
    <row r="1005678" customFormat="1" x14ac:dyDescent="0.25"/>
    <row r="1005679" customFormat="1" x14ac:dyDescent="0.25"/>
    <row r="1005680" customFormat="1" x14ac:dyDescent="0.25"/>
    <row r="1005681" customFormat="1" x14ac:dyDescent="0.25"/>
    <row r="1005682" customFormat="1" x14ac:dyDescent="0.25"/>
    <row r="1005683" customFormat="1" x14ac:dyDescent="0.25"/>
    <row r="1005684" customFormat="1" x14ac:dyDescent="0.25"/>
    <row r="1005685" customFormat="1" x14ac:dyDescent="0.25"/>
    <row r="1005686" customFormat="1" x14ac:dyDescent="0.25"/>
    <row r="1005687" customFormat="1" x14ac:dyDescent="0.25"/>
    <row r="1005688" customFormat="1" x14ac:dyDescent="0.25"/>
    <row r="1005689" customFormat="1" x14ac:dyDescent="0.25"/>
    <row r="1005690" customFormat="1" x14ac:dyDescent="0.25"/>
    <row r="1005691" customFormat="1" x14ac:dyDescent="0.25"/>
    <row r="1005692" customFormat="1" x14ac:dyDescent="0.25"/>
    <row r="1005693" customFormat="1" x14ac:dyDescent="0.25"/>
    <row r="1005694" customFormat="1" x14ac:dyDescent="0.25"/>
    <row r="1005695" customFormat="1" x14ac:dyDescent="0.25"/>
    <row r="1005696" customFormat="1" x14ac:dyDescent="0.25"/>
    <row r="1005697" customFormat="1" x14ac:dyDescent="0.25"/>
    <row r="1005698" customFormat="1" x14ac:dyDescent="0.25"/>
    <row r="1005699" customFormat="1" x14ac:dyDescent="0.25"/>
    <row r="1005700" customFormat="1" x14ac:dyDescent="0.25"/>
    <row r="1005701" customFormat="1" x14ac:dyDescent="0.25"/>
    <row r="1005702" customFormat="1" x14ac:dyDescent="0.25"/>
    <row r="1005703" customFormat="1" x14ac:dyDescent="0.25"/>
    <row r="1005704" customFormat="1" x14ac:dyDescent="0.25"/>
    <row r="1005705" customFormat="1" x14ac:dyDescent="0.25"/>
    <row r="1005706" customFormat="1" x14ac:dyDescent="0.25"/>
    <row r="1005707" customFormat="1" x14ac:dyDescent="0.25"/>
    <row r="1005708" customFormat="1" x14ac:dyDescent="0.25"/>
    <row r="1005709" customFormat="1" x14ac:dyDescent="0.25"/>
    <row r="1005710" customFormat="1" x14ac:dyDescent="0.25"/>
    <row r="1005711" customFormat="1" x14ac:dyDescent="0.25"/>
    <row r="1005712" customFormat="1" x14ac:dyDescent="0.25"/>
    <row r="1005713" customFormat="1" x14ac:dyDescent="0.25"/>
    <row r="1005714" customFormat="1" x14ac:dyDescent="0.25"/>
    <row r="1005715" customFormat="1" x14ac:dyDescent="0.25"/>
    <row r="1005716" customFormat="1" x14ac:dyDescent="0.25"/>
    <row r="1005717" customFormat="1" x14ac:dyDescent="0.25"/>
    <row r="1005718" customFormat="1" x14ac:dyDescent="0.25"/>
    <row r="1005719" customFormat="1" x14ac:dyDescent="0.25"/>
    <row r="1005720" customFormat="1" x14ac:dyDescent="0.25"/>
    <row r="1005721" customFormat="1" x14ac:dyDescent="0.25"/>
    <row r="1005722" customFormat="1" x14ac:dyDescent="0.25"/>
    <row r="1005723" customFormat="1" x14ac:dyDescent="0.25"/>
    <row r="1005724" customFormat="1" x14ac:dyDescent="0.25"/>
    <row r="1005725" customFormat="1" x14ac:dyDescent="0.25"/>
    <row r="1005726" customFormat="1" x14ac:dyDescent="0.25"/>
    <row r="1005727" customFormat="1" x14ac:dyDescent="0.25"/>
    <row r="1005728" customFormat="1" x14ac:dyDescent="0.25"/>
    <row r="1005729" customFormat="1" x14ac:dyDescent="0.25"/>
    <row r="1005730" customFormat="1" x14ac:dyDescent="0.25"/>
    <row r="1005731" customFormat="1" x14ac:dyDescent="0.25"/>
    <row r="1005732" customFormat="1" x14ac:dyDescent="0.25"/>
    <row r="1005733" customFormat="1" x14ac:dyDescent="0.25"/>
    <row r="1005734" customFormat="1" x14ac:dyDescent="0.25"/>
    <row r="1005735" customFormat="1" x14ac:dyDescent="0.25"/>
    <row r="1005736" customFormat="1" x14ac:dyDescent="0.25"/>
    <row r="1005737" customFormat="1" x14ac:dyDescent="0.25"/>
    <row r="1005738" customFormat="1" x14ac:dyDescent="0.25"/>
    <row r="1005739" customFormat="1" x14ac:dyDescent="0.25"/>
    <row r="1005740" customFormat="1" x14ac:dyDescent="0.25"/>
    <row r="1005741" customFormat="1" x14ac:dyDescent="0.25"/>
    <row r="1005742" customFormat="1" x14ac:dyDescent="0.25"/>
    <row r="1005743" customFormat="1" x14ac:dyDescent="0.25"/>
    <row r="1005744" customFormat="1" x14ac:dyDescent="0.25"/>
    <row r="1005745" customFormat="1" x14ac:dyDescent="0.25"/>
    <row r="1005746" customFormat="1" x14ac:dyDescent="0.25"/>
    <row r="1005747" customFormat="1" x14ac:dyDescent="0.25"/>
    <row r="1005748" customFormat="1" x14ac:dyDescent="0.25"/>
    <row r="1005749" customFormat="1" x14ac:dyDescent="0.25"/>
    <row r="1005750" customFormat="1" x14ac:dyDescent="0.25"/>
    <row r="1005751" customFormat="1" x14ac:dyDescent="0.25"/>
    <row r="1005752" customFormat="1" x14ac:dyDescent="0.25"/>
    <row r="1005753" customFormat="1" x14ac:dyDescent="0.25"/>
    <row r="1005754" customFormat="1" x14ac:dyDescent="0.25"/>
    <row r="1005755" customFormat="1" x14ac:dyDescent="0.25"/>
    <row r="1005756" customFormat="1" x14ac:dyDescent="0.25"/>
    <row r="1005757" customFormat="1" x14ac:dyDescent="0.25"/>
    <row r="1005758" customFormat="1" x14ac:dyDescent="0.25"/>
    <row r="1005759" customFormat="1" x14ac:dyDescent="0.25"/>
    <row r="1005760" customFormat="1" x14ac:dyDescent="0.25"/>
    <row r="1005761" customFormat="1" x14ac:dyDescent="0.25"/>
    <row r="1005762" customFormat="1" x14ac:dyDescent="0.25"/>
    <row r="1005763" customFormat="1" x14ac:dyDescent="0.25"/>
    <row r="1005764" customFormat="1" x14ac:dyDescent="0.25"/>
    <row r="1005765" customFormat="1" x14ac:dyDescent="0.25"/>
    <row r="1005766" customFormat="1" x14ac:dyDescent="0.25"/>
    <row r="1005767" customFormat="1" x14ac:dyDescent="0.25"/>
    <row r="1005768" customFormat="1" x14ac:dyDescent="0.25"/>
    <row r="1005769" customFormat="1" x14ac:dyDescent="0.25"/>
    <row r="1005770" customFormat="1" x14ac:dyDescent="0.25"/>
    <row r="1005771" customFormat="1" x14ac:dyDescent="0.25"/>
    <row r="1005772" customFormat="1" x14ac:dyDescent="0.25"/>
    <row r="1005773" customFormat="1" x14ac:dyDescent="0.25"/>
    <row r="1005774" customFormat="1" x14ac:dyDescent="0.25"/>
    <row r="1005775" customFormat="1" x14ac:dyDescent="0.25"/>
    <row r="1005776" customFormat="1" x14ac:dyDescent="0.25"/>
    <row r="1005777" customFormat="1" x14ac:dyDescent="0.25"/>
    <row r="1005778" customFormat="1" x14ac:dyDescent="0.25"/>
    <row r="1005779" customFormat="1" x14ac:dyDescent="0.25"/>
    <row r="1005780" customFormat="1" x14ac:dyDescent="0.25"/>
    <row r="1005781" customFormat="1" x14ac:dyDescent="0.25"/>
    <row r="1005782" customFormat="1" x14ac:dyDescent="0.25"/>
    <row r="1005783" customFormat="1" x14ac:dyDescent="0.25"/>
    <row r="1005784" customFormat="1" x14ac:dyDescent="0.25"/>
    <row r="1005785" customFormat="1" x14ac:dyDescent="0.25"/>
    <row r="1005786" customFormat="1" x14ac:dyDescent="0.25"/>
    <row r="1005787" customFormat="1" x14ac:dyDescent="0.25"/>
    <row r="1005788" customFormat="1" x14ac:dyDescent="0.25"/>
    <row r="1005789" customFormat="1" x14ac:dyDescent="0.25"/>
    <row r="1005790" customFormat="1" x14ac:dyDescent="0.25"/>
    <row r="1005791" customFormat="1" x14ac:dyDescent="0.25"/>
    <row r="1005792" customFormat="1" x14ac:dyDescent="0.25"/>
    <row r="1005793" customFormat="1" x14ac:dyDescent="0.25"/>
    <row r="1005794" customFormat="1" x14ac:dyDescent="0.25"/>
    <row r="1005795" customFormat="1" x14ac:dyDescent="0.25"/>
    <row r="1005796" customFormat="1" x14ac:dyDescent="0.25"/>
    <row r="1005797" customFormat="1" x14ac:dyDescent="0.25"/>
    <row r="1005798" customFormat="1" x14ac:dyDescent="0.25"/>
    <row r="1005799" customFormat="1" x14ac:dyDescent="0.25"/>
    <row r="1005800" customFormat="1" x14ac:dyDescent="0.25"/>
    <row r="1005801" customFormat="1" x14ac:dyDescent="0.25"/>
    <row r="1005802" customFormat="1" x14ac:dyDescent="0.25"/>
    <row r="1005803" customFormat="1" x14ac:dyDescent="0.25"/>
    <row r="1005804" customFormat="1" x14ac:dyDescent="0.25"/>
    <row r="1005805" customFormat="1" x14ac:dyDescent="0.25"/>
    <row r="1005806" customFormat="1" x14ac:dyDescent="0.25"/>
    <row r="1005807" customFormat="1" x14ac:dyDescent="0.25"/>
    <row r="1005808" customFormat="1" x14ac:dyDescent="0.25"/>
    <row r="1005809" customFormat="1" x14ac:dyDescent="0.25"/>
    <row r="1005810" customFormat="1" x14ac:dyDescent="0.25"/>
    <row r="1005811" customFormat="1" x14ac:dyDescent="0.25"/>
    <row r="1005812" customFormat="1" x14ac:dyDescent="0.25"/>
    <row r="1005813" customFormat="1" x14ac:dyDescent="0.25"/>
    <row r="1005814" customFormat="1" x14ac:dyDescent="0.25"/>
    <row r="1005815" customFormat="1" x14ac:dyDescent="0.25"/>
    <row r="1005816" customFormat="1" x14ac:dyDescent="0.25"/>
    <row r="1005817" customFormat="1" x14ac:dyDescent="0.25"/>
    <row r="1005818" customFormat="1" x14ac:dyDescent="0.25"/>
    <row r="1005819" customFormat="1" x14ac:dyDescent="0.25"/>
    <row r="1005820" customFormat="1" x14ac:dyDescent="0.25"/>
    <row r="1005821" customFormat="1" x14ac:dyDescent="0.25"/>
    <row r="1005822" customFormat="1" x14ac:dyDescent="0.25"/>
    <row r="1005823" customFormat="1" x14ac:dyDescent="0.25"/>
    <row r="1005824" customFormat="1" x14ac:dyDescent="0.25"/>
    <row r="1005825" customFormat="1" x14ac:dyDescent="0.25"/>
    <row r="1005826" customFormat="1" x14ac:dyDescent="0.25"/>
    <row r="1005827" customFormat="1" x14ac:dyDescent="0.25"/>
    <row r="1005828" customFormat="1" x14ac:dyDescent="0.25"/>
    <row r="1005829" customFormat="1" x14ac:dyDescent="0.25"/>
    <row r="1005830" customFormat="1" x14ac:dyDescent="0.25"/>
    <row r="1005831" customFormat="1" x14ac:dyDescent="0.25"/>
    <row r="1005832" customFormat="1" x14ac:dyDescent="0.25"/>
    <row r="1005833" customFormat="1" x14ac:dyDescent="0.25"/>
    <row r="1005834" customFormat="1" x14ac:dyDescent="0.25"/>
    <row r="1005835" customFormat="1" x14ac:dyDescent="0.25"/>
    <row r="1005836" customFormat="1" x14ac:dyDescent="0.25"/>
    <row r="1005837" customFormat="1" x14ac:dyDescent="0.25"/>
    <row r="1005838" customFormat="1" x14ac:dyDescent="0.25"/>
    <row r="1005839" customFormat="1" x14ac:dyDescent="0.25"/>
    <row r="1005840" customFormat="1" x14ac:dyDescent="0.25"/>
    <row r="1005841" customFormat="1" x14ac:dyDescent="0.25"/>
    <row r="1005842" customFormat="1" x14ac:dyDescent="0.25"/>
    <row r="1005843" customFormat="1" x14ac:dyDescent="0.25"/>
    <row r="1005844" customFormat="1" x14ac:dyDescent="0.25"/>
    <row r="1005845" customFormat="1" x14ac:dyDescent="0.25"/>
    <row r="1005846" customFormat="1" x14ac:dyDescent="0.25"/>
    <row r="1005847" customFormat="1" x14ac:dyDescent="0.25"/>
    <row r="1005848" customFormat="1" x14ac:dyDescent="0.25"/>
    <row r="1005849" customFormat="1" x14ac:dyDescent="0.25"/>
    <row r="1005850" customFormat="1" x14ac:dyDescent="0.25"/>
    <row r="1005851" customFormat="1" x14ac:dyDescent="0.25"/>
    <row r="1005852" customFormat="1" x14ac:dyDescent="0.25"/>
    <row r="1005853" customFormat="1" x14ac:dyDescent="0.25"/>
    <row r="1005854" customFormat="1" x14ac:dyDescent="0.25"/>
    <row r="1005855" customFormat="1" x14ac:dyDescent="0.25"/>
    <row r="1005856" customFormat="1" x14ac:dyDescent="0.25"/>
    <row r="1005857" customFormat="1" x14ac:dyDescent="0.25"/>
    <row r="1005858" customFormat="1" x14ac:dyDescent="0.25"/>
    <row r="1005859" customFormat="1" x14ac:dyDescent="0.25"/>
    <row r="1005860" customFormat="1" x14ac:dyDescent="0.25"/>
    <row r="1005861" customFormat="1" x14ac:dyDescent="0.25"/>
    <row r="1005862" customFormat="1" x14ac:dyDescent="0.25"/>
    <row r="1005863" customFormat="1" x14ac:dyDescent="0.25"/>
    <row r="1005864" customFormat="1" x14ac:dyDescent="0.25"/>
    <row r="1005865" customFormat="1" x14ac:dyDescent="0.25"/>
    <row r="1005866" customFormat="1" x14ac:dyDescent="0.25"/>
    <row r="1005867" customFormat="1" x14ac:dyDescent="0.25"/>
    <row r="1005868" customFormat="1" x14ac:dyDescent="0.25"/>
    <row r="1005869" customFormat="1" x14ac:dyDescent="0.25"/>
    <row r="1005870" customFormat="1" x14ac:dyDescent="0.25"/>
    <row r="1005871" customFormat="1" x14ac:dyDescent="0.25"/>
    <row r="1005872" customFormat="1" x14ac:dyDescent="0.25"/>
    <row r="1005873" customFormat="1" x14ac:dyDescent="0.25"/>
    <row r="1005874" customFormat="1" x14ac:dyDescent="0.25"/>
    <row r="1005875" customFormat="1" x14ac:dyDescent="0.25"/>
    <row r="1005876" customFormat="1" x14ac:dyDescent="0.25"/>
    <row r="1005877" customFormat="1" x14ac:dyDescent="0.25"/>
    <row r="1005878" customFormat="1" x14ac:dyDescent="0.25"/>
    <row r="1005879" customFormat="1" x14ac:dyDescent="0.25"/>
    <row r="1005880" customFormat="1" x14ac:dyDescent="0.25"/>
    <row r="1005881" customFormat="1" x14ac:dyDescent="0.25"/>
    <row r="1005882" customFormat="1" x14ac:dyDescent="0.25"/>
    <row r="1005883" customFormat="1" x14ac:dyDescent="0.25"/>
    <row r="1005884" customFormat="1" x14ac:dyDescent="0.25"/>
    <row r="1005885" customFormat="1" x14ac:dyDescent="0.25"/>
    <row r="1005886" customFormat="1" x14ac:dyDescent="0.25"/>
    <row r="1005887" customFormat="1" x14ac:dyDescent="0.25"/>
    <row r="1005888" customFormat="1" x14ac:dyDescent="0.25"/>
    <row r="1005889" customFormat="1" x14ac:dyDescent="0.25"/>
    <row r="1005890" customFormat="1" x14ac:dyDescent="0.25"/>
    <row r="1005891" customFormat="1" x14ac:dyDescent="0.25"/>
    <row r="1005892" customFormat="1" x14ac:dyDescent="0.25"/>
    <row r="1005893" customFormat="1" x14ac:dyDescent="0.25"/>
    <row r="1005894" customFormat="1" x14ac:dyDescent="0.25"/>
    <row r="1005895" customFormat="1" x14ac:dyDescent="0.25"/>
    <row r="1005896" customFormat="1" x14ac:dyDescent="0.25"/>
    <row r="1005897" customFormat="1" x14ac:dyDescent="0.25"/>
    <row r="1005898" customFormat="1" x14ac:dyDescent="0.25"/>
    <row r="1005899" customFormat="1" x14ac:dyDescent="0.25"/>
    <row r="1005900" customFormat="1" x14ac:dyDescent="0.25"/>
    <row r="1005901" customFormat="1" x14ac:dyDescent="0.25"/>
    <row r="1005902" customFormat="1" x14ac:dyDescent="0.25"/>
    <row r="1005903" customFormat="1" x14ac:dyDescent="0.25"/>
    <row r="1005904" customFormat="1" x14ac:dyDescent="0.25"/>
    <row r="1005905" customFormat="1" x14ac:dyDescent="0.25"/>
    <row r="1005906" customFormat="1" x14ac:dyDescent="0.25"/>
    <row r="1005907" customFormat="1" x14ac:dyDescent="0.25"/>
    <row r="1005908" customFormat="1" x14ac:dyDescent="0.25"/>
    <row r="1005909" customFormat="1" x14ac:dyDescent="0.25"/>
    <row r="1005910" customFormat="1" x14ac:dyDescent="0.25"/>
    <row r="1005911" customFormat="1" x14ac:dyDescent="0.25"/>
    <row r="1005912" customFormat="1" x14ac:dyDescent="0.25"/>
    <row r="1005913" customFormat="1" x14ac:dyDescent="0.25"/>
    <row r="1005914" customFormat="1" x14ac:dyDescent="0.25"/>
    <row r="1005915" customFormat="1" x14ac:dyDescent="0.25"/>
    <row r="1005916" customFormat="1" x14ac:dyDescent="0.25"/>
    <row r="1005917" customFormat="1" x14ac:dyDescent="0.25"/>
    <row r="1005918" customFormat="1" x14ac:dyDescent="0.25"/>
    <row r="1005919" customFormat="1" x14ac:dyDescent="0.25"/>
    <row r="1005920" customFormat="1" x14ac:dyDescent="0.25"/>
    <row r="1005921" customFormat="1" x14ac:dyDescent="0.25"/>
    <row r="1005922" customFormat="1" x14ac:dyDescent="0.25"/>
    <row r="1005923" customFormat="1" x14ac:dyDescent="0.25"/>
    <row r="1005924" customFormat="1" x14ac:dyDescent="0.25"/>
    <row r="1005925" customFormat="1" x14ac:dyDescent="0.25"/>
    <row r="1005926" customFormat="1" x14ac:dyDescent="0.25"/>
    <row r="1005927" customFormat="1" x14ac:dyDescent="0.25"/>
    <row r="1005928" customFormat="1" x14ac:dyDescent="0.25"/>
    <row r="1005929" customFormat="1" x14ac:dyDescent="0.25"/>
    <row r="1005930" customFormat="1" x14ac:dyDescent="0.25"/>
    <row r="1005931" customFormat="1" x14ac:dyDescent="0.25"/>
    <row r="1005932" customFormat="1" x14ac:dyDescent="0.25"/>
    <row r="1005933" customFormat="1" x14ac:dyDescent="0.25"/>
    <row r="1005934" customFormat="1" x14ac:dyDescent="0.25"/>
    <row r="1005935" customFormat="1" x14ac:dyDescent="0.25"/>
    <row r="1005936" customFormat="1" x14ac:dyDescent="0.25"/>
    <row r="1005937" customFormat="1" x14ac:dyDescent="0.25"/>
    <row r="1005938" customFormat="1" x14ac:dyDescent="0.25"/>
    <row r="1005939" customFormat="1" x14ac:dyDescent="0.25"/>
    <row r="1005940" customFormat="1" x14ac:dyDescent="0.25"/>
    <row r="1005941" customFormat="1" x14ac:dyDescent="0.25"/>
    <row r="1005942" customFormat="1" x14ac:dyDescent="0.25"/>
    <row r="1005943" customFormat="1" x14ac:dyDescent="0.25"/>
    <row r="1005944" customFormat="1" x14ac:dyDescent="0.25"/>
    <row r="1005945" customFormat="1" x14ac:dyDescent="0.25"/>
    <row r="1005946" customFormat="1" x14ac:dyDescent="0.25"/>
    <row r="1005947" customFormat="1" x14ac:dyDescent="0.25"/>
    <row r="1005948" customFormat="1" x14ac:dyDescent="0.25"/>
    <row r="1005949" customFormat="1" x14ac:dyDescent="0.25"/>
    <row r="1005950" customFormat="1" x14ac:dyDescent="0.25"/>
    <row r="1005951" customFormat="1" x14ac:dyDescent="0.25"/>
    <row r="1005952" customFormat="1" x14ac:dyDescent="0.25"/>
    <row r="1005953" customFormat="1" x14ac:dyDescent="0.25"/>
    <row r="1005954" customFormat="1" x14ac:dyDescent="0.25"/>
    <row r="1005955" customFormat="1" x14ac:dyDescent="0.25"/>
    <row r="1005956" customFormat="1" x14ac:dyDescent="0.25"/>
    <row r="1005957" customFormat="1" x14ac:dyDescent="0.25"/>
    <row r="1005958" customFormat="1" x14ac:dyDescent="0.25"/>
    <row r="1005959" customFormat="1" x14ac:dyDescent="0.25"/>
    <row r="1005960" customFormat="1" x14ac:dyDescent="0.25"/>
    <row r="1005961" customFormat="1" x14ac:dyDescent="0.25"/>
    <row r="1005962" customFormat="1" x14ac:dyDescent="0.25"/>
    <row r="1005963" customFormat="1" x14ac:dyDescent="0.25"/>
    <row r="1005964" customFormat="1" x14ac:dyDescent="0.25"/>
    <row r="1005965" customFormat="1" x14ac:dyDescent="0.25"/>
    <row r="1005966" customFormat="1" x14ac:dyDescent="0.25"/>
    <row r="1005967" customFormat="1" x14ac:dyDescent="0.25"/>
    <row r="1005968" customFormat="1" x14ac:dyDescent="0.25"/>
    <row r="1005969" customFormat="1" x14ac:dyDescent="0.25"/>
    <row r="1005970" customFormat="1" x14ac:dyDescent="0.25"/>
    <row r="1005971" customFormat="1" x14ac:dyDescent="0.25"/>
    <row r="1005972" customFormat="1" x14ac:dyDescent="0.25"/>
    <row r="1005973" customFormat="1" x14ac:dyDescent="0.25"/>
    <row r="1005974" customFormat="1" x14ac:dyDescent="0.25"/>
    <row r="1005975" customFormat="1" x14ac:dyDescent="0.25"/>
    <row r="1005976" customFormat="1" x14ac:dyDescent="0.25"/>
    <row r="1005977" customFormat="1" x14ac:dyDescent="0.25"/>
    <row r="1005978" customFormat="1" x14ac:dyDescent="0.25"/>
    <row r="1005979" customFormat="1" x14ac:dyDescent="0.25"/>
    <row r="1005980" customFormat="1" x14ac:dyDescent="0.25"/>
    <row r="1005981" customFormat="1" x14ac:dyDescent="0.25"/>
    <row r="1005982" customFormat="1" x14ac:dyDescent="0.25"/>
    <row r="1005983" customFormat="1" x14ac:dyDescent="0.25"/>
    <row r="1005984" customFormat="1" x14ac:dyDescent="0.25"/>
    <row r="1005985" customFormat="1" x14ac:dyDescent="0.25"/>
    <row r="1005986" customFormat="1" x14ac:dyDescent="0.25"/>
    <row r="1005987" customFormat="1" x14ac:dyDescent="0.25"/>
    <row r="1005988" customFormat="1" x14ac:dyDescent="0.25"/>
    <row r="1005989" customFormat="1" x14ac:dyDescent="0.25"/>
    <row r="1005990" customFormat="1" x14ac:dyDescent="0.25"/>
    <row r="1005991" customFormat="1" x14ac:dyDescent="0.25"/>
    <row r="1005992" customFormat="1" x14ac:dyDescent="0.25"/>
    <row r="1005993" customFormat="1" x14ac:dyDescent="0.25"/>
    <row r="1005994" customFormat="1" x14ac:dyDescent="0.25"/>
    <row r="1005995" customFormat="1" x14ac:dyDescent="0.25"/>
    <row r="1005996" customFormat="1" x14ac:dyDescent="0.25"/>
    <row r="1005997" customFormat="1" x14ac:dyDescent="0.25"/>
    <row r="1005998" customFormat="1" x14ac:dyDescent="0.25"/>
    <row r="1005999" customFormat="1" x14ac:dyDescent="0.25"/>
    <row r="1006000" customFormat="1" x14ac:dyDescent="0.25"/>
    <row r="1006001" customFormat="1" x14ac:dyDescent="0.25"/>
    <row r="1006002" customFormat="1" x14ac:dyDescent="0.25"/>
    <row r="1006003" customFormat="1" x14ac:dyDescent="0.25"/>
    <row r="1006004" customFormat="1" x14ac:dyDescent="0.25"/>
    <row r="1006005" customFormat="1" x14ac:dyDescent="0.25"/>
    <row r="1006006" customFormat="1" x14ac:dyDescent="0.25"/>
    <row r="1006007" customFormat="1" x14ac:dyDescent="0.25"/>
    <row r="1006008" customFormat="1" x14ac:dyDescent="0.25"/>
    <row r="1006009" customFormat="1" x14ac:dyDescent="0.25"/>
    <row r="1006010" customFormat="1" x14ac:dyDescent="0.25"/>
    <row r="1006011" customFormat="1" x14ac:dyDescent="0.25"/>
    <row r="1006012" customFormat="1" x14ac:dyDescent="0.25"/>
    <row r="1006013" customFormat="1" x14ac:dyDescent="0.25"/>
    <row r="1006014" customFormat="1" x14ac:dyDescent="0.25"/>
    <row r="1006015" customFormat="1" x14ac:dyDescent="0.25"/>
    <row r="1006016" customFormat="1" x14ac:dyDescent="0.25"/>
    <row r="1006017" customFormat="1" x14ac:dyDescent="0.25"/>
    <row r="1006018" customFormat="1" x14ac:dyDescent="0.25"/>
    <row r="1006019" customFormat="1" x14ac:dyDescent="0.25"/>
    <row r="1006020" customFormat="1" x14ac:dyDescent="0.25"/>
    <row r="1006021" customFormat="1" x14ac:dyDescent="0.25"/>
    <row r="1006022" customFormat="1" x14ac:dyDescent="0.25"/>
    <row r="1006023" customFormat="1" x14ac:dyDescent="0.25"/>
    <row r="1006024" customFormat="1" x14ac:dyDescent="0.25"/>
    <row r="1006025" customFormat="1" x14ac:dyDescent="0.25"/>
    <row r="1006026" customFormat="1" x14ac:dyDescent="0.25"/>
    <row r="1006027" customFormat="1" x14ac:dyDescent="0.25"/>
    <row r="1006028" customFormat="1" x14ac:dyDescent="0.25"/>
    <row r="1006029" customFormat="1" x14ac:dyDescent="0.25"/>
    <row r="1006030" customFormat="1" x14ac:dyDescent="0.25"/>
    <row r="1006031" customFormat="1" x14ac:dyDescent="0.25"/>
    <row r="1006032" customFormat="1" x14ac:dyDescent="0.25"/>
    <row r="1006033" customFormat="1" x14ac:dyDescent="0.25"/>
    <row r="1006034" customFormat="1" x14ac:dyDescent="0.25"/>
    <row r="1006035" customFormat="1" x14ac:dyDescent="0.25"/>
    <row r="1006036" customFormat="1" x14ac:dyDescent="0.25"/>
    <row r="1006037" customFormat="1" x14ac:dyDescent="0.25"/>
    <row r="1006038" customFormat="1" x14ac:dyDescent="0.25"/>
    <row r="1006039" customFormat="1" x14ac:dyDescent="0.25"/>
    <row r="1006040" customFormat="1" x14ac:dyDescent="0.25"/>
    <row r="1006041" customFormat="1" x14ac:dyDescent="0.25"/>
    <row r="1006042" customFormat="1" x14ac:dyDescent="0.25"/>
    <row r="1006043" customFormat="1" x14ac:dyDescent="0.25"/>
    <row r="1006044" customFormat="1" x14ac:dyDescent="0.25"/>
    <row r="1006045" customFormat="1" x14ac:dyDescent="0.25"/>
    <row r="1006046" customFormat="1" x14ac:dyDescent="0.25"/>
    <row r="1006047" customFormat="1" x14ac:dyDescent="0.25"/>
    <row r="1006048" customFormat="1" x14ac:dyDescent="0.25"/>
    <row r="1006049" customFormat="1" x14ac:dyDescent="0.25"/>
    <row r="1006050" customFormat="1" x14ac:dyDescent="0.25"/>
    <row r="1006051" customFormat="1" x14ac:dyDescent="0.25"/>
    <row r="1006052" customFormat="1" x14ac:dyDescent="0.25"/>
    <row r="1006053" customFormat="1" x14ac:dyDescent="0.25"/>
    <row r="1006054" customFormat="1" x14ac:dyDescent="0.25"/>
    <row r="1006055" customFormat="1" x14ac:dyDescent="0.25"/>
    <row r="1006056" customFormat="1" x14ac:dyDescent="0.25"/>
    <row r="1006057" customFormat="1" x14ac:dyDescent="0.25"/>
    <row r="1006058" customFormat="1" x14ac:dyDescent="0.25"/>
    <row r="1006059" customFormat="1" x14ac:dyDescent="0.25"/>
    <row r="1006060" customFormat="1" x14ac:dyDescent="0.25"/>
    <row r="1006061" customFormat="1" x14ac:dyDescent="0.25"/>
    <row r="1006062" customFormat="1" x14ac:dyDescent="0.25"/>
    <row r="1006063" customFormat="1" x14ac:dyDescent="0.25"/>
    <row r="1006064" customFormat="1" x14ac:dyDescent="0.25"/>
    <row r="1006065" customFormat="1" x14ac:dyDescent="0.25"/>
    <row r="1006066" customFormat="1" x14ac:dyDescent="0.25"/>
    <row r="1006067" customFormat="1" x14ac:dyDescent="0.25"/>
    <row r="1006068" customFormat="1" x14ac:dyDescent="0.25"/>
    <row r="1006069" customFormat="1" x14ac:dyDescent="0.25"/>
    <row r="1006070" customFormat="1" x14ac:dyDescent="0.25"/>
    <row r="1006071" customFormat="1" x14ac:dyDescent="0.25"/>
    <row r="1006072" customFormat="1" x14ac:dyDescent="0.25"/>
    <row r="1006073" customFormat="1" x14ac:dyDescent="0.25"/>
    <row r="1006074" customFormat="1" x14ac:dyDescent="0.25"/>
    <row r="1006075" customFormat="1" x14ac:dyDescent="0.25"/>
    <row r="1006076" customFormat="1" x14ac:dyDescent="0.25"/>
    <row r="1006077" customFormat="1" x14ac:dyDescent="0.25"/>
    <row r="1006078" customFormat="1" x14ac:dyDescent="0.25"/>
    <row r="1006079" customFormat="1" x14ac:dyDescent="0.25"/>
    <row r="1006080" customFormat="1" x14ac:dyDescent="0.25"/>
    <row r="1006081" customFormat="1" x14ac:dyDescent="0.25"/>
    <row r="1006082" customFormat="1" x14ac:dyDescent="0.25"/>
    <row r="1006083" customFormat="1" x14ac:dyDescent="0.25"/>
    <row r="1006084" customFormat="1" x14ac:dyDescent="0.25"/>
    <row r="1006085" customFormat="1" x14ac:dyDescent="0.25"/>
    <row r="1006086" customFormat="1" x14ac:dyDescent="0.25"/>
    <row r="1006087" customFormat="1" x14ac:dyDescent="0.25"/>
    <row r="1006088" customFormat="1" x14ac:dyDescent="0.25"/>
    <row r="1006089" customFormat="1" x14ac:dyDescent="0.25"/>
    <row r="1006090" customFormat="1" x14ac:dyDescent="0.25"/>
    <row r="1006091" customFormat="1" x14ac:dyDescent="0.25"/>
    <row r="1006092" customFormat="1" x14ac:dyDescent="0.25"/>
    <row r="1006093" customFormat="1" x14ac:dyDescent="0.25"/>
    <row r="1006094" customFormat="1" x14ac:dyDescent="0.25"/>
    <row r="1006095" customFormat="1" x14ac:dyDescent="0.25"/>
    <row r="1006096" customFormat="1" x14ac:dyDescent="0.25"/>
    <row r="1006097" customFormat="1" x14ac:dyDescent="0.25"/>
    <row r="1006098" customFormat="1" x14ac:dyDescent="0.25"/>
    <row r="1006099" customFormat="1" x14ac:dyDescent="0.25"/>
    <row r="1006100" customFormat="1" x14ac:dyDescent="0.25"/>
    <row r="1006101" customFormat="1" x14ac:dyDescent="0.25"/>
    <row r="1006102" customFormat="1" x14ac:dyDescent="0.25"/>
    <row r="1006103" customFormat="1" x14ac:dyDescent="0.25"/>
    <row r="1006104" customFormat="1" x14ac:dyDescent="0.25"/>
    <row r="1006105" customFormat="1" x14ac:dyDescent="0.25"/>
    <row r="1006106" customFormat="1" x14ac:dyDescent="0.25"/>
    <row r="1006107" customFormat="1" x14ac:dyDescent="0.25"/>
    <row r="1006108" customFormat="1" x14ac:dyDescent="0.25"/>
    <row r="1006109" customFormat="1" x14ac:dyDescent="0.25"/>
    <row r="1006110" customFormat="1" x14ac:dyDescent="0.25"/>
    <row r="1006111" customFormat="1" x14ac:dyDescent="0.25"/>
    <row r="1006112" customFormat="1" x14ac:dyDescent="0.25"/>
    <row r="1006113" customFormat="1" x14ac:dyDescent="0.25"/>
    <row r="1006114" customFormat="1" x14ac:dyDescent="0.25"/>
    <row r="1006115" customFormat="1" x14ac:dyDescent="0.25"/>
    <row r="1006116" customFormat="1" x14ac:dyDescent="0.25"/>
    <row r="1006117" customFormat="1" x14ac:dyDescent="0.25"/>
    <row r="1006118" customFormat="1" x14ac:dyDescent="0.25"/>
    <row r="1006119" customFormat="1" x14ac:dyDescent="0.25"/>
    <row r="1006120" customFormat="1" x14ac:dyDescent="0.25"/>
    <row r="1006121" customFormat="1" x14ac:dyDescent="0.25"/>
    <row r="1006122" customFormat="1" x14ac:dyDescent="0.25"/>
    <row r="1006123" customFormat="1" x14ac:dyDescent="0.25"/>
    <row r="1006124" customFormat="1" x14ac:dyDescent="0.25"/>
    <row r="1006125" customFormat="1" x14ac:dyDescent="0.25"/>
    <row r="1006126" customFormat="1" x14ac:dyDescent="0.25"/>
    <row r="1006127" customFormat="1" x14ac:dyDescent="0.25"/>
    <row r="1006128" customFormat="1" x14ac:dyDescent="0.25"/>
    <row r="1006129" customFormat="1" x14ac:dyDescent="0.25"/>
    <row r="1006130" customFormat="1" x14ac:dyDescent="0.25"/>
    <row r="1006131" customFormat="1" x14ac:dyDescent="0.25"/>
    <row r="1006132" customFormat="1" x14ac:dyDescent="0.25"/>
    <row r="1006133" customFormat="1" x14ac:dyDescent="0.25"/>
    <row r="1006134" customFormat="1" x14ac:dyDescent="0.25"/>
    <row r="1006135" customFormat="1" x14ac:dyDescent="0.25"/>
    <row r="1006136" customFormat="1" x14ac:dyDescent="0.25"/>
    <row r="1006137" customFormat="1" x14ac:dyDescent="0.25"/>
    <row r="1006138" customFormat="1" x14ac:dyDescent="0.25"/>
    <row r="1006139" customFormat="1" x14ac:dyDescent="0.25"/>
    <row r="1006140" customFormat="1" x14ac:dyDescent="0.25"/>
    <row r="1006141" customFormat="1" x14ac:dyDescent="0.25"/>
    <row r="1006142" customFormat="1" x14ac:dyDescent="0.25"/>
    <row r="1006143" customFormat="1" x14ac:dyDescent="0.25"/>
    <row r="1006144" customFormat="1" x14ac:dyDescent="0.25"/>
    <row r="1006145" customFormat="1" x14ac:dyDescent="0.25"/>
    <row r="1006146" customFormat="1" x14ac:dyDescent="0.25"/>
    <row r="1006147" customFormat="1" x14ac:dyDescent="0.25"/>
    <row r="1006148" customFormat="1" x14ac:dyDescent="0.25"/>
    <row r="1006149" customFormat="1" x14ac:dyDescent="0.25"/>
    <row r="1006150" customFormat="1" x14ac:dyDescent="0.25"/>
    <row r="1006151" customFormat="1" x14ac:dyDescent="0.25"/>
    <row r="1006152" customFormat="1" x14ac:dyDescent="0.25"/>
    <row r="1006153" customFormat="1" x14ac:dyDescent="0.25"/>
    <row r="1006154" customFormat="1" x14ac:dyDescent="0.25"/>
    <row r="1006155" customFormat="1" x14ac:dyDescent="0.25"/>
    <row r="1006156" customFormat="1" x14ac:dyDescent="0.25"/>
    <row r="1006157" customFormat="1" x14ac:dyDescent="0.25"/>
    <row r="1006158" customFormat="1" x14ac:dyDescent="0.25"/>
    <row r="1006159" customFormat="1" x14ac:dyDescent="0.25"/>
    <row r="1006160" customFormat="1" x14ac:dyDescent="0.25"/>
    <row r="1006161" customFormat="1" x14ac:dyDescent="0.25"/>
    <row r="1006162" customFormat="1" x14ac:dyDescent="0.25"/>
    <row r="1006163" customFormat="1" x14ac:dyDescent="0.25"/>
    <row r="1006164" customFormat="1" x14ac:dyDescent="0.25"/>
    <row r="1006165" customFormat="1" x14ac:dyDescent="0.25"/>
    <row r="1006166" customFormat="1" x14ac:dyDescent="0.25"/>
    <row r="1006167" customFormat="1" x14ac:dyDescent="0.25"/>
    <row r="1006168" customFormat="1" x14ac:dyDescent="0.25"/>
    <row r="1006169" customFormat="1" x14ac:dyDescent="0.25"/>
    <row r="1006170" customFormat="1" x14ac:dyDescent="0.25"/>
    <row r="1006171" customFormat="1" x14ac:dyDescent="0.25"/>
    <row r="1006172" customFormat="1" x14ac:dyDescent="0.25"/>
    <row r="1006173" customFormat="1" x14ac:dyDescent="0.25"/>
    <row r="1006174" customFormat="1" x14ac:dyDescent="0.25"/>
    <row r="1006175" customFormat="1" x14ac:dyDescent="0.25"/>
    <row r="1006176" customFormat="1" x14ac:dyDescent="0.25"/>
    <row r="1006177" customFormat="1" x14ac:dyDescent="0.25"/>
    <row r="1006178" customFormat="1" x14ac:dyDescent="0.25"/>
    <row r="1006179" customFormat="1" x14ac:dyDescent="0.25"/>
    <row r="1006180" customFormat="1" x14ac:dyDescent="0.25"/>
    <row r="1006181" customFormat="1" x14ac:dyDescent="0.25"/>
    <row r="1006182" customFormat="1" x14ac:dyDescent="0.25"/>
    <row r="1006183" customFormat="1" x14ac:dyDescent="0.25"/>
    <row r="1006184" customFormat="1" x14ac:dyDescent="0.25"/>
    <row r="1006185" customFormat="1" x14ac:dyDescent="0.25"/>
    <row r="1006186" customFormat="1" x14ac:dyDescent="0.25"/>
    <row r="1006187" customFormat="1" x14ac:dyDescent="0.25"/>
    <row r="1006188" customFormat="1" x14ac:dyDescent="0.25"/>
    <row r="1006189" customFormat="1" x14ac:dyDescent="0.25"/>
    <row r="1006190" customFormat="1" x14ac:dyDescent="0.25"/>
    <row r="1006191" customFormat="1" x14ac:dyDescent="0.25"/>
    <row r="1006192" customFormat="1" x14ac:dyDescent="0.25"/>
    <row r="1006193" customFormat="1" x14ac:dyDescent="0.25"/>
    <row r="1006194" customFormat="1" x14ac:dyDescent="0.25"/>
    <row r="1006195" customFormat="1" x14ac:dyDescent="0.25"/>
    <row r="1006196" customFormat="1" x14ac:dyDescent="0.25"/>
    <row r="1006197" customFormat="1" x14ac:dyDescent="0.25"/>
    <row r="1006198" customFormat="1" x14ac:dyDescent="0.25"/>
    <row r="1006199" customFormat="1" x14ac:dyDescent="0.25"/>
    <row r="1006200" customFormat="1" x14ac:dyDescent="0.25"/>
    <row r="1006201" customFormat="1" x14ac:dyDescent="0.25"/>
    <row r="1006202" customFormat="1" x14ac:dyDescent="0.25"/>
    <row r="1006203" customFormat="1" x14ac:dyDescent="0.25"/>
    <row r="1006204" customFormat="1" x14ac:dyDescent="0.25"/>
    <row r="1006205" customFormat="1" x14ac:dyDescent="0.25"/>
    <row r="1006206" customFormat="1" x14ac:dyDescent="0.25"/>
    <row r="1006207" customFormat="1" x14ac:dyDescent="0.25"/>
    <row r="1006208" customFormat="1" x14ac:dyDescent="0.25"/>
    <row r="1006209" customFormat="1" x14ac:dyDescent="0.25"/>
    <row r="1006210" customFormat="1" x14ac:dyDescent="0.25"/>
    <row r="1006211" customFormat="1" x14ac:dyDescent="0.25"/>
    <row r="1006212" customFormat="1" x14ac:dyDescent="0.25"/>
    <row r="1006213" customFormat="1" x14ac:dyDescent="0.25"/>
    <row r="1006214" customFormat="1" x14ac:dyDescent="0.25"/>
    <row r="1006215" customFormat="1" x14ac:dyDescent="0.25"/>
    <row r="1006216" customFormat="1" x14ac:dyDescent="0.25"/>
    <row r="1006217" customFormat="1" x14ac:dyDescent="0.25"/>
    <row r="1006218" customFormat="1" x14ac:dyDescent="0.25"/>
    <row r="1006219" customFormat="1" x14ac:dyDescent="0.25"/>
    <row r="1006220" customFormat="1" x14ac:dyDescent="0.25"/>
    <row r="1006221" customFormat="1" x14ac:dyDescent="0.25"/>
    <row r="1006222" customFormat="1" x14ac:dyDescent="0.25"/>
    <row r="1006223" customFormat="1" x14ac:dyDescent="0.25"/>
    <row r="1006224" customFormat="1" x14ac:dyDescent="0.25"/>
    <row r="1006225" customFormat="1" x14ac:dyDescent="0.25"/>
    <row r="1006226" customFormat="1" x14ac:dyDescent="0.25"/>
    <row r="1006227" customFormat="1" x14ac:dyDescent="0.25"/>
    <row r="1006228" customFormat="1" x14ac:dyDescent="0.25"/>
    <row r="1006229" customFormat="1" x14ac:dyDescent="0.25"/>
    <row r="1006230" customFormat="1" x14ac:dyDescent="0.25"/>
    <row r="1006231" customFormat="1" x14ac:dyDescent="0.25"/>
    <row r="1006232" customFormat="1" x14ac:dyDescent="0.25"/>
    <row r="1006233" customFormat="1" x14ac:dyDescent="0.25"/>
    <row r="1006234" customFormat="1" x14ac:dyDescent="0.25"/>
    <row r="1006235" customFormat="1" x14ac:dyDescent="0.25"/>
    <row r="1006236" customFormat="1" x14ac:dyDescent="0.25"/>
    <row r="1006237" customFormat="1" x14ac:dyDescent="0.25"/>
    <row r="1006238" customFormat="1" x14ac:dyDescent="0.25"/>
    <row r="1006239" customFormat="1" x14ac:dyDescent="0.25"/>
    <row r="1006240" customFormat="1" x14ac:dyDescent="0.25"/>
    <row r="1006241" customFormat="1" x14ac:dyDescent="0.25"/>
    <row r="1006242" customFormat="1" x14ac:dyDescent="0.25"/>
    <row r="1006243" customFormat="1" x14ac:dyDescent="0.25"/>
    <row r="1006244" customFormat="1" x14ac:dyDescent="0.25"/>
    <row r="1006245" customFormat="1" x14ac:dyDescent="0.25"/>
    <row r="1006246" customFormat="1" x14ac:dyDescent="0.25"/>
    <row r="1006247" customFormat="1" x14ac:dyDescent="0.25"/>
    <row r="1006248" customFormat="1" x14ac:dyDescent="0.25"/>
    <row r="1006249" customFormat="1" x14ac:dyDescent="0.25"/>
    <row r="1006250" customFormat="1" x14ac:dyDescent="0.25"/>
    <row r="1006251" customFormat="1" x14ac:dyDescent="0.25"/>
    <row r="1006252" customFormat="1" x14ac:dyDescent="0.25"/>
    <row r="1006253" customFormat="1" x14ac:dyDescent="0.25"/>
    <row r="1006254" customFormat="1" x14ac:dyDescent="0.25"/>
    <row r="1006255" customFormat="1" x14ac:dyDescent="0.25"/>
    <row r="1006256" customFormat="1" x14ac:dyDescent="0.25"/>
    <row r="1006257" customFormat="1" x14ac:dyDescent="0.25"/>
    <row r="1006258" customFormat="1" x14ac:dyDescent="0.25"/>
    <row r="1006259" customFormat="1" x14ac:dyDescent="0.25"/>
    <row r="1006260" customFormat="1" x14ac:dyDescent="0.25"/>
    <row r="1006261" customFormat="1" x14ac:dyDescent="0.25"/>
    <row r="1006262" customFormat="1" x14ac:dyDescent="0.25"/>
    <row r="1006263" customFormat="1" x14ac:dyDescent="0.25"/>
    <row r="1006264" customFormat="1" x14ac:dyDescent="0.25"/>
    <row r="1006265" customFormat="1" x14ac:dyDescent="0.25"/>
    <row r="1006266" customFormat="1" x14ac:dyDescent="0.25"/>
    <row r="1006267" customFormat="1" x14ac:dyDescent="0.25"/>
    <row r="1006268" customFormat="1" x14ac:dyDescent="0.25"/>
    <row r="1006269" customFormat="1" x14ac:dyDescent="0.25"/>
    <row r="1006270" customFormat="1" x14ac:dyDescent="0.25"/>
    <row r="1006271" customFormat="1" x14ac:dyDescent="0.25"/>
    <row r="1006272" customFormat="1" x14ac:dyDescent="0.25"/>
    <row r="1006273" customFormat="1" x14ac:dyDescent="0.25"/>
    <row r="1006274" customFormat="1" x14ac:dyDescent="0.25"/>
    <row r="1006275" customFormat="1" x14ac:dyDescent="0.25"/>
    <row r="1006276" customFormat="1" x14ac:dyDescent="0.25"/>
    <row r="1006277" customFormat="1" x14ac:dyDescent="0.25"/>
    <row r="1006278" customFormat="1" x14ac:dyDescent="0.25"/>
    <row r="1006279" customFormat="1" x14ac:dyDescent="0.25"/>
    <row r="1006280" customFormat="1" x14ac:dyDescent="0.25"/>
    <row r="1006281" customFormat="1" x14ac:dyDescent="0.25"/>
    <row r="1006282" customFormat="1" x14ac:dyDescent="0.25"/>
    <row r="1006283" customFormat="1" x14ac:dyDescent="0.25"/>
    <row r="1006284" customFormat="1" x14ac:dyDescent="0.25"/>
    <row r="1006285" customFormat="1" x14ac:dyDescent="0.25"/>
    <row r="1006286" customFormat="1" x14ac:dyDescent="0.25"/>
    <row r="1006287" customFormat="1" x14ac:dyDescent="0.25"/>
    <row r="1006288" customFormat="1" x14ac:dyDescent="0.25"/>
    <row r="1006289" customFormat="1" x14ac:dyDescent="0.25"/>
    <row r="1006290" customFormat="1" x14ac:dyDescent="0.25"/>
    <row r="1006291" customFormat="1" x14ac:dyDescent="0.25"/>
    <row r="1006292" customFormat="1" x14ac:dyDescent="0.25"/>
    <row r="1006293" customFormat="1" x14ac:dyDescent="0.25"/>
    <row r="1006294" customFormat="1" x14ac:dyDescent="0.25"/>
    <row r="1006295" customFormat="1" x14ac:dyDescent="0.25"/>
    <row r="1006296" customFormat="1" x14ac:dyDescent="0.25"/>
    <row r="1006297" customFormat="1" x14ac:dyDescent="0.25"/>
    <row r="1006298" customFormat="1" x14ac:dyDescent="0.25"/>
    <row r="1006299" customFormat="1" x14ac:dyDescent="0.25"/>
    <row r="1006300" customFormat="1" x14ac:dyDescent="0.25"/>
    <row r="1006301" customFormat="1" x14ac:dyDescent="0.25"/>
    <row r="1006302" customFormat="1" x14ac:dyDescent="0.25"/>
    <row r="1006303" customFormat="1" x14ac:dyDescent="0.25"/>
    <row r="1006304" customFormat="1" x14ac:dyDescent="0.25"/>
    <row r="1006305" customFormat="1" x14ac:dyDescent="0.25"/>
    <row r="1006306" customFormat="1" x14ac:dyDescent="0.25"/>
    <row r="1006307" customFormat="1" x14ac:dyDescent="0.25"/>
    <row r="1006308" customFormat="1" x14ac:dyDescent="0.25"/>
    <row r="1006309" customFormat="1" x14ac:dyDescent="0.25"/>
    <row r="1006310" customFormat="1" x14ac:dyDescent="0.25"/>
    <row r="1006311" customFormat="1" x14ac:dyDescent="0.25"/>
    <row r="1006312" customFormat="1" x14ac:dyDescent="0.25"/>
    <row r="1006313" customFormat="1" x14ac:dyDescent="0.25"/>
    <row r="1006314" customFormat="1" x14ac:dyDescent="0.25"/>
    <row r="1006315" customFormat="1" x14ac:dyDescent="0.25"/>
    <row r="1006316" customFormat="1" x14ac:dyDescent="0.25"/>
    <row r="1006317" customFormat="1" x14ac:dyDescent="0.25"/>
    <row r="1006318" customFormat="1" x14ac:dyDescent="0.25"/>
    <row r="1006319" customFormat="1" x14ac:dyDescent="0.25"/>
    <row r="1006320" customFormat="1" x14ac:dyDescent="0.25"/>
    <row r="1006321" customFormat="1" x14ac:dyDescent="0.25"/>
    <row r="1006322" customFormat="1" x14ac:dyDescent="0.25"/>
    <row r="1006323" customFormat="1" x14ac:dyDescent="0.25"/>
    <row r="1006324" customFormat="1" x14ac:dyDescent="0.25"/>
    <row r="1006325" customFormat="1" x14ac:dyDescent="0.25"/>
    <row r="1006326" customFormat="1" x14ac:dyDescent="0.25"/>
    <row r="1006327" customFormat="1" x14ac:dyDescent="0.25"/>
    <row r="1006328" customFormat="1" x14ac:dyDescent="0.25"/>
    <row r="1006329" customFormat="1" x14ac:dyDescent="0.25"/>
    <row r="1006330" customFormat="1" x14ac:dyDescent="0.25"/>
    <row r="1006331" customFormat="1" x14ac:dyDescent="0.25"/>
    <row r="1006332" customFormat="1" x14ac:dyDescent="0.25"/>
    <row r="1006333" customFormat="1" x14ac:dyDescent="0.25"/>
    <row r="1006334" customFormat="1" x14ac:dyDescent="0.25"/>
    <row r="1006335" customFormat="1" x14ac:dyDescent="0.25"/>
    <row r="1006336" customFormat="1" x14ac:dyDescent="0.25"/>
    <row r="1006337" customFormat="1" x14ac:dyDescent="0.25"/>
    <row r="1006338" customFormat="1" x14ac:dyDescent="0.25"/>
    <row r="1006339" customFormat="1" x14ac:dyDescent="0.25"/>
    <row r="1006340" customFormat="1" x14ac:dyDescent="0.25"/>
    <row r="1006341" customFormat="1" x14ac:dyDescent="0.25"/>
    <row r="1006342" customFormat="1" x14ac:dyDescent="0.25"/>
    <row r="1006343" customFormat="1" x14ac:dyDescent="0.25"/>
    <row r="1006344" customFormat="1" x14ac:dyDescent="0.25"/>
    <row r="1006345" customFormat="1" x14ac:dyDescent="0.25"/>
    <row r="1006346" customFormat="1" x14ac:dyDescent="0.25"/>
    <row r="1006347" customFormat="1" x14ac:dyDescent="0.25"/>
    <row r="1006348" customFormat="1" x14ac:dyDescent="0.25"/>
    <row r="1006349" customFormat="1" x14ac:dyDescent="0.25"/>
    <row r="1006350" customFormat="1" x14ac:dyDescent="0.25"/>
    <row r="1006351" customFormat="1" x14ac:dyDescent="0.25"/>
    <row r="1006352" customFormat="1" x14ac:dyDescent="0.25"/>
    <row r="1006353" customFormat="1" x14ac:dyDescent="0.25"/>
    <row r="1006354" customFormat="1" x14ac:dyDescent="0.25"/>
    <row r="1006355" customFormat="1" x14ac:dyDescent="0.25"/>
    <row r="1006356" customFormat="1" x14ac:dyDescent="0.25"/>
    <row r="1006357" customFormat="1" x14ac:dyDescent="0.25"/>
    <row r="1006358" customFormat="1" x14ac:dyDescent="0.25"/>
    <row r="1006359" customFormat="1" x14ac:dyDescent="0.25"/>
    <row r="1006360" customFormat="1" x14ac:dyDescent="0.25"/>
    <row r="1006361" customFormat="1" x14ac:dyDescent="0.25"/>
    <row r="1006362" customFormat="1" x14ac:dyDescent="0.25"/>
    <row r="1006363" customFormat="1" x14ac:dyDescent="0.25"/>
    <row r="1006364" customFormat="1" x14ac:dyDescent="0.25"/>
    <row r="1006365" customFormat="1" x14ac:dyDescent="0.25"/>
    <row r="1006366" customFormat="1" x14ac:dyDescent="0.25"/>
    <row r="1006367" customFormat="1" x14ac:dyDescent="0.25"/>
    <row r="1006368" customFormat="1" x14ac:dyDescent="0.25"/>
    <row r="1006369" customFormat="1" x14ac:dyDescent="0.25"/>
    <row r="1006370" customFormat="1" x14ac:dyDescent="0.25"/>
    <row r="1006371" customFormat="1" x14ac:dyDescent="0.25"/>
    <row r="1006372" customFormat="1" x14ac:dyDescent="0.25"/>
    <row r="1006373" customFormat="1" x14ac:dyDescent="0.25"/>
    <row r="1006374" customFormat="1" x14ac:dyDescent="0.25"/>
    <row r="1006375" customFormat="1" x14ac:dyDescent="0.25"/>
    <row r="1006376" customFormat="1" x14ac:dyDescent="0.25"/>
    <row r="1006377" customFormat="1" x14ac:dyDescent="0.25"/>
    <row r="1006378" customFormat="1" x14ac:dyDescent="0.25"/>
    <row r="1006379" customFormat="1" x14ac:dyDescent="0.25"/>
    <row r="1006380" customFormat="1" x14ac:dyDescent="0.25"/>
    <row r="1006381" customFormat="1" x14ac:dyDescent="0.25"/>
    <row r="1006382" customFormat="1" x14ac:dyDescent="0.25"/>
    <row r="1006383" customFormat="1" x14ac:dyDescent="0.25"/>
    <row r="1006384" customFormat="1" x14ac:dyDescent="0.25"/>
    <row r="1006385" customFormat="1" x14ac:dyDescent="0.25"/>
    <row r="1006386" customFormat="1" x14ac:dyDescent="0.25"/>
    <row r="1006387" customFormat="1" x14ac:dyDescent="0.25"/>
    <row r="1006388" customFormat="1" x14ac:dyDescent="0.25"/>
    <row r="1006389" customFormat="1" x14ac:dyDescent="0.25"/>
    <row r="1006390" customFormat="1" x14ac:dyDescent="0.25"/>
    <row r="1006391" customFormat="1" x14ac:dyDescent="0.25"/>
    <row r="1006392" customFormat="1" x14ac:dyDescent="0.25"/>
    <row r="1006393" customFormat="1" x14ac:dyDescent="0.25"/>
    <row r="1006394" customFormat="1" x14ac:dyDescent="0.25"/>
    <row r="1006395" customFormat="1" x14ac:dyDescent="0.25"/>
    <row r="1006396" customFormat="1" x14ac:dyDescent="0.25"/>
    <row r="1006397" customFormat="1" x14ac:dyDescent="0.25"/>
    <row r="1006398" customFormat="1" x14ac:dyDescent="0.25"/>
    <row r="1006399" customFormat="1" x14ac:dyDescent="0.25"/>
    <row r="1006400" customFormat="1" x14ac:dyDescent="0.25"/>
    <row r="1006401" customFormat="1" x14ac:dyDescent="0.25"/>
    <row r="1006402" customFormat="1" x14ac:dyDescent="0.25"/>
    <row r="1006403" customFormat="1" x14ac:dyDescent="0.25"/>
    <row r="1006404" customFormat="1" x14ac:dyDescent="0.25"/>
    <row r="1006405" customFormat="1" x14ac:dyDescent="0.25"/>
    <row r="1006406" customFormat="1" x14ac:dyDescent="0.25"/>
    <row r="1006407" customFormat="1" x14ac:dyDescent="0.25"/>
    <row r="1006408" customFormat="1" x14ac:dyDescent="0.25"/>
    <row r="1006409" customFormat="1" x14ac:dyDescent="0.25"/>
    <row r="1006410" customFormat="1" x14ac:dyDescent="0.25"/>
    <row r="1006411" customFormat="1" x14ac:dyDescent="0.25"/>
    <row r="1006412" customFormat="1" x14ac:dyDescent="0.25"/>
    <row r="1006413" customFormat="1" x14ac:dyDescent="0.25"/>
    <row r="1006414" customFormat="1" x14ac:dyDescent="0.25"/>
    <row r="1006415" customFormat="1" x14ac:dyDescent="0.25"/>
    <row r="1006416" customFormat="1" x14ac:dyDescent="0.25"/>
    <row r="1006417" customFormat="1" x14ac:dyDescent="0.25"/>
    <row r="1006418" customFormat="1" x14ac:dyDescent="0.25"/>
    <row r="1006419" customFormat="1" x14ac:dyDescent="0.25"/>
    <row r="1006420" customFormat="1" x14ac:dyDescent="0.25"/>
    <row r="1006421" customFormat="1" x14ac:dyDescent="0.25"/>
    <row r="1006422" customFormat="1" x14ac:dyDescent="0.25"/>
    <row r="1006423" customFormat="1" x14ac:dyDescent="0.25"/>
    <row r="1006424" customFormat="1" x14ac:dyDescent="0.25"/>
    <row r="1006425" customFormat="1" x14ac:dyDescent="0.25"/>
    <row r="1006426" customFormat="1" x14ac:dyDescent="0.25"/>
    <row r="1006427" customFormat="1" x14ac:dyDescent="0.25"/>
    <row r="1006428" customFormat="1" x14ac:dyDescent="0.25"/>
    <row r="1006429" customFormat="1" x14ac:dyDescent="0.25"/>
    <row r="1006430" customFormat="1" x14ac:dyDescent="0.25"/>
    <row r="1006431" customFormat="1" x14ac:dyDescent="0.25"/>
    <row r="1006432" customFormat="1" x14ac:dyDescent="0.25"/>
    <row r="1006433" customFormat="1" x14ac:dyDescent="0.25"/>
    <row r="1006434" customFormat="1" x14ac:dyDescent="0.25"/>
    <row r="1006435" customFormat="1" x14ac:dyDescent="0.25"/>
    <row r="1006436" customFormat="1" x14ac:dyDescent="0.25"/>
    <row r="1006437" customFormat="1" x14ac:dyDescent="0.25"/>
    <row r="1006438" customFormat="1" x14ac:dyDescent="0.25"/>
    <row r="1006439" customFormat="1" x14ac:dyDescent="0.25"/>
    <row r="1006440" customFormat="1" x14ac:dyDescent="0.25"/>
    <row r="1006441" customFormat="1" x14ac:dyDescent="0.25"/>
    <row r="1006442" customFormat="1" x14ac:dyDescent="0.25"/>
    <row r="1006443" customFormat="1" x14ac:dyDescent="0.25"/>
    <row r="1006444" customFormat="1" x14ac:dyDescent="0.25"/>
    <row r="1006445" customFormat="1" x14ac:dyDescent="0.25"/>
    <row r="1006446" customFormat="1" x14ac:dyDescent="0.25"/>
    <row r="1006447" customFormat="1" x14ac:dyDescent="0.25"/>
    <row r="1006448" customFormat="1" x14ac:dyDescent="0.25"/>
    <row r="1006449" customFormat="1" x14ac:dyDescent="0.25"/>
    <row r="1006450" customFormat="1" x14ac:dyDescent="0.25"/>
    <row r="1006451" customFormat="1" x14ac:dyDescent="0.25"/>
    <row r="1006452" customFormat="1" x14ac:dyDescent="0.25"/>
    <row r="1006453" customFormat="1" x14ac:dyDescent="0.25"/>
    <row r="1006454" customFormat="1" x14ac:dyDescent="0.25"/>
    <row r="1006455" customFormat="1" x14ac:dyDescent="0.25"/>
    <row r="1006456" customFormat="1" x14ac:dyDescent="0.25"/>
    <row r="1006457" customFormat="1" x14ac:dyDescent="0.25"/>
    <row r="1006458" customFormat="1" x14ac:dyDescent="0.25"/>
    <row r="1006459" customFormat="1" x14ac:dyDescent="0.25"/>
    <row r="1006460" customFormat="1" x14ac:dyDescent="0.25"/>
    <row r="1006461" customFormat="1" x14ac:dyDescent="0.25"/>
    <row r="1006462" customFormat="1" x14ac:dyDescent="0.25"/>
    <row r="1006463" customFormat="1" x14ac:dyDescent="0.25"/>
    <row r="1006464" customFormat="1" x14ac:dyDescent="0.25"/>
    <row r="1006465" customFormat="1" x14ac:dyDescent="0.25"/>
    <row r="1006466" customFormat="1" x14ac:dyDescent="0.25"/>
    <row r="1006467" customFormat="1" x14ac:dyDescent="0.25"/>
    <row r="1006468" customFormat="1" x14ac:dyDescent="0.25"/>
    <row r="1006469" customFormat="1" x14ac:dyDescent="0.25"/>
    <row r="1006470" customFormat="1" x14ac:dyDescent="0.25"/>
    <row r="1006471" customFormat="1" x14ac:dyDescent="0.25"/>
    <row r="1006472" customFormat="1" x14ac:dyDescent="0.25"/>
    <row r="1006473" customFormat="1" x14ac:dyDescent="0.25"/>
    <row r="1006474" customFormat="1" x14ac:dyDescent="0.25"/>
    <row r="1006475" customFormat="1" x14ac:dyDescent="0.25"/>
    <row r="1006476" customFormat="1" x14ac:dyDescent="0.25"/>
    <row r="1006477" customFormat="1" x14ac:dyDescent="0.25"/>
    <row r="1006478" customFormat="1" x14ac:dyDescent="0.25"/>
    <row r="1006479" customFormat="1" x14ac:dyDescent="0.25"/>
    <row r="1006480" customFormat="1" x14ac:dyDescent="0.25"/>
    <row r="1006481" customFormat="1" x14ac:dyDescent="0.25"/>
    <row r="1006482" customFormat="1" x14ac:dyDescent="0.25"/>
    <row r="1006483" customFormat="1" x14ac:dyDescent="0.25"/>
    <row r="1006484" customFormat="1" x14ac:dyDescent="0.25"/>
    <row r="1006485" customFormat="1" x14ac:dyDescent="0.25"/>
    <row r="1006486" customFormat="1" x14ac:dyDescent="0.25"/>
    <row r="1006487" customFormat="1" x14ac:dyDescent="0.25"/>
    <row r="1006488" customFormat="1" x14ac:dyDescent="0.25"/>
    <row r="1006489" customFormat="1" x14ac:dyDescent="0.25"/>
    <row r="1006490" customFormat="1" x14ac:dyDescent="0.25"/>
    <row r="1006491" customFormat="1" x14ac:dyDescent="0.25"/>
    <row r="1006492" customFormat="1" x14ac:dyDescent="0.25"/>
    <row r="1006493" customFormat="1" x14ac:dyDescent="0.25"/>
    <row r="1006494" customFormat="1" x14ac:dyDescent="0.25"/>
    <row r="1006495" customFormat="1" x14ac:dyDescent="0.25"/>
    <row r="1006496" customFormat="1" x14ac:dyDescent="0.25"/>
    <row r="1006497" customFormat="1" x14ac:dyDescent="0.25"/>
    <row r="1006498" customFormat="1" x14ac:dyDescent="0.25"/>
    <row r="1006499" customFormat="1" x14ac:dyDescent="0.25"/>
    <row r="1006500" customFormat="1" x14ac:dyDescent="0.25"/>
    <row r="1006501" customFormat="1" x14ac:dyDescent="0.25"/>
    <row r="1006502" customFormat="1" x14ac:dyDescent="0.25"/>
    <row r="1006503" customFormat="1" x14ac:dyDescent="0.25"/>
    <row r="1006504" customFormat="1" x14ac:dyDescent="0.25"/>
    <row r="1006505" customFormat="1" x14ac:dyDescent="0.25"/>
    <row r="1006506" customFormat="1" x14ac:dyDescent="0.25"/>
    <row r="1006507" customFormat="1" x14ac:dyDescent="0.25"/>
    <row r="1006508" customFormat="1" x14ac:dyDescent="0.25"/>
    <row r="1006509" customFormat="1" x14ac:dyDescent="0.25"/>
    <row r="1006510" customFormat="1" x14ac:dyDescent="0.25"/>
    <row r="1006511" customFormat="1" x14ac:dyDescent="0.25"/>
    <row r="1006512" customFormat="1" x14ac:dyDescent="0.25"/>
    <row r="1006513" customFormat="1" x14ac:dyDescent="0.25"/>
    <row r="1006514" customFormat="1" x14ac:dyDescent="0.25"/>
    <row r="1006515" customFormat="1" x14ac:dyDescent="0.25"/>
    <row r="1006516" customFormat="1" x14ac:dyDescent="0.25"/>
    <row r="1006517" customFormat="1" x14ac:dyDescent="0.25"/>
    <row r="1006518" customFormat="1" x14ac:dyDescent="0.25"/>
    <row r="1006519" customFormat="1" x14ac:dyDescent="0.25"/>
    <row r="1006520" customFormat="1" x14ac:dyDescent="0.25"/>
    <row r="1006521" customFormat="1" x14ac:dyDescent="0.25"/>
    <row r="1006522" customFormat="1" x14ac:dyDescent="0.25"/>
    <row r="1006523" customFormat="1" x14ac:dyDescent="0.25"/>
    <row r="1006524" customFormat="1" x14ac:dyDescent="0.25"/>
    <row r="1006525" customFormat="1" x14ac:dyDescent="0.25"/>
    <row r="1006526" customFormat="1" x14ac:dyDescent="0.25"/>
    <row r="1006527" customFormat="1" x14ac:dyDescent="0.25"/>
    <row r="1006528" customFormat="1" x14ac:dyDescent="0.25"/>
    <row r="1006529" customFormat="1" x14ac:dyDescent="0.25"/>
    <row r="1006530" customFormat="1" x14ac:dyDescent="0.25"/>
    <row r="1006531" customFormat="1" x14ac:dyDescent="0.25"/>
    <row r="1006532" customFormat="1" x14ac:dyDescent="0.25"/>
    <row r="1006533" customFormat="1" x14ac:dyDescent="0.25"/>
    <row r="1006534" customFormat="1" x14ac:dyDescent="0.25"/>
    <row r="1006535" customFormat="1" x14ac:dyDescent="0.25"/>
    <row r="1006536" customFormat="1" x14ac:dyDescent="0.25"/>
    <row r="1006537" customFormat="1" x14ac:dyDescent="0.25"/>
    <row r="1006538" customFormat="1" x14ac:dyDescent="0.25"/>
    <row r="1006539" customFormat="1" x14ac:dyDescent="0.25"/>
    <row r="1006540" customFormat="1" x14ac:dyDescent="0.25"/>
    <row r="1006541" customFormat="1" x14ac:dyDescent="0.25"/>
    <row r="1006542" customFormat="1" x14ac:dyDescent="0.25"/>
    <row r="1006543" customFormat="1" x14ac:dyDescent="0.25"/>
    <row r="1006544" customFormat="1" x14ac:dyDescent="0.25"/>
    <row r="1006545" customFormat="1" x14ac:dyDescent="0.25"/>
    <row r="1006546" customFormat="1" x14ac:dyDescent="0.25"/>
    <row r="1006547" customFormat="1" x14ac:dyDescent="0.25"/>
    <row r="1006548" customFormat="1" x14ac:dyDescent="0.25"/>
    <row r="1006549" customFormat="1" x14ac:dyDescent="0.25"/>
    <row r="1006550" customFormat="1" x14ac:dyDescent="0.25"/>
    <row r="1006551" customFormat="1" x14ac:dyDescent="0.25"/>
    <row r="1006552" customFormat="1" x14ac:dyDescent="0.25"/>
    <row r="1006553" customFormat="1" x14ac:dyDescent="0.25"/>
    <row r="1006554" customFormat="1" x14ac:dyDescent="0.25"/>
    <row r="1006555" customFormat="1" x14ac:dyDescent="0.25"/>
    <row r="1006556" customFormat="1" x14ac:dyDescent="0.25"/>
    <row r="1006557" customFormat="1" x14ac:dyDescent="0.25"/>
    <row r="1006558" customFormat="1" x14ac:dyDescent="0.25"/>
    <row r="1006559" customFormat="1" x14ac:dyDescent="0.25"/>
    <row r="1006560" customFormat="1" x14ac:dyDescent="0.25"/>
    <row r="1006561" customFormat="1" x14ac:dyDescent="0.25"/>
    <row r="1006562" customFormat="1" x14ac:dyDescent="0.25"/>
    <row r="1006563" customFormat="1" x14ac:dyDescent="0.25"/>
    <row r="1006564" customFormat="1" x14ac:dyDescent="0.25"/>
    <row r="1006565" customFormat="1" x14ac:dyDescent="0.25"/>
    <row r="1006566" customFormat="1" x14ac:dyDescent="0.25"/>
    <row r="1006567" customFormat="1" x14ac:dyDescent="0.25"/>
    <row r="1006568" customFormat="1" x14ac:dyDescent="0.25"/>
    <row r="1006569" customFormat="1" x14ac:dyDescent="0.25"/>
    <row r="1006570" customFormat="1" x14ac:dyDescent="0.25"/>
    <row r="1006571" customFormat="1" x14ac:dyDescent="0.25"/>
    <row r="1006572" customFormat="1" x14ac:dyDescent="0.25"/>
    <row r="1006573" customFormat="1" x14ac:dyDescent="0.25"/>
    <row r="1006574" customFormat="1" x14ac:dyDescent="0.25"/>
    <row r="1006575" customFormat="1" x14ac:dyDescent="0.25"/>
    <row r="1006576" customFormat="1" x14ac:dyDescent="0.25"/>
    <row r="1006577" customFormat="1" x14ac:dyDescent="0.25"/>
    <row r="1006578" customFormat="1" x14ac:dyDescent="0.25"/>
    <row r="1006579" customFormat="1" x14ac:dyDescent="0.25"/>
    <row r="1006580" customFormat="1" x14ac:dyDescent="0.25"/>
    <row r="1006581" customFormat="1" x14ac:dyDescent="0.25"/>
    <row r="1006582" customFormat="1" x14ac:dyDescent="0.25"/>
    <row r="1006583" customFormat="1" x14ac:dyDescent="0.25"/>
    <row r="1006584" customFormat="1" x14ac:dyDescent="0.25"/>
    <row r="1006585" customFormat="1" x14ac:dyDescent="0.25"/>
    <row r="1006586" customFormat="1" x14ac:dyDescent="0.25"/>
    <row r="1006587" customFormat="1" x14ac:dyDescent="0.25"/>
    <row r="1006588" customFormat="1" x14ac:dyDescent="0.25"/>
    <row r="1006589" customFormat="1" x14ac:dyDescent="0.25"/>
    <row r="1006590" customFormat="1" x14ac:dyDescent="0.25"/>
    <row r="1006591" customFormat="1" x14ac:dyDescent="0.25"/>
    <row r="1006592" customFormat="1" x14ac:dyDescent="0.25"/>
    <row r="1006593" customFormat="1" x14ac:dyDescent="0.25"/>
    <row r="1006594" customFormat="1" x14ac:dyDescent="0.25"/>
    <row r="1006595" customFormat="1" x14ac:dyDescent="0.25"/>
    <row r="1006596" customFormat="1" x14ac:dyDescent="0.25"/>
    <row r="1006597" customFormat="1" x14ac:dyDescent="0.25"/>
    <row r="1006598" customFormat="1" x14ac:dyDescent="0.25"/>
    <row r="1006599" customFormat="1" x14ac:dyDescent="0.25"/>
    <row r="1006600" customFormat="1" x14ac:dyDescent="0.25"/>
    <row r="1006601" customFormat="1" x14ac:dyDescent="0.25"/>
    <row r="1006602" customFormat="1" x14ac:dyDescent="0.25"/>
    <row r="1006603" customFormat="1" x14ac:dyDescent="0.25"/>
    <row r="1006604" customFormat="1" x14ac:dyDescent="0.25"/>
    <row r="1006605" customFormat="1" x14ac:dyDescent="0.25"/>
    <row r="1006606" customFormat="1" x14ac:dyDescent="0.25"/>
    <row r="1006607" customFormat="1" x14ac:dyDescent="0.25"/>
    <row r="1006608" customFormat="1" x14ac:dyDescent="0.25"/>
    <row r="1006609" customFormat="1" x14ac:dyDescent="0.25"/>
    <row r="1006610" customFormat="1" x14ac:dyDescent="0.25"/>
    <row r="1006611" customFormat="1" x14ac:dyDescent="0.25"/>
    <row r="1006612" customFormat="1" x14ac:dyDescent="0.25"/>
    <row r="1006613" customFormat="1" x14ac:dyDescent="0.25"/>
    <row r="1006614" customFormat="1" x14ac:dyDescent="0.25"/>
    <row r="1006615" customFormat="1" x14ac:dyDescent="0.25"/>
    <row r="1006616" customFormat="1" x14ac:dyDescent="0.25"/>
    <row r="1006617" customFormat="1" x14ac:dyDescent="0.25"/>
    <row r="1006618" customFormat="1" x14ac:dyDescent="0.25"/>
    <row r="1006619" customFormat="1" x14ac:dyDescent="0.25"/>
    <row r="1006620" customFormat="1" x14ac:dyDescent="0.25"/>
    <row r="1006621" customFormat="1" x14ac:dyDescent="0.25"/>
    <row r="1006622" customFormat="1" x14ac:dyDescent="0.25"/>
    <row r="1006623" customFormat="1" x14ac:dyDescent="0.25"/>
    <row r="1006624" customFormat="1" x14ac:dyDescent="0.25"/>
    <row r="1006625" customFormat="1" x14ac:dyDescent="0.25"/>
    <row r="1006626" customFormat="1" x14ac:dyDescent="0.25"/>
    <row r="1006627" customFormat="1" x14ac:dyDescent="0.25"/>
    <row r="1006628" customFormat="1" x14ac:dyDescent="0.25"/>
    <row r="1006629" customFormat="1" x14ac:dyDescent="0.25"/>
    <row r="1006630" customFormat="1" x14ac:dyDescent="0.25"/>
    <row r="1006631" customFormat="1" x14ac:dyDescent="0.25"/>
    <row r="1006632" customFormat="1" x14ac:dyDescent="0.25"/>
    <row r="1006633" customFormat="1" x14ac:dyDescent="0.25"/>
    <row r="1006634" customFormat="1" x14ac:dyDescent="0.25"/>
    <row r="1006635" customFormat="1" x14ac:dyDescent="0.25"/>
    <row r="1006636" customFormat="1" x14ac:dyDescent="0.25"/>
    <row r="1006637" customFormat="1" x14ac:dyDescent="0.25"/>
    <row r="1006638" customFormat="1" x14ac:dyDescent="0.25"/>
    <row r="1006639" customFormat="1" x14ac:dyDescent="0.25"/>
    <row r="1006640" customFormat="1" x14ac:dyDescent="0.25"/>
    <row r="1006641" customFormat="1" x14ac:dyDescent="0.25"/>
    <row r="1006642" customFormat="1" x14ac:dyDescent="0.25"/>
    <row r="1006643" customFormat="1" x14ac:dyDescent="0.25"/>
    <row r="1006644" customFormat="1" x14ac:dyDescent="0.25"/>
    <row r="1006645" customFormat="1" x14ac:dyDescent="0.25"/>
    <row r="1006646" customFormat="1" x14ac:dyDescent="0.25"/>
    <row r="1006647" customFormat="1" x14ac:dyDescent="0.25"/>
    <row r="1006648" customFormat="1" x14ac:dyDescent="0.25"/>
    <row r="1006649" customFormat="1" x14ac:dyDescent="0.25"/>
    <row r="1006650" customFormat="1" x14ac:dyDescent="0.25"/>
    <row r="1006651" customFormat="1" x14ac:dyDescent="0.25"/>
    <row r="1006652" customFormat="1" x14ac:dyDescent="0.25"/>
    <row r="1006653" customFormat="1" x14ac:dyDescent="0.25"/>
    <row r="1006654" customFormat="1" x14ac:dyDescent="0.25"/>
    <row r="1006655" customFormat="1" x14ac:dyDescent="0.25"/>
    <row r="1006656" customFormat="1" x14ac:dyDescent="0.25"/>
    <row r="1006657" customFormat="1" x14ac:dyDescent="0.25"/>
    <row r="1006658" customFormat="1" x14ac:dyDescent="0.25"/>
    <row r="1006659" customFormat="1" x14ac:dyDescent="0.25"/>
    <row r="1006660" customFormat="1" x14ac:dyDescent="0.25"/>
    <row r="1006661" customFormat="1" x14ac:dyDescent="0.25"/>
    <row r="1006662" customFormat="1" x14ac:dyDescent="0.25"/>
    <row r="1006663" customFormat="1" x14ac:dyDescent="0.25"/>
    <row r="1006664" customFormat="1" x14ac:dyDescent="0.25"/>
    <row r="1006665" customFormat="1" x14ac:dyDescent="0.25"/>
    <row r="1006666" customFormat="1" x14ac:dyDescent="0.25"/>
    <row r="1006667" customFormat="1" x14ac:dyDescent="0.25"/>
    <row r="1006668" customFormat="1" x14ac:dyDescent="0.25"/>
    <row r="1006669" customFormat="1" x14ac:dyDescent="0.25"/>
    <row r="1006670" customFormat="1" x14ac:dyDescent="0.25"/>
    <row r="1006671" customFormat="1" x14ac:dyDescent="0.25"/>
    <row r="1006672" customFormat="1" x14ac:dyDescent="0.25"/>
    <row r="1006673" customFormat="1" x14ac:dyDescent="0.25"/>
    <row r="1006674" customFormat="1" x14ac:dyDescent="0.25"/>
    <row r="1006675" customFormat="1" x14ac:dyDescent="0.25"/>
    <row r="1006676" customFormat="1" x14ac:dyDescent="0.25"/>
    <row r="1006677" customFormat="1" x14ac:dyDescent="0.25"/>
    <row r="1006678" customFormat="1" x14ac:dyDescent="0.25"/>
    <row r="1006679" customFormat="1" x14ac:dyDescent="0.25"/>
    <row r="1006680" customFormat="1" x14ac:dyDescent="0.25"/>
    <row r="1006681" customFormat="1" x14ac:dyDescent="0.25"/>
    <row r="1006682" customFormat="1" x14ac:dyDescent="0.25"/>
    <row r="1006683" customFormat="1" x14ac:dyDescent="0.25"/>
    <row r="1006684" customFormat="1" x14ac:dyDescent="0.25"/>
    <row r="1006685" customFormat="1" x14ac:dyDescent="0.25"/>
    <row r="1006686" customFormat="1" x14ac:dyDescent="0.25"/>
    <row r="1006687" customFormat="1" x14ac:dyDescent="0.25"/>
    <row r="1006688" customFormat="1" x14ac:dyDescent="0.25"/>
    <row r="1006689" customFormat="1" x14ac:dyDescent="0.25"/>
    <row r="1006690" customFormat="1" x14ac:dyDescent="0.25"/>
    <row r="1006691" customFormat="1" x14ac:dyDescent="0.25"/>
    <row r="1006692" customFormat="1" x14ac:dyDescent="0.25"/>
    <row r="1006693" customFormat="1" x14ac:dyDescent="0.25"/>
    <row r="1006694" customFormat="1" x14ac:dyDescent="0.25"/>
    <row r="1006695" customFormat="1" x14ac:dyDescent="0.25"/>
    <row r="1006696" customFormat="1" x14ac:dyDescent="0.25"/>
    <row r="1006697" customFormat="1" x14ac:dyDescent="0.25"/>
    <row r="1006698" customFormat="1" x14ac:dyDescent="0.25"/>
    <row r="1006699" customFormat="1" x14ac:dyDescent="0.25"/>
    <row r="1006700" customFormat="1" x14ac:dyDescent="0.25"/>
    <row r="1006701" customFormat="1" x14ac:dyDescent="0.25"/>
    <row r="1006702" customFormat="1" x14ac:dyDescent="0.25"/>
    <row r="1006703" customFormat="1" x14ac:dyDescent="0.25"/>
    <row r="1006704" customFormat="1" x14ac:dyDescent="0.25"/>
    <row r="1006705" customFormat="1" x14ac:dyDescent="0.25"/>
    <row r="1006706" customFormat="1" x14ac:dyDescent="0.25"/>
    <row r="1006707" customFormat="1" x14ac:dyDescent="0.25"/>
    <row r="1006708" customFormat="1" x14ac:dyDescent="0.25"/>
    <row r="1006709" customFormat="1" x14ac:dyDescent="0.25"/>
    <row r="1006710" customFormat="1" x14ac:dyDescent="0.25"/>
    <row r="1006711" customFormat="1" x14ac:dyDescent="0.25"/>
    <row r="1006712" customFormat="1" x14ac:dyDescent="0.25"/>
    <row r="1006713" customFormat="1" x14ac:dyDescent="0.25"/>
    <row r="1006714" customFormat="1" x14ac:dyDescent="0.25"/>
    <row r="1006715" customFormat="1" x14ac:dyDescent="0.25"/>
    <row r="1006716" customFormat="1" x14ac:dyDescent="0.25"/>
    <row r="1006717" customFormat="1" x14ac:dyDescent="0.25"/>
    <row r="1006718" customFormat="1" x14ac:dyDescent="0.25"/>
    <row r="1006719" customFormat="1" x14ac:dyDescent="0.25"/>
    <row r="1006720" customFormat="1" x14ac:dyDescent="0.25"/>
    <row r="1006721" customFormat="1" x14ac:dyDescent="0.25"/>
    <row r="1006722" customFormat="1" x14ac:dyDescent="0.25"/>
    <row r="1006723" customFormat="1" x14ac:dyDescent="0.25"/>
    <row r="1006724" customFormat="1" x14ac:dyDescent="0.25"/>
    <row r="1006725" customFormat="1" x14ac:dyDescent="0.25"/>
    <row r="1006726" customFormat="1" x14ac:dyDescent="0.25"/>
    <row r="1006727" customFormat="1" x14ac:dyDescent="0.25"/>
    <row r="1006728" customFormat="1" x14ac:dyDescent="0.25"/>
    <row r="1006729" customFormat="1" x14ac:dyDescent="0.25"/>
    <row r="1006730" customFormat="1" x14ac:dyDescent="0.25"/>
    <row r="1006731" customFormat="1" x14ac:dyDescent="0.25"/>
    <row r="1006732" customFormat="1" x14ac:dyDescent="0.25"/>
    <row r="1006733" customFormat="1" x14ac:dyDescent="0.25"/>
    <row r="1006734" customFormat="1" x14ac:dyDescent="0.25"/>
    <row r="1006735" customFormat="1" x14ac:dyDescent="0.25"/>
    <row r="1006736" customFormat="1" x14ac:dyDescent="0.25"/>
    <row r="1006737" customFormat="1" x14ac:dyDescent="0.25"/>
    <row r="1006738" customFormat="1" x14ac:dyDescent="0.25"/>
    <row r="1006739" customFormat="1" x14ac:dyDescent="0.25"/>
    <row r="1006740" customFormat="1" x14ac:dyDescent="0.25"/>
    <row r="1006741" customFormat="1" x14ac:dyDescent="0.25"/>
    <row r="1006742" customFormat="1" x14ac:dyDescent="0.25"/>
    <row r="1006743" customFormat="1" x14ac:dyDescent="0.25"/>
    <row r="1006744" customFormat="1" x14ac:dyDescent="0.25"/>
    <row r="1006745" customFormat="1" x14ac:dyDescent="0.25"/>
    <row r="1006746" customFormat="1" x14ac:dyDescent="0.25"/>
    <row r="1006747" customFormat="1" x14ac:dyDescent="0.25"/>
    <row r="1006748" customFormat="1" x14ac:dyDescent="0.25"/>
    <row r="1006749" customFormat="1" x14ac:dyDescent="0.25"/>
    <row r="1006750" customFormat="1" x14ac:dyDescent="0.25"/>
    <row r="1006751" customFormat="1" x14ac:dyDescent="0.25"/>
    <row r="1006752" customFormat="1" x14ac:dyDescent="0.25"/>
    <row r="1006753" customFormat="1" x14ac:dyDescent="0.25"/>
    <row r="1006754" customFormat="1" x14ac:dyDescent="0.25"/>
    <row r="1006755" customFormat="1" x14ac:dyDescent="0.25"/>
    <row r="1006756" customFormat="1" x14ac:dyDescent="0.25"/>
    <row r="1006757" customFormat="1" x14ac:dyDescent="0.25"/>
    <row r="1006758" customFormat="1" x14ac:dyDescent="0.25"/>
    <row r="1006759" customFormat="1" x14ac:dyDescent="0.25"/>
    <row r="1006760" customFormat="1" x14ac:dyDescent="0.25"/>
    <row r="1006761" customFormat="1" x14ac:dyDescent="0.25"/>
    <row r="1006762" customFormat="1" x14ac:dyDescent="0.25"/>
    <row r="1006763" customFormat="1" x14ac:dyDescent="0.25"/>
    <row r="1006764" customFormat="1" x14ac:dyDescent="0.25"/>
    <row r="1006765" customFormat="1" x14ac:dyDescent="0.25"/>
    <row r="1006766" customFormat="1" x14ac:dyDescent="0.25"/>
    <row r="1006767" customFormat="1" x14ac:dyDescent="0.25"/>
    <row r="1006768" customFormat="1" x14ac:dyDescent="0.25"/>
    <row r="1006769" customFormat="1" x14ac:dyDescent="0.25"/>
    <row r="1006770" customFormat="1" x14ac:dyDescent="0.25"/>
    <row r="1006771" customFormat="1" x14ac:dyDescent="0.25"/>
    <row r="1006772" customFormat="1" x14ac:dyDescent="0.25"/>
    <row r="1006773" customFormat="1" x14ac:dyDescent="0.25"/>
    <row r="1006774" customFormat="1" x14ac:dyDescent="0.25"/>
    <row r="1006775" customFormat="1" x14ac:dyDescent="0.25"/>
    <row r="1006776" customFormat="1" x14ac:dyDescent="0.25"/>
    <row r="1006777" customFormat="1" x14ac:dyDescent="0.25"/>
    <row r="1006778" customFormat="1" x14ac:dyDescent="0.25"/>
    <row r="1006779" customFormat="1" x14ac:dyDescent="0.25"/>
    <row r="1006780" customFormat="1" x14ac:dyDescent="0.25"/>
    <row r="1006781" customFormat="1" x14ac:dyDescent="0.25"/>
    <row r="1006782" customFormat="1" x14ac:dyDescent="0.25"/>
    <row r="1006783" customFormat="1" x14ac:dyDescent="0.25"/>
    <row r="1006784" customFormat="1" x14ac:dyDescent="0.25"/>
    <row r="1006785" customFormat="1" x14ac:dyDescent="0.25"/>
    <row r="1006786" customFormat="1" x14ac:dyDescent="0.25"/>
    <row r="1006787" customFormat="1" x14ac:dyDescent="0.25"/>
    <row r="1006788" customFormat="1" x14ac:dyDescent="0.25"/>
    <row r="1006789" customFormat="1" x14ac:dyDescent="0.25"/>
    <row r="1006790" customFormat="1" x14ac:dyDescent="0.25"/>
    <row r="1006791" customFormat="1" x14ac:dyDescent="0.25"/>
    <row r="1006792" customFormat="1" x14ac:dyDescent="0.25"/>
    <row r="1006793" customFormat="1" x14ac:dyDescent="0.25"/>
    <row r="1006794" customFormat="1" x14ac:dyDescent="0.25"/>
    <row r="1006795" customFormat="1" x14ac:dyDescent="0.25"/>
    <row r="1006796" customFormat="1" x14ac:dyDescent="0.25"/>
    <row r="1006797" customFormat="1" x14ac:dyDescent="0.25"/>
    <row r="1006798" customFormat="1" x14ac:dyDescent="0.25"/>
    <row r="1006799" customFormat="1" x14ac:dyDescent="0.25"/>
    <row r="1006800" customFormat="1" x14ac:dyDescent="0.25"/>
    <row r="1006801" customFormat="1" x14ac:dyDescent="0.25"/>
    <row r="1006802" customFormat="1" x14ac:dyDescent="0.25"/>
    <row r="1006803" customFormat="1" x14ac:dyDescent="0.25"/>
    <row r="1006804" customFormat="1" x14ac:dyDescent="0.25"/>
    <row r="1006805" customFormat="1" x14ac:dyDescent="0.25"/>
    <row r="1006806" customFormat="1" x14ac:dyDescent="0.25"/>
    <row r="1006807" customFormat="1" x14ac:dyDescent="0.25"/>
    <row r="1006808" customFormat="1" x14ac:dyDescent="0.25"/>
    <row r="1006809" customFormat="1" x14ac:dyDescent="0.25"/>
    <row r="1006810" customFormat="1" x14ac:dyDescent="0.25"/>
    <row r="1006811" customFormat="1" x14ac:dyDescent="0.25"/>
    <row r="1006812" customFormat="1" x14ac:dyDescent="0.25"/>
    <row r="1006813" customFormat="1" x14ac:dyDescent="0.25"/>
    <row r="1006814" customFormat="1" x14ac:dyDescent="0.25"/>
    <row r="1006815" customFormat="1" x14ac:dyDescent="0.25"/>
    <row r="1006816" customFormat="1" x14ac:dyDescent="0.25"/>
    <row r="1006817" customFormat="1" x14ac:dyDescent="0.25"/>
    <row r="1006818" customFormat="1" x14ac:dyDescent="0.25"/>
    <row r="1006819" customFormat="1" x14ac:dyDescent="0.25"/>
    <row r="1006820" customFormat="1" x14ac:dyDescent="0.25"/>
    <row r="1006821" customFormat="1" x14ac:dyDescent="0.25"/>
    <row r="1006822" customFormat="1" x14ac:dyDescent="0.25"/>
    <row r="1006823" customFormat="1" x14ac:dyDescent="0.25"/>
    <row r="1006824" customFormat="1" x14ac:dyDescent="0.25"/>
    <row r="1006825" customFormat="1" x14ac:dyDescent="0.25"/>
    <row r="1006826" customFormat="1" x14ac:dyDescent="0.25"/>
    <row r="1006827" customFormat="1" x14ac:dyDescent="0.25"/>
    <row r="1006828" customFormat="1" x14ac:dyDescent="0.25"/>
    <row r="1006829" customFormat="1" x14ac:dyDescent="0.25"/>
    <row r="1006830" customFormat="1" x14ac:dyDescent="0.25"/>
    <row r="1006831" customFormat="1" x14ac:dyDescent="0.25"/>
    <row r="1006832" customFormat="1" x14ac:dyDescent="0.25"/>
    <row r="1006833" customFormat="1" x14ac:dyDescent="0.25"/>
    <row r="1006834" customFormat="1" x14ac:dyDescent="0.25"/>
    <row r="1006835" customFormat="1" x14ac:dyDescent="0.25"/>
    <row r="1006836" customFormat="1" x14ac:dyDescent="0.25"/>
    <row r="1006837" customFormat="1" x14ac:dyDescent="0.25"/>
    <row r="1006838" customFormat="1" x14ac:dyDescent="0.25"/>
    <row r="1006839" customFormat="1" x14ac:dyDescent="0.25"/>
    <row r="1006840" customFormat="1" x14ac:dyDescent="0.25"/>
    <row r="1006841" customFormat="1" x14ac:dyDescent="0.25"/>
    <row r="1006842" customFormat="1" x14ac:dyDescent="0.25"/>
    <row r="1006843" customFormat="1" x14ac:dyDescent="0.25"/>
    <row r="1006844" customFormat="1" x14ac:dyDescent="0.25"/>
    <row r="1006845" customFormat="1" x14ac:dyDescent="0.25"/>
    <row r="1006846" customFormat="1" x14ac:dyDescent="0.25"/>
    <row r="1006847" customFormat="1" x14ac:dyDescent="0.25"/>
    <row r="1006848" customFormat="1" x14ac:dyDescent="0.25"/>
    <row r="1006849" customFormat="1" x14ac:dyDescent="0.25"/>
    <row r="1006850" customFormat="1" x14ac:dyDescent="0.25"/>
    <row r="1006851" customFormat="1" x14ac:dyDescent="0.25"/>
    <row r="1006852" customFormat="1" x14ac:dyDescent="0.25"/>
    <row r="1006853" customFormat="1" x14ac:dyDescent="0.25"/>
    <row r="1006854" customFormat="1" x14ac:dyDescent="0.25"/>
    <row r="1006855" customFormat="1" x14ac:dyDescent="0.25"/>
    <row r="1006856" customFormat="1" x14ac:dyDescent="0.25"/>
    <row r="1006857" customFormat="1" x14ac:dyDescent="0.25"/>
    <row r="1006858" customFormat="1" x14ac:dyDescent="0.25"/>
    <row r="1006859" customFormat="1" x14ac:dyDescent="0.25"/>
    <row r="1006860" customFormat="1" x14ac:dyDescent="0.25"/>
    <row r="1006861" customFormat="1" x14ac:dyDescent="0.25"/>
    <row r="1006862" customFormat="1" x14ac:dyDescent="0.25"/>
    <row r="1006863" customFormat="1" x14ac:dyDescent="0.25"/>
    <row r="1006864" customFormat="1" x14ac:dyDescent="0.25"/>
    <row r="1006865" customFormat="1" x14ac:dyDescent="0.25"/>
    <row r="1006866" customFormat="1" x14ac:dyDescent="0.25"/>
    <row r="1006867" customFormat="1" x14ac:dyDescent="0.25"/>
    <row r="1006868" customFormat="1" x14ac:dyDescent="0.25"/>
    <row r="1006869" customFormat="1" x14ac:dyDescent="0.25"/>
    <row r="1006870" customFormat="1" x14ac:dyDescent="0.25"/>
    <row r="1006871" customFormat="1" x14ac:dyDescent="0.25"/>
    <row r="1006872" customFormat="1" x14ac:dyDescent="0.25"/>
    <row r="1006873" customFormat="1" x14ac:dyDescent="0.25"/>
    <row r="1006874" customFormat="1" x14ac:dyDescent="0.25"/>
    <row r="1006875" customFormat="1" x14ac:dyDescent="0.25"/>
    <row r="1006876" customFormat="1" x14ac:dyDescent="0.25"/>
    <row r="1006877" customFormat="1" x14ac:dyDescent="0.25"/>
    <row r="1006878" customFormat="1" x14ac:dyDescent="0.25"/>
    <row r="1006879" customFormat="1" x14ac:dyDescent="0.25"/>
    <row r="1006880" customFormat="1" x14ac:dyDescent="0.25"/>
    <row r="1006881" customFormat="1" x14ac:dyDescent="0.25"/>
    <row r="1006882" customFormat="1" x14ac:dyDescent="0.25"/>
    <row r="1006883" customFormat="1" x14ac:dyDescent="0.25"/>
    <row r="1006884" customFormat="1" x14ac:dyDescent="0.25"/>
    <row r="1006885" customFormat="1" x14ac:dyDescent="0.25"/>
    <row r="1006886" customFormat="1" x14ac:dyDescent="0.25"/>
    <row r="1006887" customFormat="1" x14ac:dyDescent="0.25"/>
    <row r="1006888" customFormat="1" x14ac:dyDescent="0.25"/>
    <row r="1006889" customFormat="1" x14ac:dyDescent="0.25"/>
    <row r="1006890" customFormat="1" x14ac:dyDescent="0.25"/>
    <row r="1006891" customFormat="1" x14ac:dyDescent="0.25"/>
    <row r="1006892" customFormat="1" x14ac:dyDescent="0.25"/>
    <row r="1006893" customFormat="1" x14ac:dyDescent="0.25"/>
    <row r="1006894" customFormat="1" x14ac:dyDescent="0.25"/>
    <row r="1006895" customFormat="1" x14ac:dyDescent="0.25"/>
    <row r="1006896" customFormat="1" x14ac:dyDescent="0.25"/>
    <row r="1006897" customFormat="1" x14ac:dyDescent="0.25"/>
    <row r="1006898" customFormat="1" x14ac:dyDescent="0.25"/>
    <row r="1006899" customFormat="1" x14ac:dyDescent="0.25"/>
    <row r="1006900" customFormat="1" x14ac:dyDescent="0.25"/>
    <row r="1006901" customFormat="1" x14ac:dyDescent="0.25"/>
    <row r="1006902" customFormat="1" x14ac:dyDescent="0.25"/>
    <row r="1006903" customFormat="1" x14ac:dyDescent="0.25"/>
    <row r="1006904" customFormat="1" x14ac:dyDescent="0.25"/>
    <row r="1006905" customFormat="1" x14ac:dyDescent="0.25"/>
    <row r="1006906" customFormat="1" x14ac:dyDescent="0.25"/>
    <row r="1006907" customFormat="1" x14ac:dyDescent="0.25"/>
    <row r="1006908" customFormat="1" x14ac:dyDescent="0.25"/>
    <row r="1006909" customFormat="1" x14ac:dyDescent="0.25"/>
    <row r="1006910" customFormat="1" x14ac:dyDescent="0.25"/>
    <row r="1006911" customFormat="1" x14ac:dyDescent="0.25"/>
    <row r="1006912" customFormat="1" x14ac:dyDescent="0.25"/>
    <row r="1006913" customFormat="1" x14ac:dyDescent="0.25"/>
    <row r="1006914" customFormat="1" x14ac:dyDescent="0.25"/>
    <row r="1006915" customFormat="1" x14ac:dyDescent="0.25"/>
    <row r="1006916" customFormat="1" x14ac:dyDescent="0.25"/>
    <row r="1006917" customFormat="1" x14ac:dyDescent="0.25"/>
    <row r="1006918" customFormat="1" x14ac:dyDescent="0.25"/>
    <row r="1006919" customFormat="1" x14ac:dyDescent="0.25"/>
    <row r="1006920" customFormat="1" x14ac:dyDescent="0.25"/>
    <row r="1006921" customFormat="1" x14ac:dyDescent="0.25"/>
    <row r="1006922" customFormat="1" x14ac:dyDescent="0.25"/>
    <row r="1006923" customFormat="1" x14ac:dyDescent="0.25"/>
    <row r="1006924" customFormat="1" x14ac:dyDescent="0.25"/>
    <row r="1006925" customFormat="1" x14ac:dyDescent="0.25"/>
    <row r="1006926" customFormat="1" x14ac:dyDescent="0.25"/>
    <row r="1006927" customFormat="1" x14ac:dyDescent="0.25"/>
    <row r="1006928" customFormat="1" x14ac:dyDescent="0.25"/>
    <row r="1006929" customFormat="1" x14ac:dyDescent="0.25"/>
    <row r="1006930" customFormat="1" x14ac:dyDescent="0.25"/>
    <row r="1006931" customFormat="1" x14ac:dyDescent="0.25"/>
    <row r="1006932" customFormat="1" x14ac:dyDescent="0.25"/>
    <row r="1006933" customFormat="1" x14ac:dyDescent="0.25"/>
    <row r="1006934" customFormat="1" x14ac:dyDescent="0.25"/>
    <row r="1006935" customFormat="1" x14ac:dyDescent="0.25"/>
    <row r="1006936" customFormat="1" x14ac:dyDescent="0.25"/>
    <row r="1006937" customFormat="1" x14ac:dyDescent="0.25"/>
    <row r="1006938" customFormat="1" x14ac:dyDescent="0.25"/>
    <row r="1006939" customFormat="1" x14ac:dyDescent="0.25"/>
    <row r="1006940" customFormat="1" x14ac:dyDescent="0.25"/>
    <row r="1006941" customFormat="1" x14ac:dyDescent="0.25"/>
    <row r="1006942" customFormat="1" x14ac:dyDescent="0.25"/>
    <row r="1006943" customFormat="1" x14ac:dyDescent="0.25"/>
    <row r="1006944" customFormat="1" x14ac:dyDescent="0.25"/>
    <row r="1006945" customFormat="1" x14ac:dyDescent="0.25"/>
    <row r="1006946" customFormat="1" x14ac:dyDescent="0.25"/>
    <row r="1006947" customFormat="1" x14ac:dyDescent="0.25"/>
    <row r="1006948" customFormat="1" x14ac:dyDescent="0.25"/>
    <row r="1006949" customFormat="1" x14ac:dyDescent="0.25"/>
    <row r="1006950" customFormat="1" x14ac:dyDescent="0.25"/>
    <row r="1006951" customFormat="1" x14ac:dyDescent="0.25"/>
    <row r="1006952" customFormat="1" x14ac:dyDescent="0.25"/>
    <row r="1006953" customFormat="1" x14ac:dyDescent="0.25"/>
    <row r="1006954" customFormat="1" x14ac:dyDescent="0.25"/>
    <row r="1006955" customFormat="1" x14ac:dyDescent="0.25"/>
    <row r="1006956" customFormat="1" x14ac:dyDescent="0.25"/>
    <row r="1006957" customFormat="1" x14ac:dyDescent="0.25"/>
    <row r="1006958" customFormat="1" x14ac:dyDescent="0.25"/>
    <row r="1006959" customFormat="1" x14ac:dyDescent="0.25"/>
    <row r="1006960" customFormat="1" x14ac:dyDescent="0.25"/>
    <row r="1006961" customFormat="1" x14ac:dyDescent="0.25"/>
    <row r="1006962" customFormat="1" x14ac:dyDescent="0.25"/>
    <row r="1006963" customFormat="1" x14ac:dyDescent="0.25"/>
    <row r="1006964" customFormat="1" x14ac:dyDescent="0.25"/>
    <row r="1006965" customFormat="1" x14ac:dyDescent="0.25"/>
    <row r="1006966" customFormat="1" x14ac:dyDescent="0.25"/>
    <row r="1006967" customFormat="1" x14ac:dyDescent="0.25"/>
    <row r="1006968" customFormat="1" x14ac:dyDescent="0.25"/>
    <row r="1006969" customFormat="1" x14ac:dyDescent="0.25"/>
    <row r="1006970" customFormat="1" x14ac:dyDescent="0.25"/>
    <row r="1006971" customFormat="1" x14ac:dyDescent="0.25"/>
    <row r="1006972" customFormat="1" x14ac:dyDescent="0.25"/>
    <row r="1006973" customFormat="1" x14ac:dyDescent="0.25"/>
    <row r="1006974" customFormat="1" x14ac:dyDescent="0.25"/>
    <row r="1006975" customFormat="1" x14ac:dyDescent="0.25"/>
    <row r="1006976" customFormat="1" x14ac:dyDescent="0.25"/>
    <row r="1006977" customFormat="1" x14ac:dyDescent="0.25"/>
    <row r="1006978" customFormat="1" x14ac:dyDescent="0.25"/>
    <row r="1006979" customFormat="1" x14ac:dyDescent="0.25"/>
    <row r="1006980" customFormat="1" x14ac:dyDescent="0.25"/>
    <row r="1006981" customFormat="1" x14ac:dyDescent="0.25"/>
    <row r="1006982" customFormat="1" x14ac:dyDescent="0.25"/>
    <row r="1006983" customFormat="1" x14ac:dyDescent="0.25"/>
    <row r="1006984" customFormat="1" x14ac:dyDescent="0.25"/>
    <row r="1006985" customFormat="1" x14ac:dyDescent="0.25"/>
    <row r="1006986" customFormat="1" x14ac:dyDescent="0.25"/>
    <row r="1006987" customFormat="1" x14ac:dyDescent="0.25"/>
    <row r="1006988" customFormat="1" x14ac:dyDescent="0.25"/>
    <row r="1006989" customFormat="1" x14ac:dyDescent="0.25"/>
    <row r="1006990" customFormat="1" x14ac:dyDescent="0.25"/>
    <row r="1006991" customFormat="1" x14ac:dyDescent="0.25"/>
    <row r="1006992" customFormat="1" x14ac:dyDescent="0.25"/>
    <row r="1006993" customFormat="1" x14ac:dyDescent="0.25"/>
    <row r="1006994" customFormat="1" x14ac:dyDescent="0.25"/>
    <row r="1006995" customFormat="1" x14ac:dyDescent="0.25"/>
    <row r="1006996" customFormat="1" x14ac:dyDescent="0.25"/>
    <row r="1006997" customFormat="1" x14ac:dyDescent="0.25"/>
    <row r="1006998" customFormat="1" x14ac:dyDescent="0.25"/>
    <row r="1006999" customFormat="1" x14ac:dyDescent="0.25"/>
    <row r="1007000" customFormat="1" x14ac:dyDescent="0.25"/>
    <row r="1007001" customFormat="1" x14ac:dyDescent="0.25"/>
    <row r="1007002" customFormat="1" x14ac:dyDescent="0.25"/>
    <row r="1007003" customFormat="1" x14ac:dyDescent="0.25"/>
    <row r="1007004" customFormat="1" x14ac:dyDescent="0.25"/>
    <row r="1007005" customFormat="1" x14ac:dyDescent="0.25"/>
    <row r="1007006" customFormat="1" x14ac:dyDescent="0.25"/>
    <row r="1007007" customFormat="1" x14ac:dyDescent="0.25"/>
    <row r="1007008" customFormat="1" x14ac:dyDescent="0.25"/>
    <row r="1007009" customFormat="1" x14ac:dyDescent="0.25"/>
    <row r="1007010" customFormat="1" x14ac:dyDescent="0.25"/>
    <row r="1007011" customFormat="1" x14ac:dyDescent="0.25"/>
    <row r="1007012" customFormat="1" x14ac:dyDescent="0.25"/>
    <row r="1007013" customFormat="1" x14ac:dyDescent="0.25"/>
    <row r="1007014" customFormat="1" x14ac:dyDescent="0.25"/>
    <row r="1007015" customFormat="1" x14ac:dyDescent="0.25"/>
    <row r="1007016" customFormat="1" x14ac:dyDescent="0.25"/>
    <row r="1007017" customFormat="1" x14ac:dyDescent="0.25"/>
    <row r="1007018" customFormat="1" x14ac:dyDescent="0.25"/>
    <row r="1007019" customFormat="1" x14ac:dyDescent="0.25"/>
    <row r="1007020" customFormat="1" x14ac:dyDescent="0.25"/>
    <row r="1007021" customFormat="1" x14ac:dyDescent="0.25"/>
    <row r="1007022" customFormat="1" x14ac:dyDescent="0.25"/>
    <row r="1007023" customFormat="1" x14ac:dyDescent="0.25"/>
    <row r="1007024" customFormat="1" x14ac:dyDescent="0.25"/>
    <row r="1007025" customFormat="1" x14ac:dyDescent="0.25"/>
    <row r="1007026" customFormat="1" x14ac:dyDescent="0.25"/>
    <row r="1007027" customFormat="1" x14ac:dyDescent="0.25"/>
    <row r="1007028" customFormat="1" x14ac:dyDescent="0.25"/>
    <row r="1007029" customFormat="1" x14ac:dyDescent="0.25"/>
    <row r="1007030" customFormat="1" x14ac:dyDescent="0.25"/>
    <row r="1007031" customFormat="1" x14ac:dyDescent="0.25"/>
    <row r="1007032" customFormat="1" x14ac:dyDescent="0.25"/>
    <row r="1007033" customFormat="1" x14ac:dyDescent="0.25"/>
    <row r="1007034" customFormat="1" x14ac:dyDescent="0.25"/>
    <row r="1007035" customFormat="1" x14ac:dyDescent="0.25"/>
    <row r="1007036" customFormat="1" x14ac:dyDescent="0.25"/>
    <row r="1007037" customFormat="1" x14ac:dyDescent="0.25"/>
    <row r="1007038" customFormat="1" x14ac:dyDescent="0.25"/>
    <row r="1007039" customFormat="1" x14ac:dyDescent="0.25"/>
    <row r="1007040" customFormat="1" x14ac:dyDescent="0.25"/>
    <row r="1007041" customFormat="1" x14ac:dyDescent="0.25"/>
    <row r="1007042" customFormat="1" x14ac:dyDescent="0.25"/>
    <row r="1007043" customFormat="1" x14ac:dyDescent="0.25"/>
    <row r="1007044" customFormat="1" x14ac:dyDescent="0.25"/>
    <row r="1007045" customFormat="1" x14ac:dyDescent="0.25"/>
    <row r="1007046" customFormat="1" x14ac:dyDescent="0.25"/>
    <row r="1007047" customFormat="1" x14ac:dyDescent="0.25"/>
    <row r="1007048" customFormat="1" x14ac:dyDescent="0.25"/>
    <row r="1007049" customFormat="1" x14ac:dyDescent="0.25"/>
    <row r="1007050" customFormat="1" x14ac:dyDescent="0.25"/>
    <row r="1007051" customFormat="1" x14ac:dyDescent="0.25"/>
    <row r="1007052" customFormat="1" x14ac:dyDescent="0.25"/>
    <row r="1007053" customFormat="1" x14ac:dyDescent="0.25"/>
    <row r="1007054" customFormat="1" x14ac:dyDescent="0.25"/>
    <row r="1007055" customFormat="1" x14ac:dyDescent="0.25"/>
    <row r="1007056" customFormat="1" x14ac:dyDescent="0.25"/>
    <row r="1007057" customFormat="1" x14ac:dyDescent="0.25"/>
    <row r="1007058" customFormat="1" x14ac:dyDescent="0.25"/>
    <row r="1007059" customFormat="1" x14ac:dyDescent="0.25"/>
    <row r="1007060" customFormat="1" x14ac:dyDescent="0.25"/>
    <row r="1007061" customFormat="1" x14ac:dyDescent="0.25"/>
    <row r="1007062" customFormat="1" x14ac:dyDescent="0.25"/>
    <row r="1007063" customFormat="1" x14ac:dyDescent="0.25"/>
    <row r="1007064" customFormat="1" x14ac:dyDescent="0.25"/>
    <row r="1007065" customFormat="1" x14ac:dyDescent="0.25"/>
    <row r="1007066" customFormat="1" x14ac:dyDescent="0.25"/>
    <row r="1007067" customFormat="1" x14ac:dyDescent="0.25"/>
    <row r="1007068" customFormat="1" x14ac:dyDescent="0.25"/>
    <row r="1007069" customFormat="1" x14ac:dyDescent="0.25"/>
    <row r="1007070" customFormat="1" x14ac:dyDescent="0.25"/>
    <row r="1007071" customFormat="1" x14ac:dyDescent="0.25"/>
    <row r="1007072" customFormat="1" x14ac:dyDescent="0.25"/>
    <row r="1007073" customFormat="1" x14ac:dyDescent="0.25"/>
    <row r="1007074" customFormat="1" x14ac:dyDescent="0.25"/>
    <row r="1007075" customFormat="1" x14ac:dyDescent="0.25"/>
    <row r="1007076" customFormat="1" x14ac:dyDescent="0.25"/>
    <row r="1007077" customFormat="1" x14ac:dyDescent="0.25"/>
    <row r="1007078" customFormat="1" x14ac:dyDescent="0.25"/>
    <row r="1007079" customFormat="1" x14ac:dyDescent="0.25"/>
    <row r="1007080" customFormat="1" x14ac:dyDescent="0.25"/>
    <row r="1007081" customFormat="1" x14ac:dyDescent="0.25"/>
    <row r="1007082" customFormat="1" x14ac:dyDescent="0.25"/>
    <row r="1007083" customFormat="1" x14ac:dyDescent="0.25"/>
    <row r="1007084" customFormat="1" x14ac:dyDescent="0.25"/>
    <row r="1007085" customFormat="1" x14ac:dyDescent="0.25"/>
    <row r="1007086" customFormat="1" x14ac:dyDescent="0.25"/>
    <row r="1007087" customFormat="1" x14ac:dyDescent="0.25"/>
    <row r="1007088" customFormat="1" x14ac:dyDescent="0.25"/>
    <row r="1007089" customFormat="1" x14ac:dyDescent="0.25"/>
    <row r="1007090" customFormat="1" x14ac:dyDescent="0.25"/>
    <row r="1007091" customFormat="1" x14ac:dyDescent="0.25"/>
    <row r="1007092" customFormat="1" x14ac:dyDescent="0.25"/>
    <row r="1007093" customFormat="1" x14ac:dyDescent="0.25"/>
    <row r="1007094" customFormat="1" x14ac:dyDescent="0.25"/>
    <row r="1007095" customFormat="1" x14ac:dyDescent="0.25"/>
    <row r="1007096" customFormat="1" x14ac:dyDescent="0.25"/>
    <row r="1007097" customFormat="1" x14ac:dyDescent="0.25"/>
    <row r="1007098" customFormat="1" x14ac:dyDescent="0.25"/>
    <row r="1007099" customFormat="1" x14ac:dyDescent="0.25"/>
    <row r="1007100" customFormat="1" x14ac:dyDescent="0.25"/>
    <row r="1007101" customFormat="1" x14ac:dyDescent="0.25"/>
    <row r="1007102" customFormat="1" x14ac:dyDescent="0.25"/>
    <row r="1007103" customFormat="1" x14ac:dyDescent="0.25"/>
    <row r="1007104" customFormat="1" x14ac:dyDescent="0.25"/>
    <row r="1007105" customFormat="1" x14ac:dyDescent="0.25"/>
    <row r="1007106" customFormat="1" x14ac:dyDescent="0.25"/>
    <row r="1007107" customFormat="1" x14ac:dyDescent="0.25"/>
    <row r="1007108" customFormat="1" x14ac:dyDescent="0.25"/>
    <row r="1007109" customFormat="1" x14ac:dyDescent="0.25"/>
    <row r="1007110" customFormat="1" x14ac:dyDescent="0.25"/>
    <row r="1007111" customFormat="1" x14ac:dyDescent="0.25"/>
    <row r="1007112" customFormat="1" x14ac:dyDescent="0.25"/>
    <row r="1007113" customFormat="1" x14ac:dyDescent="0.25"/>
    <row r="1007114" customFormat="1" x14ac:dyDescent="0.25"/>
    <row r="1007115" customFormat="1" x14ac:dyDescent="0.25"/>
    <row r="1007116" customFormat="1" x14ac:dyDescent="0.25"/>
    <row r="1007117" customFormat="1" x14ac:dyDescent="0.25"/>
    <row r="1007118" customFormat="1" x14ac:dyDescent="0.25"/>
    <row r="1007119" customFormat="1" x14ac:dyDescent="0.25"/>
    <row r="1007120" customFormat="1" x14ac:dyDescent="0.25"/>
    <row r="1007121" customFormat="1" x14ac:dyDescent="0.25"/>
    <row r="1007122" customFormat="1" x14ac:dyDescent="0.25"/>
    <row r="1007123" customFormat="1" x14ac:dyDescent="0.25"/>
    <row r="1007124" customFormat="1" x14ac:dyDescent="0.25"/>
    <row r="1007125" customFormat="1" x14ac:dyDescent="0.25"/>
    <row r="1007126" customFormat="1" x14ac:dyDescent="0.25"/>
    <row r="1007127" customFormat="1" x14ac:dyDescent="0.25"/>
    <row r="1007128" customFormat="1" x14ac:dyDescent="0.25"/>
    <row r="1007129" customFormat="1" x14ac:dyDescent="0.25"/>
    <row r="1007130" customFormat="1" x14ac:dyDescent="0.25"/>
    <row r="1007131" customFormat="1" x14ac:dyDescent="0.25"/>
    <row r="1007132" customFormat="1" x14ac:dyDescent="0.25"/>
    <row r="1007133" customFormat="1" x14ac:dyDescent="0.25"/>
    <row r="1007134" customFormat="1" x14ac:dyDescent="0.25"/>
    <row r="1007135" customFormat="1" x14ac:dyDescent="0.25"/>
    <row r="1007136" customFormat="1" x14ac:dyDescent="0.25"/>
    <row r="1007137" customFormat="1" x14ac:dyDescent="0.25"/>
    <row r="1007138" customFormat="1" x14ac:dyDescent="0.25"/>
    <row r="1007139" customFormat="1" x14ac:dyDescent="0.25"/>
    <row r="1007140" customFormat="1" x14ac:dyDescent="0.25"/>
    <row r="1007141" customFormat="1" x14ac:dyDescent="0.25"/>
    <row r="1007142" customFormat="1" x14ac:dyDescent="0.25"/>
    <row r="1007143" customFormat="1" x14ac:dyDescent="0.25"/>
    <row r="1007144" customFormat="1" x14ac:dyDescent="0.25"/>
    <row r="1007145" customFormat="1" x14ac:dyDescent="0.25"/>
    <row r="1007146" customFormat="1" x14ac:dyDescent="0.25"/>
    <row r="1007147" customFormat="1" x14ac:dyDescent="0.25"/>
    <row r="1007148" customFormat="1" x14ac:dyDescent="0.25"/>
    <row r="1007149" customFormat="1" x14ac:dyDescent="0.25"/>
    <row r="1007150" customFormat="1" x14ac:dyDescent="0.25"/>
    <row r="1007151" customFormat="1" x14ac:dyDescent="0.25"/>
    <row r="1007152" customFormat="1" x14ac:dyDescent="0.25"/>
    <row r="1007153" customFormat="1" x14ac:dyDescent="0.25"/>
    <row r="1007154" customFormat="1" x14ac:dyDescent="0.25"/>
    <row r="1007155" customFormat="1" x14ac:dyDescent="0.25"/>
    <row r="1007156" customFormat="1" x14ac:dyDescent="0.25"/>
    <row r="1007157" customFormat="1" x14ac:dyDescent="0.25"/>
    <row r="1007158" customFormat="1" x14ac:dyDescent="0.25"/>
    <row r="1007159" customFormat="1" x14ac:dyDescent="0.25"/>
    <row r="1007160" customFormat="1" x14ac:dyDescent="0.25"/>
    <row r="1007161" customFormat="1" x14ac:dyDescent="0.25"/>
    <row r="1007162" customFormat="1" x14ac:dyDescent="0.25"/>
    <row r="1007163" customFormat="1" x14ac:dyDescent="0.25"/>
    <row r="1007164" customFormat="1" x14ac:dyDescent="0.25"/>
    <row r="1007165" customFormat="1" x14ac:dyDescent="0.25"/>
    <row r="1007166" customFormat="1" x14ac:dyDescent="0.25"/>
    <row r="1007167" customFormat="1" x14ac:dyDescent="0.25"/>
    <row r="1007168" customFormat="1" x14ac:dyDescent="0.25"/>
    <row r="1007169" customFormat="1" x14ac:dyDescent="0.25"/>
    <row r="1007170" customFormat="1" x14ac:dyDescent="0.25"/>
    <row r="1007171" customFormat="1" x14ac:dyDescent="0.25"/>
    <row r="1007172" customFormat="1" x14ac:dyDescent="0.25"/>
    <row r="1007173" customFormat="1" x14ac:dyDescent="0.25"/>
    <row r="1007174" customFormat="1" x14ac:dyDescent="0.25"/>
    <row r="1007175" customFormat="1" x14ac:dyDescent="0.25"/>
    <row r="1007176" customFormat="1" x14ac:dyDescent="0.25"/>
    <row r="1007177" customFormat="1" x14ac:dyDescent="0.25"/>
    <row r="1007178" customFormat="1" x14ac:dyDescent="0.25"/>
    <row r="1007179" customFormat="1" x14ac:dyDescent="0.25"/>
    <row r="1007180" customFormat="1" x14ac:dyDescent="0.25"/>
    <row r="1007181" customFormat="1" x14ac:dyDescent="0.25"/>
    <row r="1007182" customFormat="1" x14ac:dyDescent="0.25"/>
    <row r="1007183" customFormat="1" x14ac:dyDescent="0.25"/>
    <row r="1007184" customFormat="1" x14ac:dyDescent="0.25"/>
    <row r="1007185" customFormat="1" x14ac:dyDescent="0.25"/>
    <row r="1007186" customFormat="1" x14ac:dyDescent="0.25"/>
    <row r="1007187" customFormat="1" x14ac:dyDescent="0.25"/>
    <row r="1007188" customFormat="1" x14ac:dyDescent="0.25"/>
    <row r="1007189" customFormat="1" x14ac:dyDescent="0.25"/>
    <row r="1007190" customFormat="1" x14ac:dyDescent="0.25"/>
    <row r="1007191" customFormat="1" x14ac:dyDescent="0.25"/>
    <row r="1007192" customFormat="1" x14ac:dyDescent="0.25"/>
    <row r="1007193" customFormat="1" x14ac:dyDescent="0.25"/>
    <row r="1007194" customFormat="1" x14ac:dyDescent="0.25"/>
    <row r="1007195" customFormat="1" x14ac:dyDescent="0.25"/>
    <row r="1007196" customFormat="1" x14ac:dyDescent="0.25"/>
    <row r="1007197" customFormat="1" x14ac:dyDescent="0.25"/>
    <row r="1007198" customFormat="1" x14ac:dyDescent="0.25"/>
    <row r="1007199" customFormat="1" x14ac:dyDescent="0.25"/>
    <row r="1007200" customFormat="1" x14ac:dyDescent="0.25"/>
    <row r="1007201" customFormat="1" x14ac:dyDescent="0.25"/>
    <row r="1007202" customFormat="1" x14ac:dyDescent="0.25"/>
    <row r="1007203" customFormat="1" x14ac:dyDescent="0.25"/>
    <row r="1007204" customFormat="1" x14ac:dyDescent="0.25"/>
    <row r="1007205" customFormat="1" x14ac:dyDescent="0.25"/>
    <row r="1007206" customFormat="1" x14ac:dyDescent="0.25"/>
    <row r="1007207" customFormat="1" x14ac:dyDescent="0.25"/>
    <row r="1007208" customFormat="1" x14ac:dyDescent="0.25"/>
    <row r="1007209" customFormat="1" x14ac:dyDescent="0.25"/>
    <row r="1007210" customFormat="1" x14ac:dyDescent="0.25"/>
    <row r="1007211" customFormat="1" x14ac:dyDescent="0.25"/>
    <row r="1007212" customFormat="1" x14ac:dyDescent="0.25"/>
    <row r="1007213" customFormat="1" x14ac:dyDescent="0.25"/>
    <row r="1007214" customFormat="1" x14ac:dyDescent="0.25"/>
    <row r="1007215" customFormat="1" x14ac:dyDescent="0.25"/>
    <row r="1007216" customFormat="1" x14ac:dyDescent="0.25"/>
    <row r="1007217" customFormat="1" x14ac:dyDescent="0.25"/>
    <row r="1007218" customFormat="1" x14ac:dyDescent="0.25"/>
    <row r="1007219" customFormat="1" x14ac:dyDescent="0.25"/>
    <row r="1007220" customFormat="1" x14ac:dyDescent="0.25"/>
    <row r="1007221" customFormat="1" x14ac:dyDescent="0.25"/>
    <row r="1007222" customFormat="1" x14ac:dyDescent="0.25"/>
    <row r="1007223" customFormat="1" x14ac:dyDescent="0.25"/>
    <row r="1007224" customFormat="1" x14ac:dyDescent="0.25"/>
    <row r="1007225" customFormat="1" x14ac:dyDescent="0.25"/>
    <row r="1007226" customFormat="1" x14ac:dyDescent="0.25"/>
    <row r="1007227" customFormat="1" x14ac:dyDescent="0.25"/>
    <row r="1007228" customFormat="1" x14ac:dyDescent="0.25"/>
    <row r="1007229" customFormat="1" x14ac:dyDescent="0.25"/>
    <row r="1007230" customFormat="1" x14ac:dyDescent="0.25"/>
    <row r="1007231" customFormat="1" x14ac:dyDescent="0.25"/>
    <row r="1007232" customFormat="1" x14ac:dyDescent="0.25"/>
    <row r="1007233" customFormat="1" x14ac:dyDescent="0.25"/>
    <row r="1007234" customFormat="1" x14ac:dyDescent="0.25"/>
    <row r="1007235" customFormat="1" x14ac:dyDescent="0.25"/>
    <row r="1007236" customFormat="1" x14ac:dyDescent="0.25"/>
    <row r="1007237" customFormat="1" x14ac:dyDescent="0.25"/>
    <row r="1007238" customFormat="1" x14ac:dyDescent="0.25"/>
    <row r="1007239" customFormat="1" x14ac:dyDescent="0.25"/>
    <row r="1007240" customFormat="1" x14ac:dyDescent="0.25"/>
    <row r="1007241" customFormat="1" x14ac:dyDescent="0.25"/>
    <row r="1007242" customFormat="1" x14ac:dyDescent="0.25"/>
    <row r="1007243" customFormat="1" x14ac:dyDescent="0.25"/>
    <row r="1007244" customFormat="1" x14ac:dyDescent="0.25"/>
    <row r="1007245" customFormat="1" x14ac:dyDescent="0.25"/>
    <row r="1007246" customFormat="1" x14ac:dyDescent="0.25"/>
    <row r="1007247" customFormat="1" x14ac:dyDescent="0.25"/>
    <row r="1007248" customFormat="1" x14ac:dyDescent="0.25"/>
    <row r="1007249" customFormat="1" x14ac:dyDescent="0.25"/>
    <row r="1007250" customFormat="1" x14ac:dyDescent="0.25"/>
    <row r="1007251" customFormat="1" x14ac:dyDescent="0.25"/>
    <row r="1007252" customFormat="1" x14ac:dyDescent="0.25"/>
    <row r="1007253" customFormat="1" x14ac:dyDescent="0.25"/>
    <row r="1007254" customFormat="1" x14ac:dyDescent="0.25"/>
    <row r="1007255" customFormat="1" x14ac:dyDescent="0.25"/>
    <row r="1007256" customFormat="1" x14ac:dyDescent="0.25"/>
    <row r="1007257" customFormat="1" x14ac:dyDescent="0.25"/>
    <row r="1007258" customFormat="1" x14ac:dyDescent="0.25"/>
    <row r="1007259" customFormat="1" x14ac:dyDescent="0.25"/>
    <row r="1007260" customFormat="1" x14ac:dyDescent="0.25"/>
    <row r="1007261" customFormat="1" x14ac:dyDescent="0.25"/>
    <row r="1007262" customFormat="1" x14ac:dyDescent="0.25"/>
    <row r="1007263" customFormat="1" x14ac:dyDescent="0.25"/>
    <row r="1007264" customFormat="1" x14ac:dyDescent="0.25"/>
    <row r="1007265" customFormat="1" x14ac:dyDescent="0.25"/>
    <row r="1007266" customFormat="1" x14ac:dyDescent="0.25"/>
    <row r="1007267" customFormat="1" x14ac:dyDescent="0.25"/>
    <row r="1007268" customFormat="1" x14ac:dyDescent="0.25"/>
    <row r="1007269" customFormat="1" x14ac:dyDescent="0.25"/>
    <row r="1007270" customFormat="1" x14ac:dyDescent="0.25"/>
    <row r="1007271" customFormat="1" x14ac:dyDescent="0.25"/>
    <row r="1007272" customFormat="1" x14ac:dyDescent="0.25"/>
    <row r="1007273" customFormat="1" x14ac:dyDescent="0.25"/>
    <row r="1007274" customFormat="1" x14ac:dyDescent="0.25"/>
    <row r="1007275" customFormat="1" x14ac:dyDescent="0.25"/>
    <row r="1007276" customFormat="1" x14ac:dyDescent="0.25"/>
    <row r="1007277" customFormat="1" x14ac:dyDescent="0.25"/>
    <row r="1007278" customFormat="1" x14ac:dyDescent="0.25"/>
    <row r="1007279" customFormat="1" x14ac:dyDescent="0.25"/>
    <row r="1007280" customFormat="1" x14ac:dyDescent="0.25"/>
    <row r="1007281" customFormat="1" x14ac:dyDescent="0.25"/>
    <row r="1007282" customFormat="1" x14ac:dyDescent="0.25"/>
    <row r="1007283" customFormat="1" x14ac:dyDescent="0.25"/>
    <row r="1007284" customFormat="1" x14ac:dyDescent="0.25"/>
    <row r="1007285" customFormat="1" x14ac:dyDescent="0.25"/>
    <row r="1007286" customFormat="1" x14ac:dyDescent="0.25"/>
    <row r="1007287" customFormat="1" x14ac:dyDescent="0.25"/>
    <row r="1007288" customFormat="1" x14ac:dyDescent="0.25"/>
    <row r="1007289" customFormat="1" x14ac:dyDescent="0.25"/>
    <row r="1007290" customFormat="1" x14ac:dyDescent="0.25"/>
    <row r="1007291" customFormat="1" x14ac:dyDescent="0.25"/>
    <row r="1007292" customFormat="1" x14ac:dyDescent="0.25"/>
    <row r="1007293" customFormat="1" x14ac:dyDescent="0.25"/>
    <row r="1007294" customFormat="1" x14ac:dyDescent="0.25"/>
    <row r="1007295" customFormat="1" x14ac:dyDescent="0.25"/>
    <row r="1007296" customFormat="1" x14ac:dyDescent="0.25"/>
    <row r="1007297" customFormat="1" x14ac:dyDescent="0.25"/>
    <row r="1007298" customFormat="1" x14ac:dyDescent="0.25"/>
    <row r="1007299" customFormat="1" x14ac:dyDescent="0.25"/>
    <row r="1007300" customFormat="1" x14ac:dyDescent="0.25"/>
    <row r="1007301" customFormat="1" x14ac:dyDescent="0.25"/>
    <row r="1007302" customFormat="1" x14ac:dyDescent="0.25"/>
    <row r="1007303" customFormat="1" x14ac:dyDescent="0.25"/>
    <row r="1007304" customFormat="1" x14ac:dyDescent="0.25"/>
    <row r="1007305" customFormat="1" x14ac:dyDescent="0.25"/>
    <row r="1007306" customFormat="1" x14ac:dyDescent="0.25"/>
    <row r="1007307" customFormat="1" x14ac:dyDescent="0.25"/>
    <row r="1007308" customFormat="1" x14ac:dyDescent="0.25"/>
    <row r="1007309" customFormat="1" x14ac:dyDescent="0.25"/>
    <row r="1007310" customFormat="1" x14ac:dyDescent="0.25"/>
    <row r="1007311" customFormat="1" x14ac:dyDescent="0.25"/>
    <row r="1007312" customFormat="1" x14ac:dyDescent="0.25"/>
    <row r="1007313" customFormat="1" x14ac:dyDescent="0.25"/>
    <row r="1007314" customFormat="1" x14ac:dyDescent="0.25"/>
    <row r="1007315" customFormat="1" x14ac:dyDescent="0.25"/>
    <row r="1007316" customFormat="1" x14ac:dyDescent="0.25"/>
    <row r="1007317" customFormat="1" x14ac:dyDescent="0.25"/>
    <row r="1007318" customFormat="1" x14ac:dyDescent="0.25"/>
    <row r="1007319" customFormat="1" x14ac:dyDescent="0.25"/>
    <row r="1007320" customFormat="1" x14ac:dyDescent="0.25"/>
    <row r="1007321" customFormat="1" x14ac:dyDescent="0.25"/>
    <row r="1007322" customFormat="1" x14ac:dyDescent="0.25"/>
    <row r="1007323" customFormat="1" x14ac:dyDescent="0.25"/>
    <row r="1007324" customFormat="1" x14ac:dyDescent="0.25"/>
    <row r="1007325" customFormat="1" x14ac:dyDescent="0.25"/>
    <row r="1007326" customFormat="1" x14ac:dyDescent="0.25"/>
    <row r="1007327" customFormat="1" x14ac:dyDescent="0.25"/>
    <row r="1007328" customFormat="1" x14ac:dyDescent="0.25"/>
    <row r="1007329" customFormat="1" x14ac:dyDescent="0.25"/>
    <row r="1007330" customFormat="1" x14ac:dyDescent="0.25"/>
    <row r="1007331" customFormat="1" x14ac:dyDescent="0.25"/>
    <row r="1007332" customFormat="1" x14ac:dyDescent="0.25"/>
    <row r="1007333" customFormat="1" x14ac:dyDescent="0.25"/>
    <row r="1007334" customFormat="1" x14ac:dyDescent="0.25"/>
    <row r="1007335" customFormat="1" x14ac:dyDescent="0.25"/>
    <row r="1007336" customFormat="1" x14ac:dyDescent="0.25"/>
    <row r="1007337" customFormat="1" x14ac:dyDescent="0.25"/>
    <row r="1007338" customFormat="1" x14ac:dyDescent="0.25"/>
    <row r="1007339" customFormat="1" x14ac:dyDescent="0.25"/>
    <row r="1007340" customFormat="1" x14ac:dyDescent="0.25"/>
    <row r="1007341" customFormat="1" x14ac:dyDescent="0.25"/>
    <row r="1007342" customFormat="1" x14ac:dyDescent="0.25"/>
    <row r="1007343" customFormat="1" x14ac:dyDescent="0.25"/>
    <row r="1007344" customFormat="1" x14ac:dyDescent="0.25"/>
    <row r="1007345" customFormat="1" x14ac:dyDescent="0.25"/>
    <row r="1007346" customFormat="1" x14ac:dyDescent="0.25"/>
    <row r="1007347" customFormat="1" x14ac:dyDescent="0.25"/>
    <row r="1007348" customFormat="1" x14ac:dyDescent="0.25"/>
    <row r="1007349" customFormat="1" x14ac:dyDescent="0.25"/>
    <row r="1007350" customFormat="1" x14ac:dyDescent="0.25"/>
    <row r="1007351" customFormat="1" x14ac:dyDescent="0.25"/>
    <row r="1007352" customFormat="1" x14ac:dyDescent="0.25"/>
    <row r="1007353" customFormat="1" x14ac:dyDescent="0.25"/>
    <row r="1007354" customFormat="1" x14ac:dyDescent="0.25"/>
    <row r="1007355" customFormat="1" x14ac:dyDescent="0.25"/>
    <row r="1007356" customFormat="1" x14ac:dyDescent="0.25"/>
    <row r="1007357" customFormat="1" x14ac:dyDescent="0.25"/>
    <row r="1007358" customFormat="1" x14ac:dyDescent="0.25"/>
    <row r="1007359" customFormat="1" x14ac:dyDescent="0.25"/>
    <row r="1007360" customFormat="1" x14ac:dyDescent="0.25"/>
    <row r="1007361" customFormat="1" x14ac:dyDescent="0.25"/>
    <row r="1007362" customFormat="1" x14ac:dyDescent="0.25"/>
    <row r="1007363" customFormat="1" x14ac:dyDescent="0.25"/>
    <row r="1007364" customFormat="1" x14ac:dyDescent="0.25"/>
    <row r="1007365" customFormat="1" x14ac:dyDescent="0.25"/>
    <row r="1007366" customFormat="1" x14ac:dyDescent="0.25"/>
    <row r="1007367" customFormat="1" x14ac:dyDescent="0.25"/>
    <row r="1007368" customFormat="1" x14ac:dyDescent="0.25"/>
    <row r="1007369" customFormat="1" x14ac:dyDescent="0.25"/>
    <row r="1007370" customFormat="1" x14ac:dyDescent="0.25"/>
    <row r="1007371" customFormat="1" x14ac:dyDescent="0.25"/>
    <row r="1007372" customFormat="1" x14ac:dyDescent="0.25"/>
    <row r="1007373" customFormat="1" x14ac:dyDescent="0.25"/>
    <row r="1007374" customFormat="1" x14ac:dyDescent="0.25"/>
    <row r="1007375" customFormat="1" x14ac:dyDescent="0.25"/>
    <row r="1007376" customFormat="1" x14ac:dyDescent="0.25"/>
    <row r="1007377" customFormat="1" x14ac:dyDescent="0.25"/>
    <row r="1007378" customFormat="1" x14ac:dyDescent="0.25"/>
    <row r="1007379" customFormat="1" x14ac:dyDescent="0.25"/>
    <row r="1007380" customFormat="1" x14ac:dyDescent="0.25"/>
    <row r="1007381" customFormat="1" x14ac:dyDescent="0.25"/>
    <row r="1007382" customFormat="1" x14ac:dyDescent="0.25"/>
    <row r="1007383" customFormat="1" x14ac:dyDescent="0.25"/>
    <row r="1007384" customFormat="1" x14ac:dyDescent="0.25"/>
    <row r="1007385" customFormat="1" x14ac:dyDescent="0.25"/>
    <row r="1007386" customFormat="1" x14ac:dyDescent="0.25"/>
    <row r="1007387" customFormat="1" x14ac:dyDescent="0.25"/>
    <row r="1007388" customFormat="1" x14ac:dyDescent="0.25"/>
    <row r="1007389" customFormat="1" x14ac:dyDescent="0.25"/>
    <row r="1007390" customFormat="1" x14ac:dyDescent="0.25"/>
    <row r="1007391" customFormat="1" x14ac:dyDescent="0.25"/>
    <row r="1007392" customFormat="1" x14ac:dyDescent="0.25"/>
    <row r="1007393" customFormat="1" x14ac:dyDescent="0.25"/>
    <row r="1007394" customFormat="1" x14ac:dyDescent="0.25"/>
    <row r="1007395" customFormat="1" x14ac:dyDescent="0.25"/>
    <row r="1007396" customFormat="1" x14ac:dyDescent="0.25"/>
    <row r="1007397" customFormat="1" x14ac:dyDescent="0.25"/>
    <row r="1007398" customFormat="1" x14ac:dyDescent="0.25"/>
    <row r="1007399" customFormat="1" x14ac:dyDescent="0.25"/>
    <row r="1007400" customFormat="1" x14ac:dyDescent="0.25"/>
    <row r="1007401" customFormat="1" x14ac:dyDescent="0.25"/>
    <row r="1007402" customFormat="1" x14ac:dyDescent="0.25"/>
    <row r="1007403" customFormat="1" x14ac:dyDescent="0.25"/>
    <row r="1007404" customFormat="1" x14ac:dyDescent="0.25"/>
    <row r="1007405" customFormat="1" x14ac:dyDescent="0.25"/>
    <row r="1007406" customFormat="1" x14ac:dyDescent="0.25"/>
    <row r="1007407" customFormat="1" x14ac:dyDescent="0.25"/>
    <row r="1007408" customFormat="1" x14ac:dyDescent="0.25"/>
    <row r="1007409" customFormat="1" x14ac:dyDescent="0.25"/>
    <row r="1007410" customFormat="1" x14ac:dyDescent="0.25"/>
    <row r="1007411" customFormat="1" x14ac:dyDescent="0.25"/>
    <row r="1007412" customFormat="1" x14ac:dyDescent="0.25"/>
    <row r="1007413" customFormat="1" x14ac:dyDescent="0.25"/>
    <row r="1007414" customFormat="1" x14ac:dyDescent="0.25"/>
    <row r="1007415" customFormat="1" x14ac:dyDescent="0.25"/>
    <row r="1007416" customFormat="1" x14ac:dyDescent="0.25"/>
    <row r="1007417" customFormat="1" x14ac:dyDescent="0.25"/>
    <row r="1007418" customFormat="1" x14ac:dyDescent="0.25"/>
    <row r="1007419" customFormat="1" x14ac:dyDescent="0.25"/>
    <row r="1007420" customFormat="1" x14ac:dyDescent="0.25"/>
    <row r="1007421" customFormat="1" x14ac:dyDescent="0.25"/>
    <row r="1007422" customFormat="1" x14ac:dyDescent="0.25"/>
    <row r="1007423" customFormat="1" x14ac:dyDescent="0.25"/>
    <row r="1007424" customFormat="1" x14ac:dyDescent="0.25"/>
    <row r="1007425" customFormat="1" x14ac:dyDescent="0.25"/>
    <row r="1007426" customFormat="1" x14ac:dyDescent="0.25"/>
    <row r="1007427" customFormat="1" x14ac:dyDescent="0.25"/>
    <row r="1007428" customFormat="1" x14ac:dyDescent="0.25"/>
    <row r="1007429" customFormat="1" x14ac:dyDescent="0.25"/>
    <row r="1007430" customFormat="1" x14ac:dyDescent="0.25"/>
    <row r="1007431" customFormat="1" x14ac:dyDescent="0.25"/>
    <row r="1007432" customFormat="1" x14ac:dyDescent="0.25"/>
    <row r="1007433" customFormat="1" x14ac:dyDescent="0.25"/>
    <row r="1007434" customFormat="1" x14ac:dyDescent="0.25"/>
    <row r="1007435" customFormat="1" x14ac:dyDescent="0.25"/>
    <row r="1007436" customFormat="1" x14ac:dyDescent="0.25"/>
    <row r="1007437" customFormat="1" x14ac:dyDescent="0.25"/>
    <row r="1007438" customFormat="1" x14ac:dyDescent="0.25"/>
    <row r="1007439" customFormat="1" x14ac:dyDescent="0.25"/>
    <row r="1007440" customFormat="1" x14ac:dyDescent="0.25"/>
    <row r="1007441" customFormat="1" x14ac:dyDescent="0.25"/>
    <row r="1007442" customFormat="1" x14ac:dyDescent="0.25"/>
    <row r="1007443" customFormat="1" x14ac:dyDescent="0.25"/>
    <row r="1007444" customFormat="1" x14ac:dyDescent="0.25"/>
    <row r="1007445" customFormat="1" x14ac:dyDescent="0.25"/>
    <row r="1007446" customFormat="1" x14ac:dyDescent="0.25"/>
    <row r="1007447" customFormat="1" x14ac:dyDescent="0.25"/>
    <row r="1007448" customFormat="1" x14ac:dyDescent="0.25"/>
    <row r="1007449" customFormat="1" x14ac:dyDescent="0.25"/>
    <row r="1007450" customFormat="1" x14ac:dyDescent="0.25"/>
    <row r="1007451" customFormat="1" x14ac:dyDescent="0.25"/>
    <row r="1007452" customFormat="1" x14ac:dyDescent="0.25"/>
    <row r="1007453" customFormat="1" x14ac:dyDescent="0.25"/>
    <row r="1007454" customFormat="1" x14ac:dyDescent="0.25"/>
    <row r="1007455" customFormat="1" x14ac:dyDescent="0.25"/>
    <row r="1007456" customFormat="1" x14ac:dyDescent="0.25"/>
    <row r="1007457" customFormat="1" x14ac:dyDescent="0.25"/>
    <row r="1007458" customFormat="1" x14ac:dyDescent="0.25"/>
    <row r="1007459" customFormat="1" x14ac:dyDescent="0.25"/>
    <row r="1007460" customFormat="1" x14ac:dyDescent="0.25"/>
    <row r="1007461" customFormat="1" x14ac:dyDescent="0.25"/>
    <row r="1007462" customFormat="1" x14ac:dyDescent="0.25"/>
    <row r="1007463" customFormat="1" x14ac:dyDescent="0.25"/>
    <row r="1007464" customFormat="1" x14ac:dyDescent="0.25"/>
    <row r="1007465" customFormat="1" x14ac:dyDescent="0.25"/>
    <row r="1007466" customFormat="1" x14ac:dyDescent="0.25"/>
    <row r="1007467" customFormat="1" x14ac:dyDescent="0.25"/>
    <row r="1007468" customFormat="1" x14ac:dyDescent="0.25"/>
    <row r="1007469" customFormat="1" x14ac:dyDescent="0.25"/>
    <row r="1007470" customFormat="1" x14ac:dyDescent="0.25"/>
    <row r="1007471" customFormat="1" x14ac:dyDescent="0.25"/>
    <row r="1007472" customFormat="1" x14ac:dyDescent="0.25"/>
    <row r="1007473" customFormat="1" x14ac:dyDescent="0.25"/>
    <row r="1007474" customFormat="1" x14ac:dyDescent="0.25"/>
    <row r="1007475" customFormat="1" x14ac:dyDescent="0.25"/>
    <row r="1007476" customFormat="1" x14ac:dyDescent="0.25"/>
    <row r="1007477" customFormat="1" x14ac:dyDescent="0.25"/>
    <row r="1007478" customFormat="1" x14ac:dyDescent="0.25"/>
    <row r="1007479" customFormat="1" x14ac:dyDescent="0.25"/>
    <row r="1007480" customFormat="1" x14ac:dyDescent="0.25"/>
    <row r="1007481" customFormat="1" x14ac:dyDescent="0.25"/>
    <row r="1007482" customFormat="1" x14ac:dyDescent="0.25"/>
    <row r="1007483" customFormat="1" x14ac:dyDescent="0.25"/>
    <row r="1007484" customFormat="1" x14ac:dyDescent="0.25"/>
    <row r="1007485" customFormat="1" x14ac:dyDescent="0.25"/>
    <row r="1007486" customFormat="1" x14ac:dyDescent="0.25"/>
    <row r="1007487" customFormat="1" x14ac:dyDescent="0.25"/>
    <row r="1007488" customFormat="1" x14ac:dyDescent="0.25"/>
    <row r="1007489" customFormat="1" x14ac:dyDescent="0.25"/>
    <row r="1007490" customFormat="1" x14ac:dyDescent="0.25"/>
    <row r="1007491" customFormat="1" x14ac:dyDescent="0.25"/>
    <row r="1007492" customFormat="1" x14ac:dyDescent="0.25"/>
    <row r="1007493" customFormat="1" x14ac:dyDescent="0.25"/>
    <row r="1007494" customFormat="1" x14ac:dyDescent="0.25"/>
    <row r="1007495" customFormat="1" x14ac:dyDescent="0.25"/>
    <row r="1007496" customFormat="1" x14ac:dyDescent="0.25"/>
    <row r="1007497" customFormat="1" x14ac:dyDescent="0.25"/>
    <row r="1007498" customFormat="1" x14ac:dyDescent="0.25"/>
    <row r="1007499" customFormat="1" x14ac:dyDescent="0.25"/>
    <row r="1007500" customFormat="1" x14ac:dyDescent="0.25"/>
    <row r="1007501" customFormat="1" x14ac:dyDescent="0.25"/>
    <row r="1007502" customFormat="1" x14ac:dyDescent="0.25"/>
    <row r="1007503" customFormat="1" x14ac:dyDescent="0.25"/>
    <row r="1007504" customFormat="1" x14ac:dyDescent="0.25"/>
    <row r="1007505" customFormat="1" x14ac:dyDescent="0.25"/>
    <row r="1007506" customFormat="1" x14ac:dyDescent="0.25"/>
    <row r="1007507" customFormat="1" x14ac:dyDescent="0.25"/>
    <row r="1007508" customFormat="1" x14ac:dyDescent="0.25"/>
    <row r="1007509" customFormat="1" x14ac:dyDescent="0.25"/>
    <row r="1007510" customFormat="1" x14ac:dyDescent="0.25"/>
    <row r="1007511" customFormat="1" x14ac:dyDescent="0.25"/>
    <row r="1007512" customFormat="1" x14ac:dyDescent="0.25"/>
    <row r="1007513" customFormat="1" x14ac:dyDescent="0.25"/>
    <row r="1007514" customFormat="1" x14ac:dyDescent="0.25"/>
    <row r="1007515" customFormat="1" x14ac:dyDescent="0.25"/>
    <row r="1007516" customFormat="1" x14ac:dyDescent="0.25"/>
    <row r="1007517" customFormat="1" x14ac:dyDescent="0.25"/>
    <row r="1007518" customFormat="1" x14ac:dyDescent="0.25"/>
    <row r="1007519" customFormat="1" x14ac:dyDescent="0.25"/>
    <row r="1007520" customFormat="1" x14ac:dyDescent="0.25"/>
    <row r="1007521" customFormat="1" x14ac:dyDescent="0.25"/>
    <row r="1007522" customFormat="1" x14ac:dyDescent="0.25"/>
    <row r="1007523" customFormat="1" x14ac:dyDescent="0.25"/>
    <row r="1007524" customFormat="1" x14ac:dyDescent="0.25"/>
    <row r="1007525" customFormat="1" x14ac:dyDescent="0.25"/>
    <row r="1007526" customFormat="1" x14ac:dyDescent="0.25"/>
    <row r="1007527" customFormat="1" x14ac:dyDescent="0.25"/>
    <row r="1007528" customFormat="1" x14ac:dyDescent="0.25"/>
    <row r="1007529" customFormat="1" x14ac:dyDescent="0.25"/>
    <row r="1007530" customFormat="1" x14ac:dyDescent="0.25"/>
    <row r="1007531" customFormat="1" x14ac:dyDescent="0.25"/>
    <row r="1007532" customFormat="1" x14ac:dyDescent="0.25"/>
    <row r="1007533" customFormat="1" x14ac:dyDescent="0.25"/>
    <row r="1007534" customFormat="1" x14ac:dyDescent="0.25"/>
    <row r="1007535" customFormat="1" x14ac:dyDescent="0.25"/>
    <row r="1007536" customFormat="1" x14ac:dyDescent="0.25"/>
    <row r="1007537" customFormat="1" x14ac:dyDescent="0.25"/>
    <row r="1007538" customFormat="1" x14ac:dyDescent="0.25"/>
    <row r="1007539" customFormat="1" x14ac:dyDescent="0.25"/>
    <row r="1007540" customFormat="1" x14ac:dyDescent="0.25"/>
    <row r="1007541" customFormat="1" x14ac:dyDescent="0.25"/>
    <row r="1007542" customFormat="1" x14ac:dyDescent="0.25"/>
    <row r="1007543" customFormat="1" x14ac:dyDescent="0.25"/>
    <row r="1007544" customFormat="1" x14ac:dyDescent="0.25"/>
    <row r="1007545" customFormat="1" x14ac:dyDescent="0.25"/>
    <row r="1007546" customFormat="1" x14ac:dyDescent="0.25"/>
    <row r="1007547" customFormat="1" x14ac:dyDescent="0.25"/>
    <row r="1007548" customFormat="1" x14ac:dyDescent="0.25"/>
    <row r="1007549" customFormat="1" x14ac:dyDescent="0.25"/>
    <row r="1007550" customFormat="1" x14ac:dyDescent="0.25"/>
    <row r="1007551" customFormat="1" x14ac:dyDescent="0.25"/>
    <row r="1007552" customFormat="1" x14ac:dyDescent="0.25"/>
    <row r="1007553" customFormat="1" x14ac:dyDescent="0.25"/>
    <row r="1007554" customFormat="1" x14ac:dyDescent="0.25"/>
    <row r="1007555" customFormat="1" x14ac:dyDescent="0.25"/>
    <row r="1007556" customFormat="1" x14ac:dyDescent="0.25"/>
    <row r="1007557" customFormat="1" x14ac:dyDescent="0.25"/>
    <row r="1007558" customFormat="1" x14ac:dyDescent="0.25"/>
    <row r="1007559" customFormat="1" x14ac:dyDescent="0.25"/>
    <row r="1007560" customFormat="1" x14ac:dyDescent="0.25"/>
    <row r="1007561" customFormat="1" x14ac:dyDescent="0.25"/>
    <row r="1007562" customFormat="1" x14ac:dyDescent="0.25"/>
    <row r="1007563" customFormat="1" x14ac:dyDescent="0.25"/>
    <row r="1007564" customFormat="1" x14ac:dyDescent="0.25"/>
    <row r="1007565" customFormat="1" x14ac:dyDescent="0.25"/>
    <row r="1007566" customFormat="1" x14ac:dyDescent="0.25"/>
    <row r="1007567" customFormat="1" x14ac:dyDescent="0.25"/>
    <row r="1007568" customFormat="1" x14ac:dyDescent="0.25"/>
    <row r="1007569" customFormat="1" x14ac:dyDescent="0.25"/>
    <row r="1007570" customFormat="1" x14ac:dyDescent="0.25"/>
    <row r="1007571" customFormat="1" x14ac:dyDescent="0.25"/>
    <row r="1007572" customFormat="1" x14ac:dyDescent="0.25"/>
    <row r="1007573" customFormat="1" x14ac:dyDescent="0.25"/>
    <row r="1007574" customFormat="1" x14ac:dyDescent="0.25"/>
    <row r="1007575" customFormat="1" x14ac:dyDescent="0.25"/>
    <row r="1007576" customFormat="1" x14ac:dyDescent="0.25"/>
    <row r="1007577" customFormat="1" x14ac:dyDescent="0.25"/>
    <row r="1007578" customFormat="1" x14ac:dyDescent="0.25"/>
    <row r="1007579" customFormat="1" x14ac:dyDescent="0.25"/>
    <row r="1007580" customFormat="1" x14ac:dyDescent="0.25"/>
    <row r="1007581" customFormat="1" x14ac:dyDescent="0.25"/>
    <row r="1007582" customFormat="1" x14ac:dyDescent="0.25"/>
    <row r="1007583" customFormat="1" x14ac:dyDescent="0.25"/>
    <row r="1007584" customFormat="1" x14ac:dyDescent="0.25"/>
    <row r="1007585" customFormat="1" x14ac:dyDescent="0.25"/>
    <row r="1007586" customFormat="1" x14ac:dyDescent="0.25"/>
    <row r="1007587" customFormat="1" x14ac:dyDescent="0.25"/>
    <row r="1007588" customFormat="1" x14ac:dyDescent="0.25"/>
    <row r="1007589" customFormat="1" x14ac:dyDescent="0.25"/>
    <row r="1007590" customFormat="1" x14ac:dyDescent="0.25"/>
    <row r="1007591" customFormat="1" x14ac:dyDescent="0.25"/>
    <row r="1007592" customFormat="1" x14ac:dyDescent="0.25"/>
    <row r="1007593" customFormat="1" x14ac:dyDescent="0.25"/>
    <row r="1007594" customFormat="1" x14ac:dyDescent="0.25"/>
    <row r="1007595" customFormat="1" x14ac:dyDescent="0.25"/>
    <row r="1007596" customFormat="1" x14ac:dyDescent="0.25"/>
    <row r="1007597" customFormat="1" x14ac:dyDescent="0.25"/>
    <row r="1007598" customFormat="1" x14ac:dyDescent="0.25"/>
    <row r="1007599" customFormat="1" x14ac:dyDescent="0.25"/>
    <row r="1007600" customFormat="1" x14ac:dyDescent="0.25"/>
    <row r="1007601" customFormat="1" x14ac:dyDescent="0.25"/>
    <row r="1007602" customFormat="1" x14ac:dyDescent="0.25"/>
    <row r="1007603" customFormat="1" x14ac:dyDescent="0.25"/>
    <row r="1007604" customFormat="1" x14ac:dyDescent="0.25"/>
    <row r="1007605" customFormat="1" x14ac:dyDescent="0.25"/>
    <row r="1007606" customFormat="1" x14ac:dyDescent="0.25"/>
    <row r="1007607" customFormat="1" x14ac:dyDescent="0.25"/>
    <row r="1007608" customFormat="1" x14ac:dyDescent="0.25"/>
    <row r="1007609" customFormat="1" x14ac:dyDescent="0.25"/>
    <row r="1007610" customFormat="1" x14ac:dyDescent="0.25"/>
    <row r="1007611" customFormat="1" x14ac:dyDescent="0.25"/>
    <row r="1007612" customFormat="1" x14ac:dyDescent="0.25"/>
    <row r="1007613" customFormat="1" x14ac:dyDescent="0.25"/>
    <row r="1007614" customFormat="1" x14ac:dyDescent="0.25"/>
    <row r="1007615" customFormat="1" x14ac:dyDescent="0.25"/>
    <row r="1007616" customFormat="1" x14ac:dyDescent="0.25"/>
    <row r="1007617" customFormat="1" x14ac:dyDescent="0.25"/>
    <row r="1007618" customFormat="1" x14ac:dyDescent="0.25"/>
    <row r="1007619" customFormat="1" x14ac:dyDescent="0.25"/>
    <row r="1007620" customFormat="1" x14ac:dyDescent="0.25"/>
    <row r="1007621" customFormat="1" x14ac:dyDescent="0.25"/>
    <row r="1007622" customFormat="1" x14ac:dyDescent="0.25"/>
    <row r="1007623" customFormat="1" x14ac:dyDescent="0.25"/>
    <row r="1007624" customFormat="1" x14ac:dyDescent="0.25"/>
    <row r="1007625" customFormat="1" x14ac:dyDescent="0.25"/>
    <row r="1007626" customFormat="1" x14ac:dyDescent="0.25"/>
    <row r="1007627" customFormat="1" x14ac:dyDescent="0.25"/>
    <row r="1007628" customFormat="1" x14ac:dyDescent="0.25"/>
    <row r="1007629" customFormat="1" x14ac:dyDescent="0.25"/>
    <row r="1007630" customFormat="1" x14ac:dyDescent="0.25"/>
    <row r="1007631" customFormat="1" x14ac:dyDescent="0.25"/>
    <row r="1007632" customFormat="1" x14ac:dyDescent="0.25"/>
    <row r="1007633" customFormat="1" x14ac:dyDescent="0.25"/>
    <row r="1007634" customFormat="1" x14ac:dyDescent="0.25"/>
    <row r="1007635" customFormat="1" x14ac:dyDescent="0.25"/>
    <row r="1007636" customFormat="1" x14ac:dyDescent="0.25"/>
    <row r="1007637" customFormat="1" x14ac:dyDescent="0.25"/>
    <row r="1007638" customFormat="1" x14ac:dyDescent="0.25"/>
    <row r="1007639" customFormat="1" x14ac:dyDescent="0.25"/>
    <row r="1007640" customFormat="1" x14ac:dyDescent="0.25"/>
    <row r="1007641" customFormat="1" x14ac:dyDescent="0.25"/>
    <row r="1007642" customFormat="1" x14ac:dyDescent="0.25"/>
    <row r="1007643" customFormat="1" x14ac:dyDescent="0.25"/>
    <row r="1007644" customFormat="1" x14ac:dyDescent="0.25"/>
    <row r="1007645" customFormat="1" x14ac:dyDescent="0.25"/>
    <row r="1007646" customFormat="1" x14ac:dyDescent="0.25"/>
    <row r="1007647" customFormat="1" x14ac:dyDescent="0.25"/>
    <row r="1007648" customFormat="1" x14ac:dyDescent="0.25"/>
    <row r="1007649" customFormat="1" x14ac:dyDescent="0.25"/>
    <row r="1007650" customFormat="1" x14ac:dyDescent="0.25"/>
    <row r="1007651" customFormat="1" x14ac:dyDescent="0.25"/>
    <row r="1007652" customFormat="1" x14ac:dyDescent="0.25"/>
    <row r="1007653" customFormat="1" x14ac:dyDescent="0.25"/>
    <row r="1007654" customFormat="1" x14ac:dyDescent="0.25"/>
    <row r="1007655" customFormat="1" x14ac:dyDescent="0.25"/>
    <row r="1007656" customFormat="1" x14ac:dyDescent="0.25"/>
    <row r="1007657" customFormat="1" x14ac:dyDescent="0.25"/>
    <row r="1007658" customFormat="1" x14ac:dyDescent="0.25"/>
    <row r="1007659" customFormat="1" x14ac:dyDescent="0.25"/>
    <row r="1007660" customFormat="1" x14ac:dyDescent="0.25"/>
    <row r="1007661" customFormat="1" x14ac:dyDescent="0.25"/>
    <row r="1007662" customFormat="1" x14ac:dyDescent="0.25"/>
    <row r="1007663" customFormat="1" x14ac:dyDescent="0.25"/>
    <row r="1007664" customFormat="1" x14ac:dyDescent="0.25"/>
    <row r="1007665" customFormat="1" x14ac:dyDescent="0.25"/>
    <row r="1007666" customFormat="1" x14ac:dyDescent="0.25"/>
    <row r="1007667" customFormat="1" x14ac:dyDescent="0.25"/>
    <row r="1007668" customFormat="1" x14ac:dyDescent="0.25"/>
    <row r="1007669" customFormat="1" x14ac:dyDescent="0.25"/>
    <row r="1007670" customFormat="1" x14ac:dyDescent="0.25"/>
    <row r="1007671" customFormat="1" x14ac:dyDescent="0.25"/>
    <row r="1007672" customFormat="1" x14ac:dyDescent="0.25"/>
    <row r="1007673" customFormat="1" x14ac:dyDescent="0.25"/>
    <row r="1007674" customFormat="1" x14ac:dyDescent="0.25"/>
    <row r="1007675" customFormat="1" x14ac:dyDescent="0.25"/>
    <row r="1007676" customFormat="1" x14ac:dyDescent="0.25"/>
    <row r="1007677" customFormat="1" x14ac:dyDescent="0.25"/>
    <row r="1007678" customFormat="1" x14ac:dyDescent="0.25"/>
    <row r="1007679" customFormat="1" x14ac:dyDescent="0.25"/>
    <row r="1007680" customFormat="1" x14ac:dyDescent="0.25"/>
    <row r="1007681" customFormat="1" x14ac:dyDescent="0.25"/>
    <row r="1007682" customFormat="1" x14ac:dyDescent="0.25"/>
    <row r="1007683" customFormat="1" x14ac:dyDescent="0.25"/>
    <row r="1007684" customFormat="1" x14ac:dyDescent="0.25"/>
    <row r="1007685" customFormat="1" x14ac:dyDescent="0.25"/>
    <row r="1007686" customFormat="1" x14ac:dyDescent="0.25"/>
    <row r="1007687" customFormat="1" x14ac:dyDescent="0.25"/>
    <row r="1007688" customFormat="1" x14ac:dyDescent="0.25"/>
    <row r="1007689" customFormat="1" x14ac:dyDescent="0.25"/>
    <row r="1007690" customFormat="1" x14ac:dyDescent="0.25"/>
    <row r="1007691" customFormat="1" x14ac:dyDescent="0.25"/>
    <row r="1007692" customFormat="1" x14ac:dyDescent="0.25"/>
    <row r="1007693" customFormat="1" x14ac:dyDescent="0.25"/>
    <row r="1007694" customFormat="1" x14ac:dyDescent="0.25"/>
    <row r="1007695" customFormat="1" x14ac:dyDescent="0.25"/>
    <row r="1007696" customFormat="1" x14ac:dyDescent="0.25"/>
    <row r="1007697" customFormat="1" x14ac:dyDescent="0.25"/>
    <row r="1007698" customFormat="1" x14ac:dyDescent="0.25"/>
    <row r="1007699" customFormat="1" x14ac:dyDescent="0.25"/>
    <row r="1007700" customFormat="1" x14ac:dyDescent="0.25"/>
    <row r="1007701" customFormat="1" x14ac:dyDescent="0.25"/>
    <row r="1007702" customFormat="1" x14ac:dyDescent="0.25"/>
    <row r="1007703" customFormat="1" x14ac:dyDescent="0.25"/>
    <row r="1007704" customFormat="1" x14ac:dyDescent="0.25"/>
    <row r="1007705" customFormat="1" x14ac:dyDescent="0.25"/>
    <row r="1007706" customFormat="1" x14ac:dyDescent="0.25"/>
    <row r="1007707" customFormat="1" x14ac:dyDescent="0.25"/>
    <row r="1007708" customFormat="1" x14ac:dyDescent="0.25"/>
    <row r="1007709" customFormat="1" x14ac:dyDescent="0.25"/>
    <row r="1007710" customFormat="1" x14ac:dyDescent="0.25"/>
    <row r="1007711" customFormat="1" x14ac:dyDescent="0.25"/>
    <row r="1007712" customFormat="1" x14ac:dyDescent="0.25"/>
    <row r="1007713" customFormat="1" x14ac:dyDescent="0.25"/>
    <row r="1007714" customFormat="1" x14ac:dyDescent="0.25"/>
    <row r="1007715" customFormat="1" x14ac:dyDescent="0.25"/>
    <row r="1007716" customFormat="1" x14ac:dyDescent="0.25"/>
    <row r="1007717" customFormat="1" x14ac:dyDescent="0.25"/>
    <row r="1007718" customFormat="1" x14ac:dyDescent="0.25"/>
    <row r="1007719" customFormat="1" x14ac:dyDescent="0.25"/>
    <row r="1007720" customFormat="1" x14ac:dyDescent="0.25"/>
    <row r="1007721" customFormat="1" x14ac:dyDescent="0.25"/>
    <row r="1007722" customFormat="1" x14ac:dyDescent="0.25"/>
    <row r="1007723" customFormat="1" x14ac:dyDescent="0.25"/>
    <row r="1007724" customFormat="1" x14ac:dyDescent="0.25"/>
    <row r="1007725" customFormat="1" x14ac:dyDescent="0.25"/>
    <row r="1007726" customFormat="1" x14ac:dyDescent="0.25"/>
    <row r="1007727" customFormat="1" x14ac:dyDescent="0.25"/>
    <row r="1007728" customFormat="1" x14ac:dyDescent="0.25"/>
    <row r="1007729" customFormat="1" x14ac:dyDescent="0.25"/>
    <row r="1007730" customFormat="1" x14ac:dyDescent="0.25"/>
    <row r="1007731" customFormat="1" x14ac:dyDescent="0.25"/>
    <row r="1007732" customFormat="1" x14ac:dyDescent="0.25"/>
    <row r="1007733" customFormat="1" x14ac:dyDescent="0.25"/>
    <row r="1007734" customFormat="1" x14ac:dyDescent="0.25"/>
    <row r="1007735" customFormat="1" x14ac:dyDescent="0.25"/>
    <row r="1007736" customFormat="1" x14ac:dyDescent="0.25"/>
    <row r="1007737" customFormat="1" x14ac:dyDescent="0.25"/>
    <row r="1007738" customFormat="1" x14ac:dyDescent="0.25"/>
    <row r="1007739" customFormat="1" x14ac:dyDescent="0.25"/>
    <row r="1007740" customFormat="1" x14ac:dyDescent="0.25"/>
    <row r="1007741" customFormat="1" x14ac:dyDescent="0.25"/>
    <row r="1007742" customFormat="1" x14ac:dyDescent="0.25"/>
    <row r="1007743" customFormat="1" x14ac:dyDescent="0.25"/>
    <row r="1007744" customFormat="1" x14ac:dyDescent="0.25"/>
    <row r="1007745" customFormat="1" x14ac:dyDescent="0.25"/>
    <row r="1007746" customFormat="1" x14ac:dyDescent="0.25"/>
    <row r="1007747" customFormat="1" x14ac:dyDescent="0.25"/>
    <row r="1007748" customFormat="1" x14ac:dyDescent="0.25"/>
    <row r="1007749" customFormat="1" x14ac:dyDescent="0.25"/>
    <row r="1007750" customFormat="1" x14ac:dyDescent="0.25"/>
    <row r="1007751" customFormat="1" x14ac:dyDescent="0.25"/>
    <row r="1007752" customFormat="1" x14ac:dyDescent="0.25"/>
    <row r="1007753" customFormat="1" x14ac:dyDescent="0.25"/>
    <row r="1007754" customFormat="1" x14ac:dyDescent="0.25"/>
    <row r="1007755" customFormat="1" x14ac:dyDescent="0.25"/>
    <row r="1007756" customFormat="1" x14ac:dyDescent="0.25"/>
    <row r="1007757" customFormat="1" x14ac:dyDescent="0.25"/>
    <row r="1007758" customFormat="1" x14ac:dyDescent="0.25"/>
    <row r="1007759" customFormat="1" x14ac:dyDescent="0.25"/>
    <row r="1007760" customFormat="1" x14ac:dyDescent="0.25"/>
    <row r="1007761" customFormat="1" x14ac:dyDescent="0.25"/>
    <row r="1007762" customFormat="1" x14ac:dyDescent="0.25"/>
    <row r="1007763" customFormat="1" x14ac:dyDescent="0.25"/>
    <row r="1007764" customFormat="1" x14ac:dyDescent="0.25"/>
    <row r="1007765" customFormat="1" x14ac:dyDescent="0.25"/>
    <row r="1007766" customFormat="1" x14ac:dyDescent="0.25"/>
    <row r="1007767" customFormat="1" x14ac:dyDescent="0.25"/>
    <row r="1007768" customFormat="1" x14ac:dyDescent="0.25"/>
    <row r="1007769" customFormat="1" x14ac:dyDescent="0.25"/>
    <row r="1007770" customFormat="1" x14ac:dyDescent="0.25"/>
    <row r="1007771" customFormat="1" x14ac:dyDescent="0.25"/>
    <row r="1007772" customFormat="1" x14ac:dyDescent="0.25"/>
    <row r="1007773" customFormat="1" x14ac:dyDescent="0.25"/>
    <row r="1007774" customFormat="1" x14ac:dyDescent="0.25"/>
    <row r="1007775" customFormat="1" x14ac:dyDescent="0.25"/>
    <row r="1007776" customFormat="1" x14ac:dyDescent="0.25"/>
    <row r="1007777" customFormat="1" x14ac:dyDescent="0.25"/>
    <row r="1007778" customFormat="1" x14ac:dyDescent="0.25"/>
    <row r="1007779" customFormat="1" x14ac:dyDescent="0.25"/>
    <row r="1007780" customFormat="1" x14ac:dyDescent="0.25"/>
    <row r="1007781" customFormat="1" x14ac:dyDescent="0.25"/>
    <row r="1007782" customFormat="1" x14ac:dyDescent="0.25"/>
    <row r="1007783" customFormat="1" x14ac:dyDescent="0.25"/>
    <row r="1007784" customFormat="1" x14ac:dyDescent="0.25"/>
    <row r="1007785" customFormat="1" x14ac:dyDescent="0.25"/>
    <row r="1007786" customFormat="1" x14ac:dyDescent="0.25"/>
    <row r="1007787" customFormat="1" x14ac:dyDescent="0.25"/>
    <row r="1007788" customFormat="1" x14ac:dyDescent="0.25"/>
    <row r="1007789" customFormat="1" x14ac:dyDescent="0.25"/>
    <row r="1007790" customFormat="1" x14ac:dyDescent="0.25"/>
    <row r="1007791" customFormat="1" x14ac:dyDescent="0.25"/>
    <row r="1007792" customFormat="1" x14ac:dyDescent="0.25"/>
    <row r="1007793" customFormat="1" x14ac:dyDescent="0.25"/>
    <row r="1007794" customFormat="1" x14ac:dyDescent="0.25"/>
    <row r="1007795" customFormat="1" x14ac:dyDescent="0.25"/>
    <row r="1007796" customFormat="1" x14ac:dyDescent="0.25"/>
    <row r="1007797" customFormat="1" x14ac:dyDescent="0.25"/>
    <row r="1007798" customFormat="1" x14ac:dyDescent="0.25"/>
    <row r="1007799" customFormat="1" x14ac:dyDescent="0.25"/>
    <row r="1007800" customFormat="1" x14ac:dyDescent="0.25"/>
    <row r="1007801" customFormat="1" x14ac:dyDescent="0.25"/>
    <row r="1007802" customFormat="1" x14ac:dyDescent="0.25"/>
    <row r="1007803" customFormat="1" x14ac:dyDescent="0.25"/>
    <row r="1007804" customFormat="1" x14ac:dyDescent="0.25"/>
    <row r="1007805" customFormat="1" x14ac:dyDescent="0.25"/>
    <row r="1007806" customFormat="1" x14ac:dyDescent="0.25"/>
    <row r="1007807" customFormat="1" x14ac:dyDescent="0.25"/>
    <row r="1007808" customFormat="1" x14ac:dyDescent="0.25"/>
    <row r="1007809" customFormat="1" x14ac:dyDescent="0.25"/>
    <row r="1007810" customFormat="1" x14ac:dyDescent="0.25"/>
    <row r="1007811" customFormat="1" x14ac:dyDescent="0.25"/>
    <row r="1007812" customFormat="1" x14ac:dyDescent="0.25"/>
    <row r="1007813" customFormat="1" x14ac:dyDescent="0.25"/>
    <row r="1007814" customFormat="1" x14ac:dyDescent="0.25"/>
    <row r="1007815" customFormat="1" x14ac:dyDescent="0.25"/>
    <row r="1007816" customFormat="1" x14ac:dyDescent="0.25"/>
    <row r="1007817" customFormat="1" x14ac:dyDescent="0.25"/>
    <row r="1007818" customFormat="1" x14ac:dyDescent="0.25"/>
    <row r="1007819" customFormat="1" x14ac:dyDescent="0.25"/>
    <row r="1007820" customFormat="1" x14ac:dyDescent="0.25"/>
    <row r="1007821" customFormat="1" x14ac:dyDescent="0.25"/>
    <row r="1007822" customFormat="1" x14ac:dyDescent="0.25"/>
    <row r="1007823" customFormat="1" x14ac:dyDescent="0.25"/>
    <row r="1007824" customFormat="1" x14ac:dyDescent="0.25"/>
    <row r="1007825" customFormat="1" x14ac:dyDescent="0.25"/>
    <row r="1007826" customFormat="1" x14ac:dyDescent="0.25"/>
    <row r="1007827" customFormat="1" x14ac:dyDescent="0.25"/>
    <row r="1007828" customFormat="1" x14ac:dyDescent="0.25"/>
    <row r="1007829" customFormat="1" x14ac:dyDescent="0.25"/>
    <row r="1007830" customFormat="1" x14ac:dyDescent="0.25"/>
    <row r="1007831" customFormat="1" x14ac:dyDescent="0.25"/>
    <row r="1007832" customFormat="1" x14ac:dyDescent="0.25"/>
    <row r="1007833" customFormat="1" x14ac:dyDescent="0.25"/>
    <row r="1007834" customFormat="1" x14ac:dyDescent="0.25"/>
    <row r="1007835" customFormat="1" x14ac:dyDescent="0.25"/>
    <row r="1007836" customFormat="1" x14ac:dyDescent="0.25"/>
    <row r="1007837" customFormat="1" x14ac:dyDescent="0.25"/>
    <row r="1007838" customFormat="1" x14ac:dyDescent="0.25"/>
    <row r="1007839" customFormat="1" x14ac:dyDescent="0.25"/>
    <row r="1007840" customFormat="1" x14ac:dyDescent="0.25"/>
    <row r="1007841" customFormat="1" x14ac:dyDescent="0.25"/>
    <row r="1007842" customFormat="1" x14ac:dyDescent="0.25"/>
    <row r="1007843" customFormat="1" x14ac:dyDescent="0.25"/>
    <row r="1007844" customFormat="1" x14ac:dyDescent="0.25"/>
    <row r="1007845" customFormat="1" x14ac:dyDescent="0.25"/>
    <row r="1007846" customFormat="1" x14ac:dyDescent="0.25"/>
    <row r="1007847" customFormat="1" x14ac:dyDescent="0.25"/>
    <row r="1007848" customFormat="1" x14ac:dyDescent="0.25"/>
    <row r="1007849" customFormat="1" x14ac:dyDescent="0.25"/>
    <row r="1007850" customFormat="1" x14ac:dyDescent="0.25"/>
    <row r="1007851" customFormat="1" x14ac:dyDescent="0.25"/>
    <row r="1007852" customFormat="1" x14ac:dyDescent="0.25"/>
    <row r="1007853" customFormat="1" x14ac:dyDescent="0.25"/>
    <row r="1007854" customFormat="1" x14ac:dyDescent="0.25"/>
    <row r="1007855" customFormat="1" x14ac:dyDescent="0.25"/>
    <row r="1007856" customFormat="1" x14ac:dyDescent="0.25"/>
    <row r="1007857" customFormat="1" x14ac:dyDescent="0.25"/>
    <row r="1007858" customFormat="1" x14ac:dyDescent="0.25"/>
    <row r="1007859" customFormat="1" x14ac:dyDescent="0.25"/>
    <row r="1007860" customFormat="1" x14ac:dyDescent="0.25"/>
    <row r="1007861" customFormat="1" x14ac:dyDescent="0.25"/>
    <row r="1007862" customFormat="1" x14ac:dyDescent="0.25"/>
    <row r="1007863" customFormat="1" x14ac:dyDescent="0.25"/>
    <row r="1007864" customFormat="1" x14ac:dyDescent="0.25"/>
    <row r="1007865" customFormat="1" x14ac:dyDescent="0.25"/>
    <row r="1007866" customFormat="1" x14ac:dyDescent="0.25"/>
    <row r="1007867" customFormat="1" x14ac:dyDescent="0.25"/>
    <row r="1007868" customFormat="1" x14ac:dyDescent="0.25"/>
    <row r="1007869" customFormat="1" x14ac:dyDescent="0.25"/>
    <row r="1007870" customFormat="1" x14ac:dyDescent="0.25"/>
    <row r="1007871" customFormat="1" x14ac:dyDescent="0.25"/>
    <row r="1007872" customFormat="1" x14ac:dyDescent="0.25"/>
    <row r="1007873" customFormat="1" x14ac:dyDescent="0.25"/>
    <row r="1007874" customFormat="1" x14ac:dyDescent="0.25"/>
    <row r="1007875" customFormat="1" x14ac:dyDescent="0.25"/>
    <row r="1007876" customFormat="1" x14ac:dyDescent="0.25"/>
    <row r="1007877" customFormat="1" x14ac:dyDescent="0.25"/>
    <row r="1007878" customFormat="1" x14ac:dyDescent="0.25"/>
    <row r="1007879" customFormat="1" x14ac:dyDescent="0.25"/>
    <row r="1007880" customFormat="1" x14ac:dyDescent="0.25"/>
    <row r="1007881" customFormat="1" x14ac:dyDescent="0.25"/>
    <row r="1007882" customFormat="1" x14ac:dyDescent="0.25"/>
    <row r="1007883" customFormat="1" x14ac:dyDescent="0.25"/>
    <row r="1007884" customFormat="1" x14ac:dyDescent="0.25"/>
    <row r="1007885" customFormat="1" x14ac:dyDescent="0.25"/>
    <row r="1007886" customFormat="1" x14ac:dyDescent="0.25"/>
    <row r="1007887" customFormat="1" x14ac:dyDescent="0.25"/>
    <row r="1007888" customFormat="1" x14ac:dyDescent="0.25"/>
    <row r="1007889" customFormat="1" x14ac:dyDescent="0.25"/>
    <row r="1007890" customFormat="1" x14ac:dyDescent="0.25"/>
    <row r="1007891" customFormat="1" x14ac:dyDescent="0.25"/>
    <row r="1007892" customFormat="1" x14ac:dyDescent="0.25"/>
    <row r="1007893" customFormat="1" x14ac:dyDescent="0.25"/>
    <row r="1007894" customFormat="1" x14ac:dyDescent="0.25"/>
    <row r="1007895" customFormat="1" x14ac:dyDescent="0.25"/>
    <row r="1007896" customFormat="1" x14ac:dyDescent="0.25"/>
    <row r="1007897" customFormat="1" x14ac:dyDescent="0.25"/>
    <row r="1007898" customFormat="1" x14ac:dyDescent="0.25"/>
    <row r="1007899" customFormat="1" x14ac:dyDescent="0.25"/>
    <row r="1007900" customFormat="1" x14ac:dyDescent="0.25"/>
    <row r="1007901" customFormat="1" x14ac:dyDescent="0.25"/>
    <row r="1007902" customFormat="1" x14ac:dyDescent="0.25"/>
    <row r="1007903" customFormat="1" x14ac:dyDescent="0.25"/>
    <row r="1007904" customFormat="1" x14ac:dyDescent="0.25"/>
    <row r="1007905" customFormat="1" x14ac:dyDescent="0.25"/>
    <row r="1007906" customFormat="1" x14ac:dyDescent="0.25"/>
    <row r="1007907" customFormat="1" x14ac:dyDescent="0.25"/>
    <row r="1007908" customFormat="1" x14ac:dyDescent="0.25"/>
    <row r="1007909" customFormat="1" x14ac:dyDescent="0.25"/>
    <row r="1007910" customFormat="1" x14ac:dyDescent="0.25"/>
    <row r="1007911" customFormat="1" x14ac:dyDescent="0.25"/>
    <row r="1007912" customFormat="1" x14ac:dyDescent="0.25"/>
    <row r="1007913" customFormat="1" x14ac:dyDescent="0.25"/>
    <row r="1007914" customFormat="1" x14ac:dyDescent="0.25"/>
    <row r="1007915" customFormat="1" x14ac:dyDescent="0.25"/>
    <row r="1007916" customFormat="1" x14ac:dyDescent="0.25"/>
    <row r="1007917" customFormat="1" x14ac:dyDescent="0.25"/>
    <row r="1007918" customFormat="1" x14ac:dyDescent="0.25"/>
    <row r="1007919" customFormat="1" x14ac:dyDescent="0.25"/>
    <row r="1007920" customFormat="1" x14ac:dyDescent="0.25"/>
    <row r="1007921" customFormat="1" x14ac:dyDescent="0.25"/>
    <row r="1007922" customFormat="1" x14ac:dyDescent="0.25"/>
    <row r="1007923" customFormat="1" x14ac:dyDescent="0.25"/>
    <row r="1007924" customFormat="1" x14ac:dyDescent="0.25"/>
    <row r="1007925" customFormat="1" x14ac:dyDescent="0.25"/>
    <row r="1007926" customFormat="1" x14ac:dyDescent="0.25"/>
    <row r="1007927" customFormat="1" x14ac:dyDescent="0.25"/>
    <row r="1007928" customFormat="1" x14ac:dyDescent="0.25"/>
    <row r="1007929" customFormat="1" x14ac:dyDescent="0.25"/>
    <row r="1007930" customFormat="1" x14ac:dyDescent="0.25"/>
    <row r="1007931" customFormat="1" x14ac:dyDescent="0.25"/>
    <row r="1007932" customFormat="1" x14ac:dyDescent="0.25"/>
    <row r="1007933" customFormat="1" x14ac:dyDescent="0.25"/>
    <row r="1007934" customFormat="1" x14ac:dyDescent="0.25"/>
    <row r="1007935" customFormat="1" x14ac:dyDescent="0.25"/>
    <row r="1007936" customFormat="1" x14ac:dyDescent="0.25"/>
    <row r="1007937" customFormat="1" x14ac:dyDescent="0.25"/>
    <row r="1007938" customFormat="1" x14ac:dyDescent="0.25"/>
    <row r="1007939" customFormat="1" x14ac:dyDescent="0.25"/>
    <row r="1007940" customFormat="1" x14ac:dyDescent="0.25"/>
    <row r="1007941" customFormat="1" x14ac:dyDescent="0.25"/>
    <row r="1007942" customFormat="1" x14ac:dyDescent="0.25"/>
    <row r="1007943" customFormat="1" x14ac:dyDescent="0.25"/>
    <row r="1007944" customFormat="1" x14ac:dyDescent="0.25"/>
    <row r="1007945" customFormat="1" x14ac:dyDescent="0.25"/>
    <row r="1007946" customFormat="1" x14ac:dyDescent="0.25"/>
    <row r="1007947" customFormat="1" x14ac:dyDescent="0.25"/>
    <row r="1007948" customFormat="1" x14ac:dyDescent="0.25"/>
    <row r="1007949" customFormat="1" x14ac:dyDescent="0.25"/>
    <row r="1007950" customFormat="1" x14ac:dyDescent="0.25"/>
    <row r="1007951" customFormat="1" x14ac:dyDescent="0.25"/>
    <row r="1007952" customFormat="1" x14ac:dyDescent="0.25"/>
    <row r="1007953" customFormat="1" x14ac:dyDescent="0.25"/>
    <row r="1007954" customFormat="1" x14ac:dyDescent="0.25"/>
    <row r="1007955" customFormat="1" x14ac:dyDescent="0.25"/>
    <row r="1007956" customFormat="1" x14ac:dyDescent="0.25"/>
    <row r="1007957" customFormat="1" x14ac:dyDescent="0.25"/>
    <row r="1007958" customFormat="1" x14ac:dyDescent="0.25"/>
    <row r="1007959" customFormat="1" x14ac:dyDescent="0.25"/>
    <row r="1007960" customFormat="1" x14ac:dyDescent="0.25"/>
    <row r="1007961" customFormat="1" x14ac:dyDescent="0.25"/>
    <row r="1007962" customFormat="1" x14ac:dyDescent="0.25"/>
    <row r="1007963" customFormat="1" x14ac:dyDescent="0.25"/>
    <row r="1007964" customFormat="1" x14ac:dyDescent="0.25"/>
    <row r="1007965" customFormat="1" x14ac:dyDescent="0.25"/>
    <row r="1007966" customFormat="1" x14ac:dyDescent="0.25"/>
    <row r="1007967" customFormat="1" x14ac:dyDescent="0.25"/>
    <row r="1007968" customFormat="1" x14ac:dyDescent="0.25"/>
    <row r="1007969" customFormat="1" x14ac:dyDescent="0.25"/>
    <row r="1007970" customFormat="1" x14ac:dyDescent="0.25"/>
    <row r="1007971" customFormat="1" x14ac:dyDescent="0.25"/>
    <row r="1007972" customFormat="1" x14ac:dyDescent="0.25"/>
    <row r="1007973" customFormat="1" x14ac:dyDescent="0.25"/>
    <row r="1007974" customFormat="1" x14ac:dyDescent="0.25"/>
    <row r="1007975" customFormat="1" x14ac:dyDescent="0.25"/>
    <row r="1007976" customFormat="1" x14ac:dyDescent="0.25"/>
    <row r="1007977" customFormat="1" x14ac:dyDescent="0.25"/>
    <row r="1007978" customFormat="1" x14ac:dyDescent="0.25"/>
    <row r="1007979" customFormat="1" x14ac:dyDescent="0.25"/>
    <row r="1007980" customFormat="1" x14ac:dyDescent="0.25"/>
    <row r="1007981" customFormat="1" x14ac:dyDescent="0.25"/>
    <row r="1007982" customFormat="1" x14ac:dyDescent="0.25"/>
    <row r="1007983" customFormat="1" x14ac:dyDescent="0.25"/>
    <row r="1007984" customFormat="1" x14ac:dyDescent="0.25"/>
    <row r="1007985" customFormat="1" x14ac:dyDescent="0.25"/>
    <row r="1007986" customFormat="1" x14ac:dyDescent="0.25"/>
    <row r="1007987" customFormat="1" x14ac:dyDescent="0.25"/>
    <row r="1007988" customFormat="1" x14ac:dyDescent="0.25"/>
    <row r="1007989" customFormat="1" x14ac:dyDescent="0.25"/>
    <row r="1007990" customFormat="1" x14ac:dyDescent="0.25"/>
    <row r="1007991" customFormat="1" x14ac:dyDescent="0.25"/>
    <row r="1007992" customFormat="1" x14ac:dyDescent="0.25"/>
    <row r="1007993" customFormat="1" x14ac:dyDescent="0.25"/>
    <row r="1007994" customFormat="1" x14ac:dyDescent="0.25"/>
    <row r="1007995" customFormat="1" x14ac:dyDescent="0.25"/>
    <row r="1007996" customFormat="1" x14ac:dyDescent="0.25"/>
    <row r="1007997" customFormat="1" x14ac:dyDescent="0.25"/>
    <row r="1007998" customFormat="1" x14ac:dyDescent="0.25"/>
    <row r="1007999" customFormat="1" x14ac:dyDescent="0.25"/>
    <row r="1008000" customFormat="1" x14ac:dyDescent="0.25"/>
    <row r="1008001" customFormat="1" x14ac:dyDescent="0.25"/>
    <row r="1008002" customFormat="1" x14ac:dyDescent="0.25"/>
    <row r="1008003" customFormat="1" x14ac:dyDescent="0.25"/>
    <row r="1008004" customFormat="1" x14ac:dyDescent="0.25"/>
    <row r="1008005" customFormat="1" x14ac:dyDescent="0.25"/>
    <row r="1008006" customFormat="1" x14ac:dyDescent="0.25"/>
    <row r="1008007" customFormat="1" x14ac:dyDescent="0.25"/>
    <row r="1008008" customFormat="1" x14ac:dyDescent="0.25"/>
    <row r="1008009" customFormat="1" x14ac:dyDescent="0.25"/>
    <row r="1008010" customFormat="1" x14ac:dyDescent="0.25"/>
    <row r="1008011" customFormat="1" x14ac:dyDescent="0.25"/>
    <row r="1008012" customFormat="1" x14ac:dyDescent="0.25"/>
    <row r="1008013" customFormat="1" x14ac:dyDescent="0.25"/>
    <row r="1008014" customFormat="1" x14ac:dyDescent="0.25"/>
    <row r="1008015" customFormat="1" x14ac:dyDescent="0.25"/>
    <row r="1008016" customFormat="1" x14ac:dyDescent="0.25"/>
    <row r="1008017" customFormat="1" x14ac:dyDescent="0.25"/>
    <row r="1008018" customFormat="1" x14ac:dyDescent="0.25"/>
    <row r="1008019" customFormat="1" x14ac:dyDescent="0.25"/>
    <row r="1008020" customFormat="1" x14ac:dyDescent="0.25"/>
    <row r="1008021" customFormat="1" x14ac:dyDescent="0.25"/>
    <row r="1008022" customFormat="1" x14ac:dyDescent="0.25"/>
    <row r="1008023" customFormat="1" x14ac:dyDescent="0.25"/>
    <row r="1008024" customFormat="1" x14ac:dyDescent="0.25"/>
    <row r="1008025" customFormat="1" x14ac:dyDescent="0.25"/>
    <row r="1008026" customFormat="1" x14ac:dyDescent="0.25"/>
    <row r="1008027" customFormat="1" x14ac:dyDescent="0.25"/>
    <row r="1008028" customFormat="1" x14ac:dyDescent="0.25"/>
    <row r="1008029" customFormat="1" x14ac:dyDescent="0.25"/>
    <row r="1008030" customFormat="1" x14ac:dyDescent="0.25"/>
    <row r="1008031" customFormat="1" x14ac:dyDescent="0.25"/>
    <row r="1008032" customFormat="1" x14ac:dyDescent="0.25"/>
    <row r="1008033" customFormat="1" x14ac:dyDescent="0.25"/>
    <row r="1008034" customFormat="1" x14ac:dyDescent="0.25"/>
    <row r="1008035" customFormat="1" x14ac:dyDescent="0.25"/>
    <row r="1008036" customFormat="1" x14ac:dyDescent="0.25"/>
    <row r="1008037" customFormat="1" x14ac:dyDescent="0.25"/>
    <row r="1008038" customFormat="1" x14ac:dyDescent="0.25"/>
    <row r="1008039" customFormat="1" x14ac:dyDescent="0.25"/>
    <row r="1008040" customFormat="1" x14ac:dyDescent="0.25"/>
    <row r="1008041" customFormat="1" x14ac:dyDescent="0.25"/>
    <row r="1008042" customFormat="1" x14ac:dyDescent="0.25"/>
    <row r="1008043" customFormat="1" x14ac:dyDescent="0.25"/>
    <row r="1008044" customFormat="1" x14ac:dyDescent="0.25"/>
    <row r="1008045" customFormat="1" x14ac:dyDescent="0.25"/>
    <row r="1008046" customFormat="1" x14ac:dyDescent="0.25"/>
    <row r="1008047" customFormat="1" x14ac:dyDescent="0.25"/>
    <row r="1008048" customFormat="1" x14ac:dyDescent="0.25"/>
    <row r="1008049" customFormat="1" x14ac:dyDescent="0.25"/>
    <row r="1008050" customFormat="1" x14ac:dyDescent="0.25"/>
    <row r="1008051" customFormat="1" x14ac:dyDescent="0.25"/>
    <row r="1008052" customFormat="1" x14ac:dyDescent="0.25"/>
    <row r="1008053" customFormat="1" x14ac:dyDescent="0.25"/>
    <row r="1008054" customFormat="1" x14ac:dyDescent="0.25"/>
    <row r="1008055" customFormat="1" x14ac:dyDescent="0.25"/>
    <row r="1008056" customFormat="1" x14ac:dyDescent="0.25"/>
    <row r="1008057" customFormat="1" x14ac:dyDescent="0.25"/>
    <row r="1008058" customFormat="1" x14ac:dyDescent="0.25"/>
    <row r="1008059" customFormat="1" x14ac:dyDescent="0.25"/>
    <row r="1008060" customFormat="1" x14ac:dyDescent="0.25"/>
    <row r="1008061" customFormat="1" x14ac:dyDescent="0.25"/>
    <row r="1008062" customFormat="1" x14ac:dyDescent="0.25"/>
    <row r="1008063" customFormat="1" x14ac:dyDescent="0.25"/>
    <row r="1008064" customFormat="1" x14ac:dyDescent="0.25"/>
    <row r="1008065" customFormat="1" x14ac:dyDescent="0.25"/>
    <row r="1008066" customFormat="1" x14ac:dyDescent="0.25"/>
    <row r="1008067" customFormat="1" x14ac:dyDescent="0.25"/>
    <row r="1008068" customFormat="1" x14ac:dyDescent="0.25"/>
    <row r="1008069" customFormat="1" x14ac:dyDescent="0.25"/>
    <row r="1008070" customFormat="1" x14ac:dyDescent="0.25"/>
    <row r="1008071" customFormat="1" x14ac:dyDescent="0.25"/>
    <row r="1008072" customFormat="1" x14ac:dyDescent="0.25"/>
    <row r="1008073" customFormat="1" x14ac:dyDescent="0.25"/>
    <row r="1008074" customFormat="1" x14ac:dyDescent="0.25"/>
    <row r="1008075" customFormat="1" x14ac:dyDescent="0.25"/>
    <row r="1008076" customFormat="1" x14ac:dyDescent="0.25"/>
    <row r="1008077" customFormat="1" x14ac:dyDescent="0.25"/>
    <row r="1008078" customFormat="1" x14ac:dyDescent="0.25"/>
    <row r="1008079" customFormat="1" x14ac:dyDescent="0.25"/>
    <row r="1008080" customFormat="1" x14ac:dyDescent="0.25"/>
    <row r="1008081" customFormat="1" x14ac:dyDescent="0.25"/>
    <row r="1008082" customFormat="1" x14ac:dyDescent="0.25"/>
    <row r="1008083" customFormat="1" x14ac:dyDescent="0.25"/>
    <row r="1008084" customFormat="1" x14ac:dyDescent="0.25"/>
    <row r="1008085" customFormat="1" x14ac:dyDescent="0.25"/>
    <row r="1008086" customFormat="1" x14ac:dyDescent="0.25"/>
    <row r="1008087" customFormat="1" x14ac:dyDescent="0.25"/>
    <row r="1008088" customFormat="1" x14ac:dyDescent="0.25"/>
    <row r="1008089" customFormat="1" x14ac:dyDescent="0.25"/>
    <row r="1008090" customFormat="1" x14ac:dyDescent="0.25"/>
    <row r="1008091" customFormat="1" x14ac:dyDescent="0.25"/>
    <row r="1008092" customFormat="1" x14ac:dyDescent="0.25"/>
    <row r="1008093" customFormat="1" x14ac:dyDescent="0.25"/>
    <row r="1008094" customFormat="1" x14ac:dyDescent="0.25"/>
    <row r="1008095" customFormat="1" x14ac:dyDescent="0.25"/>
    <row r="1008096" customFormat="1" x14ac:dyDescent="0.25"/>
    <row r="1008097" customFormat="1" x14ac:dyDescent="0.25"/>
    <row r="1008098" customFormat="1" x14ac:dyDescent="0.25"/>
    <row r="1008099" customFormat="1" x14ac:dyDescent="0.25"/>
    <row r="1008100" customFormat="1" x14ac:dyDescent="0.25"/>
    <row r="1008101" customFormat="1" x14ac:dyDescent="0.25"/>
    <row r="1008102" customFormat="1" x14ac:dyDescent="0.25"/>
    <row r="1008103" customFormat="1" x14ac:dyDescent="0.25"/>
    <row r="1008104" customFormat="1" x14ac:dyDescent="0.25"/>
    <row r="1008105" customFormat="1" x14ac:dyDescent="0.25"/>
    <row r="1008106" customFormat="1" x14ac:dyDescent="0.25"/>
    <row r="1008107" customFormat="1" x14ac:dyDescent="0.25"/>
    <row r="1008108" customFormat="1" x14ac:dyDescent="0.25"/>
    <row r="1008109" customFormat="1" x14ac:dyDescent="0.25"/>
    <row r="1008110" customFormat="1" x14ac:dyDescent="0.25"/>
    <row r="1008111" customFormat="1" x14ac:dyDescent="0.25"/>
    <row r="1008112" customFormat="1" x14ac:dyDescent="0.25"/>
    <row r="1008113" customFormat="1" x14ac:dyDescent="0.25"/>
    <row r="1008114" customFormat="1" x14ac:dyDescent="0.25"/>
    <row r="1008115" customFormat="1" x14ac:dyDescent="0.25"/>
    <row r="1008116" customFormat="1" x14ac:dyDescent="0.25"/>
    <row r="1008117" customFormat="1" x14ac:dyDescent="0.25"/>
    <row r="1008118" customFormat="1" x14ac:dyDescent="0.25"/>
    <row r="1008119" customFormat="1" x14ac:dyDescent="0.25"/>
    <row r="1008120" customFormat="1" x14ac:dyDescent="0.25"/>
    <row r="1008121" customFormat="1" x14ac:dyDescent="0.25"/>
    <row r="1008122" customFormat="1" x14ac:dyDescent="0.25"/>
    <row r="1008123" customFormat="1" x14ac:dyDescent="0.25"/>
    <row r="1008124" customFormat="1" x14ac:dyDescent="0.25"/>
    <row r="1008125" customFormat="1" x14ac:dyDescent="0.25"/>
    <row r="1008126" customFormat="1" x14ac:dyDescent="0.25"/>
    <row r="1008127" customFormat="1" x14ac:dyDescent="0.25"/>
    <row r="1008128" customFormat="1" x14ac:dyDescent="0.25"/>
    <row r="1008129" customFormat="1" x14ac:dyDescent="0.25"/>
    <row r="1008130" customFormat="1" x14ac:dyDescent="0.25"/>
    <row r="1008131" customFormat="1" x14ac:dyDescent="0.25"/>
    <row r="1008132" customFormat="1" x14ac:dyDescent="0.25"/>
    <row r="1008133" customFormat="1" x14ac:dyDescent="0.25"/>
    <row r="1008134" customFormat="1" x14ac:dyDescent="0.25"/>
    <row r="1008135" customFormat="1" x14ac:dyDescent="0.25"/>
    <row r="1008136" customFormat="1" x14ac:dyDescent="0.25"/>
    <row r="1008137" customFormat="1" x14ac:dyDescent="0.25"/>
    <row r="1008138" customFormat="1" x14ac:dyDescent="0.25"/>
    <row r="1008139" customFormat="1" x14ac:dyDescent="0.25"/>
    <row r="1008140" customFormat="1" x14ac:dyDescent="0.25"/>
    <row r="1008141" customFormat="1" x14ac:dyDescent="0.25"/>
    <row r="1008142" customFormat="1" x14ac:dyDescent="0.25"/>
    <row r="1008143" customFormat="1" x14ac:dyDescent="0.25"/>
    <row r="1008144" customFormat="1" x14ac:dyDescent="0.25"/>
    <row r="1008145" customFormat="1" x14ac:dyDescent="0.25"/>
    <row r="1008146" customFormat="1" x14ac:dyDescent="0.25"/>
    <row r="1008147" customFormat="1" x14ac:dyDescent="0.25"/>
    <row r="1008148" customFormat="1" x14ac:dyDescent="0.25"/>
    <row r="1008149" customFormat="1" x14ac:dyDescent="0.25"/>
    <row r="1008150" customFormat="1" x14ac:dyDescent="0.25"/>
    <row r="1008151" customFormat="1" x14ac:dyDescent="0.25"/>
    <row r="1008152" customFormat="1" x14ac:dyDescent="0.25"/>
    <row r="1008153" customFormat="1" x14ac:dyDescent="0.25"/>
    <row r="1008154" customFormat="1" x14ac:dyDescent="0.25"/>
    <row r="1008155" customFormat="1" x14ac:dyDescent="0.25"/>
    <row r="1008156" customFormat="1" x14ac:dyDescent="0.25"/>
    <row r="1008157" customFormat="1" x14ac:dyDescent="0.25"/>
    <row r="1008158" customFormat="1" x14ac:dyDescent="0.25"/>
    <row r="1008159" customFormat="1" x14ac:dyDescent="0.25"/>
    <row r="1008160" customFormat="1" x14ac:dyDescent="0.25"/>
    <row r="1008161" customFormat="1" x14ac:dyDescent="0.25"/>
    <row r="1008162" customFormat="1" x14ac:dyDescent="0.25"/>
    <row r="1008163" customFormat="1" x14ac:dyDescent="0.25"/>
    <row r="1008164" customFormat="1" x14ac:dyDescent="0.25"/>
    <row r="1008165" customFormat="1" x14ac:dyDescent="0.25"/>
    <row r="1008166" customFormat="1" x14ac:dyDescent="0.25"/>
    <row r="1008167" customFormat="1" x14ac:dyDescent="0.25"/>
    <row r="1008168" customFormat="1" x14ac:dyDescent="0.25"/>
    <row r="1008169" customFormat="1" x14ac:dyDescent="0.25"/>
    <row r="1008170" customFormat="1" x14ac:dyDescent="0.25"/>
    <row r="1008171" customFormat="1" x14ac:dyDescent="0.25"/>
    <row r="1008172" customFormat="1" x14ac:dyDescent="0.25"/>
    <row r="1008173" customFormat="1" x14ac:dyDescent="0.25"/>
    <row r="1008174" customFormat="1" x14ac:dyDescent="0.25"/>
    <row r="1008175" customFormat="1" x14ac:dyDescent="0.25"/>
    <row r="1008176" customFormat="1" x14ac:dyDescent="0.25"/>
    <row r="1008177" customFormat="1" x14ac:dyDescent="0.25"/>
    <row r="1008178" customFormat="1" x14ac:dyDescent="0.25"/>
    <row r="1008179" customFormat="1" x14ac:dyDescent="0.25"/>
    <row r="1008180" customFormat="1" x14ac:dyDescent="0.25"/>
    <row r="1008181" customFormat="1" x14ac:dyDescent="0.25"/>
    <row r="1008182" customFormat="1" x14ac:dyDescent="0.25"/>
    <row r="1008183" customFormat="1" x14ac:dyDescent="0.25"/>
    <row r="1008184" customFormat="1" x14ac:dyDescent="0.25"/>
    <row r="1008185" customFormat="1" x14ac:dyDescent="0.25"/>
    <row r="1008186" customFormat="1" x14ac:dyDescent="0.25"/>
    <row r="1008187" customFormat="1" x14ac:dyDescent="0.25"/>
    <row r="1008188" customFormat="1" x14ac:dyDescent="0.25"/>
    <row r="1008189" customFormat="1" x14ac:dyDescent="0.25"/>
    <row r="1008190" customFormat="1" x14ac:dyDescent="0.25"/>
    <row r="1008191" customFormat="1" x14ac:dyDescent="0.25"/>
    <row r="1008192" customFormat="1" x14ac:dyDescent="0.25"/>
    <row r="1008193" customFormat="1" x14ac:dyDescent="0.25"/>
    <row r="1008194" customFormat="1" x14ac:dyDescent="0.25"/>
    <row r="1008195" customFormat="1" x14ac:dyDescent="0.25"/>
    <row r="1008196" customFormat="1" x14ac:dyDescent="0.25"/>
    <row r="1008197" customFormat="1" x14ac:dyDescent="0.25"/>
    <row r="1008198" customFormat="1" x14ac:dyDescent="0.25"/>
    <row r="1008199" customFormat="1" x14ac:dyDescent="0.25"/>
    <row r="1008200" customFormat="1" x14ac:dyDescent="0.25"/>
    <row r="1008201" customFormat="1" x14ac:dyDescent="0.25"/>
    <row r="1008202" customFormat="1" x14ac:dyDescent="0.25"/>
    <row r="1008203" customFormat="1" x14ac:dyDescent="0.25"/>
    <row r="1008204" customFormat="1" x14ac:dyDescent="0.25"/>
    <row r="1008205" customFormat="1" x14ac:dyDescent="0.25"/>
    <row r="1008206" customFormat="1" x14ac:dyDescent="0.25"/>
    <row r="1008207" customFormat="1" x14ac:dyDescent="0.25"/>
    <row r="1008208" customFormat="1" x14ac:dyDescent="0.25"/>
    <row r="1008209" customFormat="1" x14ac:dyDescent="0.25"/>
    <row r="1008210" customFormat="1" x14ac:dyDescent="0.25"/>
    <row r="1008211" customFormat="1" x14ac:dyDescent="0.25"/>
    <row r="1008212" customFormat="1" x14ac:dyDescent="0.25"/>
    <row r="1008213" customFormat="1" x14ac:dyDescent="0.25"/>
    <row r="1008214" customFormat="1" x14ac:dyDescent="0.25"/>
    <row r="1008215" customFormat="1" x14ac:dyDescent="0.25"/>
    <row r="1008216" customFormat="1" x14ac:dyDescent="0.25"/>
    <row r="1008217" customFormat="1" x14ac:dyDescent="0.25"/>
    <row r="1008218" customFormat="1" x14ac:dyDescent="0.25"/>
    <row r="1008219" customFormat="1" x14ac:dyDescent="0.25"/>
    <row r="1008220" customFormat="1" x14ac:dyDescent="0.25"/>
    <row r="1008221" customFormat="1" x14ac:dyDescent="0.25"/>
    <row r="1008222" customFormat="1" x14ac:dyDescent="0.25"/>
    <row r="1008223" customFormat="1" x14ac:dyDescent="0.25"/>
    <row r="1008224" customFormat="1" x14ac:dyDescent="0.25"/>
    <row r="1008225" customFormat="1" x14ac:dyDescent="0.25"/>
    <row r="1008226" customFormat="1" x14ac:dyDescent="0.25"/>
    <row r="1008227" customFormat="1" x14ac:dyDescent="0.25"/>
    <row r="1008228" customFormat="1" x14ac:dyDescent="0.25"/>
    <row r="1008229" customFormat="1" x14ac:dyDescent="0.25"/>
    <row r="1008230" customFormat="1" x14ac:dyDescent="0.25"/>
    <row r="1008231" customFormat="1" x14ac:dyDescent="0.25"/>
    <row r="1008232" customFormat="1" x14ac:dyDescent="0.25"/>
    <row r="1008233" customFormat="1" x14ac:dyDescent="0.25"/>
    <row r="1008234" customFormat="1" x14ac:dyDescent="0.25"/>
    <row r="1008235" customFormat="1" x14ac:dyDescent="0.25"/>
    <row r="1008236" customFormat="1" x14ac:dyDescent="0.25"/>
    <row r="1008237" customFormat="1" x14ac:dyDescent="0.25"/>
    <row r="1008238" customFormat="1" x14ac:dyDescent="0.25"/>
    <row r="1008239" customFormat="1" x14ac:dyDescent="0.25"/>
    <row r="1008240" customFormat="1" x14ac:dyDescent="0.25"/>
    <row r="1008241" customFormat="1" x14ac:dyDescent="0.25"/>
    <row r="1008242" customFormat="1" x14ac:dyDescent="0.25"/>
    <row r="1008243" customFormat="1" x14ac:dyDescent="0.25"/>
    <row r="1008244" customFormat="1" x14ac:dyDescent="0.25"/>
    <row r="1008245" customFormat="1" x14ac:dyDescent="0.25"/>
    <row r="1008246" customFormat="1" x14ac:dyDescent="0.25"/>
    <row r="1008247" customFormat="1" x14ac:dyDescent="0.25"/>
    <row r="1008248" customFormat="1" x14ac:dyDescent="0.25"/>
    <row r="1008249" customFormat="1" x14ac:dyDescent="0.25"/>
    <row r="1008250" customFormat="1" x14ac:dyDescent="0.25"/>
    <row r="1008251" customFormat="1" x14ac:dyDescent="0.25"/>
    <row r="1008252" customFormat="1" x14ac:dyDescent="0.25"/>
    <row r="1008253" customFormat="1" x14ac:dyDescent="0.25"/>
    <row r="1008254" customFormat="1" x14ac:dyDescent="0.25"/>
    <row r="1008255" customFormat="1" x14ac:dyDescent="0.25"/>
    <row r="1008256" customFormat="1" x14ac:dyDescent="0.25"/>
    <row r="1008257" customFormat="1" x14ac:dyDescent="0.25"/>
    <row r="1008258" customFormat="1" x14ac:dyDescent="0.25"/>
    <row r="1008259" customFormat="1" x14ac:dyDescent="0.25"/>
    <row r="1008260" customFormat="1" x14ac:dyDescent="0.25"/>
    <row r="1008261" customFormat="1" x14ac:dyDescent="0.25"/>
    <row r="1008262" customFormat="1" x14ac:dyDescent="0.25"/>
    <row r="1008263" customFormat="1" x14ac:dyDescent="0.25"/>
    <row r="1008264" customFormat="1" x14ac:dyDescent="0.25"/>
    <row r="1008265" customFormat="1" x14ac:dyDescent="0.25"/>
    <row r="1008266" customFormat="1" x14ac:dyDescent="0.25"/>
    <row r="1008267" customFormat="1" x14ac:dyDescent="0.25"/>
    <row r="1008268" customFormat="1" x14ac:dyDescent="0.25"/>
    <row r="1008269" customFormat="1" x14ac:dyDescent="0.25"/>
    <row r="1008270" customFormat="1" x14ac:dyDescent="0.25"/>
    <row r="1008271" customFormat="1" x14ac:dyDescent="0.25"/>
    <row r="1008272" customFormat="1" x14ac:dyDescent="0.25"/>
    <row r="1008273" customFormat="1" x14ac:dyDescent="0.25"/>
    <row r="1008274" customFormat="1" x14ac:dyDescent="0.25"/>
    <row r="1008275" customFormat="1" x14ac:dyDescent="0.25"/>
    <row r="1008276" customFormat="1" x14ac:dyDescent="0.25"/>
    <row r="1008277" customFormat="1" x14ac:dyDescent="0.25"/>
    <row r="1008278" customFormat="1" x14ac:dyDescent="0.25"/>
    <row r="1008279" customFormat="1" x14ac:dyDescent="0.25"/>
    <row r="1008280" customFormat="1" x14ac:dyDescent="0.25"/>
    <row r="1008281" customFormat="1" x14ac:dyDescent="0.25"/>
    <row r="1008282" customFormat="1" x14ac:dyDescent="0.25"/>
    <row r="1008283" customFormat="1" x14ac:dyDescent="0.25"/>
    <row r="1008284" customFormat="1" x14ac:dyDescent="0.25"/>
    <row r="1008285" customFormat="1" x14ac:dyDescent="0.25"/>
    <row r="1008286" customFormat="1" x14ac:dyDescent="0.25"/>
    <row r="1008287" customFormat="1" x14ac:dyDescent="0.25"/>
    <row r="1008288" customFormat="1" x14ac:dyDescent="0.25"/>
    <row r="1008289" customFormat="1" x14ac:dyDescent="0.25"/>
    <row r="1008290" customFormat="1" x14ac:dyDescent="0.25"/>
    <row r="1008291" customFormat="1" x14ac:dyDescent="0.25"/>
    <row r="1008292" customFormat="1" x14ac:dyDescent="0.25"/>
    <row r="1008293" customFormat="1" x14ac:dyDescent="0.25"/>
    <row r="1008294" customFormat="1" x14ac:dyDescent="0.25"/>
    <row r="1008295" customFormat="1" x14ac:dyDescent="0.25"/>
    <row r="1008296" customFormat="1" x14ac:dyDescent="0.25"/>
    <row r="1008297" customFormat="1" x14ac:dyDescent="0.25"/>
    <row r="1008298" customFormat="1" x14ac:dyDescent="0.25"/>
    <row r="1008299" customFormat="1" x14ac:dyDescent="0.25"/>
    <row r="1008300" customFormat="1" x14ac:dyDescent="0.25"/>
    <row r="1008301" customFormat="1" x14ac:dyDescent="0.25"/>
    <row r="1008302" customFormat="1" x14ac:dyDescent="0.25"/>
    <row r="1008303" customFormat="1" x14ac:dyDescent="0.25"/>
    <row r="1008304" customFormat="1" x14ac:dyDescent="0.25"/>
    <row r="1008305" customFormat="1" x14ac:dyDescent="0.25"/>
    <row r="1008306" customFormat="1" x14ac:dyDescent="0.25"/>
    <row r="1008307" customFormat="1" x14ac:dyDescent="0.25"/>
    <row r="1008308" customFormat="1" x14ac:dyDescent="0.25"/>
    <row r="1008309" customFormat="1" x14ac:dyDescent="0.25"/>
    <row r="1008310" customFormat="1" x14ac:dyDescent="0.25"/>
    <row r="1008311" customFormat="1" x14ac:dyDescent="0.25"/>
    <row r="1008312" customFormat="1" x14ac:dyDescent="0.25"/>
    <row r="1008313" customFormat="1" x14ac:dyDescent="0.25"/>
    <row r="1008314" customFormat="1" x14ac:dyDescent="0.25"/>
    <row r="1008315" customFormat="1" x14ac:dyDescent="0.25"/>
    <row r="1008316" customFormat="1" x14ac:dyDescent="0.25"/>
    <row r="1008317" customFormat="1" x14ac:dyDescent="0.25"/>
    <row r="1008318" customFormat="1" x14ac:dyDescent="0.25"/>
    <row r="1008319" customFormat="1" x14ac:dyDescent="0.25"/>
    <row r="1008320" customFormat="1" x14ac:dyDescent="0.25"/>
    <row r="1008321" customFormat="1" x14ac:dyDescent="0.25"/>
    <row r="1008322" customFormat="1" x14ac:dyDescent="0.25"/>
    <row r="1008323" customFormat="1" x14ac:dyDescent="0.25"/>
    <row r="1008324" customFormat="1" x14ac:dyDescent="0.25"/>
    <row r="1008325" customFormat="1" x14ac:dyDescent="0.25"/>
    <row r="1008326" customFormat="1" x14ac:dyDescent="0.25"/>
    <row r="1008327" customFormat="1" x14ac:dyDescent="0.25"/>
    <row r="1008328" customFormat="1" x14ac:dyDescent="0.25"/>
    <row r="1008329" customFormat="1" x14ac:dyDescent="0.25"/>
    <row r="1008330" customFormat="1" x14ac:dyDescent="0.25"/>
    <row r="1008331" customFormat="1" x14ac:dyDescent="0.25"/>
    <row r="1008332" customFormat="1" x14ac:dyDescent="0.25"/>
    <row r="1008333" customFormat="1" x14ac:dyDescent="0.25"/>
    <row r="1008334" customFormat="1" x14ac:dyDescent="0.25"/>
    <row r="1008335" customFormat="1" x14ac:dyDescent="0.25"/>
    <row r="1008336" customFormat="1" x14ac:dyDescent="0.25"/>
    <row r="1008337" customFormat="1" x14ac:dyDescent="0.25"/>
    <row r="1008338" customFormat="1" x14ac:dyDescent="0.25"/>
    <row r="1008339" customFormat="1" x14ac:dyDescent="0.25"/>
    <row r="1008340" customFormat="1" x14ac:dyDescent="0.25"/>
    <row r="1008341" customFormat="1" x14ac:dyDescent="0.25"/>
    <row r="1008342" customFormat="1" x14ac:dyDescent="0.25"/>
    <row r="1008343" customFormat="1" x14ac:dyDescent="0.25"/>
    <row r="1008344" customFormat="1" x14ac:dyDescent="0.25"/>
    <row r="1008345" customFormat="1" x14ac:dyDescent="0.25"/>
    <row r="1008346" customFormat="1" x14ac:dyDescent="0.25"/>
    <row r="1008347" customFormat="1" x14ac:dyDescent="0.25"/>
    <row r="1008348" customFormat="1" x14ac:dyDescent="0.25"/>
    <row r="1008349" customFormat="1" x14ac:dyDescent="0.25"/>
    <row r="1008350" customFormat="1" x14ac:dyDescent="0.25"/>
    <row r="1008351" customFormat="1" x14ac:dyDescent="0.25"/>
    <row r="1008352" customFormat="1" x14ac:dyDescent="0.25"/>
    <row r="1008353" customFormat="1" x14ac:dyDescent="0.25"/>
    <row r="1008354" customFormat="1" x14ac:dyDescent="0.25"/>
    <row r="1008355" customFormat="1" x14ac:dyDescent="0.25"/>
    <row r="1008356" customFormat="1" x14ac:dyDescent="0.25"/>
    <row r="1008357" customFormat="1" x14ac:dyDescent="0.25"/>
    <row r="1008358" customFormat="1" x14ac:dyDescent="0.25"/>
    <row r="1008359" customFormat="1" x14ac:dyDescent="0.25"/>
    <row r="1008360" customFormat="1" x14ac:dyDescent="0.25"/>
    <row r="1008361" customFormat="1" x14ac:dyDescent="0.25"/>
    <row r="1008362" customFormat="1" x14ac:dyDescent="0.25"/>
    <row r="1008363" customFormat="1" x14ac:dyDescent="0.25"/>
    <row r="1008364" customFormat="1" x14ac:dyDescent="0.25"/>
    <row r="1008365" customFormat="1" x14ac:dyDescent="0.25"/>
    <row r="1008366" customFormat="1" x14ac:dyDescent="0.25"/>
    <row r="1008367" customFormat="1" x14ac:dyDescent="0.25"/>
    <row r="1008368" customFormat="1" x14ac:dyDescent="0.25"/>
    <row r="1008369" customFormat="1" x14ac:dyDescent="0.25"/>
    <row r="1008370" customFormat="1" x14ac:dyDescent="0.25"/>
    <row r="1008371" customFormat="1" x14ac:dyDescent="0.25"/>
    <row r="1008372" customFormat="1" x14ac:dyDescent="0.25"/>
    <row r="1008373" customFormat="1" x14ac:dyDescent="0.25"/>
    <row r="1008374" customFormat="1" x14ac:dyDescent="0.25"/>
    <row r="1008375" customFormat="1" x14ac:dyDescent="0.25"/>
    <row r="1008376" customFormat="1" x14ac:dyDescent="0.25"/>
    <row r="1008377" customFormat="1" x14ac:dyDescent="0.25"/>
    <row r="1008378" customFormat="1" x14ac:dyDescent="0.25"/>
    <row r="1008379" customFormat="1" x14ac:dyDescent="0.25"/>
    <row r="1008380" customFormat="1" x14ac:dyDescent="0.25"/>
    <row r="1008381" customFormat="1" x14ac:dyDescent="0.25"/>
    <row r="1008382" customFormat="1" x14ac:dyDescent="0.25"/>
    <row r="1008383" customFormat="1" x14ac:dyDescent="0.25"/>
    <row r="1008384" customFormat="1" x14ac:dyDescent="0.25"/>
    <row r="1008385" customFormat="1" x14ac:dyDescent="0.25"/>
    <row r="1008386" customFormat="1" x14ac:dyDescent="0.25"/>
    <row r="1008387" customFormat="1" x14ac:dyDescent="0.25"/>
    <row r="1008388" customFormat="1" x14ac:dyDescent="0.25"/>
    <row r="1008389" customFormat="1" x14ac:dyDescent="0.25"/>
    <row r="1008390" customFormat="1" x14ac:dyDescent="0.25"/>
    <row r="1008391" customFormat="1" x14ac:dyDescent="0.25"/>
    <row r="1008392" customFormat="1" x14ac:dyDescent="0.25"/>
    <row r="1008393" customFormat="1" x14ac:dyDescent="0.25"/>
    <row r="1008394" customFormat="1" x14ac:dyDescent="0.25"/>
    <row r="1008395" customFormat="1" x14ac:dyDescent="0.25"/>
    <row r="1008396" customFormat="1" x14ac:dyDescent="0.25"/>
    <row r="1008397" customFormat="1" x14ac:dyDescent="0.25"/>
    <row r="1008398" customFormat="1" x14ac:dyDescent="0.25"/>
    <row r="1008399" customFormat="1" x14ac:dyDescent="0.25"/>
    <row r="1008400" customFormat="1" x14ac:dyDescent="0.25"/>
    <row r="1008401" customFormat="1" x14ac:dyDescent="0.25"/>
    <row r="1008402" customFormat="1" x14ac:dyDescent="0.25"/>
    <row r="1008403" customFormat="1" x14ac:dyDescent="0.25"/>
    <row r="1008404" customFormat="1" x14ac:dyDescent="0.25"/>
    <row r="1008405" customFormat="1" x14ac:dyDescent="0.25"/>
    <row r="1008406" customFormat="1" x14ac:dyDescent="0.25"/>
    <row r="1008407" customFormat="1" x14ac:dyDescent="0.25"/>
    <row r="1008408" customFormat="1" x14ac:dyDescent="0.25"/>
    <row r="1008409" customFormat="1" x14ac:dyDescent="0.25"/>
    <row r="1008410" customFormat="1" x14ac:dyDescent="0.25"/>
    <row r="1008411" customFormat="1" x14ac:dyDescent="0.25"/>
    <row r="1008412" customFormat="1" x14ac:dyDescent="0.25"/>
    <row r="1008413" customFormat="1" x14ac:dyDescent="0.25"/>
    <row r="1008414" customFormat="1" x14ac:dyDescent="0.25"/>
    <row r="1008415" customFormat="1" x14ac:dyDescent="0.25"/>
    <row r="1008416" customFormat="1" x14ac:dyDescent="0.25"/>
    <row r="1008417" customFormat="1" x14ac:dyDescent="0.25"/>
    <row r="1008418" customFormat="1" x14ac:dyDescent="0.25"/>
    <row r="1008419" customFormat="1" x14ac:dyDescent="0.25"/>
    <row r="1008420" customFormat="1" x14ac:dyDescent="0.25"/>
    <row r="1008421" customFormat="1" x14ac:dyDescent="0.25"/>
    <row r="1008422" customFormat="1" x14ac:dyDescent="0.25"/>
    <row r="1008423" customFormat="1" x14ac:dyDescent="0.25"/>
    <row r="1008424" customFormat="1" x14ac:dyDescent="0.25"/>
    <row r="1008425" customFormat="1" x14ac:dyDescent="0.25"/>
    <row r="1008426" customFormat="1" x14ac:dyDescent="0.25"/>
    <row r="1008427" customFormat="1" x14ac:dyDescent="0.25"/>
    <row r="1008428" customFormat="1" x14ac:dyDescent="0.25"/>
    <row r="1008429" customFormat="1" x14ac:dyDescent="0.25"/>
    <row r="1008430" customFormat="1" x14ac:dyDescent="0.25"/>
    <row r="1008431" customFormat="1" x14ac:dyDescent="0.25"/>
    <row r="1008432" customFormat="1" x14ac:dyDescent="0.25"/>
    <row r="1008433" customFormat="1" x14ac:dyDescent="0.25"/>
    <row r="1008434" customFormat="1" x14ac:dyDescent="0.25"/>
    <row r="1008435" customFormat="1" x14ac:dyDescent="0.25"/>
    <row r="1008436" customFormat="1" x14ac:dyDescent="0.25"/>
    <row r="1008437" customFormat="1" x14ac:dyDescent="0.25"/>
    <row r="1008438" customFormat="1" x14ac:dyDescent="0.25"/>
    <row r="1008439" customFormat="1" x14ac:dyDescent="0.25"/>
    <row r="1008440" customFormat="1" x14ac:dyDescent="0.25"/>
    <row r="1008441" customFormat="1" x14ac:dyDescent="0.25"/>
    <row r="1008442" customFormat="1" x14ac:dyDescent="0.25"/>
    <row r="1008443" customFormat="1" x14ac:dyDescent="0.25"/>
    <row r="1008444" customFormat="1" x14ac:dyDescent="0.25"/>
    <row r="1008445" customFormat="1" x14ac:dyDescent="0.25"/>
    <row r="1008446" customFormat="1" x14ac:dyDescent="0.25"/>
    <row r="1008447" customFormat="1" x14ac:dyDescent="0.25"/>
    <row r="1008448" customFormat="1" x14ac:dyDescent="0.25"/>
    <row r="1008449" customFormat="1" x14ac:dyDescent="0.25"/>
    <row r="1008450" customFormat="1" x14ac:dyDescent="0.25"/>
    <row r="1008451" customFormat="1" x14ac:dyDescent="0.25"/>
    <row r="1008452" customFormat="1" x14ac:dyDescent="0.25"/>
    <row r="1008453" customFormat="1" x14ac:dyDescent="0.25"/>
    <row r="1008454" customFormat="1" x14ac:dyDescent="0.25"/>
    <row r="1008455" customFormat="1" x14ac:dyDescent="0.25"/>
    <row r="1008456" customFormat="1" x14ac:dyDescent="0.25"/>
    <row r="1008457" customFormat="1" x14ac:dyDescent="0.25"/>
    <row r="1008458" customFormat="1" x14ac:dyDescent="0.25"/>
    <row r="1008459" customFormat="1" x14ac:dyDescent="0.25"/>
    <row r="1008460" customFormat="1" x14ac:dyDescent="0.25"/>
    <row r="1008461" customFormat="1" x14ac:dyDescent="0.25"/>
    <row r="1008462" customFormat="1" x14ac:dyDescent="0.25"/>
    <row r="1008463" customFormat="1" x14ac:dyDescent="0.25"/>
    <row r="1008464" customFormat="1" x14ac:dyDescent="0.25"/>
    <row r="1008465" customFormat="1" x14ac:dyDescent="0.25"/>
    <row r="1008466" customFormat="1" x14ac:dyDescent="0.25"/>
    <row r="1008467" customFormat="1" x14ac:dyDescent="0.25"/>
    <row r="1008468" customFormat="1" x14ac:dyDescent="0.25"/>
    <row r="1008469" customFormat="1" x14ac:dyDescent="0.25"/>
    <row r="1008470" customFormat="1" x14ac:dyDescent="0.25"/>
    <row r="1008471" customFormat="1" x14ac:dyDescent="0.25"/>
    <row r="1008472" customFormat="1" x14ac:dyDescent="0.25"/>
    <row r="1008473" customFormat="1" x14ac:dyDescent="0.25"/>
    <row r="1008474" customFormat="1" x14ac:dyDescent="0.25"/>
    <row r="1008475" customFormat="1" x14ac:dyDescent="0.25"/>
    <row r="1008476" customFormat="1" x14ac:dyDescent="0.25"/>
    <row r="1008477" customFormat="1" x14ac:dyDescent="0.25"/>
    <row r="1008478" customFormat="1" x14ac:dyDescent="0.25"/>
    <row r="1008479" customFormat="1" x14ac:dyDescent="0.25"/>
    <row r="1008480" customFormat="1" x14ac:dyDescent="0.25"/>
    <row r="1008481" customFormat="1" x14ac:dyDescent="0.25"/>
    <row r="1008482" customFormat="1" x14ac:dyDescent="0.25"/>
    <row r="1008483" customFormat="1" x14ac:dyDescent="0.25"/>
    <row r="1008484" customFormat="1" x14ac:dyDescent="0.25"/>
    <row r="1008485" customFormat="1" x14ac:dyDescent="0.25"/>
    <row r="1008486" customFormat="1" x14ac:dyDescent="0.25"/>
    <row r="1008487" customFormat="1" x14ac:dyDescent="0.25"/>
    <row r="1008488" customFormat="1" x14ac:dyDescent="0.25"/>
    <row r="1008489" customFormat="1" x14ac:dyDescent="0.25"/>
    <row r="1008490" customFormat="1" x14ac:dyDescent="0.25"/>
    <row r="1008491" customFormat="1" x14ac:dyDescent="0.25"/>
    <row r="1008492" customFormat="1" x14ac:dyDescent="0.25"/>
    <row r="1008493" customFormat="1" x14ac:dyDescent="0.25"/>
    <row r="1008494" customFormat="1" x14ac:dyDescent="0.25"/>
    <row r="1008495" customFormat="1" x14ac:dyDescent="0.25"/>
    <row r="1008496" customFormat="1" x14ac:dyDescent="0.25"/>
    <row r="1008497" customFormat="1" x14ac:dyDescent="0.25"/>
    <row r="1008498" customFormat="1" x14ac:dyDescent="0.25"/>
    <row r="1008499" customFormat="1" x14ac:dyDescent="0.25"/>
    <row r="1008500" customFormat="1" x14ac:dyDescent="0.25"/>
    <row r="1008501" customFormat="1" x14ac:dyDescent="0.25"/>
    <row r="1008502" customFormat="1" x14ac:dyDescent="0.25"/>
    <row r="1008503" customFormat="1" x14ac:dyDescent="0.25"/>
    <row r="1008504" customFormat="1" x14ac:dyDescent="0.25"/>
    <row r="1008505" customFormat="1" x14ac:dyDescent="0.25"/>
    <row r="1008506" customFormat="1" x14ac:dyDescent="0.25"/>
    <row r="1008507" customFormat="1" x14ac:dyDescent="0.25"/>
    <row r="1008508" customFormat="1" x14ac:dyDescent="0.25"/>
    <row r="1008509" customFormat="1" x14ac:dyDescent="0.25"/>
    <row r="1008510" customFormat="1" x14ac:dyDescent="0.25"/>
    <row r="1008511" customFormat="1" x14ac:dyDescent="0.25"/>
    <row r="1008512" customFormat="1" x14ac:dyDescent="0.25"/>
    <row r="1008513" customFormat="1" x14ac:dyDescent="0.25"/>
    <row r="1008514" customFormat="1" x14ac:dyDescent="0.25"/>
    <row r="1008515" customFormat="1" x14ac:dyDescent="0.25"/>
    <row r="1008516" customFormat="1" x14ac:dyDescent="0.25"/>
    <row r="1008517" customFormat="1" x14ac:dyDescent="0.25"/>
    <row r="1008518" customFormat="1" x14ac:dyDescent="0.25"/>
    <row r="1008519" customFormat="1" x14ac:dyDescent="0.25"/>
    <row r="1008520" customFormat="1" x14ac:dyDescent="0.25"/>
    <row r="1008521" customFormat="1" x14ac:dyDescent="0.25"/>
    <row r="1008522" customFormat="1" x14ac:dyDescent="0.25"/>
    <row r="1008523" customFormat="1" x14ac:dyDescent="0.25"/>
    <row r="1008524" customFormat="1" x14ac:dyDescent="0.25"/>
    <row r="1008525" customFormat="1" x14ac:dyDescent="0.25"/>
    <row r="1008526" customFormat="1" x14ac:dyDescent="0.25"/>
    <row r="1008527" customFormat="1" x14ac:dyDescent="0.25"/>
    <row r="1008528" customFormat="1" x14ac:dyDescent="0.25"/>
    <row r="1008529" customFormat="1" x14ac:dyDescent="0.25"/>
    <row r="1008530" customFormat="1" x14ac:dyDescent="0.25"/>
    <row r="1008531" customFormat="1" x14ac:dyDescent="0.25"/>
    <row r="1008532" customFormat="1" x14ac:dyDescent="0.25"/>
    <row r="1008533" customFormat="1" x14ac:dyDescent="0.25"/>
    <row r="1008534" customFormat="1" x14ac:dyDescent="0.25"/>
    <row r="1008535" customFormat="1" x14ac:dyDescent="0.25"/>
    <row r="1008536" customFormat="1" x14ac:dyDescent="0.25"/>
    <row r="1008537" customFormat="1" x14ac:dyDescent="0.25"/>
    <row r="1008538" customFormat="1" x14ac:dyDescent="0.25"/>
    <row r="1008539" customFormat="1" x14ac:dyDescent="0.25"/>
    <row r="1008540" customFormat="1" x14ac:dyDescent="0.25"/>
    <row r="1008541" customFormat="1" x14ac:dyDescent="0.25"/>
    <row r="1008542" customFormat="1" x14ac:dyDescent="0.25"/>
    <row r="1008543" customFormat="1" x14ac:dyDescent="0.25"/>
    <row r="1008544" customFormat="1" x14ac:dyDescent="0.25"/>
    <row r="1008545" customFormat="1" x14ac:dyDescent="0.25"/>
    <row r="1008546" customFormat="1" x14ac:dyDescent="0.25"/>
    <row r="1008547" customFormat="1" x14ac:dyDescent="0.25"/>
    <row r="1008548" customFormat="1" x14ac:dyDescent="0.25"/>
    <row r="1008549" customFormat="1" x14ac:dyDescent="0.25"/>
    <row r="1008550" customFormat="1" x14ac:dyDescent="0.25"/>
    <row r="1008551" customFormat="1" x14ac:dyDescent="0.25"/>
    <row r="1008552" customFormat="1" x14ac:dyDescent="0.25"/>
    <row r="1008553" customFormat="1" x14ac:dyDescent="0.25"/>
    <row r="1008554" customFormat="1" x14ac:dyDescent="0.25"/>
    <row r="1008555" customFormat="1" x14ac:dyDescent="0.25"/>
    <row r="1008556" customFormat="1" x14ac:dyDescent="0.25"/>
    <row r="1008557" customFormat="1" x14ac:dyDescent="0.25"/>
    <row r="1008558" customFormat="1" x14ac:dyDescent="0.25"/>
    <row r="1008559" customFormat="1" x14ac:dyDescent="0.25"/>
    <row r="1008560" customFormat="1" x14ac:dyDescent="0.25"/>
    <row r="1008561" customFormat="1" x14ac:dyDescent="0.25"/>
    <row r="1008562" customFormat="1" x14ac:dyDescent="0.25"/>
    <row r="1008563" customFormat="1" x14ac:dyDescent="0.25"/>
    <row r="1008564" customFormat="1" x14ac:dyDescent="0.25"/>
    <row r="1008565" customFormat="1" x14ac:dyDescent="0.25"/>
    <row r="1008566" customFormat="1" x14ac:dyDescent="0.25"/>
    <row r="1008567" customFormat="1" x14ac:dyDescent="0.25"/>
    <row r="1008568" customFormat="1" x14ac:dyDescent="0.25"/>
    <row r="1008569" customFormat="1" x14ac:dyDescent="0.25"/>
    <row r="1008570" customFormat="1" x14ac:dyDescent="0.25"/>
    <row r="1008571" customFormat="1" x14ac:dyDescent="0.25"/>
    <row r="1008572" customFormat="1" x14ac:dyDescent="0.25"/>
    <row r="1008573" customFormat="1" x14ac:dyDescent="0.25"/>
    <row r="1008574" customFormat="1" x14ac:dyDescent="0.25"/>
    <row r="1008575" customFormat="1" x14ac:dyDescent="0.25"/>
    <row r="1008576" customFormat="1" x14ac:dyDescent="0.25"/>
    <row r="1008577" customFormat="1" x14ac:dyDescent="0.25"/>
    <row r="1008578" customFormat="1" x14ac:dyDescent="0.25"/>
    <row r="1008579" customFormat="1" x14ac:dyDescent="0.25"/>
    <row r="1008580" customFormat="1" x14ac:dyDescent="0.25"/>
    <row r="1008581" customFormat="1" x14ac:dyDescent="0.25"/>
    <row r="1008582" customFormat="1" x14ac:dyDescent="0.25"/>
    <row r="1008583" customFormat="1" x14ac:dyDescent="0.25"/>
    <row r="1008584" customFormat="1" x14ac:dyDescent="0.25"/>
    <row r="1008585" customFormat="1" x14ac:dyDescent="0.25"/>
    <row r="1008586" customFormat="1" x14ac:dyDescent="0.25"/>
    <row r="1008587" customFormat="1" x14ac:dyDescent="0.25"/>
    <row r="1008588" customFormat="1" x14ac:dyDescent="0.25"/>
    <row r="1008589" customFormat="1" x14ac:dyDescent="0.25"/>
    <row r="1008590" customFormat="1" x14ac:dyDescent="0.25"/>
    <row r="1008591" customFormat="1" x14ac:dyDescent="0.25"/>
    <row r="1008592" customFormat="1" x14ac:dyDescent="0.25"/>
    <row r="1008593" customFormat="1" x14ac:dyDescent="0.25"/>
    <row r="1008594" customFormat="1" x14ac:dyDescent="0.25"/>
    <row r="1008595" customFormat="1" x14ac:dyDescent="0.25"/>
    <row r="1008596" customFormat="1" x14ac:dyDescent="0.25"/>
    <row r="1008597" customFormat="1" x14ac:dyDescent="0.25"/>
    <row r="1008598" customFormat="1" x14ac:dyDescent="0.25"/>
    <row r="1008599" customFormat="1" x14ac:dyDescent="0.25"/>
    <row r="1008600" customFormat="1" x14ac:dyDescent="0.25"/>
    <row r="1008601" customFormat="1" x14ac:dyDescent="0.25"/>
    <row r="1008602" customFormat="1" x14ac:dyDescent="0.25"/>
    <row r="1008603" customFormat="1" x14ac:dyDescent="0.25"/>
    <row r="1008604" customFormat="1" x14ac:dyDescent="0.25"/>
    <row r="1008605" customFormat="1" x14ac:dyDescent="0.25"/>
    <row r="1008606" customFormat="1" x14ac:dyDescent="0.25"/>
    <row r="1008607" customFormat="1" x14ac:dyDescent="0.25"/>
    <row r="1008608" customFormat="1" x14ac:dyDescent="0.25"/>
    <row r="1008609" customFormat="1" x14ac:dyDescent="0.25"/>
    <row r="1008610" customFormat="1" x14ac:dyDescent="0.25"/>
    <row r="1008611" customFormat="1" x14ac:dyDescent="0.25"/>
    <row r="1008612" customFormat="1" x14ac:dyDescent="0.25"/>
    <row r="1008613" customFormat="1" x14ac:dyDescent="0.25"/>
    <row r="1008614" customFormat="1" x14ac:dyDescent="0.25"/>
    <row r="1008615" customFormat="1" x14ac:dyDescent="0.25"/>
    <row r="1008616" customFormat="1" x14ac:dyDescent="0.25"/>
    <row r="1008617" customFormat="1" x14ac:dyDescent="0.25"/>
    <row r="1008618" customFormat="1" x14ac:dyDescent="0.25"/>
    <row r="1008619" customFormat="1" x14ac:dyDescent="0.25"/>
    <row r="1008620" customFormat="1" x14ac:dyDescent="0.25"/>
    <row r="1008621" customFormat="1" x14ac:dyDescent="0.25"/>
    <row r="1008622" customFormat="1" x14ac:dyDescent="0.25"/>
    <row r="1008623" customFormat="1" x14ac:dyDescent="0.25"/>
    <row r="1008624" customFormat="1" x14ac:dyDescent="0.25"/>
    <row r="1008625" customFormat="1" x14ac:dyDescent="0.25"/>
    <row r="1008626" customFormat="1" x14ac:dyDescent="0.25"/>
    <row r="1008627" customFormat="1" x14ac:dyDescent="0.25"/>
    <row r="1008628" customFormat="1" x14ac:dyDescent="0.25"/>
    <row r="1008629" customFormat="1" x14ac:dyDescent="0.25"/>
    <row r="1008630" customFormat="1" x14ac:dyDescent="0.25"/>
    <row r="1008631" customFormat="1" x14ac:dyDescent="0.25"/>
    <row r="1008632" customFormat="1" x14ac:dyDescent="0.25"/>
    <row r="1008633" customFormat="1" x14ac:dyDescent="0.25"/>
    <row r="1008634" customFormat="1" x14ac:dyDescent="0.25"/>
    <row r="1008635" customFormat="1" x14ac:dyDescent="0.25"/>
    <row r="1008636" customFormat="1" x14ac:dyDescent="0.25"/>
    <row r="1008637" customFormat="1" x14ac:dyDescent="0.25"/>
    <row r="1008638" customFormat="1" x14ac:dyDescent="0.25"/>
    <row r="1008639" customFormat="1" x14ac:dyDescent="0.25"/>
    <row r="1008640" customFormat="1" x14ac:dyDescent="0.25"/>
    <row r="1008641" customFormat="1" x14ac:dyDescent="0.25"/>
    <row r="1008642" customFormat="1" x14ac:dyDescent="0.25"/>
    <row r="1008643" customFormat="1" x14ac:dyDescent="0.25"/>
    <row r="1008644" customFormat="1" x14ac:dyDescent="0.25"/>
    <row r="1008645" customFormat="1" x14ac:dyDescent="0.25"/>
    <row r="1008646" customFormat="1" x14ac:dyDescent="0.25"/>
    <row r="1008647" customFormat="1" x14ac:dyDescent="0.25"/>
    <row r="1008648" customFormat="1" x14ac:dyDescent="0.25"/>
    <row r="1008649" customFormat="1" x14ac:dyDescent="0.25"/>
    <row r="1008650" customFormat="1" x14ac:dyDescent="0.25"/>
    <row r="1008651" customFormat="1" x14ac:dyDescent="0.25"/>
    <row r="1008652" customFormat="1" x14ac:dyDescent="0.25"/>
    <row r="1008653" customFormat="1" x14ac:dyDescent="0.25"/>
    <row r="1008654" customFormat="1" x14ac:dyDescent="0.25"/>
    <row r="1008655" customFormat="1" x14ac:dyDescent="0.25"/>
    <row r="1008656" customFormat="1" x14ac:dyDescent="0.25"/>
    <row r="1008657" customFormat="1" x14ac:dyDescent="0.25"/>
    <row r="1008658" customFormat="1" x14ac:dyDescent="0.25"/>
    <row r="1008659" customFormat="1" x14ac:dyDescent="0.25"/>
    <row r="1008660" customFormat="1" x14ac:dyDescent="0.25"/>
    <row r="1008661" customFormat="1" x14ac:dyDescent="0.25"/>
    <row r="1008662" customFormat="1" x14ac:dyDescent="0.25"/>
    <row r="1008663" customFormat="1" x14ac:dyDescent="0.25"/>
    <row r="1008664" customFormat="1" x14ac:dyDescent="0.25"/>
    <row r="1008665" customFormat="1" x14ac:dyDescent="0.25"/>
    <row r="1008666" customFormat="1" x14ac:dyDescent="0.25"/>
    <row r="1008667" customFormat="1" x14ac:dyDescent="0.25"/>
    <row r="1008668" customFormat="1" x14ac:dyDescent="0.25"/>
    <row r="1008669" customFormat="1" x14ac:dyDescent="0.25"/>
    <row r="1008670" customFormat="1" x14ac:dyDescent="0.25"/>
    <row r="1008671" customFormat="1" x14ac:dyDescent="0.25"/>
    <row r="1008672" customFormat="1" x14ac:dyDescent="0.25"/>
    <row r="1008673" customFormat="1" x14ac:dyDescent="0.25"/>
    <row r="1008674" customFormat="1" x14ac:dyDescent="0.25"/>
    <row r="1008675" customFormat="1" x14ac:dyDescent="0.25"/>
    <row r="1008676" customFormat="1" x14ac:dyDescent="0.25"/>
    <row r="1008677" customFormat="1" x14ac:dyDescent="0.25"/>
    <row r="1008678" customFormat="1" x14ac:dyDescent="0.25"/>
    <row r="1008679" customFormat="1" x14ac:dyDescent="0.25"/>
    <row r="1008680" customFormat="1" x14ac:dyDescent="0.25"/>
    <row r="1008681" customFormat="1" x14ac:dyDescent="0.25"/>
    <row r="1008682" customFormat="1" x14ac:dyDescent="0.25"/>
    <row r="1008683" customFormat="1" x14ac:dyDescent="0.25"/>
    <row r="1008684" customFormat="1" x14ac:dyDescent="0.25"/>
    <row r="1008685" customFormat="1" x14ac:dyDescent="0.25"/>
    <row r="1008686" customFormat="1" x14ac:dyDescent="0.25"/>
    <row r="1008687" customFormat="1" x14ac:dyDescent="0.25"/>
    <row r="1008688" customFormat="1" x14ac:dyDescent="0.25"/>
    <row r="1008689" customFormat="1" x14ac:dyDescent="0.25"/>
    <row r="1008690" customFormat="1" x14ac:dyDescent="0.25"/>
    <row r="1008691" customFormat="1" x14ac:dyDescent="0.25"/>
    <row r="1008692" customFormat="1" x14ac:dyDescent="0.25"/>
    <row r="1008693" customFormat="1" x14ac:dyDescent="0.25"/>
    <row r="1008694" customFormat="1" x14ac:dyDescent="0.25"/>
    <row r="1008695" customFormat="1" x14ac:dyDescent="0.25"/>
    <row r="1008696" customFormat="1" x14ac:dyDescent="0.25"/>
    <row r="1008697" customFormat="1" x14ac:dyDescent="0.25"/>
    <row r="1008698" customFormat="1" x14ac:dyDescent="0.25"/>
    <row r="1008699" customFormat="1" x14ac:dyDescent="0.25"/>
    <row r="1008700" customFormat="1" x14ac:dyDescent="0.25"/>
    <row r="1008701" customFormat="1" x14ac:dyDescent="0.25"/>
    <row r="1008702" customFormat="1" x14ac:dyDescent="0.25"/>
    <row r="1008703" customFormat="1" x14ac:dyDescent="0.25"/>
    <row r="1008704" customFormat="1" x14ac:dyDescent="0.25"/>
    <row r="1008705" customFormat="1" x14ac:dyDescent="0.25"/>
    <row r="1008706" customFormat="1" x14ac:dyDescent="0.25"/>
    <row r="1008707" customFormat="1" x14ac:dyDescent="0.25"/>
    <row r="1008708" customFormat="1" x14ac:dyDescent="0.25"/>
    <row r="1008709" customFormat="1" x14ac:dyDescent="0.25"/>
    <row r="1008710" customFormat="1" x14ac:dyDescent="0.25"/>
    <row r="1008711" customFormat="1" x14ac:dyDescent="0.25"/>
    <row r="1008712" customFormat="1" x14ac:dyDescent="0.25"/>
    <row r="1008713" customFormat="1" x14ac:dyDescent="0.25"/>
    <row r="1008714" customFormat="1" x14ac:dyDescent="0.25"/>
    <row r="1008715" customFormat="1" x14ac:dyDescent="0.25"/>
    <row r="1008716" customFormat="1" x14ac:dyDescent="0.25"/>
    <row r="1008717" customFormat="1" x14ac:dyDescent="0.25"/>
    <row r="1008718" customFormat="1" x14ac:dyDescent="0.25"/>
    <row r="1008719" customFormat="1" x14ac:dyDescent="0.25"/>
    <row r="1008720" customFormat="1" x14ac:dyDescent="0.25"/>
    <row r="1008721" customFormat="1" x14ac:dyDescent="0.25"/>
    <row r="1008722" customFormat="1" x14ac:dyDescent="0.25"/>
    <row r="1008723" customFormat="1" x14ac:dyDescent="0.25"/>
    <row r="1008724" customFormat="1" x14ac:dyDescent="0.25"/>
    <row r="1008725" customFormat="1" x14ac:dyDescent="0.25"/>
    <row r="1008726" customFormat="1" x14ac:dyDescent="0.25"/>
    <row r="1008727" customFormat="1" x14ac:dyDescent="0.25"/>
    <row r="1008728" customFormat="1" x14ac:dyDescent="0.25"/>
    <row r="1008729" customFormat="1" x14ac:dyDescent="0.25"/>
    <row r="1008730" customFormat="1" x14ac:dyDescent="0.25"/>
    <row r="1008731" customFormat="1" x14ac:dyDescent="0.25"/>
    <row r="1008732" customFormat="1" x14ac:dyDescent="0.25"/>
    <row r="1008733" customFormat="1" x14ac:dyDescent="0.25"/>
    <row r="1008734" customFormat="1" x14ac:dyDescent="0.25"/>
    <row r="1008735" customFormat="1" x14ac:dyDescent="0.25"/>
    <row r="1008736" customFormat="1" x14ac:dyDescent="0.25"/>
    <row r="1008737" customFormat="1" x14ac:dyDescent="0.25"/>
    <row r="1008738" customFormat="1" x14ac:dyDescent="0.25"/>
    <row r="1008739" customFormat="1" x14ac:dyDescent="0.25"/>
    <row r="1008740" customFormat="1" x14ac:dyDescent="0.25"/>
    <row r="1008741" customFormat="1" x14ac:dyDescent="0.25"/>
    <row r="1008742" customFormat="1" x14ac:dyDescent="0.25"/>
    <row r="1008743" customFormat="1" x14ac:dyDescent="0.25"/>
    <row r="1008744" customFormat="1" x14ac:dyDescent="0.25"/>
    <row r="1008745" customFormat="1" x14ac:dyDescent="0.25"/>
    <row r="1008746" customFormat="1" x14ac:dyDescent="0.25"/>
    <row r="1008747" customFormat="1" x14ac:dyDescent="0.25"/>
    <row r="1008748" customFormat="1" x14ac:dyDescent="0.25"/>
    <row r="1008749" customFormat="1" x14ac:dyDescent="0.25"/>
    <row r="1008750" customFormat="1" x14ac:dyDescent="0.25"/>
    <row r="1008751" customFormat="1" x14ac:dyDescent="0.25"/>
    <row r="1008752" customFormat="1" x14ac:dyDescent="0.25"/>
    <row r="1008753" customFormat="1" x14ac:dyDescent="0.25"/>
    <row r="1008754" customFormat="1" x14ac:dyDescent="0.25"/>
    <row r="1008755" customFormat="1" x14ac:dyDescent="0.25"/>
    <row r="1008756" customFormat="1" x14ac:dyDescent="0.25"/>
    <row r="1008757" customFormat="1" x14ac:dyDescent="0.25"/>
    <row r="1008758" customFormat="1" x14ac:dyDescent="0.25"/>
    <row r="1008759" customFormat="1" x14ac:dyDescent="0.25"/>
    <row r="1008760" customFormat="1" x14ac:dyDescent="0.25"/>
    <row r="1008761" customFormat="1" x14ac:dyDescent="0.25"/>
    <row r="1008762" customFormat="1" x14ac:dyDescent="0.25"/>
    <row r="1008763" customFormat="1" x14ac:dyDescent="0.25"/>
    <row r="1008764" customFormat="1" x14ac:dyDescent="0.25"/>
    <row r="1008765" customFormat="1" x14ac:dyDescent="0.25"/>
    <row r="1008766" customFormat="1" x14ac:dyDescent="0.25"/>
    <row r="1008767" customFormat="1" x14ac:dyDescent="0.25"/>
    <row r="1008768" customFormat="1" x14ac:dyDescent="0.25"/>
    <row r="1008769" customFormat="1" x14ac:dyDescent="0.25"/>
    <row r="1008770" customFormat="1" x14ac:dyDescent="0.25"/>
    <row r="1008771" customFormat="1" x14ac:dyDescent="0.25"/>
    <row r="1008772" customFormat="1" x14ac:dyDescent="0.25"/>
    <row r="1008773" customFormat="1" x14ac:dyDescent="0.25"/>
    <row r="1008774" customFormat="1" x14ac:dyDescent="0.25"/>
    <row r="1008775" customFormat="1" x14ac:dyDescent="0.25"/>
    <row r="1008776" customFormat="1" x14ac:dyDescent="0.25"/>
    <row r="1008777" customFormat="1" x14ac:dyDescent="0.25"/>
    <row r="1008778" customFormat="1" x14ac:dyDescent="0.25"/>
    <row r="1008779" customFormat="1" x14ac:dyDescent="0.25"/>
    <row r="1008780" customFormat="1" x14ac:dyDescent="0.25"/>
    <row r="1008781" customFormat="1" x14ac:dyDescent="0.25"/>
    <row r="1008782" customFormat="1" x14ac:dyDescent="0.25"/>
    <row r="1008783" customFormat="1" x14ac:dyDescent="0.25"/>
    <row r="1008784" customFormat="1" x14ac:dyDescent="0.25"/>
    <row r="1008785" customFormat="1" x14ac:dyDescent="0.25"/>
    <row r="1008786" customFormat="1" x14ac:dyDescent="0.25"/>
    <row r="1008787" customFormat="1" x14ac:dyDescent="0.25"/>
    <row r="1008788" customFormat="1" x14ac:dyDescent="0.25"/>
    <row r="1008789" customFormat="1" x14ac:dyDescent="0.25"/>
    <row r="1008790" customFormat="1" x14ac:dyDescent="0.25"/>
    <row r="1008791" customFormat="1" x14ac:dyDescent="0.25"/>
    <row r="1008792" customFormat="1" x14ac:dyDescent="0.25"/>
    <row r="1008793" customFormat="1" x14ac:dyDescent="0.25"/>
    <row r="1008794" customFormat="1" x14ac:dyDescent="0.25"/>
    <row r="1008795" customFormat="1" x14ac:dyDescent="0.25"/>
    <row r="1008796" customFormat="1" x14ac:dyDescent="0.25"/>
    <row r="1008797" customFormat="1" x14ac:dyDescent="0.25"/>
    <row r="1008798" customFormat="1" x14ac:dyDescent="0.25"/>
    <row r="1008799" customFormat="1" x14ac:dyDescent="0.25"/>
    <row r="1008800" customFormat="1" x14ac:dyDescent="0.25"/>
    <row r="1008801" customFormat="1" x14ac:dyDescent="0.25"/>
    <row r="1008802" customFormat="1" x14ac:dyDescent="0.25"/>
    <row r="1008803" customFormat="1" x14ac:dyDescent="0.25"/>
    <row r="1008804" customFormat="1" x14ac:dyDescent="0.25"/>
    <row r="1008805" customFormat="1" x14ac:dyDescent="0.25"/>
    <row r="1008806" customFormat="1" x14ac:dyDescent="0.25"/>
    <row r="1008807" customFormat="1" x14ac:dyDescent="0.25"/>
    <row r="1008808" customFormat="1" x14ac:dyDescent="0.25"/>
    <row r="1008809" customFormat="1" x14ac:dyDescent="0.25"/>
    <row r="1008810" customFormat="1" x14ac:dyDescent="0.25"/>
    <row r="1008811" customFormat="1" x14ac:dyDescent="0.25"/>
    <row r="1008812" customFormat="1" x14ac:dyDescent="0.25"/>
    <row r="1008813" customFormat="1" x14ac:dyDescent="0.25"/>
    <row r="1008814" customFormat="1" x14ac:dyDescent="0.25"/>
    <row r="1008815" customFormat="1" x14ac:dyDescent="0.25"/>
    <row r="1008816" customFormat="1" x14ac:dyDescent="0.25"/>
    <row r="1008817" customFormat="1" x14ac:dyDescent="0.25"/>
    <row r="1008818" customFormat="1" x14ac:dyDescent="0.25"/>
    <row r="1008819" customFormat="1" x14ac:dyDescent="0.25"/>
    <row r="1008820" customFormat="1" x14ac:dyDescent="0.25"/>
    <row r="1008821" customFormat="1" x14ac:dyDescent="0.25"/>
    <row r="1008822" customFormat="1" x14ac:dyDescent="0.25"/>
    <row r="1008823" customFormat="1" x14ac:dyDescent="0.25"/>
    <row r="1008824" customFormat="1" x14ac:dyDescent="0.25"/>
    <row r="1008825" customFormat="1" x14ac:dyDescent="0.25"/>
    <row r="1008826" customFormat="1" x14ac:dyDescent="0.25"/>
    <row r="1008827" customFormat="1" x14ac:dyDescent="0.25"/>
    <row r="1008828" customFormat="1" x14ac:dyDescent="0.25"/>
    <row r="1008829" customFormat="1" x14ac:dyDescent="0.25"/>
    <row r="1008830" customFormat="1" x14ac:dyDescent="0.25"/>
    <row r="1008831" customFormat="1" x14ac:dyDescent="0.25"/>
    <row r="1008832" customFormat="1" x14ac:dyDescent="0.25"/>
    <row r="1008833" customFormat="1" x14ac:dyDescent="0.25"/>
    <row r="1008834" customFormat="1" x14ac:dyDescent="0.25"/>
    <row r="1008835" customFormat="1" x14ac:dyDescent="0.25"/>
    <row r="1008836" customFormat="1" x14ac:dyDescent="0.25"/>
    <row r="1008837" customFormat="1" x14ac:dyDescent="0.25"/>
    <row r="1008838" customFormat="1" x14ac:dyDescent="0.25"/>
    <row r="1008839" customFormat="1" x14ac:dyDescent="0.25"/>
    <row r="1008840" customFormat="1" x14ac:dyDescent="0.25"/>
    <row r="1008841" customFormat="1" x14ac:dyDescent="0.25"/>
    <row r="1008842" customFormat="1" x14ac:dyDescent="0.25"/>
    <row r="1008843" customFormat="1" x14ac:dyDescent="0.25"/>
    <row r="1008844" customFormat="1" x14ac:dyDescent="0.25"/>
    <row r="1008845" customFormat="1" x14ac:dyDescent="0.25"/>
    <row r="1008846" customFormat="1" x14ac:dyDescent="0.25"/>
    <row r="1008847" customFormat="1" x14ac:dyDescent="0.25"/>
    <row r="1008848" customFormat="1" x14ac:dyDescent="0.25"/>
    <row r="1008849" customFormat="1" x14ac:dyDescent="0.25"/>
    <row r="1008850" customFormat="1" x14ac:dyDescent="0.25"/>
    <row r="1008851" customFormat="1" x14ac:dyDescent="0.25"/>
    <row r="1008852" customFormat="1" x14ac:dyDescent="0.25"/>
    <row r="1008853" customFormat="1" x14ac:dyDescent="0.25"/>
    <row r="1008854" customFormat="1" x14ac:dyDescent="0.25"/>
    <row r="1008855" customFormat="1" x14ac:dyDescent="0.25"/>
    <row r="1008856" customFormat="1" x14ac:dyDescent="0.25"/>
    <row r="1008857" customFormat="1" x14ac:dyDescent="0.25"/>
    <row r="1008858" customFormat="1" x14ac:dyDescent="0.25"/>
    <row r="1008859" customFormat="1" x14ac:dyDescent="0.25"/>
    <row r="1008860" customFormat="1" x14ac:dyDescent="0.25"/>
    <row r="1008861" customFormat="1" x14ac:dyDescent="0.25"/>
    <row r="1008862" customFormat="1" x14ac:dyDescent="0.25"/>
    <row r="1008863" customFormat="1" x14ac:dyDescent="0.25"/>
    <row r="1008864" customFormat="1" x14ac:dyDescent="0.25"/>
    <row r="1008865" customFormat="1" x14ac:dyDescent="0.25"/>
    <row r="1008866" customFormat="1" x14ac:dyDescent="0.25"/>
    <row r="1008867" customFormat="1" x14ac:dyDescent="0.25"/>
    <row r="1008868" customFormat="1" x14ac:dyDescent="0.25"/>
    <row r="1008869" customFormat="1" x14ac:dyDescent="0.25"/>
    <row r="1008870" customFormat="1" x14ac:dyDescent="0.25"/>
    <row r="1008871" customFormat="1" x14ac:dyDescent="0.25"/>
    <row r="1008872" customFormat="1" x14ac:dyDescent="0.25"/>
    <row r="1008873" customFormat="1" x14ac:dyDescent="0.25"/>
    <row r="1008874" customFormat="1" x14ac:dyDescent="0.25"/>
    <row r="1008875" customFormat="1" x14ac:dyDescent="0.25"/>
    <row r="1008876" customFormat="1" x14ac:dyDescent="0.25"/>
    <row r="1008877" customFormat="1" x14ac:dyDescent="0.25"/>
    <row r="1008878" customFormat="1" x14ac:dyDescent="0.25"/>
    <row r="1008879" customFormat="1" x14ac:dyDescent="0.25"/>
    <row r="1008880" customFormat="1" x14ac:dyDescent="0.25"/>
    <row r="1008881" customFormat="1" x14ac:dyDescent="0.25"/>
    <row r="1008882" customFormat="1" x14ac:dyDescent="0.25"/>
    <row r="1008883" customFormat="1" x14ac:dyDescent="0.25"/>
    <row r="1008884" customFormat="1" x14ac:dyDescent="0.25"/>
    <row r="1008885" customFormat="1" x14ac:dyDescent="0.25"/>
    <row r="1008886" customFormat="1" x14ac:dyDescent="0.25"/>
    <row r="1008887" customFormat="1" x14ac:dyDescent="0.25"/>
    <row r="1008888" customFormat="1" x14ac:dyDescent="0.25"/>
    <row r="1008889" customFormat="1" x14ac:dyDescent="0.25"/>
    <row r="1008890" customFormat="1" x14ac:dyDescent="0.25"/>
    <row r="1008891" customFormat="1" x14ac:dyDescent="0.25"/>
    <row r="1008892" customFormat="1" x14ac:dyDescent="0.25"/>
    <row r="1008893" customFormat="1" x14ac:dyDescent="0.25"/>
    <row r="1008894" customFormat="1" x14ac:dyDescent="0.25"/>
    <row r="1008895" customFormat="1" x14ac:dyDescent="0.25"/>
    <row r="1008896" customFormat="1" x14ac:dyDescent="0.25"/>
    <row r="1008897" customFormat="1" x14ac:dyDescent="0.25"/>
    <row r="1008898" customFormat="1" x14ac:dyDescent="0.25"/>
    <row r="1008899" customFormat="1" x14ac:dyDescent="0.25"/>
    <row r="1008900" customFormat="1" x14ac:dyDescent="0.25"/>
    <row r="1008901" customFormat="1" x14ac:dyDescent="0.25"/>
    <row r="1008902" customFormat="1" x14ac:dyDescent="0.25"/>
    <row r="1008903" customFormat="1" x14ac:dyDescent="0.25"/>
    <row r="1008904" customFormat="1" x14ac:dyDescent="0.25"/>
    <row r="1008905" customFormat="1" x14ac:dyDescent="0.25"/>
    <row r="1008906" customFormat="1" x14ac:dyDescent="0.25"/>
    <row r="1008907" customFormat="1" x14ac:dyDescent="0.25"/>
    <row r="1008908" customFormat="1" x14ac:dyDescent="0.25"/>
    <row r="1008909" customFormat="1" x14ac:dyDescent="0.25"/>
    <row r="1008910" customFormat="1" x14ac:dyDescent="0.25"/>
    <row r="1008911" customFormat="1" x14ac:dyDescent="0.25"/>
    <row r="1008912" customFormat="1" x14ac:dyDescent="0.25"/>
    <row r="1008913" customFormat="1" x14ac:dyDescent="0.25"/>
    <row r="1008914" customFormat="1" x14ac:dyDescent="0.25"/>
    <row r="1008915" customFormat="1" x14ac:dyDescent="0.25"/>
    <row r="1008916" customFormat="1" x14ac:dyDescent="0.25"/>
    <row r="1008917" customFormat="1" x14ac:dyDescent="0.25"/>
    <row r="1008918" customFormat="1" x14ac:dyDescent="0.25"/>
    <row r="1008919" customFormat="1" x14ac:dyDescent="0.25"/>
    <row r="1008920" customFormat="1" x14ac:dyDescent="0.25"/>
    <row r="1008921" customFormat="1" x14ac:dyDescent="0.25"/>
    <row r="1008922" customFormat="1" x14ac:dyDescent="0.25"/>
    <row r="1008923" customFormat="1" x14ac:dyDescent="0.25"/>
    <row r="1008924" customFormat="1" x14ac:dyDescent="0.25"/>
    <row r="1008925" customFormat="1" x14ac:dyDescent="0.25"/>
    <row r="1008926" customFormat="1" x14ac:dyDescent="0.25"/>
    <row r="1008927" customFormat="1" x14ac:dyDescent="0.25"/>
    <row r="1008928" customFormat="1" x14ac:dyDescent="0.25"/>
    <row r="1008929" customFormat="1" x14ac:dyDescent="0.25"/>
    <row r="1008930" customFormat="1" x14ac:dyDescent="0.25"/>
    <row r="1008931" customFormat="1" x14ac:dyDescent="0.25"/>
    <row r="1008932" customFormat="1" x14ac:dyDescent="0.25"/>
    <row r="1008933" customFormat="1" x14ac:dyDescent="0.25"/>
    <row r="1008934" customFormat="1" x14ac:dyDescent="0.25"/>
    <row r="1008935" customFormat="1" x14ac:dyDescent="0.25"/>
    <row r="1008936" customFormat="1" x14ac:dyDescent="0.25"/>
    <row r="1008937" customFormat="1" x14ac:dyDescent="0.25"/>
    <row r="1008938" customFormat="1" x14ac:dyDescent="0.25"/>
    <row r="1008939" customFormat="1" x14ac:dyDescent="0.25"/>
    <row r="1008940" customFormat="1" x14ac:dyDescent="0.25"/>
    <row r="1008941" customFormat="1" x14ac:dyDescent="0.25"/>
    <row r="1008942" customFormat="1" x14ac:dyDescent="0.25"/>
    <row r="1008943" customFormat="1" x14ac:dyDescent="0.25"/>
    <row r="1008944" customFormat="1" x14ac:dyDescent="0.25"/>
    <row r="1008945" customFormat="1" x14ac:dyDescent="0.25"/>
    <row r="1008946" customFormat="1" x14ac:dyDescent="0.25"/>
    <row r="1008947" customFormat="1" x14ac:dyDescent="0.25"/>
    <row r="1008948" customFormat="1" x14ac:dyDescent="0.25"/>
    <row r="1008949" customFormat="1" x14ac:dyDescent="0.25"/>
    <row r="1008950" customFormat="1" x14ac:dyDescent="0.25"/>
    <row r="1008951" customFormat="1" x14ac:dyDescent="0.25"/>
    <row r="1008952" customFormat="1" x14ac:dyDescent="0.25"/>
    <row r="1008953" customFormat="1" x14ac:dyDescent="0.25"/>
    <row r="1008954" customFormat="1" x14ac:dyDescent="0.25"/>
    <row r="1008955" customFormat="1" x14ac:dyDescent="0.25"/>
    <row r="1008956" customFormat="1" x14ac:dyDescent="0.25"/>
    <row r="1008957" customFormat="1" x14ac:dyDescent="0.25"/>
    <row r="1008958" customFormat="1" x14ac:dyDescent="0.25"/>
    <row r="1008959" customFormat="1" x14ac:dyDescent="0.25"/>
    <row r="1008960" customFormat="1" x14ac:dyDescent="0.25"/>
    <row r="1008961" customFormat="1" x14ac:dyDescent="0.25"/>
    <row r="1008962" customFormat="1" x14ac:dyDescent="0.25"/>
    <row r="1008963" customFormat="1" x14ac:dyDescent="0.25"/>
    <row r="1008964" customFormat="1" x14ac:dyDescent="0.25"/>
    <row r="1008965" customFormat="1" x14ac:dyDescent="0.25"/>
    <row r="1008966" customFormat="1" x14ac:dyDescent="0.25"/>
    <row r="1008967" customFormat="1" x14ac:dyDescent="0.25"/>
    <row r="1008968" customFormat="1" x14ac:dyDescent="0.25"/>
    <row r="1008969" customFormat="1" x14ac:dyDescent="0.25"/>
    <row r="1008970" customFormat="1" x14ac:dyDescent="0.25"/>
    <row r="1008971" customFormat="1" x14ac:dyDescent="0.25"/>
    <row r="1008972" customFormat="1" x14ac:dyDescent="0.25"/>
    <row r="1008973" customFormat="1" x14ac:dyDescent="0.25"/>
    <row r="1008974" customFormat="1" x14ac:dyDescent="0.25"/>
    <row r="1008975" customFormat="1" x14ac:dyDescent="0.25"/>
    <row r="1008976" customFormat="1" x14ac:dyDescent="0.25"/>
    <row r="1008977" customFormat="1" x14ac:dyDescent="0.25"/>
    <row r="1008978" customFormat="1" x14ac:dyDescent="0.25"/>
    <row r="1008979" customFormat="1" x14ac:dyDescent="0.25"/>
    <row r="1008980" customFormat="1" x14ac:dyDescent="0.25"/>
    <row r="1008981" customFormat="1" x14ac:dyDescent="0.25"/>
    <row r="1008982" customFormat="1" x14ac:dyDescent="0.25"/>
    <row r="1008983" customFormat="1" x14ac:dyDescent="0.25"/>
    <row r="1008984" customFormat="1" x14ac:dyDescent="0.25"/>
    <row r="1008985" customFormat="1" x14ac:dyDescent="0.25"/>
    <row r="1008986" customFormat="1" x14ac:dyDescent="0.25"/>
    <row r="1008987" customFormat="1" x14ac:dyDescent="0.25"/>
    <row r="1008988" customFormat="1" x14ac:dyDescent="0.25"/>
    <row r="1008989" customFormat="1" x14ac:dyDescent="0.25"/>
    <row r="1008990" customFormat="1" x14ac:dyDescent="0.25"/>
    <row r="1008991" customFormat="1" x14ac:dyDescent="0.25"/>
    <row r="1008992" customFormat="1" x14ac:dyDescent="0.25"/>
    <row r="1008993" customFormat="1" x14ac:dyDescent="0.25"/>
    <row r="1008994" customFormat="1" x14ac:dyDescent="0.25"/>
    <row r="1008995" customFormat="1" x14ac:dyDescent="0.25"/>
    <row r="1008996" customFormat="1" x14ac:dyDescent="0.25"/>
    <row r="1008997" customFormat="1" x14ac:dyDescent="0.25"/>
    <row r="1008998" customFormat="1" x14ac:dyDescent="0.25"/>
    <row r="1008999" customFormat="1" x14ac:dyDescent="0.25"/>
    <row r="1009000" customFormat="1" x14ac:dyDescent="0.25"/>
    <row r="1009001" customFormat="1" x14ac:dyDescent="0.25"/>
    <row r="1009002" customFormat="1" x14ac:dyDescent="0.25"/>
    <row r="1009003" customFormat="1" x14ac:dyDescent="0.25"/>
    <row r="1009004" customFormat="1" x14ac:dyDescent="0.25"/>
    <row r="1009005" customFormat="1" x14ac:dyDescent="0.25"/>
    <row r="1009006" customFormat="1" x14ac:dyDescent="0.25"/>
    <row r="1009007" customFormat="1" x14ac:dyDescent="0.25"/>
    <row r="1009008" customFormat="1" x14ac:dyDescent="0.25"/>
    <row r="1009009" customFormat="1" x14ac:dyDescent="0.25"/>
    <row r="1009010" customFormat="1" x14ac:dyDescent="0.25"/>
    <row r="1009011" customFormat="1" x14ac:dyDescent="0.25"/>
    <row r="1009012" customFormat="1" x14ac:dyDescent="0.25"/>
    <row r="1009013" customFormat="1" x14ac:dyDescent="0.25"/>
    <row r="1009014" customFormat="1" x14ac:dyDescent="0.25"/>
    <row r="1009015" customFormat="1" x14ac:dyDescent="0.25"/>
    <row r="1009016" customFormat="1" x14ac:dyDescent="0.25"/>
    <row r="1009017" customFormat="1" x14ac:dyDescent="0.25"/>
    <row r="1009018" customFormat="1" x14ac:dyDescent="0.25"/>
    <row r="1009019" customFormat="1" x14ac:dyDescent="0.25"/>
    <row r="1009020" customFormat="1" x14ac:dyDescent="0.25"/>
    <row r="1009021" customFormat="1" x14ac:dyDescent="0.25"/>
    <row r="1009022" customFormat="1" x14ac:dyDescent="0.25"/>
    <row r="1009023" customFormat="1" x14ac:dyDescent="0.25"/>
    <row r="1009024" customFormat="1" x14ac:dyDescent="0.25"/>
    <row r="1009025" customFormat="1" x14ac:dyDescent="0.25"/>
    <row r="1009026" customFormat="1" x14ac:dyDescent="0.25"/>
    <row r="1009027" customFormat="1" x14ac:dyDescent="0.25"/>
    <row r="1009028" customFormat="1" x14ac:dyDescent="0.25"/>
    <row r="1009029" customFormat="1" x14ac:dyDescent="0.25"/>
    <row r="1009030" customFormat="1" x14ac:dyDescent="0.25"/>
    <row r="1009031" customFormat="1" x14ac:dyDescent="0.25"/>
    <row r="1009032" customFormat="1" x14ac:dyDescent="0.25"/>
    <row r="1009033" customFormat="1" x14ac:dyDescent="0.25"/>
    <row r="1009034" customFormat="1" x14ac:dyDescent="0.25"/>
    <row r="1009035" customFormat="1" x14ac:dyDescent="0.25"/>
    <row r="1009036" customFormat="1" x14ac:dyDescent="0.25"/>
    <row r="1009037" customFormat="1" x14ac:dyDescent="0.25"/>
    <row r="1009038" customFormat="1" x14ac:dyDescent="0.25"/>
    <row r="1009039" customFormat="1" x14ac:dyDescent="0.25"/>
    <row r="1009040" customFormat="1" x14ac:dyDescent="0.25"/>
    <row r="1009041" customFormat="1" x14ac:dyDescent="0.25"/>
    <row r="1009042" customFormat="1" x14ac:dyDescent="0.25"/>
    <row r="1009043" customFormat="1" x14ac:dyDescent="0.25"/>
    <row r="1009044" customFormat="1" x14ac:dyDescent="0.25"/>
    <row r="1009045" customFormat="1" x14ac:dyDescent="0.25"/>
    <row r="1009046" customFormat="1" x14ac:dyDescent="0.25"/>
    <row r="1009047" customFormat="1" x14ac:dyDescent="0.25"/>
    <row r="1009048" customFormat="1" x14ac:dyDescent="0.25"/>
    <row r="1009049" customFormat="1" x14ac:dyDescent="0.25"/>
    <row r="1009050" customFormat="1" x14ac:dyDescent="0.25"/>
    <row r="1009051" customFormat="1" x14ac:dyDescent="0.25"/>
    <row r="1009052" customFormat="1" x14ac:dyDescent="0.25"/>
    <row r="1009053" customFormat="1" x14ac:dyDescent="0.25"/>
    <row r="1009054" customFormat="1" x14ac:dyDescent="0.25"/>
    <row r="1009055" customFormat="1" x14ac:dyDescent="0.25"/>
    <row r="1009056" customFormat="1" x14ac:dyDescent="0.25"/>
    <row r="1009057" customFormat="1" x14ac:dyDescent="0.25"/>
    <row r="1009058" customFormat="1" x14ac:dyDescent="0.25"/>
    <row r="1009059" customFormat="1" x14ac:dyDescent="0.25"/>
    <row r="1009060" customFormat="1" x14ac:dyDescent="0.25"/>
    <row r="1009061" customFormat="1" x14ac:dyDescent="0.25"/>
    <row r="1009062" customFormat="1" x14ac:dyDescent="0.25"/>
    <row r="1009063" customFormat="1" x14ac:dyDescent="0.25"/>
    <row r="1009064" customFormat="1" x14ac:dyDescent="0.25"/>
    <row r="1009065" customFormat="1" x14ac:dyDescent="0.25"/>
    <row r="1009066" customFormat="1" x14ac:dyDescent="0.25"/>
    <row r="1009067" customFormat="1" x14ac:dyDescent="0.25"/>
    <row r="1009068" customFormat="1" x14ac:dyDescent="0.25"/>
    <row r="1009069" customFormat="1" x14ac:dyDescent="0.25"/>
    <row r="1009070" customFormat="1" x14ac:dyDescent="0.25"/>
    <row r="1009071" customFormat="1" x14ac:dyDescent="0.25"/>
    <row r="1009072" customFormat="1" x14ac:dyDescent="0.25"/>
    <row r="1009073" customFormat="1" x14ac:dyDescent="0.25"/>
    <row r="1009074" customFormat="1" x14ac:dyDescent="0.25"/>
    <row r="1009075" customFormat="1" x14ac:dyDescent="0.25"/>
    <row r="1009076" customFormat="1" x14ac:dyDescent="0.25"/>
    <row r="1009077" customFormat="1" x14ac:dyDescent="0.25"/>
    <row r="1009078" customFormat="1" x14ac:dyDescent="0.25"/>
    <row r="1009079" customFormat="1" x14ac:dyDescent="0.25"/>
    <row r="1009080" customFormat="1" x14ac:dyDescent="0.25"/>
    <row r="1009081" customFormat="1" x14ac:dyDescent="0.25"/>
    <row r="1009082" customFormat="1" x14ac:dyDescent="0.25"/>
    <row r="1009083" customFormat="1" x14ac:dyDescent="0.25"/>
    <row r="1009084" customFormat="1" x14ac:dyDescent="0.25"/>
    <row r="1009085" customFormat="1" x14ac:dyDescent="0.25"/>
    <row r="1009086" customFormat="1" x14ac:dyDescent="0.25"/>
    <row r="1009087" customFormat="1" x14ac:dyDescent="0.25"/>
    <row r="1009088" customFormat="1" x14ac:dyDescent="0.25"/>
    <row r="1009089" customFormat="1" x14ac:dyDescent="0.25"/>
    <row r="1009090" customFormat="1" x14ac:dyDescent="0.25"/>
    <row r="1009091" customFormat="1" x14ac:dyDescent="0.25"/>
    <row r="1009092" customFormat="1" x14ac:dyDescent="0.25"/>
    <row r="1009093" customFormat="1" x14ac:dyDescent="0.25"/>
    <row r="1009094" customFormat="1" x14ac:dyDescent="0.25"/>
    <row r="1009095" customFormat="1" x14ac:dyDescent="0.25"/>
    <row r="1009096" customFormat="1" x14ac:dyDescent="0.25"/>
    <row r="1009097" customFormat="1" x14ac:dyDescent="0.25"/>
    <row r="1009098" customFormat="1" x14ac:dyDescent="0.25"/>
    <row r="1009099" customFormat="1" x14ac:dyDescent="0.25"/>
    <row r="1009100" customFormat="1" x14ac:dyDescent="0.25"/>
    <row r="1009101" customFormat="1" x14ac:dyDescent="0.25"/>
    <row r="1009102" customFormat="1" x14ac:dyDescent="0.25"/>
    <row r="1009103" customFormat="1" x14ac:dyDescent="0.25"/>
    <row r="1009104" customFormat="1" x14ac:dyDescent="0.25"/>
    <row r="1009105" customFormat="1" x14ac:dyDescent="0.25"/>
    <row r="1009106" customFormat="1" x14ac:dyDescent="0.25"/>
    <row r="1009107" customFormat="1" x14ac:dyDescent="0.25"/>
    <row r="1009108" customFormat="1" x14ac:dyDescent="0.25"/>
    <row r="1009109" customFormat="1" x14ac:dyDescent="0.25"/>
    <row r="1009110" customFormat="1" x14ac:dyDescent="0.25"/>
    <row r="1009111" customFormat="1" x14ac:dyDescent="0.25"/>
    <row r="1009112" customFormat="1" x14ac:dyDescent="0.25"/>
    <row r="1009113" customFormat="1" x14ac:dyDescent="0.25"/>
    <row r="1009114" customFormat="1" x14ac:dyDescent="0.25"/>
    <row r="1009115" customFormat="1" x14ac:dyDescent="0.25"/>
    <row r="1009116" customFormat="1" x14ac:dyDescent="0.25"/>
    <row r="1009117" customFormat="1" x14ac:dyDescent="0.25"/>
    <row r="1009118" customFormat="1" x14ac:dyDescent="0.25"/>
    <row r="1009119" customFormat="1" x14ac:dyDescent="0.25"/>
    <row r="1009120" customFormat="1" x14ac:dyDescent="0.25"/>
    <row r="1009121" customFormat="1" x14ac:dyDescent="0.25"/>
    <row r="1009122" customFormat="1" x14ac:dyDescent="0.25"/>
    <row r="1009123" customFormat="1" x14ac:dyDescent="0.25"/>
    <row r="1009124" customFormat="1" x14ac:dyDescent="0.25"/>
    <row r="1009125" customFormat="1" x14ac:dyDescent="0.25"/>
    <row r="1009126" customFormat="1" x14ac:dyDescent="0.25"/>
    <row r="1009127" customFormat="1" x14ac:dyDescent="0.25"/>
    <row r="1009128" customFormat="1" x14ac:dyDescent="0.25"/>
    <row r="1009129" customFormat="1" x14ac:dyDescent="0.25"/>
    <row r="1009130" customFormat="1" x14ac:dyDescent="0.25"/>
    <row r="1009131" customFormat="1" x14ac:dyDescent="0.25"/>
    <row r="1009132" customFormat="1" x14ac:dyDescent="0.25"/>
    <row r="1009133" customFormat="1" x14ac:dyDescent="0.25"/>
    <row r="1009134" customFormat="1" x14ac:dyDescent="0.25"/>
    <row r="1009135" customFormat="1" x14ac:dyDescent="0.25"/>
    <row r="1009136" customFormat="1" x14ac:dyDescent="0.25"/>
    <row r="1009137" customFormat="1" x14ac:dyDescent="0.25"/>
    <row r="1009138" customFormat="1" x14ac:dyDescent="0.25"/>
    <row r="1009139" customFormat="1" x14ac:dyDescent="0.25"/>
    <row r="1009140" customFormat="1" x14ac:dyDescent="0.25"/>
    <row r="1009141" customFormat="1" x14ac:dyDescent="0.25"/>
    <row r="1009142" customFormat="1" x14ac:dyDescent="0.25"/>
    <row r="1009143" customFormat="1" x14ac:dyDescent="0.25"/>
    <row r="1009144" customFormat="1" x14ac:dyDescent="0.25"/>
    <row r="1009145" customFormat="1" x14ac:dyDescent="0.25"/>
    <row r="1009146" customFormat="1" x14ac:dyDescent="0.25"/>
    <row r="1009147" customFormat="1" x14ac:dyDescent="0.25"/>
    <row r="1009148" customFormat="1" x14ac:dyDescent="0.25"/>
    <row r="1009149" customFormat="1" x14ac:dyDescent="0.25"/>
    <row r="1009150" customFormat="1" x14ac:dyDescent="0.25"/>
    <row r="1009151" customFormat="1" x14ac:dyDescent="0.25"/>
    <row r="1009152" customFormat="1" x14ac:dyDescent="0.25"/>
    <row r="1009153" customFormat="1" x14ac:dyDescent="0.25"/>
    <row r="1009154" customFormat="1" x14ac:dyDescent="0.25"/>
    <row r="1009155" customFormat="1" x14ac:dyDescent="0.25"/>
    <row r="1009156" customFormat="1" x14ac:dyDescent="0.25"/>
    <row r="1009157" customFormat="1" x14ac:dyDescent="0.25"/>
    <row r="1009158" customFormat="1" x14ac:dyDescent="0.25"/>
    <row r="1009159" customFormat="1" x14ac:dyDescent="0.25"/>
    <row r="1009160" customFormat="1" x14ac:dyDescent="0.25"/>
    <row r="1009161" customFormat="1" x14ac:dyDescent="0.25"/>
    <row r="1009162" customFormat="1" x14ac:dyDescent="0.25"/>
    <row r="1009163" customFormat="1" x14ac:dyDescent="0.25"/>
    <row r="1009164" customFormat="1" x14ac:dyDescent="0.25"/>
    <row r="1009165" customFormat="1" x14ac:dyDescent="0.25"/>
    <row r="1009166" customFormat="1" x14ac:dyDescent="0.25"/>
    <row r="1009167" customFormat="1" x14ac:dyDescent="0.25"/>
    <row r="1009168" customFormat="1" x14ac:dyDescent="0.25"/>
    <row r="1009169" customFormat="1" x14ac:dyDescent="0.25"/>
    <row r="1009170" customFormat="1" x14ac:dyDescent="0.25"/>
    <row r="1009171" customFormat="1" x14ac:dyDescent="0.25"/>
    <row r="1009172" customFormat="1" x14ac:dyDescent="0.25"/>
    <row r="1009173" customFormat="1" x14ac:dyDescent="0.25"/>
    <row r="1009174" customFormat="1" x14ac:dyDescent="0.25"/>
    <row r="1009175" customFormat="1" x14ac:dyDescent="0.25"/>
    <row r="1009176" customFormat="1" x14ac:dyDescent="0.25"/>
    <row r="1009177" customFormat="1" x14ac:dyDescent="0.25"/>
    <row r="1009178" customFormat="1" x14ac:dyDescent="0.25"/>
    <row r="1009179" customFormat="1" x14ac:dyDescent="0.25"/>
    <row r="1009180" customFormat="1" x14ac:dyDescent="0.25"/>
    <row r="1009181" customFormat="1" x14ac:dyDescent="0.25"/>
    <row r="1009182" customFormat="1" x14ac:dyDescent="0.25"/>
    <row r="1009183" customFormat="1" x14ac:dyDescent="0.25"/>
    <row r="1009184" customFormat="1" x14ac:dyDescent="0.25"/>
    <row r="1009185" customFormat="1" x14ac:dyDescent="0.25"/>
    <row r="1009186" customFormat="1" x14ac:dyDescent="0.25"/>
    <row r="1009187" customFormat="1" x14ac:dyDescent="0.25"/>
    <row r="1009188" customFormat="1" x14ac:dyDescent="0.25"/>
    <row r="1009189" customFormat="1" x14ac:dyDescent="0.25"/>
    <row r="1009190" customFormat="1" x14ac:dyDescent="0.25"/>
    <row r="1009191" customFormat="1" x14ac:dyDescent="0.25"/>
    <row r="1009192" customFormat="1" x14ac:dyDescent="0.25"/>
    <row r="1009193" customFormat="1" x14ac:dyDescent="0.25"/>
    <row r="1009194" customFormat="1" x14ac:dyDescent="0.25"/>
    <row r="1009195" customFormat="1" x14ac:dyDescent="0.25"/>
    <row r="1009196" customFormat="1" x14ac:dyDescent="0.25"/>
    <row r="1009197" customFormat="1" x14ac:dyDescent="0.25"/>
    <row r="1009198" customFormat="1" x14ac:dyDescent="0.25"/>
    <row r="1009199" customFormat="1" x14ac:dyDescent="0.25"/>
    <row r="1009200" customFormat="1" x14ac:dyDescent="0.25"/>
    <row r="1009201" customFormat="1" x14ac:dyDescent="0.25"/>
    <row r="1009202" customFormat="1" x14ac:dyDescent="0.25"/>
    <row r="1009203" customFormat="1" x14ac:dyDescent="0.25"/>
    <row r="1009204" customFormat="1" x14ac:dyDescent="0.25"/>
    <row r="1009205" customFormat="1" x14ac:dyDescent="0.25"/>
    <row r="1009206" customFormat="1" x14ac:dyDescent="0.25"/>
    <row r="1009207" customFormat="1" x14ac:dyDescent="0.25"/>
    <row r="1009208" customFormat="1" x14ac:dyDescent="0.25"/>
    <row r="1009209" customFormat="1" x14ac:dyDescent="0.25"/>
    <row r="1009210" customFormat="1" x14ac:dyDescent="0.25"/>
    <row r="1009211" customFormat="1" x14ac:dyDescent="0.25"/>
    <row r="1009212" customFormat="1" x14ac:dyDescent="0.25"/>
    <row r="1009213" customFormat="1" x14ac:dyDescent="0.25"/>
    <row r="1009214" customFormat="1" x14ac:dyDescent="0.25"/>
    <row r="1009215" customFormat="1" x14ac:dyDescent="0.25"/>
    <row r="1009216" customFormat="1" x14ac:dyDescent="0.25"/>
    <row r="1009217" customFormat="1" x14ac:dyDescent="0.25"/>
    <row r="1009218" customFormat="1" x14ac:dyDescent="0.25"/>
    <row r="1009219" customFormat="1" x14ac:dyDescent="0.25"/>
    <row r="1009220" customFormat="1" x14ac:dyDescent="0.25"/>
    <row r="1009221" customFormat="1" x14ac:dyDescent="0.25"/>
    <row r="1009222" customFormat="1" x14ac:dyDescent="0.25"/>
    <row r="1009223" customFormat="1" x14ac:dyDescent="0.25"/>
    <row r="1009224" customFormat="1" x14ac:dyDescent="0.25"/>
    <row r="1009225" customFormat="1" x14ac:dyDescent="0.25"/>
    <row r="1009226" customFormat="1" x14ac:dyDescent="0.25"/>
    <row r="1009227" customFormat="1" x14ac:dyDescent="0.25"/>
    <row r="1009228" customFormat="1" x14ac:dyDescent="0.25"/>
    <row r="1009229" customFormat="1" x14ac:dyDescent="0.25"/>
    <row r="1009230" customFormat="1" x14ac:dyDescent="0.25"/>
    <row r="1009231" customFormat="1" x14ac:dyDescent="0.25"/>
    <row r="1009232" customFormat="1" x14ac:dyDescent="0.25"/>
    <row r="1009233" customFormat="1" x14ac:dyDescent="0.25"/>
    <row r="1009234" customFormat="1" x14ac:dyDescent="0.25"/>
    <row r="1009235" customFormat="1" x14ac:dyDescent="0.25"/>
    <row r="1009236" customFormat="1" x14ac:dyDescent="0.25"/>
    <row r="1009237" customFormat="1" x14ac:dyDescent="0.25"/>
    <row r="1009238" customFormat="1" x14ac:dyDescent="0.25"/>
    <row r="1009239" customFormat="1" x14ac:dyDescent="0.25"/>
    <row r="1009240" customFormat="1" x14ac:dyDescent="0.25"/>
    <row r="1009241" customFormat="1" x14ac:dyDescent="0.25"/>
    <row r="1009242" customFormat="1" x14ac:dyDescent="0.25"/>
    <row r="1009243" customFormat="1" x14ac:dyDescent="0.25"/>
    <row r="1009244" customFormat="1" x14ac:dyDescent="0.25"/>
    <row r="1009245" customFormat="1" x14ac:dyDescent="0.25"/>
    <row r="1009246" customFormat="1" x14ac:dyDescent="0.25"/>
    <row r="1009247" customFormat="1" x14ac:dyDescent="0.25"/>
    <row r="1009248" customFormat="1" x14ac:dyDescent="0.25"/>
    <row r="1009249" customFormat="1" x14ac:dyDescent="0.25"/>
    <row r="1009250" customFormat="1" x14ac:dyDescent="0.25"/>
    <row r="1009251" customFormat="1" x14ac:dyDescent="0.25"/>
    <row r="1009252" customFormat="1" x14ac:dyDescent="0.25"/>
    <row r="1009253" customFormat="1" x14ac:dyDescent="0.25"/>
    <row r="1009254" customFormat="1" x14ac:dyDescent="0.25"/>
    <row r="1009255" customFormat="1" x14ac:dyDescent="0.25"/>
    <row r="1009256" customFormat="1" x14ac:dyDescent="0.25"/>
    <row r="1009257" customFormat="1" x14ac:dyDescent="0.25"/>
    <row r="1009258" customFormat="1" x14ac:dyDescent="0.25"/>
    <row r="1009259" customFormat="1" x14ac:dyDescent="0.25"/>
    <row r="1009260" customFormat="1" x14ac:dyDescent="0.25"/>
    <row r="1009261" customFormat="1" x14ac:dyDescent="0.25"/>
    <row r="1009262" customFormat="1" x14ac:dyDescent="0.25"/>
    <row r="1009263" customFormat="1" x14ac:dyDescent="0.25"/>
    <row r="1009264" customFormat="1" x14ac:dyDescent="0.25"/>
    <row r="1009265" customFormat="1" x14ac:dyDescent="0.25"/>
    <row r="1009266" customFormat="1" x14ac:dyDescent="0.25"/>
    <row r="1009267" customFormat="1" x14ac:dyDescent="0.25"/>
    <row r="1009268" customFormat="1" x14ac:dyDescent="0.25"/>
    <row r="1009269" customFormat="1" x14ac:dyDescent="0.25"/>
    <row r="1009270" customFormat="1" x14ac:dyDescent="0.25"/>
    <row r="1009271" customFormat="1" x14ac:dyDescent="0.25"/>
    <row r="1009272" customFormat="1" x14ac:dyDescent="0.25"/>
    <row r="1009273" customFormat="1" x14ac:dyDescent="0.25"/>
    <row r="1009274" customFormat="1" x14ac:dyDescent="0.25"/>
    <row r="1009275" customFormat="1" x14ac:dyDescent="0.25"/>
    <row r="1009276" customFormat="1" x14ac:dyDescent="0.25"/>
    <row r="1009277" customFormat="1" x14ac:dyDescent="0.25"/>
    <row r="1009278" customFormat="1" x14ac:dyDescent="0.25"/>
    <row r="1009279" customFormat="1" x14ac:dyDescent="0.25"/>
    <row r="1009280" customFormat="1" x14ac:dyDescent="0.25"/>
    <row r="1009281" customFormat="1" x14ac:dyDescent="0.25"/>
    <row r="1009282" customFormat="1" x14ac:dyDescent="0.25"/>
    <row r="1009283" customFormat="1" x14ac:dyDescent="0.25"/>
    <row r="1009284" customFormat="1" x14ac:dyDescent="0.25"/>
    <row r="1009285" customFormat="1" x14ac:dyDescent="0.25"/>
    <row r="1009286" customFormat="1" x14ac:dyDescent="0.25"/>
    <row r="1009287" customFormat="1" x14ac:dyDescent="0.25"/>
    <row r="1009288" customFormat="1" x14ac:dyDescent="0.25"/>
    <row r="1009289" customFormat="1" x14ac:dyDescent="0.25"/>
    <row r="1009290" customFormat="1" x14ac:dyDescent="0.25"/>
    <row r="1009291" customFormat="1" x14ac:dyDescent="0.25"/>
    <row r="1009292" customFormat="1" x14ac:dyDescent="0.25"/>
    <row r="1009293" customFormat="1" x14ac:dyDescent="0.25"/>
    <row r="1009294" customFormat="1" x14ac:dyDescent="0.25"/>
    <row r="1009295" customFormat="1" x14ac:dyDescent="0.25"/>
    <row r="1009296" customFormat="1" x14ac:dyDescent="0.25"/>
    <row r="1009297" customFormat="1" x14ac:dyDescent="0.25"/>
    <row r="1009298" customFormat="1" x14ac:dyDescent="0.25"/>
    <row r="1009299" customFormat="1" x14ac:dyDescent="0.25"/>
    <row r="1009300" customFormat="1" x14ac:dyDescent="0.25"/>
    <row r="1009301" customFormat="1" x14ac:dyDescent="0.25"/>
    <row r="1009302" customFormat="1" x14ac:dyDescent="0.25"/>
    <row r="1009303" customFormat="1" x14ac:dyDescent="0.25"/>
    <row r="1009304" customFormat="1" x14ac:dyDescent="0.25"/>
    <row r="1009305" customFormat="1" x14ac:dyDescent="0.25"/>
    <row r="1009306" customFormat="1" x14ac:dyDescent="0.25"/>
    <row r="1009307" customFormat="1" x14ac:dyDescent="0.25"/>
    <row r="1009308" customFormat="1" x14ac:dyDescent="0.25"/>
    <row r="1009309" customFormat="1" x14ac:dyDescent="0.25"/>
    <row r="1009310" customFormat="1" x14ac:dyDescent="0.25"/>
    <row r="1009311" customFormat="1" x14ac:dyDescent="0.25"/>
    <row r="1009312" customFormat="1" x14ac:dyDescent="0.25"/>
    <row r="1009313" customFormat="1" x14ac:dyDescent="0.25"/>
    <row r="1009314" customFormat="1" x14ac:dyDescent="0.25"/>
    <row r="1009315" customFormat="1" x14ac:dyDescent="0.25"/>
    <row r="1009316" customFormat="1" x14ac:dyDescent="0.25"/>
    <row r="1009317" customFormat="1" x14ac:dyDescent="0.25"/>
    <row r="1009318" customFormat="1" x14ac:dyDescent="0.25"/>
    <row r="1009319" customFormat="1" x14ac:dyDescent="0.25"/>
    <row r="1009320" customFormat="1" x14ac:dyDescent="0.25"/>
    <row r="1009321" customFormat="1" x14ac:dyDescent="0.25"/>
    <row r="1009322" customFormat="1" x14ac:dyDescent="0.25"/>
    <row r="1009323" customFormat="1" x14ac:dyDescent="0.25"/>
    <row r="1009324" customFormat="1" x14ac:dyDescent="0.25"/>
    <row r="1009325" customFormat="1" x14ac:dyDescent="0.25"/>
    <row r="1009326" customFormat="1" x14ac:dyDescent="0.25"/>
    <row r="1009327" customFormat="1" x14ac:dyDescent="0.25"/>
    <row r="1009328" customFormat="1" x14ac:dyDescent="0.25"/>
    <row r="1009329" customFormat="1" x14ac:dyDescent="0.25"/>
    <row r="1009330" customFormat="1" x14ac:dyDescent="0.25"/>
    <row r="1009331" customFormat="1" x14ac:dyDescent="0.25"/>
    <row r="1009332" customFormat="1" x14ac:dyDescent="0.25"/>
    <row r="1009333" customFormat="1" x14ac:dyDescent="0.25"/>
    <row r="1009334" customFormat="1" x14ac:dyDescent="0.25"/>
    <row r="1009335" customFormat="1" x14ac:dyDescent="0.25"/>
    <row r="1009336" customFormat="1" x14ac:dyDescent="0.25"/>
    <row r="1009337" customFormat="1" x14ac:dyDescent="0.25"/>
    <row r="1009338" customFormat="1" x14ac:dyDescent="0.25"/>
    <row r="1009339" customFormat="1" x14ac:dyDescent="0.25"/>
    <row r="1009340" customFormat="1" x14ac:dyDescent="0.25"/>
    <row r="1009341" customFormat="1" x14ac:dyDescent="0.25"/>
    <row r="1009342" customFormat="1" x14ac:dyDescent="0.25"/>
    <row r="1009343" customFormat="1" x14ac:dyDescent="0.25"/>
    <row r="1009344" customFormat="1" x14ac:dyDescent="0.25"/>
    <row r="1009345" customFormat="1" x14ac:dyDescent="0.25"/>
    <row r="1009346" customFormat="1" x14ac:dyDescent="0.25"/>
    <row r="1009347" customFormat="1" x14ac:dyDescent="0.25"/>
    <row r="1009348" customFormat="1" x14ac:dyDescent="0.25"/>
    <row r="1009349" customFormat="1" x14ac:dyDescent="0.25"/>
    <row r="1009350" customFormat="1" x14ac:dyDescent="0.25"/>
    <row r="1009351" customFormat="1" x14ac:dyDescent="0.25"/>
    <row r="1009352" customFormat="1" x14ac:dyDescent="0.25"/>
    <row r="1009353" customFormat="1" x14ac:dyDescent="0.25"/>
    <row r="1009354" customFormat="1" x14ac:dyDescent="0.25"/>
    <row r="1009355" customFormat="1" x14ac:dyDescent="0.25"/>
    <row r="1009356" customFormat="1" x14ac:dyDescent="0.25"/>
    <row r="1009357" customFormat="1" x14ac:dyDescent="0.25"/>
    <row r="1009358" customFormat="1" x14ac:dyDescent="0.25"/>
    <row r="1009359" customFormat="1" x14ac:dyDescent="0.25"/>
    <row r="1009360" customFormat="1" x14ac:dyDescent="0.25"/>
    <row r="1009361" customFormat="1" x14ac:dyDescent="0.25"/>
    <row r="1009362" customFormat="1" x14ac:dyDescent="0.25"/>
    <row r="1009363" customFormat="1" x14ac:dyDescent="0.25"/>
    <row r="1009364" customFormat="1" x14ac:dyDescent="0.25"/>
    <row r="1009365" customFormat="1" x14ac:dyDescent="0.25"/>
    <row r="1009366" customFormat="1" x14ac:dyDescent="0.25"/>
    <row r="1009367" customFormat="1" x14ac:dyDescent="0.25"/>
    <row r="1009368" customFormat="1" x14ac:dyDescent="0.25"/>
    <row r="1009369" customFormat="1" x14ac:dyDescent="0.25"/>
    <row r="1009370" customFormat="1" x14ac:dyDescent="0.25"/>
    <row r="1009371" customFormat="1" x14ac:dyDescent="0.25"/>
    <row r="1009372" customFormat="1" x14ac:dyDescent="0.25"/>
    <row r="1009373" customFormat="1" x14ac:dyDescent="0.25"/>
    <row r="1009374" customFormat="1" x14ac:dyDescent="0.25"/>
    <row r="1009375" customFormat="1" x14ac:dyDescent="0.25"/>
    <row r="1009376" customFormat="1" x14ac:dyDescent="0.25"/>
    <row r="1009377" customFormat="1" x14ac:dyDescent="0.25"/>
    <row r="1009378" customFormat="1" x14ac:dyDescent="0.25"/>
    <row r="1009379" customFormat="1" x14ac:dyDescent="0.25"/>
    <row r="1009380" customFormat="1" x14ac:dyDescent="0.25"/>
    <row r="1009381" customFormat="1" x14ac:dyDescent="0.25"/>
    <row r="1009382" customFormat="1" x14ac:dyDescent="0.25"/>
    <row r="1009383" customFormat="1" x14ac:dyDescent="0.25"/>
    <row r="1009384" customFormat="1" x14ac:dyDescent="0.25"/>
    <row r="1009385" customFormat="1" x14ac:dyDescent="0.25"/>
    <row r="1009386" customFormat="1" x14ac:dyDescent="0.25"/>
    <row r="1009387" customFormat="1" x14ac:dyDescent="0.25"/>
    <row r="1009388" customFormat="1" x14ac:dyDescent="0.25"/>
    <row r="1009389" customFormat="1" x14ac:dyDescent="0.25"/>
    <row r="1009390" customFormat="1" x14ac:dyDescent="0.25"/>
    <row r="1009391" customFormat="1" x14ac:dyDescent="0.25"/>
    <row r="1009392" customFormat="1" x14ac:dyDescent="0.25"/>
    <row r="1009393" customFormat="1" x14ac:dyDescent="0.25"/>
    <row r="1009394" customFormat="1" x14ac:dyDescent="0.25"/>
    <row r="1009395" customFormat="1" x14ac:dyDescent="0.25"/>
    <row r="1009396" customFormat="1" x14ac:dyDescent="0.25"/>
    <row r="1009397" customFormat="1" x14ac:dyDescent="0.25"/>
    <row r="1009398" customFormat="1" x14ac:dyDescent="0.25"/>
    <row r="1009399" customFormat="1" x14ac:dyDescent="0.25"/>
    <row r="1009400" customFormat="1" x14ac:dyDescent="0.25"/>
    <row r="1009401" customFormat="1" x14ac:dyDescent="0.25"/>
    <row r="1009402" customFormat="1" x14ac:dyDescent="0.25"/>
    <row r="1009403" customFormat="1" x14ac:dyDescent="0.25"/>
    <row r="1009404" customFormat="1" x14ac:dyDescent="0.25"/>
    <row r="1009405" customFormat="1" x14ac:dyDescent="0.25"/>
    <row r="1009406" customFormat="1" x14ac:dyDescent="0.25"/>
    <row r="1009407" customFormat="1" x14ac:dyDescent="0.25"/>
    <row r="1009408" customFormat="1" x14ac:dyDescent="0.25"/>
    <row r="1009409" customFormat="1" x14ac:dyDescent="0.25"/>
    <row r="1009410" customFormat="1" x14ac:dyDescent="0.25"/>
    <row r="1009411" customFormat="1" x14ac:dyDescent="0.25"/>
    <row r="1009412" customFormat="1" x14ac:dyDescent="0.25"/>
    <row r="1009413" customFormat="1" x14ac:dyDescent="0.25"/>
    <row r="1009414" customFormat="1" x14ac:dyDescent="0.25"/>
    <row r="1009415" customFormat="1" x14ac:dyDescent="0.25"/>
    <row r="1009416" customFormat="1" x14ac:dyDescent="0.25"/>
    <row r="1009417" customFormat="1" x14ac:dyDescent="0.25"/>
    <row r="1009418" customFormat="1" x14ac:dyDescent="0.25"/>
    <row r="1009419" customFormat="1" x14ac:dyDescent="0.25"/>
    <row r="1009420" customFormat="1" x14ac:dyDescent="0.25"/>
    <row r="1009421" customFormat="1" x14ac:dyDescent="0.25"/>
    <row r="1009422" customFormat="1" x14ac:dyDescent="0.25"/>
    <row r="1009423" customFormat="1" x14ac:dyDescent="0.25"/>
    <row r="1009424" customFormat="1" x14ac:dyDescent="0.25"/>
    <row r="1009425" customFormat="1" x14ac:dyDescent="0.25"/>
    <row r="1009426" customFormat="1" x14ac:dyDescent="0.25"/>
    <row r="1009427" customFormat="1" x14ac:dyDescent="0.25"/>
    <row r="1009428" customFormat="1" x14ac:dyDescent="0.25"/>
    <row r="1009429" customFormat="1" x14ac:dyDescent="0.25"/>
    <row r="1009430" customFormat="1" x14ac:dyDescent="0.25"/>
    <row r="1009431" customFormat="1" x14ac:dyDescent="0.25"/>
    <row r="1009432" customFormat="1" x14ac:dyDescent="0.25"/>
    <row r="1009433" customFormat="1" x14ac:dyDescent="0.25"/>
    <row r="1009434" customFormat="1" x14ac:dyDescent="0.25"/>
    <row r="1009435" customFormat="1" x14ac:dyDescent="0.25"/>
    <row r="1009436" customFormat="1" x14ac:dyDescent="0.25"/>
    <row r="1009437" customFormat="1" x14ac:dyDescent="0.25"/>
    <row r="1009438" customFormat="1" x14ac:dyDescent="0.25"/>
    <row r="1009439" customFormat="1" x14ac:dyDescent="0.25"/>
    <row r="1009440" customFormat="1" x14ac:dyDescent="0.25"/>
    <row r="1009441" customFormat="1" x14ac:dyDescent="0.25"/>
    <row r="1009442" customFormat="1" x14ac:dyDescent="0.25"/>
    <row r="1009443" customFormat="1" x14ac:dyDescent="0.25"/>
    <row r="1009444" customFormat="1" x14ac:dyDescent="0.25"/>
    <row r="1009445" customFormat="1" x14ac:dyDescent="0.25"/>
    <row r="1009446" customFormat="1" x14ac:dyDescent="0.25"/>
    <row r="1009447" customFormat="1" x14ac:dyDescent="0.25"/>
    <row r="1009448" customFormat="1" x14ac:dyDescent="0.25"/>
    <row r="1009449" customFormat="1" x14ac:dyDescent="0.25"/>
    <row r="1009450" customFormat="1" x14ac:dyDescent="0.25"/>
    <row r="1009451" customFormat="1" x14ac:dyDescent="0.25"/>
    <row r="1009452" customFormat="1" x14ac:dyDescent="0.25"/>
    <row r="1009453" customFormat="1" x14ac:dyDescent="0.25"/>
    <row r="1009454" customFormat="1" x14ac:dyDescent="0.25"/>
    <row r="1009455" customFormat="1" x14ac:dyDescent="0.25"/>
    <row r="1009456" customFormat="1" x14ac:dyDescent="0.25"/>
    <row r="1009457" customFormat="1" x14ac:dyDescent="0.25"/>
    <row r="1009458" customFormat="1" x14ac:dyDescent="0.25"/>
    <row r="1009459" customFormat="1" x14ac:dyDescent="0.25"/>
    <row r="1009460" customFormat="1" x14ac:dyDescent="0.25"/>
    <row r="1009461" customFormat="1" x14ac:dyDescent="0.25"/>
    <row r="1009462" customFormat="1" x14ac:dyDescent="0.25"/>
    <row r="1009463" customFormat="1" x14ac:dyDescent="0.25"/>
    <row r="1009464" customFormat="1" x14ac:dyDescent="0.25"/>
    <row r="1009465" customFormat="1" x14ac:dyDescent="0.25"/>
    <row r="1009466" customFormat="1" x14ac:dyDescent="0.25"/>
    <row r="1009467" customFormat="1" x14ac:dyDescent="0.25"/>
    <row r="1009468" customFormat="1" x14ac:dyDescent="0.25"/>
    <row r="1009469" customFormat="1" x14ac:dyDescent="0.25"/>
    <row r="1009470" customFormat="1" x14ac:dyDescent="0.25"/>
    <row r="1009471" customFormat="1" x14ac:dyDescent="0.25"/>
    <row r="1009472" customFormat="1" x14ac:dyDescent="0.25"/>
    <row r="1009473" customFormat="1" x14ac:dyDescent="0.25"/>
    <row r="1009474" customFormat="1" x14ac:dyDescent="0.25"/>
    <row r="1009475" customFormat="1" x14ac:dyDescent="0.25"/>
    <row r="1009476" customFormat="1" x14ac:dyDescent="0.25"/>
    <row r="1009477" customFormat="1" x14ac:dyDescent="0.25"/>
    <row r="1009478" customFormat="1" x14ac:dyDescent="0.25"/>
    <row r="1009479" customFormat="1" x14ac:dyDescent="0.25"/>
    <row r="1009480" customFormat="1" x14ac:dyDescent="0.25"/>
    <row r="1009481" customFormat="1" x14ac:dyDescent="0.25"/>
    <row r="1009482" customFormat="1" x14ac:dyDescent="0.25"/>
    <row r="1009483" customFormat="1" x14ac:dyDescent="0.25"/>
    <row r="1009484" customFormat="1" x14ac:dyDescent="0.25"/>
    <row r="1009485" customFormat="1" x14ac:dyDescent="0.25"/>
    <row r="1009486" customFormat="1" x14ac:dyDescent="0.25"/>
    <row r="1009487" customFormat="1" x14ac:dyDescent="0.25"/>
    <row r="1009488" customFormat="1" x14ac:dyDescent="0.25"/>
    <row r="1009489" customFormat="1" x14ac:dyDescent="0.25"/>
    <row r="1009490" customFormat="1" x14ac:dyDescent="0.25"/>
    <row r="1009491" customFormat="1" x14ac:dyDescent="0.25"/>
    <row r="1009492" customFormat="1" x14ac:dyDescent="0.25"/>
    <row r="1009493" customFormat="1" x14ac:dyDescent="0.25"/>
    <row r="1009494" customFormat="1" x14ac:dyDescent="0.25"/>
    <row r="1009495" customFormat="1" x14ac:dyDescent="0.25"/>
    <row r="1009496" customFormat="1" x14ac:dyDescent="0.25"/>
    <row r="1009497" customFormat="1" x14ac:dyDescent="0.25"/>
    <row r="1009498" customFormat="1" x14ac:dyDescent="0.25"/>
    <row r="1009499" customFormat="1" x14ac:dyDescent="0.25"/>
    <row r="1009500" customFormat="1" x14ac:dyDescent="0.25"/>
    <row r="1009501" customFormat="1" x14ac:dyDescent="0.25"/>
    <row r="1009502" customFormat="1" x14ac:dyDescent="0.25"/>
    <row r="1009503" customFormat="1" x14ac:dyDescent="0.25"/>
    <row r="1009504" customFormat="1" x14ac:dyDescent="0.25"/>
    <row r="1009505" customFormat="1" x14ac:dyDescent="0.25"/>
    <row r="1009506" customFormat="1" x14ac:dyDescent="0.25"/>
    <row r="1009507" customFormat="1" x14ac:dyDescent="0.25"/>
    <row r="1009508" customFormat="1" x14ac:dyDescent="0.25"/>
    <row r="1009509" customFormat="1" x14ac:dyDescent="0.25"/>
    <row r="1009510" customFormat="1" x14ac:dyDescent="0.25"/>
    <row r="1009511" customFormat="1" x14ac:dyDescent="0.25"/>
    <row r="1009512" customFormat="1" x14ac:dyDescent="0.25"/>
    <row r="1009513" customFormat="1" x14ac:dyDescent="0.25"/>
    <row r="1009514" customFormat="1" x14ac:dyDescent="0.25"/>
    <row r="1009515" customFormat="1" x14ac:dyDescent="0.25"/>
    <row r="1009516" customFormat="1" x14ac:dyDescent="0.25"/>
    <row r="1009517" customFormat="1" x14ac:dyDescent="0.25"/>
    <row r="1009518" customFormat="1" x14ac:dyDescent="0.25"/>
    <row r="1009519" customFormat="1" x14ac:dyDescent="0.25"/>
    <row r="1009520" customFormat="1" x14ac:dyDescent="0.25"/>
    <row r="1009521" customFormat="1" x14ac:dyDescent="0.25"/>
    <row r="1009522" customFormat="1" x14ac:dyDescent="0.25"/>
    <row r="1009523" customFormat="1" x14ac:dyDescent="0.25"/>
    <row r="1009524" customFormat="1" x14ac:dyDescent="0.25"/>
    <row r="1009525" customFormat="1" x14ac:dyDescent="0.25"/>
    <row r="1009526" customFormat="1" x14ac:dyDescent="0.25"/>
    <row r="1009527" customFormat="1" x14ac:dyDescent="0.25"/>
    <row r="1009528" customFormat="1" x14ac:dyDescent="0.25"/>
    <row r="1009529" customFormat="1" x14ac:dyDescent="0.25"/>
    <row r="1009530" customFormat="1" x14ac:dyDescent="0.25"/>
    <row r="1009531" customFormat="1" x14ac:dyDescent="0.25"/>
    <row r="1009532" customFormat="1" x14ac:dyDescent="0.25"/>
    <row r="1009533" customFormat="1" x14ac:dyDescent="0.25"/>
    <row r="1009534" customFormat="1" x14ac:dyDescent="0.25"/>
    <row r="1009535" customFormat="1" x14ac:dyDescent="0.25"/>
    <row r="1009536" customFormat="1" x14ac:dyDescent="0.25"/>
    <row r="1009537" customFormat="1" x14ac:dyDescent="0.25"/>
    <row r="1009538" customFormat="1" x14ac:dyDescent="0.25"/>
    <row r="1009539" customFormat="1" x14ac:dyDescent="0.25"/>
    <row r="1009540" customFormat="1" x14ac:dyDescent="0.25"/>
    <row r="1009541" customFormat="1" x14ac:dyDescent="0.25"/>
    <row r="1009542" customFormat="1" x14ac:dyDescent="0.25"/>
    <row r="1009543" customFormat="1" x14ac:dyDescent="0.25"/>
    <row r="1009544" customFormat="1" x14ac:dyDescent="0.25"/>
    <row r="1009545" customFormat="1" x14ac:dyDescent="0.25"/>
    <row r="1009546" customFormat="1" x14ac:dyDescent="0.25"/>
    <row r="1009547" customFormat="1" x14ac:dyDescent="0.25"/>
    <row r="1009548" customFormat="1" x14ac:dyDescent="0.25"/>
    <row r="1009549" customFormat="1" x14ac:dyDescent="0.25"/>
    <row r="1009550" customFormat="1" x14ac:dyDescent="0.25"/>
    <row r="1009551" customFormat="1" x14ac:dyDescent="0.25"/>
    <row r="1009552" customFormat="1" x14ac:dyDescent="0.25"/>
    <row r="1009553" customFormat="1" x14ac:dyDescent="0.25"/>
    <row r="1009554" customFormat="1" x14ac:dyDescent="0.25"/>
    <row r="1009555" customFormat="1" x14ac:dyDescent="0.25"/>
    <row r="1009556" customFormat="1" x14ac:dyDescent="0.25"/>
    <row r="1009557" customFormat="1" x14ac:dyDescent="0.25"/>
    <row r="1009558" customFormat="1" x14ac:dyDescent="0.25"/>
    <row r="1009559" customFormat="1" x14ac:dyDescent="0.25"/>
    <row r="1009560" customFormat="1" x14ac:dyDescent="0.25"/>
    <row r="1009561" customFormat="1" x14ac:dyDescent="0.25"/>
    <row r="1009562" customFormat="1" x14ac:dyDescent="0.25"/>
    <row r="1009563" customFormat="1" x14ac:dyDescent="0.25"/>
    <row r="1009564" customFormat="1" x14ac:dyDescent="0.25"/>
    <row r="1009565" customFormat="1" x14ac:dyDescent="0.25"/>
    <row r="1009566" customFormat="1" x14ac:dyDescent="0.25"/>
    <row r="1009567" customFormat="1" x14ac:dyDescent="0.25"/>
    <row r="1009568" customFormat="1" x14ac:dyDescent="0.25"/>
    <row r="1009569" customFormat="1" x14ac:dyDescent="0.25"/>
    <row r="1009570" customFormat="1" x14ac:dyDescent="0.25"/>
    <row r="1009571" customFormat="1" x14ac:dyDescent="0.25"/>
    <row r="1009572" customFormat="1" x14ac:dyDescent="0.25"/>
    <row r="1009573" customFormat="1" x14ac:dyDescent="0.25"/>
    <row r="1009574" customFormat="1" x14ac:dyDescent="0.25"/>
    <row r="1009575" customFormat="1" x14ac:dyDescent="0.25"/>
    <row r="1009576" customFormat="1" x14ac:dyDescent="0.25"/>
    <row r="1009577" customFormat="1" x14ac:dyDescent="0.25"/>
    <row r="1009578" customFormat="1" x14ac:dyDescent="0.25"/>
    <row r="1009579" customFormat="1" x14ac:dyDescent="0.25"/>
    <row r="1009580" customFormat="1" x14ac:dyDescent="0.25"/>
    <row r="1009581" customFormat="1" x14ac:dyDescent="0.25"/>
    <row r="1009582" customFormat="1" x14ac:dyDescent="0.25"/>
    <row r="1009583" customFormat="1" x14ac:dyDescent="0.25"/>
    <row r="1009584" customFormat="1" x14ac:dyDescent="0.25"/>
    <row r="1009585" customFormat="1" x14ac:dyDescent="0.25"/>
    <row r="1009586" customFormat="1" x14ac:dyDescent="0.25"/>
    <row r="1009587" customFormat="1" x14ac:dyDescent="0.25"/>
    <row r="1009588" customFormat="1" x14ac:dyDescent="0.25"/>
    <row r="1009589" customFormat="1" x14ac:dyDescent="0.25"/>
    <row r="1009590" customFormat="1" x14ac:dyDescent="0.25"/>
    <row r="1009591" customFormat="1" x14ac:dyDescent="0.25"/>
    <row r="1009592" customFormat="1" x14ac:dyDescent="0.25"/>
    <row r="1009593" customFormat="1" x14ac:dyDescent="0.25"/>
    <row r="1009594" customFormat="1" x14ac:dyDescent="0.25"/>
    <row r="1009595" customFormat="1" x14ac:dyDescent="0.25"/>
    <row r="1009596" customFormat="1" x14ac:dyDescent="0.25"/>
    <row r="1009597" customFormat="1" x14ac:dyDescent="0.25"/>
    <row r="1009598" customFormat="1" x14ac:dyDescent="0.25"/>
    <row r="1009599" customFormat="1" x14ac:dyDescent="0.25"/>
    <row r="1009600" customFormat="1" x14ac:dyDescent="0.25"/>
    <row r="1009601" customFormat="1" x14ac:dyDescent="0.25"/>
    <row r="1009602" customFormat="1" x14ac:dyDescent="0.25"/>
    <row r="1009603" customFormat="1" x14ac:dyDescent="0.25"/>
    <row r="1009604" customFormat="1" x14ac:dyDescent="0.25"/>
    <row r="1009605" customFormat="1" x14ac:dyDescent="0.25"/>
    <row r="1009606" customFormat="1" x14ac:dyDescent="0.25"/>
    <row r="1009607" customFormat="1" x14ac:dyDescent="0.25"/>
    <row r="1009608" customFormat="1" x14ac:dyDescent="0.25"/>
    <row r="1009609" customFormat="1" x14ac:dyDescent="0.25"/>
    <row r="1009610" customFormat="1" x14ac:dyDescent="0.25"/>
    <row r="1009611" customFormat="1" x14ac:dyDescent="0.25"/>
    <row r="1009612" customFormat="1" x14ac:dyDescent="0.25"/>
    <row r="1009613" customFormat="1" x14ac:dyDescent="0.25"/>
    <row r="1009614" customFormat="1" x14ac:dyDescent="0.25"/>
    <row r="1009615" customFormat="1" x14ac:dyDescent="0.25"/>
    <row r="1009616" customFormat="1" x14ac:dyDescent="0.25"/>
    <row r="1009617" customFormat="1" x14ac:dyDescent="0.25"/>
    <row r="1009618" customFormat="1" x14ac:dyDescent="0.25"/>
    <row r="1009619" customFormat="1" x14ac:dyDescent="0.25"/>
    <row r="1009620" customFormat="1" x14ac:dyDescent="0.25"/>
    <row r="1009621" customFormat="1" x14ac:dyDescent="0.25"/>
    <row r="1009622" customFormat="1" x14ac:dyDescent="0.25"/>
    <row r="1009623" customFormat="1" x14ac:dyDescent="0.25"/>
    <row r="1009624" customFormat="1" x14ac:dyDescent="0.25"/>
    <row r="1009625" customFormat="1" x14ac:dyDescent="0.25"/>
    <row r="1009626" customFormat="1" x14ac:dyDescent="0.25"/>
    <row r="1009627" customFormat="1" x14ac:dyDescent="0.25"/>
    <row r="1009628" customFormat="1" x14ac:dyDescent="0.25"/>
    <row r="1009629" customFormat="1" x14ac:dyDescent="0.25"/>
    <row r="1009630" customFormat="1" x14ac:dyDescent="0.25"/>
    <row r="1009631" customFormat="1" x14ac:dyDescent="0.25"/>
    <row r="1009632" customFormat="1" x14ac:dyDescent="0.25"/>
    <row r="1009633" customFormat="1" x14ac:dyDescent="0.25"/>
    <row r="1009634" customFormat="1" x14ac:dyDescent="0.25"/>
    <row r="1009635" customFormat="1" x14ac:dyDescent="0.25"/>
    <row r="1009636" customFormat="1" x14ac:dyDescent="0.25"/>
    <row r="1009637" customFormat="1" x14ac:dyDescent="0.25"/>
    <row r="1009638" customFormat="1" x14ac:dyDescent="0.25"/>
    <row r="1009639" customFormat="1" x14ac:dyDescent="0.25"/>
    <row r="1009640" customFormat="1" x14ac:dyDescent="0.25"/>
    <row r="1009641" customFormat="1" x14ac:dyDescent="0.25"/>
    <row r="1009642" customFormat="1" x14ac:dyDescent="0.25"/>
    <row r="1009643" customFormat="1" x14ac:dyDescent="0.25"/>
    <row r="1009644" customFormat="1" x14ac:dyDescent="0.25"/>
    <row r="1009645" customFormat="1" x14ac:dyDescent="0.25"/>
    <row r="1009646" customFormat="1" x14ac:dyDescent="0.25"/>
    <row r="1009647" customFormat="1" x14ac:dyDescent="0.25"/>
    <row r="1009648" customFormat="1" x14ac:dyDescent="0.25"/>
    <row r="1009649" customFormat="1" x14ac:dyDescent="0.25"/>
    <row r="1009650" customFormat="1" x14ac:dyDescent="0.25"/>
    <row r="1009651" customFormat="1" x14ac:dyDescent="0.25"/>
    <row r="1009652" customFormat="1" x14ac:dyDescent="0.25"/>
    <row r="1009653" customFormat="1" x14ac:dyDescent="0.25"/>
    <row r="1009654" customFormat="1" x14ac:dyDescent="0.25"/>
    <row r="1009655" customFormat="1" x14ac:dyDescent="0.25"/>
    <row r="1009656" customFormat="1" x14ac:dyDescent="0.25"/>
    <row r="1009657" customFormat="1" x14ac:dyDescent="0.25"/>
    <row r="1009658" customFormat="1" x14ac:dyDescent="0.25"/>
    <row r="1009659" customFormat="1" x14ac:dyDescent="0.25"/>
    <row r="1009660" customFormat="1" x14ac:dyDescent="0.25"/>
    <row r="1009661" customFormat="1" x14ac:dyDescent="0.25"/>
    <row r="1009662" customFormat="1" x14ac:dyDescent="0.25"/>
    <row r="1009663" customFormat="1" x14ac:dyDescent="0.25"/>
    <row r="1009664" customFormat="1" x14ac:dyDescent="0.25"/>
    <row r="1009665" customFormat="1" x14ac:dyDescent="0.25"/>
    <row r="1009666" customFormat="1" x14ac:dyDescent="0.25"/>
    <row r="1009667" customFormat="1" x14ac:dyDescent="0.25"/>
    <row r="1009668" customFormat="1" x14ac:dyDescent="0.25"/>
    <row r="1009669" customFormat="1" x14ac:dyDescent="0.25"/>
    <row r="1009670" customFormat="1" x14ac:dyDescent="0.25"/>
    <row r="1009671" customFormat="1" x14ac:dyDescent="0.25"/>
    <row r="1009672" customFormat="1" x14ac:dyDescent="0.25"/>
    <row r="1009673" customFormat="1" x14ac:dyDescent="0.25"/>
    <row r="1009674" customFormat="1" x14ac:dyDescent="0.25"/>
    <row r="1009675" customFormat="1" x14ac:dyDescent="0.25"/>
    <row r="1009676" customFormat="1" x14ac:dyDescent="0.25"/>
    <row r="1009677" customFormat="1" x14ac:dyDescent="0.25"/>
    <row r="1009678" customFormat="1" x14ac:dyDescent="0.25"/>
    <row r="1009679" customFormat="1" x14ac:dyDescent="0.25"/>
    <row r="1009680" customFormat="1" x14ac:dyDescent="0.25"/>
    <row r="1009681" customFormat="1" x14ac:dyDescent="0.25"/>
    <row r="1009682" customFormat="1" x14ac:dyDescent="0.25"/>
    <row r="1009683" customFormat="1" x14ac:dyDescent="0.25"/>
    <row r="1009684" customFormat="1" x14ac:dyDescent="0.25"/>
    <row r="1009685" customFormat="1" x14ac:dyDescent="0.25"/>
    <row r="1009686" customFormat="1" x14ac:dyDescent="0.25"/>
    <row r="1009687" customFormat="1" x14ac:dyDescent="0.25"/>
    <row r="1009688" customFormat="1" x14ac:dyDescent="0.25"/>
    <row r="1009689" customFormat="1" x14ac:dyDescent="0.25"/>
    <row r="1009690" customFormat="1" x14ac:dyDescent="0.25"/>
    <row r="1009691" customFormat="1" x14ac:dyDescent="0.25"/>
    <row r="1009692" customFormat="1" x14ac:dyDescent="0.25"/>
    <row r="1009693" customFormat="1" x14ac:dyDescent="0.25"/>
    <row r="1009694" customFormat="1" x14ac:dyDescent="0.25"/>
    <row r="1009695" customFormat="1" x14ac:dyDescent="0.25"/>
    <row r="1009696" customFormat="1" x14ac:dyDescent="0.25"/>
    <row r="1009697" customFormat="1" x14ac:dyDescent="0.25"/>
    <row r="1009698" customFormat="1" x14ac:dyDescent="0.25"/>
    <row r="1009699" customFormat="1" x14ac:dyDescent="0.25"/>
    <row r="1009700" customFormat="1" x14ac:dyDescent="0.25"/>
    <row r="1009701" customFormat="1" x14ac:dyDescent="0.25"/>
    <row r="1009702" customFormat="1" x14ac:dyDescent="0.25"/>
    <row r="1009703" customFormat="1" x14ac:dyDescent="0.25"/>
    <row r="1009704" customFormat="1" x14ac:dyDescent="0.25"/>
    <row r="1009705" customFormat="1" x14ac:dyDescent="0.25"/>
    <row r="1009706" customFormat="1" x14ac:dyDescent="0.25"/>
    <row r="1009707" customFormat="1" x14ac:dyDescent="0.25"/>
    <row r="1009708" customFormat="1" x14ac:dyDescent="0.25"/>
    <row r="1009709" customFormat="1" x14ac:dyDescent="0.25"/>
    <row r="1009710" customFormat="1" x14ac:dyDescent="0.25"/>
    <row r="1009711" customFormat="1" x14ac:dyDescent="0.25"/>
    <row r="1009712" customFormat="1" x14ac:dyDescent="0.25"/>
    <row r="1009713" customFormat="1" x14ac:dyDescent="0.25"/>
    <row r="1009714" customFormat="1" x14ac:dyDescent="0.25"/>
    <row r="1009715" customFormat="1" x14ac:dyDescent="0.25"/>
    <row r="1009716" customFormat="1" x14ac:dyDescent="0.25"/>
    <row r="1009717" customFormat="1" x14ac:dyDescent="0.25"/>
    <row r="1009718" customFormat="1" x14ac:dyDescent="0.25"/>
    <row r="1009719" customFormat="1" x14ac:dyDescent="0.25"/>
    <row r="1009720" customFormat="1" x14ac:dyDescent="0.25"/>
    <row r="1009721" customFormat="1" x14ac:dyDescent="0.25"/>
    <row r="1009722" customFormat="1" x14ac:dyDescent="0.25"/>
    <row r="1009723" customFormat="1" x14ac:dyDescent="0.25"/>
    <row r="1009724" customFormat="1" x14ac:dyDescent="0.25"/>
    <row r="1009725" customFormat="1" x14ac:dyDescent="0.25"/>
    <row r="1009726" customFormat="1" x14ac:dyDescent="0.25"/>
    <row r="1009727" customFormat="1" x14ac:dyDescent="0.25"/>
    <row r="1009728" customFormat="1" x14ac:dyDescent="0.25"/>
    <row r="1009729" customFormat="1" x14ac:dyDescent="0.25"/>
    <row r="1009730" customFormat="1" x14ac:dyDescent="0.25"/>
    <row r="1009731" customFormat="1" x14ac:dyDescent="0.25"/>
    <row r="1009732" customFormat="1" x14ac:dyDescent="0.25"/>
    <row r="1009733" customFormat="1" x14ac:dyDescent="0.25"/>
    <row r="1009734" customFormat="1" x14ac:dyDescent="0.25"/>
    <row r="1009735" customFormat="1" x14ac:dyDescent="0.25"/>
    <row r="1009736" customFormat="1" x14ac:dyDescent="0.25"/>
    <row r="1009737" customFormat="1" x14ac:dyDescent="0.25"/>
    <row r="1009738" customFormat="1" x14ac:dyDescent="0.25"/>
    <row r="1009739" customFormat="1" x14ac:dyDescent="0.25"/>
    <row r="1009740" customFormat="1" x14ac:dyDescent="0.25"/>
    <row r="1009741" customFormat="1" x14ac:dyDescent="0.25"/>
    <row r="1009742" customFormat="1" x14ac:dyDescent="0.25"/>
    <row r="1009743" customFormat="1" x14ac:dyDescent="0.25"/>
    <row r="1009744" customFormat="1" x14ac:dyDescent="0.25"/>
    <row r="1009745" customFormat="1" x14ac:dyDescent="0.25"/>
    <row r="1009746" customFormat="1" x14ac:dyDescent="0.25"/>
    <row r="1009747" customFormat="1" x14ac:dyDescent="0.25"/>
    <row r="1009748" customFormat="1" x14ac:dyDescent="0.25"/>
    <row r="1009749" customFormat="1" x14ac:dyDescent="0.25"/>
    <row r="1009750" customFormat="1" x14ac:dyDescent="0.25"/>
    <row r="1009751" customFormat="1" x14ac:dyDescent="0.25"/>
    <row r="1009752" customFormat="1" x14ac:dyDescent="0.25"/>
    <row r="1009753" customFormat="1" x14ac:dyDescent="0.25"/>
    <row r="1009754" customFormat="1" x14ac:dyDescent="0.25"/>
    <row r="1009755" customFormat="1" x14ac:dyDescent="0.25"/>
    <row r="1009756" customFormat="1" x14ac:dyDescent="0.25"/>
    <row r="1009757" customFormat="1" x14ac:dyDescent="0.25"/>
    <row r="1009758" customFormat="1" x14ac:dyDescent="0.25"/>
    <row r="1009759" customFormat="1" x14ac:dyDescent="0.25"/>
    <row r="1009760" customFormat="1" x14ac:dyDescent="0.25"/>
    <row r="1009761" customFormat="1" x14ac:dyDescent="0.25"/>
    <row r="1009762" customFormat="1" x14ac:dyDescent="0.25"/>
    <row r="1009763" customFormat="1" x14ac:dyDescent="0.25"/>
    <row r="1009764" customFormat="1" x14ac:dyDescent="0.25"/>
    <row r="1009765" customFormat="1" x14ac:dyDescent="0.25"/>
    <row r="1009766" customFormat="1" x14ac:dyDescent="0.25"/>
    <row r="1009767" customFormat="1" x14ac:dyDescent="0.25"/>
    <row r="1009768" customFormat="1" x14ac:dyDescent="0.25"/>
    <row r="1009769" customFormat="1" x14ac:dyDescent="0.25"/>
    <row r="1009770" customFormat="1" x14ac:dyDescent="0.25"/>
    <row r="1009771" customFormat="1" x14ac:dyDescent="0.25"/>
    <row r="1009772" customFormat="1" x14ac:dyDescent="0.25"/>
    <row r="1009773" customFormat="1" x14ac:dyDescent="0.25"/>
    <row r="1009774" customFormat="1" x14ac:dyDescent="0.25"/>
    <row r="1009775" customFormat="1" x14ac:dyDescent="0.25"/>
    <row r="1009776" customFormat="1" x14ac:dyDescent="0.25"/>
    <row r="1009777" customFormat="1" x14ac:dyDescent="0.25"/>
    <row r="1009778" customFormat="1" x14ac:dyDescent="0.25"/>
    <row r="1009779" customFormat="1" x14ac:dyDescent="0.25"/>
    <row r="1009780" customFormat="1" x14ac:dyDescent="0.25"/>
    <row r="1009781" customFormat="1" x14ac:dyDescent="0.25"/>
    <row r="1009782" customFormat="1" x14ac:dyDescent="0.25"/>
    <row r="1009783" customFormat="1" x14ac:dyDescent="0.25"/>
    <row r="1009784" customFormat="1" x14ac:dyDescent="0.25"/>
    <row r="1009785" customFormat="1" x14ac:dyDescent="0.25"/>
    <row r="1009786" customFormat="1" x14ac:dyDescent="0.25"/>
    <row r="1009787" customFormat="1" x14ac:dyDescent="0.25"/>
    <row r="1009788" customFormat="1" x14ac:dyDescent="0.25"/>
    <row r="1009789" customFormat="1" x14ac:dyDescent="0.25"/>
    <row r="1009790" customFormat="1" x14ac:dyDescent="0.25"/>
    <row r="1009791" customFormat="1" x14ac:dyDescent="0.25"/>
    <row r="1009792" customFormat="1" x14ac:dyDescent="0.25"/>
    <row r="1009793" customFormat="1" x14ac:dyDescent="0.25"/>
    <row r="1009794" customFormat="1" x14ac:dyDescent="0.25"/>
    <row r="1009795" customFormat="1" x14ac:dyDescent="0.25"/>
    <row r="1009796" customFormat="1" x14ac:dyDescent="0.25"/>
    <row r="1009797" customFormat="1" x14ac:dyDescent="0.25"/>
    <row r="1009798" customFormat="1" x14ac:dyDescent="0.25"/>
    <row r="1009799" customFormat="1" x14ac:dyDescent="0.25"/>
    <row r="1009800" customFormat="1" x14ac:dyDescent="0.25"/>
    <row r="1009801" customFormat="1" x14ac:dyDescent="0.25"/>
    <row r="1009802" customFormat="1" x14ac:dyDescent="0.25"/>
    <row r="1009803" customFormat="1" x14ac:dyDescent="0.25"/>
    <row r="1009804" customFormat="1" x14ac:dyDescent="0.25"/>
    <row r="1009805" customFormat="1" x14ac:dyDescent="0.25"/>
    <row r="1009806" customFormat="1" x14ac:dyDescent="0.25"/>
    <row r="1009807" customFormat="1" x14ac:dyDescent="0.25"/>
    <row r="1009808" customFormat="1" x14ac:dyDescent="0.25"/>
    <row r="1009809" customFormat="1" x14ac:dyDescent="0.25"/>
    <row r="1009810" customFormat="1" x14ac:dyDescent="0.25"/>
    <row r="1009811" customFormat="1" x14ac:dyDescent="0.25"/>
    <row r="1009812" customFormat="1" x14ac:dyDescent="0.25"/>
    <row r="1009813" customFormat="1" x14ac:dyDescent="0.25"/>
    <row r="1009814" customFormat="1" x14ac:dyDescent="0.25"/>
    <row r="1009815" customFormat="1" x14ac:dyDescent="0.25"/>
    <row r="1009816" customFormat="1" x14ac:dyDescent="0.25"/>
    <row r="1009817" customFormat="1" x14ac:dyDescent="0.25"/>
    <row r="1009818" customFormat="1" x14ac:dyDescent="0.25"/>
    <row r="1009819" customFormat="1" x14ac:dyDescent="0.25"/>
    <row r="1009820" customFormat="1" x14ac:dyDescent="0.25"/>
    <row r="1009821" customFormat="1" x14ac:dyDescent="0.25"/>
    <row r="1009822" customFormat="1" x14ac:dyDescent="0.25"/>
    <row r="1009823" customFormat="1" x14ac:dyDescent="0.25"/>
    <row r="1009824" customFormat="1" x14ac:dyDescent="0.25"/>
    <row r="1009825" customFormat="1" x14ac:dyDescent="0.25"/>
    <row r="1009826" customFormat="1" x14ac:dyDescent="0.25"/>
    <row r="1009827" customFormat="1" x14ac:dyDescent="0.25"/>
    <row r="1009828" customFormat="1" x14ac:dyDescent="0.25"/>
    <row r="1009829" customFormat="1" x14ac:dyDescent="0.25"/>
    <row r="1009830" customFormat="1" x14ac:dyDescent="0.25"/>
    <row r="1009831" customFormat="1" x14ac:dyDescent="0.25"/>
    <row r="1009832" customFormat="1" x14ac:dyDescent="0.25"/>
    <row r="1009833" customFormat="1" x14ac:dyDescent="0.25"/>
    <row r="1009834" customFormat="1" x14ac:dyDescent="0.25"/>
    <row r="1009835" customFormat="1" x14ac:dyDescent="0.25"/>
    <row r="1009836" customFormat="1" x14ac:dyDescent="0.25"/>
    <row r="1009837" customFormat="1" x14ac:dyDescent="0.25"/>
    <row r="1009838" customFormat="1" x14ac:dyDescent="0.25"/>
    <row r="1009839" customFormat="1" x14ac:dyDescent="0.25"/>
    <row r="1009840" customFormat="1" x14ac:dyDescent="0.25"/>
    <row r="1009841" customFormat="1" x14ac:dyDescent="0.25"/>
    <row r="1009842" customFormat="1" x14ac:dyDescent="0.25"/>
    <row r="1009843" customFormat="1" x14ac:dyDescent="0.25"/>
    <row r="1009844" customFormat="1" x14ac:dyDescent="0.25"/>
    <row r="1009845" customFormat="1" x14ac:dyDescent="0.25"/>
    <row r="1009846" customFormat="1" x14ac:dyDescent="0.25"/>
    <row r="1009847" customFormat="1" x14ac:dyDescent="0.25"/>
    <row r="1009848" customFormat="1" x14ac:dyDescent="0.25"/>
    <row r="1009849" customFormat="1" x14ac:dyDescent="0.25"/>
    <row r="1009850" customFormat="1" x14ac:dyDescent="0.25"/>
    <row r="1009851" customFormat="1" x14ac:dyDescent="0.25"/>
    <row r="1009852" customFormat="1" x14ac:dyDescent="0.25"/>
    <row r="1009853" customFormat="1" x14ac:dyDescent="0.25"/>
    <row r="1009854" customFormat="1" x14ac:dyDescent="0.25"/>
    <row r="1009855" customFormat="1" x14ac:dyDescent="0.25"/>
    <row r="1009856" customFormat="1" x14ac:dyDescent="0.25"/>
    <row r="1009857" customFormat="1" x14ac:dyDescent="0.25"/>
    <row r="1009858" customFormat="1" x14ac:dyDescent="0.25"/>
    <row r="1009859" customFormat="1" x14ac:dyDescent="0.25"/>
    <row r="1009860" customFormat="1" x14ac:dyDescent="0.25"/>
    <row r="1009861" customFormat="1" x14ac:dyDescent="0.25"/>
    <row r="1009862" customFormat="1" x14ac:dyDescent="0.25"/>
    <row r="1009863" customFormat="1" x14ac:dyDescent="0.25"/>
    <row r="1009864" customFormat="1" x14ac:dyDescent="0.25"/>
    <row r="1009865" customFormat="1" x14ac:dyDescent="0.25"/>
    <row r="1009866" customFormat="1" x14ac:dyDescent="0.25"/>
    <row r="1009867" customFormat="1" x14ac:dyDescent="0.25"/>
    <row r="1009868" customFormat="1" x14ac:dyDescent="0.25"/>
    <row r="1009869" customFormat="1" x14ac:dyDescent="0.25"/>
    <row r="1009870" customFormat="1" x14ac:dyDescent="0.25"/>
    <row r="1009871" customFormat="1" x14ac:dyDescent="0.25"/>
    <row r="1009872" customFormat="1" x14ac:dyDescent="0.25"/>
    <row r="1009873" customFormat="1" x14ac:dyDescent="0.25"/>
    <row r="1009874" customFormat="1" x14ac:dyDescent="0.25"/>
    <row r="1009875" customFormat="1" x14ac:dyDescent="0.25"/>
    <row r="1009876" customFormat="1" x14ac:dyDescent="0.25"/>
    <row r="1009877" customFormat="1" x14ac:dyDescent="0.25"/>
    <row r="1009878" customFormat="1" x14ac:dyDescent="0.25"/>
    <row r="1009879" customFormat="1" x14ac:dyDescent="0.25"/>
    <row r="1009880" customFormat="1" x14ac:dyDescent="0.25"/>
    <row r="1009881" customFormat="1" x14ac:dyDescent="0.25"/>
    <row r="1009882" customFormat="1" x14ac:dyDescent="0.25"/>
    <row r="1009883" customFormat="1" x14ac:dyDescent="0.25"/>
    <row r="1009884" customFormat="1" x14ac:dyDescent="0.25"/>
    <row r="1009885" customFormat="1" x14ac:dyDescent="0.25"/>
    <row r="1009886" customFormat="1" x14ac:dyDescent="0.25"/>
    <row r="1009887" customFormat="1" x14ac:dyDescent="0.25"/>
    <row r="1009888" customFormat="1" x14ac:dyDescent="0.25"/>
    <row r="1009889" customFormat="1" x14ac:dyDescent="0.25"/>
    <row r="1009890" customFormat="1" x14ac:dyDescent="0.25"/>
    <row r="1009891" customFormat="1" x14ac:dyDescent="0.25"/>
    <row r="1009892" customFormat="1" x14ac:dyDescent="0.25"/>
    <row r="1009893" customFormat="1" x14ac:dyDescent="0.25"/>
    <row r="1009894" customFormat="1" x14ac:dyDescent="0.25"/>
    <row r="1009895" customFormat="1" x14ac:dyDescent="0.25"/>
    <row r="1009896" customFormat="1" x14ac:dyDescent="0.25"/>
    <row r="1009897" customFormat="1" x14ac:dyDescent="0.25"/>
    <row r="1009898" customFormat="1" x14ac:dyDescent="0.25"/>
    <row r="1009899" customFormat="1" x14ac:dyDescent="0.25"/>
    <row r="1009900" customFormat="1" x14ac:dyDescent="0.25"/>
    <row r="1009901" customFormat="1" x14ac:dyDescent="0.25"/>
    <row r="1009902" customFormat="1" x14ac:dyDescent="0.25"/>
    <row r="1009903" customFormat="1" x14ac:dyDescent="0.25"/>
    <row r="1009904" customFormat="1" x14ac:dyDescent="0.25"/>
    <row r="1009905" customFormat="1" x14ac:dyDescent="0.25"/>
    <row r="1009906" customFormat="1" x14ac:dyDescent="0.25"/>
    <row r="1009907" customFormat="1" x14ac:dyDescent="0.25"/>
    <row r="1009908" customFormat="1" x14ac:dyDescent="0.25"/>
    <row r="1009909" customFormat="1" x14ac:dyDescent="0.25"/>
    <row r="1009910" customFormat="1" x14ac:dyDescent="0.25"/>
    <row r="1009911" customFormat="1" x14ac:dyDescent="0.25"/>
    <row r="1009912" customFormat="1" x14ac:dyDescent="0.25"/>
    <row r="1009913" customFormat="1" x14ac:dyDescent="0.25"/>
    <row r="1009914" customFormat="1" x14ac:dyDescent="0.25"/>
    <row r="1009915" customFormat="1" x14ac:dyDescent="0.25"/>
    <row r="1009916" customFormat="1" x14ac:dyDescent="0.25"/>
    <row r="1009917" customFormat="1" x14ac:dyDescent="0.25"/>
    <row r="1009918" customFormat="1" x14ac:dyDescent="0.25"/>
    <row r="1009919" customFormat="1" x14ac:dyDescent="0.25"/>
    <row r="1009920" customFormat="1" x14ac:dyDescent="0.25"/>
    <row r="1009921" customFormat="1" x14ac:dyDescent="0.25"/>
    <row r="1009922" customFormat="1" x14ac:dyDescent="0.25"/>
    <row r="1009923" customFormat="1" x14ac:dyDescent="0.25"/>
    <row r="1009924" customFormat="1" x14ac:dyDescent="0.25"/>
    <row r="1009925" customFormat="1" x14ac:dyDescent="0.25"/>
    <row r="1009926" customFormat="1" x14ac:dyDescent="0.25"/>
    <row r="1009927" customFormat="1" x14ac:dyDescent="0.25"/>
    <row r="1009928" customFormat="1" x14ac:dyDescent="0.25"/>
    <row r="1009929" customFormat="1" x14ac:dyDescent="0.25"/>
    <row r="1009930" customFormat="1" x14ac:dyDescent="0.25"/>
    <row r="1009931" customFormat="1" x14ac:dyDescent="0.25"/>
    <row r="1009932" customFormat="1" x14ac:dyDescent="0.25"/>
    <row r="1009933" customFormat="1" x14ac:dyDescent="0.25"/>
    <row r="1009934" customFormat="1" x14ac:dyDescent="0.25"/>
    <row r="1009935" customFormat="1" x14ac:dyDescent="0.25"/>
    <row r="1009936" customFormat="1" x14ac:dyDescent="0.25"/>
    <row r="1009937" customFormat="1" x14ac:dyDescent="0.25"/>
    <row r="1009938" customFormat="1" x14ac:dyDescent="0.25"/>
    <row r="1009939" customFormat="1" x14ac:dyDescent="0.25"/>
    <row r="1009940" customFormat="1" x14ac:dyDescent="0.25"/>
    <row r="1009941" customFormat="1" x14ac:dyDescent="0.25"/>
    <row r="1009942" customFormat="1" x14ac:dyDescent="0.25"/>
    <row r="1009943" customFormat="1" x14ac:dyDescent="0.25"/>
    <row r="1009944" customFormat="1" x14ac:dyDescent="0.25"/>
    <row r="1009945" customFormat="1" x14ac:dyDescent="0.25"/>
    <row r="1009946" customFormat="1" x14ac:dyDescent="0.25"/>
    <row r="1009947" customFormat="1" x14ac:dyDescent="0.25"/>
    <row r="1009948" customFormat="1" x14ac:dyDescent="0.25"/>
    <row r="1009949" customFormat="1" x14ac:dyDescent="0.25"/>
    <row r="1009950" customFormat="1" x14ac:dyDescent="0.25"/>
    <row r="1009951" customFormat="1" x14ac:dyDescent="0.25"/>
    <row r="1009952" customFormat="1" x14ac:dyDescent="0.25"/>
    <row r="1009953" customFormat="1" x14ac:dyDescent="0.25"/>
    <row r="1009954" customFormat="1" x14ac:dyDescent="0.25"/>
    <row r="1009955" customFormat="1" x14ac:dyDescent="0.25"/>
    <row r="1009956" customFormat="1" x14ac:dyDescent="0.25"/>
    <row r="1009957" customFormat="1" x14ac:dyDescent="0.25"/>
    <row r="1009958" customFormat="1" x14ac:dyDescent="0.25"/>
    <row r="1009959" customFormat="1" x14ac:dyDescent="0.25"/>
    <row r="1009960" customFormat="1" x14ac:dyDescent="0.25"/>
    <row r="1009961" customFormat="1" x14ac:dyDescent="0.25"/>
    <row r="1009962" customFormat="1" x14ac:dyDescent="0.25"/>
    <row r="1009963" customFormat="1" x14ac:dyDescent="0.25"/>
    <row r="1009964" customFormat="1" x14ac:dyDescent="0.25"/>
    <row r="1009965" customFormat="1" x14ac:dyDescent="0.25"/>
    <row r="1009966" customFormat="1" x14ac:dyDescent="0.25"/>
    <row r="1009967" customFormat="1" x14ac:dyDescent="0.25"/>
    <row r="1009968" customFormat="1" x14ac:dyDescent="0.25"/>
    <row r="1009969" customFormat="1" x14ac:dyDescent="0.25"/>
    <row r="1009970" customFormat="1" x14ac:dyDescent="0.25"/>
    <row r="1009971" customFormat="1" x14ac:dyDescent="0.25"/>
    <row r="1009972" customFormat="1" x14ac:dyDescent="0.25"/>
    <row r="1009973" customFormat="1" x14ac:dyDescent="0.25"/>
    <row r="1009974" customFormat="1" x14ac:dyDescent="0.25"/>
    <row r="1009975" customFormat="1" x14ac:dyDescent="0.25"/>
    <row r="1009976" customFormat="1" x14ac:dyDescent="0.25"/>
    <row r="1009977" customFormat="1" x14ac:dyDescent="0.25"/>
    <row r="1009978" customFormat="1" x14ac:dyDescent="0.25"/>
    <row r="1009979" customFormat="1" x14ac:dyDescent="0.25"/>
    <row r="1009980" customFormat="1" x14ac:dyDescent="0.25"/>
    <row r="1009981" customFormat="1" x14ac:dyDescent="0.25"/>
    <row r="1009982" customFormat="1" x14ac:dyDescent="0.25"/>
    <row r="1009983" customFormat="1" x14ac:dyDescent="0.25"/>
    <row r="1009984" customFormat="1" x14ac:dyDescent="0.25"/>
    <row r="1009985" customFormat="1" x14ac:dyDescent="0.25"/>
    <row r="1009986" customFormat="1" x14ac:dyDescent="0.25"/>
    <row r="1009987" customFormat="1" x14ac:dyDescent="0.25"/>
    <row r="1009988" customFormat="1" x14ac:dyDescent="0.25"/>
    <row r="1009989" customFormat="1" x14ac:dyDescent="0.25"/>
    <row r="1009990" customFormat="1" x14ac:dyDescent="0.25"/>
    <row r="1009991" customFormat="1" x14ac:dyDescent="0.25"/>
    <row r="1009992" customFormat="1" x14ac:dyDescent="0.25"/>
    <row r="1009993" customFormat="1" x14ac:dyDescent="0.25"/>
    <row r="1009994" customFormat="1" x14ac:dyDescent="0.25"/>
    <row r="1009995" customFormat="1" x14ac:dyDescent="0.25"/>
    <row r="1009996" customFormat="1" x14ac:dyDescent="0.25"/>
    <row r="1009997" customFormat="1" x14ac:dyDescent="0.25"/>
    <row r="1009998" customFormat="1" x14ac:dyDescent="0.25"/>
    <row r="1009999" customFormat="1" x14ac:dyDescent="0.25"/>
    <row r="1010000" customFormat="1" x14ac:dyDescent="0.25"/>
    <row r="1010001" customFormat="1" x14ac:dyDescent="0.25"/>
    <row r="1010002" customFormat="1" x14ac:dyDescent="0.25"/>
    <row r="1010003" customFormat="1" x14ac:dyDescent="0.25"/>
    <row r="1010004" customFormat="1" x14ac:dyDescent="0.25"/>
    <row r="1010005" customFormat="1" x14ac:dyDescent="0.25"/>
    <row r="1010006" customFormat="1" x14ac:dyDescent="0.25"/>
    <row r="1010007" customFormat="1" x14ac:dyDescent="0.25"/>
    <row r="1010008" customFormat="1" x14ac:dyDescent="0.25"/>
    <row r="1010009" customFormat="1" x14ac:dyDescent="0.25"/>
    <row r="1010010" customFormat="1" x14ac:dyDescent="0.25"/>
    <row r="1010011" customFormat="1" x14ac:dyDescent="0.25"/>
    <row r="1010012" customFormat="1" x14ac:dyDescent="0.25"/>
    <row r="1010013" customFormat="1" x14ac:dyDescent="0.25"/>
    <row r="1010014" customFormat="1" x14ac:dyDescent="0.25"/>
    <row r="1010015" customFormat="1" x14ac:dyDescent="0.25"/>
    <row r="1010016" customFormat="1" x14ac:dyDescent="0.25"/>
    <row r="1010017" customFormat="1" x14ac:dyDescent="0.25"/>
    <row r="1010018" customFormat="1" x14ac:dyDescent="0.25"/>
    <row r="1010019" customFormat="1" x14ac:dyDescent="0.25"/>
    <row r="1010020" customFormat="1" x14ac:dyDescent="0.25"/>
    <row r="1010021" customFormat="1" x14ac:dyDescent="0.25"/>
    <row r="1010022" customFormat="1" x14ac:dyDescent="0.25"/>
    <row r="1010023" customFormat="1" x14ac:dyDescent="0.25"/>
    <row r="1010024" customFormat="1" x14ac:dyDescent="0.25"/>
    <row r="1010025" customFormat="1" x14ac:dyDescent="0.25"/>
    <row r="1010026" customFormat="1" x14ac:dyDescent="0.25"/>
    <row r="1010027" customFormat="1" x14ac:dyDescent="0.25"/>
    <row r="1010028" customFormat="1" x14ac:dyDescent="0.25"/>
    <row r="1010029" customFormat="1" x14ac:dyDescent="0.25"/>
    <row r="1010030" customFormat="1" x14ac:dyDescent="0.25"/>
    <row r="1010031" customFormat="1" x14ac:dyDescent="0.25"/>
    <row r="1010032" customFormat="1" x14ac:dyDescent="0.25"/>
    <row r="1010033" customFormat="1" x14ac:dyDescent="0.25"/>
    <row r="1010034" customFormat="1" x14ac:dyDescent="0.25"/>
    <row r="1010035" customFormat="1" x14ac:dyDescent="0.25"/>
    <row r="1010036" customFormat="1" x14ac:dyDescent="0.25"/>
    <row r="1010037" customFormat="1" x14ac:dyDescent="0.25"/>
    <row r="1010038" customFormat="1" x14ac:dyDescent="0.25"/>
    <row r="1010039" customFormat="1" x14ac:dyDescent="0.25"/>
    <row r="1010040" customFormat="1" x14ac:dyDescent="0.25"/>
    <row r="1010041" customFormat="1" x14ac:dyDescent="0.25"/>
    <row r="1010042" customFormat="1" x14ac:dyDescent="0.25"/>
    <row r="1010043" customFormat="1" x14ac:dyDescent="0.25"/>
    <row r="1010044" customFormat="1" x14ac:dyDescent="0.25"/>
    <row r="1010045" customFormat="1" x14ac:dyDescent="0.25"/>
    <row r="1010046" customFormat="1" x14ac:dyDescent="0.25"/>
    <row r="1010047" customFormat="1" x14ac:dyDescent="0.25"/>
    <row r="1010048" customFormat="1" x14ac:dyDescent="0.25"/>
    <row r="1010049" customFormat="1" x14ac:dyDescent="0.25"/>
    <row r="1010050" customFormat="1" x14ac:dyDescent="0.25"/>
    <row r="1010051" customFormat="1" x14ac:dyDescent="0.25"/>
    <row r="1010052" customFormat="1" x14ac:dyDescent="0.25"/>
    <row r="1010053" customFormat="1" x14ac:dyDescent="0.25"/>
    <row r="1010054" customFormat="1" x14ac:dyDescent="0.25"/>
    <row r="1010055" customFormat="1" x14ac:dyDescent="0.25"/>
    <row r="1010056" customFormat="1" x14ac:dyDescent="0.25"/>
    <row r="1010057" customFormat="1" x14ac:dyDescent="0.25"/>
    <row r="1010058" customFormat="1" x14ac:dyDescent="0.25"/>
    <row r="1010059" customFormat="1" x14ac:dyDescent="0.25"/>
    <row r="1010060" customFormat="1" x14ac:dyDescent="0.25"/>
    <row r="1010061" customFormat="1" x14ac:dyDescent="0.25"/>
    <row r="1010062" customFormat="1" x14ac:dyDescent="0.25"/>
    <row r="1010063" customFormat="1" x14ac:dyDescent="0.25"/>
    <row r="1010064" customFormat="1" x14ac:dyDescent="0.25"/>
    <row r="1010065" customFormat="1" x14ac:dyDescent="0.25"/>
    <row r="1010066" customFormat="1" x14ac:dyDescent="0.25"/>
    <row r="1010067" customFormat="1" x14ac:dyDescent="0.25"/>
    <row r="1010068" customFormat="1" x14ac:dyDescent="0.25"/>
    <row r="1010069" customFormat="1" x14ac:dyDescent="0.25"/>
    <row r="1010070" customFormat="1" x14ac:dyDescent="0.25"/>
    <row r="1010071" customFormat="1" x14ac:dyDescent="0.25"/>
    <row r="1010072" customFormat="1" x14ac:dyDescent="0.25"/>
    <row r="1010073" customFormat="1" x14ac:dyDescent="0.25"/>
    <row r="1010074" customFormat="1" x14ac:dyDescent="0.25"/>
    <row r="1010075" customFormat="1" x14ac:dyDescent="0.25"/>
    <row r="1010076" customFormat="1" x14ac:dyDescent="0.25"/>
    <row r="1010077" customFormat="1" x14ac:dyDescent="0.25"/>
    <row r="1010078" customFormat="1" x14ac:dyDescent="0.25"/>
    <row r="1010079" customFormat="1" x14ac:dyDescent="0.25"/>
    <row r="1010080" customFormat="1" x14ac:dyDescent="0.25"/>
    <row r="1010081" customFormat="1" x14ac:dyDescent="0.25"/>
    <row r="1010082" customFormat="1" x14ac:dyDescent="0.25"/>
    <row r="1010083" customFormat="1" x14ac:dyDescent="0.25"/>
    <row r="1010084" customFormat="1" x14ac:dyDescent="0.25"/>
    <row r="1010085" customFormat="1" x14ac:dyDescent="0.25"/>
    <row r="1010086" customFormat="1" x14ac:dyDescent="0.25"/>
    <row r="1010087" customFormat="1" x14ac:dyDescent="0.25"/>
    <row r="1010088" customFormat="1" x14ac:dyDescent="0.25"/>
    <row r="1010089" customFormat="1" x14ac:dyDescent="0.25"/>
    <row r="1010090" customFormat="1" x14ac:dyDescent="0.25"/>
    <row r="1010091" customFormat="1" x14ac:dyDescent="0.25"/>
    <row r="1010092" customFormat="1" x14ac:dyDescent="0.25"/>
    <row r="1010093" customFormat="1" x14ac:dyDescent="0.25"/>
    <row r="1010094" customFormat="1" x14ac:dyDescent="0.25"/>
    <row r="1010095" customFormat="1" x14ac:dyDescent="0.25"/>
    <row r="1010096" customFormat="1" x14ac:dyDescent="0.25"/>
    <row r="1010097" customFormat="1" x14ac:dyDescent="0.25"/>
    <row r="1010098" customFormat="1" x14ac:dyDescent="0.25"/>
    <row r="1010099" customFormat="1" x14ac:dyDescent="0.25"/>
    <row r="1010100" customFormat="1" x14ac:dyDescent="0.25"/>
    <row r="1010101" customFormat="1" x14ac:dyDescent="0.25"/>
    <row r="1010102" customFormat="1" x14ac:dyDescent="0.25"/>
    <row r="1010103" customFormat="1" x14ac:dyDescent="0.25"/>
    <row r="1010104" customFormat="1" x14ac:dyDescent="0.25"/>
    <row r="1010105" customFormat="1" x14ac:dyDescent="0.25"/>
    <row r="1010106" customFormat="1" x14ac:dyDescent="0.25"/>
    <row r="1010107" customFormat="1" x14ac:dyDescent="0.25"/>
    <row r="1010108" customFormat="1" x14ac:dyDescent="0.25"/>
    <row r="1010109" customFormat="1" x14ac:dyDescent="0.25"/>
    <row r="1010110" customFormat="1" x14ac:dyDescent="0.25"/>
    <row r="1010111" customFormat="1" x14ac:dyDescent="0.25"/>
    <row r="1010112" customFormat="1" x14ac:dyDescent="0.25"/>
    <row r="1010113" customFormat="1" x14ac:dyDescent="0.25"/>
    <row r="1010114" customFormat="1" x14ac:dyDescent="0.25"/>
    <row r="1010115" customFormat="1" x14ac:dyDescent="0.25"/>
    <row r="1010116" customFormat="1" x14ac:dyDescent="0.25"/>
    <row r="1010117" customFormat="1" x14ac:dyDescent="0.25"/>
    <row r="1010118" customFormat="1" x14ac:dyDescent="0.25"/>
    <row r="1010119" customFormat="1" x14ac:dyDescent="0.25"/>
    <row r="1010120" customFormat="1" x14ac:dyDescent="0.25"/>
    <row r="1010121" customFormat="1" x14ac:dyDescent="0.25"/>
    <row r="1010122" customFormat="1" x14ac:dyDescent="0.25"/>
    <row r="1010123" customFormat="1" x14ac:dyDescent="0.25"/>
    <row r="1010124" customFormat="1" x14ac:dyDescent="0.25"/>
    <row r="1010125" customFormat="1" x14ac:dyDescent="0.25"/>
    <row r="1010126" customFormat="1" x14ac:dyDescent="0.25"/>
    <row r="1010127" customFormat="1" x14ac:dyDescent="0.25"/>
    <row r="1010128" customFormat="1" x14ac:dyDescent="0.25"/>
    <row r="1010129" customFormat="1" x14ac:dyDescent="0.25"/>
    <row r="1010130" customFormat="1" x14ac:dyDescent="0.25"/>
    <row r="1010131" customFormat="1" x14ac:dyDescent="0.25"/>
    <row r="1010132" customFormat="1" x14ac:dyDescent="0.25"/>
    <row r="1010133" customFormat="1" x14ac:dyDescent="0.25"/>
    <row r="1010134" customFormat="1" x14ac:dyDescent="0.25"/>
    <row r="1010135" customFormat="1" x14ac:dyDescent="0.25"/>
    <row r="1010136" customFormat="1" x14ac:dyDescent="0.25"/>
    <row r="1010137" customFormat="1" x14ac:dyDescent="0.25"/>
    <row r="1010138" customFormat="1" x14ac:dyDescent="0.25"/>
    <row r="1010139" customFormat="1" x14ac:dyDescent="0.25"/>
    <row r="1010140" customFormat="1" x14ac:dyDescent="0.25"/>
    <row r="1010141" customFormat="1" x14ac:dyDescent="0.25"/>
    <row r="1010142" customFormat="1" x14ac:dyDescent="0.25"/>
    <row r="1010143" customFormat="1" x14ac:dyDescent="0.25"/>
    <row r="1010144" customFormat="1" x14ac:dyDescent="0.25"/>
    <row r="1010145" customFormat="1" x14ac:dyDescent="0.25"/>
    <row r="1010146" customFormat="1" x14ac:dyDescent="0.25"/>
    <row r="1010147" customFormat="1" x14ac:dyDescent="0.25"/>
    <row r="1010148" customFormat="1" x14ac:dyDescent="0.25"/>
    <row r="1010149" customFormat="1" x14ac:dyDescent="0.25"/>
    <row r="1010150" customFormat="1" x14ac:dyDescent="0.25"/>
    <row r="1010151" customFormat="1" x14ac:dyDescent="0.25"/>
    <row r="1010152" customFormat="1" x14ac:dyDescent="0.25"/>
    <row r="1010153" customFormat="1" x14ac:dyDescent="0.25"/>
    <row r="1010154" customFormat="1" x14ac:dyDescent="0.25"/>
    <row r="1010155" customFormat="1" x14ac:dyDescent="0.25"/>
    <row r="1010156" customFormat="1" x14ac:dyDescent="0.25"/>
    <row r="1010157" customFormat="1" x14ac:dyDescent="0.25"/>
    <row r="1010158" customFormat="1" x14ac:dyDescent="0.25"/>
    <row r="1010159" customFormat="1" x14ac:dyDescent="0.25"/>
    <row r="1010160" customFormat="1" x14ac:dyDescent="0.25"/>
    <row r="1010161" customFormat="1" x14ac:dyDescent="0.25"/>
    <row r="1010162" customFormat="1" x14ac:dyDescent="0.25"/>
    <row r="1010163" customFormat="1" x14ac:dyDescent="0.25"/>
    <row r="1010164" customFormat="1" x14ac:dyDescent="0.25"/>
    <row r="1010165" customFormat="1" x14ac:dyDescent="0.25"/>
    <row r="1010166" customFormat="1" x14ac:dyDescent="0.25"/>
    <row r="1010167" customFormat="1" x14ac:dyDescent="0.25"/>
    <row r="1010168" customFormat="1" x14ac:dyDescent="0.25"/>
    <row r="1010169" customFormat="1" x14ac:dyDescent="0.25"/>
    <row r="1010170" customFormat="1" x14ac:dyDescent="0.25"/>
    <row r="1010171" customFormat="1" x14ac:dyDescent="0.25"/>
    <row r="1010172" customFormat="1" x14ac:dyDescent="0.25"/>
    <row r="1010173" customFormat="1" x14ac:dyDescent="0.25"/>
    <row r="1010174" customFormat="1" x14ac:dyDescent="0.25"/>
    <row r="1010175" customFormat="1" x14ac:dyDescent="0.25"/>
    <row r="1010176" customFormat="1" x14ac:dyDescent="0.25"/>
    <row r="1010177" customFormat="1" x14ac:dyDescent="0.25"/>
    <row r="1010178" customFormat="1" x14ac:dyDescent="0.25"/>
    <row r="1010179" customFormat="1" x14ac:dyDescent="0.25"/>
    <row r="1010180" customFormat="1" x14ac:dyDescent="0.25"/>
    <row r="1010181" customFormat="1" x14ac:dyDescent="0.25"/>
    <row r="1010182" customFormat="1" x14ac:dyDescent="0.25"/>
    <row r="1010183" customFormat="1" x14ac:dyDescent="0.25"/>
    <row r="1010184" customFormat="1" x14ac:dyDescent="0.25"/>
    <row r="1010185" customFormat="1" x14ac:dyDescent="0.25"/>
    <row r="1010186" customFormat="1" x14ac:dyDescent="0.25"/>
    <row r="1010187" customFormat="1" x14ac:dyDescent="0.25"/>
    <row r="1010188" customFormat="1" x14ac:dyDescent="0.25"/>
    <row r="1010189" customFormat="1" x14ac:dyDescent="0.25"/>
    <row r="1010190" customFormat="1" x14ac:dyDescent="0.25"/>
    <row r="1010191" customFormat="1" x14ac:dyDescent="0.25"/>
    <row r="1010192" customFormat="1" x14ac:dyDescent="0.25"/>
    <row r="1010193" customFormat="1" x14ac:dyDescent="0.25"/>
    <row r="1010194" customFormat="1" x14ac:dyDescent="0.25"/>
    <row r="1010195" customFormat="1" x14ac:dyDescent="0.25"/>
    <row r="1010196" customFormat="1" x14ac:dyDescent="0.25"/>
    <row r="1010197" customFormat="1" x14ac:dyDescent="0.25"/>
    <row r="1010198" customFormat="1" x14ac:dyDescent="0.25"/>
    <row r="1010199" customFormat="1" x14ac:dyDescent="0.25"/>
    <row r="1010200" customFormat="1" x14ac:dyDescent="0.25"/>
    <row r="1010201" customFormat="1" x14ac:dyDescent="0.25"/>
    <row r="1010202" customFormat="1" x14ac:dyDescent="0.25"/>
    <row r="1010203" customFormat="1" x14ac:dyDescent="0.25"/>
    <row r="1010204" customFormat="1" x14ac:dyDescent="0.25"/>
    <row r="1010205" customFormat="1" x14ac:dyDescent="0.25"/>
    <row r="1010206" customFormat="1" x14ac:dyDescent="0.25"/>
    <row r="1010207" customFormat="1" x14ac:dyDescent="0.25"/>
    <row r="1010208" customFormat="1" x14ac:dyDescent="0.25"/>
    <row r="1010209" customFormat="1" x14ac:dyDescent="0.25"/>
    <row r="1010210" customFormat="1" x14ac:dyDescent="0.25"/>
    <row r="1010211" customFormat="1" x14ac:dyDescent="0.25"/>
    <row r="1010212" customFormat="1" x14ac:dyDescent="0.25"/>
    <row r="1010213" customFormat="1" x14ac:dyDescent="0.25"/>
    <row r="1010214" customFormat="1" x14ac:dyDescent="0.25"/>
    <row r="1010215" customFormat="1" x14ac:dyDescent="0.25"/>
    <row r="1010216" customFormat="1" x14ac:dyDescent="0.25"/>
    <row r="1010217" customFormat="1" x14ac:dyDescent="0.25"/>
    <row r="1010218" customFormat="1" x14ac:dyDescent="0.25"/>
    <row r="1010219" customFormat="1" x14ac:dyDescent="0.25"/>
    <row r="1010220" customFormat="1" x14ac:dyDescent="0.25"/>
    <row r="1010221" customFormat="1" x14ac:dyDescent="0.25"/>
    <row r="1010222" customFormat="1" x14ac:dyDescent="0.25"/>
    <row r="1010223" customFormat="1" x14ac:dyDescent="0.25"/>
    <row r="1010224" customFormat="1" x14ac:dyDescent="0.25"/>
    <row r="1010225" customFormat="1" x14ac:dyDescent="0.25"/>
    <row r="1010226" customFormat="1" x14ac:dyDescent="0.25"/>
    <row r="1010227" customFormat="1" x14ac:dyDescent="0.25"/>
    <row r="1010228" customFormat="1" x14ac:dyDescent="0.25"/>
    <row r="1010229" customFormat="1" x14ac:dyDescent="0.25"/>
    <row r="1010230" customFormat="1" x14ac:dyDescent="0.25"/>
    <row r="1010231" customFormat="1" x14ac:dyDescent="0.25"/>
    <row r="1010232" customFormat="1" x14ac:dyDescent="0.25"/>
    <row r="1010233" customFormat="1" x14ac:dyDescent="0.25"/>
    <row r="1010234" customFormat="1" x14ac:dyDescent="0.25"/>
    <row r="1010235" customFormat="1" x14ac:dyDescent="0.25"/>
    <row r="1010236" customFormat="1" x14ac:dyDescent="0.25"/>
    <row r="1010237" customFormat="1" x14ac:dyDescent="0.25"/>
    <row r="1010238" customFormat="1" x14ac:dyDescent="0.25"/>
    <row r="1010239" customFormat="1" x14ac:dyDescent="0.25"/>
    <row r="1010240" customFormat="1" x14ac:dyDescent="0.25"/>
    <row r="1010241" customFormat="1" x14ac:dyDescent="0.25"/>
    <row r="1010242" customFormat="1" x14ac:dyDescent="0.25"/>
    <row r="1010243" customFormat="1" x14ac:dyDescent="0.25"/>
    <row r="1010244" customFormat="1" x14ac:dyDescent="0.25"/>
    <row r="1010245" customFormat="1" x14ac:dyDescent="0.25"/>
    <row r="1010246" customFormat="1" x14ac:dyDescent="0.25"/>
    <row r="1010247" customFormat="1" x14ac:dyDescent="0.25"/>
    <row r="1010248" customFormat="1" x14ac:dyDescent="0.25"/>
    <row r="1010249" customFormat="1" x14ac:dyDescent="0.25"/>
    <row r="1010250" customFormat="1" x14ac:dyDescent="0.25"/>
    <row r="1010251" customFormat="1" x14ac:dyDescent="0.25"/>
    <row r="1010252" customFormat="1" x14ac:dyDescent="0.25"/>
    <row r="1010253" customFormat="1" x14ac:dyDescent="0.25"/>
    <row r="1010254" customFormat="1" x14ac:dyDescent="0.25"/>
    <row r="1010255" customFormat="1" x14ac:dyDescent="0.25"/>
    <row r="1010256" customFormat="1" x14ac:dyDescent="0.25"/>
    <row r="1010257" customFormat="1" x14ac:dyDescent="0.25"/>
    <row r="1010258" customFormat="1" x14ac:dyDescent="0.25"/>
    <row r="1010259" customFormat="1" x14ac:dyDescent="0.25"/>
    <row r="1010260" customFormat="1" x14ac:dyDescent="0.25"/>
    <row r="1010261" customFormat="1" x14ac:dyDescent="0.25"/>
    <row r="1010262" customFormat="1" x14ac:dyDescent="0.25"/>
    <row r="1010263" customFormat="1" x14ac:dyDescent="0.25"/>
    <row r="1010264" customFormat="1" x14ac:dyDescent="0.25"/>
    <row r="1010265" customFormat="1" x14ac:dyDescent="0.25"/>
    <row r="1010266" customFormat="1" x14ac:dyDescent="0.25"/>
    <row r="1010267" customFormat="1" x14ac:dyDescent="0.25"/>
    <row r="1010268" customFormat="1" x14ac:dyDescent="0.25"/>
    <row r="1010269" customFormat="1" x14ac:dyDescent="0.25"/>
    <row r="1010270" customFormat="1" x14ac:dyDescent="0.25"/>
    <row r="1010271" customFormat="1" x14ac:dyDescent="0.25"/>
    <row r="1010272" customFormat="1" x14ac:dyDescent="0.25"/>
    <row r="1010273" customFormat="1" x14ac:dyDescent="0.25"/>
    <row r="1010274" customFormat="1" x14ac:dyDescent="0.25"/>
    <row r="1010275" customFormat="1" x14ac:dyDescent="0.25"/>
    <row r="1010276" customFormat="1" x14ac:dyDescent="0.25"/>
    <row r="1010277" customFormat="1" x14ac:dyDescent="0.25"/>
    <row r="1010278" customFormat="1" x14ac:dyDescent="0.25"/>
    <row r="1010279" customFormat="1" x14ac:dyDescent="0.25"/>
    <row r="1010280" customFormat="1" x14ac:dyDescent="0.25"/>
    <row r="1010281" customFormat="1" x14ac:dyDescent="0.25"/>
    <row r="1010282" customFormat="1" x14ac:dyDescent="0.25"/>
    <row r="1010283" customFormat="1" x14ac:dyDescent="0.25"/>
    <row r="1010284" customFormat="1" x14ac:dyDescent="0.25"/>
    <row r="1010285" customFormat="1" x14ac:dyDescent="0.25"/>
    <row r="1010286" customFormat="1" x14ac:dyDescent="0.25"/>
    <row r="1010287" customFormat="1" x14ac:dyDescent="0.25"/>
    <row r="1010288" customFormat="1" x14ac:dyDescent="0.25"/>
    <row r="1010289" customFormat="1" x14ac:dyDescent="0.25"/>
    <row r="1010290" customFormat="1" x14ac:dyDescent="0.25"/>
    <row r="1010291" customFormat="1" x14ac:dyDescent="0.25"/>
    <row r="1010292" customFormat="1" x14ac:dyDescent="0.25"/>
    <row r="1010293" customFormat="1" x14ac:dyDescent="0.25"/>
    <row r="1010294" customFormat="1" x14ac:dyDescent="0.25"/>
    <row r="1010295" customFormat="1" x14ac:dyDescent="0.25"/>
    <row r="1010296" customFormat="1" x14ac:dyDescent="0.25"/>
    <row r="1010297" customFormat="1" x14ac:dyDescent="0.25"/>
    <row r="1010298" customFormat="1" x14ac:dyDescent="0.25"/>
    <row r="1010299" customFormat="1" x14ac:dyDescent="0.25"/>
    <row r="1010300" customFormat="1" x14ac:dyDescent="0.25"/>
    <row r="1010301" customFormat="1" x14ac:dyDescent="0.25"/>
    <row r="1010302" customFormat="1" x14ac:dyDescent="0.25"/>
    <row r="1010303" customFormat="1" x14ac:dyDescent="0.25"/>
    <row r="1010304" customFormat="1" x14ac:dyDescent="0.25"/>
    <row r="1010305" customFormat="1" x14ac:dyDescent="0.25"/>
    <row r="1010306" customFormat="1" x14ac:dyDescent="0.25"/>
    <row r="1010307" customFormat="1" x14ac:dyDescent="0.25"/>
    <row r="1010308" customFormat="1" x14ac:dyDescent="0.25"/>
    <row r="1010309" customFormat="1" x14ac:dyDescent="0.25"/>
    <row r="1010310" customFormat="1" x14ac:dyDescent="0.25"/>
    <row r="1010311" customFormat="1" x14ac:dyDescent="0.25"/>
    <row r="1010312" customFormat="1" x14ac:dyDescent="0.25"/>
    <row r="1010313" customFormat="1" x14ac:dyDescent="0.25"/>
    <row r="1010314" customFormat="1" x14ac:dyDescent="0.25"/>
    <row r="1010315" customFormat="1" x14ac:dyDescent="0.25"/>
    <row r="1010316" customFormat="1" x14ac:dyDescent="0.25"/>
    <row r="1010317" customFormat="1" x14ac:dyDescent="0.25"/>
    <row r="1010318" customFormat="1" x14ac:dyDescent="0.25"/>
    <row r="1010319" customFormat="1" x14ac:dyDescent="0.25"/>
    <row r="1010320" customFormat="1" x14ac:dyDescent="0.25"/>
    <row r="1010321" customFormat="1" x14ac:dyDescent="0.25"/>
    <row r="1010322" customFormat="1" x14ac:dyDescent="0.25"/>
    <row r="1010323" customFormat="1" x14ac:dyDescent="0.25"/>
    <row r="1010324" customFormat="1" x14ac:dyDescent="0.25"/>
    <row r="1010325" customFormat="1" x14ac:dyDescent="0.25"/>
    <row r="1010326" customFormat="1" x14ac:dyDescent="0.25"/>
    <row r="1010327" customFormat="1" x14ac:dyDescent="0.25"/>
    <row r="1010328" customFormat="1" x14ac:dyDescent="0.25"/>
    <row r="1010329" customFormat="1" x14ac:dyDescent="0.25"/>
    <row r="1010330" customFormat="1" x14ac:dyDescent="0.25"/>
    <row r="1010331" customFormat="1" x14ac:dyDescent="0.25"/>
    <row r="1010332" customFormat="1" x14ac:dyDescent="0.25"/>
    <row r="1010333" customFormat="1" x14ac:dyDescent="0.25"/>
    <row r="1010334" customFormat="1" x14ac:dyDescent="0.25"/>
    <row r="1010335" customFormat="1" x14ac:dyDescent="0.25"/>
    <row r="1010336" customFormat="1" x14ac:dyDescent="0.25"/>
    <row r="1010337" customFormat="1" x14ac:dyDescent="0.25"/>
    <row r="1010338" customFormat="1" x14ac:dyDescent="0.25"/>
    <row r="1010339" customFormat="1" x14ac:dyDescent="0.25"/>
    <row r="1010340" customFormat="1" x14ac:dyDescent="0.25"/>
    <row r="1010341" customFormat="1" x14ac:dyDescent="0.25"/>
    <row r="1010342" customFormat="1" x14ac:dyDescent="0.25"/>
    <row r="1010343" customFormat="1" x14ac:dyDescent="0.25"/>
    <row r="1010344" customFormat="1" x14ac:dyDescent="0.25"/>
    <row r="1010345" customFormat="1" x14ac:dyDescent="0.25"/>
    <row r="1010346" customFormat="1" x14ac:dyDescent="0.25"/>
    <row r="1010347" customFormat="1" x14ac:dyDescent="0.25"/>
    <row r="1010348" customFormat="1" x14ac:dyDescent="0.25"/>
    <row r="1010349" customFormat="1" x14ac:dyDescent="0.25"/>
    <row r="1010350" customFormat="1" x14ac:dyDescent="0.25"/>
    <row r="1010351" customFormat="1" x14ac:dyDescent="0.25"/>
    <row r="1010352" customFormat="1" x14ac:dyDescent="0.25"/>
    <row r="1010353" customFormat="1" x14ac:dyDescent="0.25"/>
    <row r="1010354" customFormat="1" x14ac:dyDescent="0.25"/>
    <row r="1010355" customFormat="1" x14ac:dyDescent="0.25"/>
    <row r="1010356" customFormat="1" x14ac:dyDescent="0.25"/>
    <row r="1010357" customFormat="1" x14ac:dyDescent="0.25"/>
    <row r="1010358" customFormat="1" x14ac:dyDescent="0.25"/>
    <row r="1010359" customFormat="1" x14ac:dyDescent="0.25"/>
    <row r="1010360" customFormat="1" x14ac:dyDescent="0.25"/>
    <row r="1010361" customFormat="1" x14ac:dyDescent="0.25"/>
    <row r="1010362" customFormat="1" x14ac:dyDescent="0.25"/>
    <row r="1010363" customFormat="1" x14ac:dyDescent="0.25"/>
    <row r="1010364" customFormat="1" x14ac:dyDescent="0.25"/>
    <row r="1010365" customFormat="1" x14ac:dyDescent="0.25"/>
    <row r="1010366" customFormat="1" x14ac:dyDescent="0.25"/>
    <row r="1010367" customFormat="1" x14ac:dyDescent="0.25"/>
    <row r="1010368" customFormat="1" x14ac:dyDescent="0.25"/>
    <row r="1010369" customFormat="1" x14ac:dyDescent="0.25"/>
    <row r="1010370" customFormat="1" x14ac:dyDescent="0.25"/>
    <row r="1010371" customFormat="1" x14ac:dyDescent="0.25"/>
    <row r="1010372" customFormat="1" x14ac:dyDescent="0.25"/>
    <row r="1010373" customFormat="1" x14ac:dyDescent="0.25"/>
    <row r="1010374" customFormat="1" x14ac:dyDescent="0.25"/>
    <row r="1010375" customFormat="1" x14ac:dyDescent="0.25"/>
    <row r="1010376" customFormat="1" x14ac:dyDescent="0.25"/>
    <row r="1010377" customFormat="1" x14ac:dyDescent="0.25"/>
    <row r="1010378" customFormat="1" x14ac:dyDescent="0.25"/>
    <row r="1010379" customFormat="1" x14ac:dyDescent="0.25"/>
    <row r="1010380" customFormat="1" x14ac:dyDescent="0.25"/>
    <row r="1010381" customFormat="1" x14ac:dyDescent="0.25"/>
    <row r="1010382" customFormat="1" x14ac:dyDescent="0.25"/>
    <row r="1010383" customFormat="1" x14ac:dyDescent="0.25"/>
    <row r="1010384" customFormat="1" x14ac:dyDescent="0.25"/>
    <row r="1010385" customFormat="1" x14ac:dyDescent="0.25"/>
    <row r="1010386" customFormat="1" x14ac:dyDescent="0.25"/>
    <row r="1010387" customFormat="1" x14ac:dyDescent="0.25"/>
    <row r="1010388" customFormat="1" x14ac:dyDescent="0.25"/>
    <row r="1010389" customFormat="1" x14ac:dyDescent="0.25"/>
    <row r="1010390" customFormat="1" x14ac:dyDescent="0.25"/>
    <row r="1010391" customFormat="1" x14ac:dyDescent="0.25"/>
    <row r="1010392" customFormat="1" x14ac:dyDescent="0.25"/>
    <row r="1010393" customFormat="1" x14ac:dyDescent="0.25"/>
    <row r="1010394" customFormat="1" x14ac:dyDescent="0.25"/>
    <row r="1010395" customFormat="1" x14ac:dyDescent="0.25"/>
    <row r="1010396" customFormat="1" x14ac:dyDescent="0.25"/>
    <row r="1010397" customFormat="1" x14ac:dyDescent="0.25"/>
    <row r="1010398" customFormat="1" x14ac:dyDescent="0.25"/>
    <row r="1010399" customFormat="1" x14ac:dyDescent="0.25"/>
    <row r="1010400" customFormat="1" x14ac:dyDescent="0.25"/>
    <row r="1010401" customFormat="1" x14ac:dyDescent="0.25"/>
    <row r="1010402" customFormat="1" x14ac:dyDescent="0.25"/>
    <row r="1010403" customFormat="1" x14ac:dyDescent="0.25"/>
    <row r="1010404" customFormat="1" x14ac:dyDescent="0.25"/>
    <row r="1010405" customFormat="1" x14ac:dyDescent="0.25"/>
    <row r="1010406" customFormat="1" x14ac:dyDescent="0.25"/>
    <row r="1010407" customFormat="1" x14ac:dyDescent="0.25"/>
    <row r="1010408" customFormat="1" x14ac:dyDescent="0.25"/>
    <row r="1010409" customFormat="1" x14ac:dyDescent="0.25"/>
    <row r="1010410" customFormat="1" x14ac:dyDescent="0.25"/>
    <row r="1010411" customFormat="1" x14ac:dyDescent="0.25"/>
    <row r="1010412" customFormat="1" x14ac:dyDescent="0.25"/>
    <row r="1010413" customFormat="1" x14ac:dyDescent="0.25"/>
    <row r="1010414" customFormat="1" x14ac:dyDescent="0.25"/>
    <row r="1010415" customFormat="1" x14ac:dyDescent="0.25"/>
    <row r="1010416" customFormat="1" x14ac:dyDescent="0.25"/>
    <row r="1010417" customFormat="1" x14ac:dyDescent="0.25"/>
    <row r="1010418" customFormat="1" x14ac:dyDescent="0.25"/>
    <row r="1010419" customFormat="1" x14ac:dyDescent="0.25"/>
    <row r="1010420" customFormat="1" x14ac:dyDescent="0.25"/>
    <row r="1010421" customFormat="1" x14ac:dyDescent="0.25"/>
    <row r="1010422" customFormat="1" x14ac:dyDescent="0.25"/>
    <row r="1010423" customFormat="1" x14ac:dyDescent="0.25"/>
    <row r="1010424" customFormat="1" x14ac:dyDescent="0.25"/>
    <row r="1010425" customFormat="1" x14ac:dyDescent="0.25"/>
    <row r="1010426" customFormat="1" x14ac:dyDescent="0.25"/>
    <row r="1010427" customFormat="1" x14ac:dyDescent="0.25"/>
    <row r="1010428" customFormat="1" x14ac:dyDescent="0.25"/>
    <row r="1010429" customFormat="1" x14ac:dyDescent="0.25"/>
    <row r="1010430" customFormat="1" x14ac:dyDescent="0.25"/>
    <row r="1010431" customFormat="1" x14ac:dyDescent="0.25"/>
    <row r="1010432" customFormat="1" x14ac:dyDescent="0.25"/>
    <row r="1010433" customFormat="1" x14ac:dyDescent="0.25"/>
    <row r="1010434" customFormat="1" x14ac:dyDescent="0.25"/>
    <row r="1010435" customFormat="1" x14ac:dyDescent="0.25"/>
    <row r="1010436" customFormat="1" x14ac:dyDescent="0.25"/>
    <row r="1010437" customFormat="1" x14ac:dyDescent="0.25"/>
    <row r="1010438" customFormat="1" x14ac:dyDescent="0.25"/>
    <row r="1010439" customFormat="1" x14ac:dyDescent="0.25"/>
    <row r="1010440" customFormat="1" x14ac:dyDescent="0.25"/>
    <row r="1010441" customFormat="1" x14ac:dyDescent="0.25"/>
    <row r="1010442" customFormat="1" x14ac:dyDescent="0.25"/>
    <row r="1010443" customFormat="1" x14ac:dyDescent="0.25"/>
    <row r="1010444" customFormat="1" x14ac:dyDescent="0.25"/>
    <row r="1010445" customFormat="1" x14ac:dyDescent="0.25"/>
    <row r="1010446" customFormat="1" x14ac:dyDescent="0.25"/>
    <row r="1010447" customFormat="1" x14ac:dyDescent="0.25"/>
    <row r="1010448" customFormat="1" x14ac:dyDescent="0.25"/>
    <row r="1010449" customFormat="1" x14ac:dyDescent="0.25"/>
    <row r="1010450" customFormat="1" x14ac:dyDescent="0.25"/>
    <row r="1010451" customFormat="1" x14ac:dyDescent="0.25"/>
    <row r="1010452" customFormat="1" x14ac:dyDescent="0.25"/>
    <row r="1010453" customFormat="1" x14ac:dyDescent="0.25"/>
    <row r="1010454" customFormat="1" x14ac:dyDescent="0.25"/>
    <row r="1010455" customFormat="1" x14ac:dyDescent="0.25"/>
    <row r="1010456" customFormat="1" x14ac:dyDescent="0.25"/>
    <row r="1010457" customFormat="1" x14ac:dyDescent="0.25"/>
    <row r="1010458" customFormat="1" x14ac:dyDescent="0.25"/>
    <row r="1010459" customFormat="1" x14ac:dyDescent="0.25"/>
    <row r="1010460" customFormat="1" x14ac:dyDescent="0.25"/>
    <row r="1010461" customFormat="1" x14ac:dyDescent="0.25"/>
    <row r="1010462" customFormat="1" x14ac:dyDescent="0.25"/>
    <row r="1010463" customFormat="1" x14ac:dyDescent="0.25"/>
    <row r="1010464" customFormat="1" x14ac:dyDescent="0.25"/>
    <row r="1010465" customFormat="1" x14ac:dyDescent="0.25"/>
    <row r="1010466" customFormat="1" x14ac:dyDescent="0.25"/>
    <row r="1010467" customFormat="1" x14ac:dyDescent="0.25"/>
    <row r="1010468" customFormat="1" x14ac:dyDescent="0.25"/>
    <row r="1010469" customFormat="1" x14ac:dyDescent="0.25"/>
    <row r="1010470" customFormat="1" x14ac:dyDescent="0.25"/>
    <row r="1010471" customFormat="1" x14ac:dyDescent="0.25"/>
    <row r="1010472" customFormat="1" x14ac:dyDescent="0.25"/>
    <row r="1010473" customFormat="1" x14ac:dyDescent="0.25"/>
    <row r="1010474" customFormat="1" x14ac:dyDescent="0.25"/>
    <row r="1010475" customFormat="1" x14ac:dyDescent="0.25"/>
    <row r="1010476" customFormat="1" x14ac:dyDescent="0.25"/>
    <row r="1010477" customFormat="1" x14ac:dyDescent="0.25"/>
    <row r="1010478" customFormat="1" x14ac:dyDescent="0.25"/>
    <row r="1010479" customFormat="1" x14ac:dyDescent="0.25"/>
    <row r="1010480" customFormat="1" x14ac:dyDescent="0.25"/>
    <row r="1010481" customFormat="1" x14ac:dyDescent="0.25"/>
    <row r="1010482" customFormat="1" x14ac:dyDescent="0.25"/>
    <row r="1010483" customFormat="1" x14ac:dyDescent="0.25"/>
    <row r="1010484" customFormat="1" x14ac:dyDescent="0.25"/>
    <row r="1010485" customFormat="1" x14ac:dyDescent="0.25"/>
    <row r="1010486" customFormat="1" x14ac:dyDescent="0.25"/>
    <row r="1010487" customFormat="1" x14ac:dyDescent="0.25"/>
    <row r="1010488" customFormat="1" x14ac:dyDescent="0.25"/>
    <row r="1010489" customFormat="1" x14ac:dyDescent="0.25"/>
    <row r="1010490" customFormat="1" x14ac:dyDescent="0.25"/>
    <row r="1010491" customFormat="1" x14ac:dyDescent="0.25"/>
    <row r="1010492" customFormat="1" x14ac:dyDescent="0.25"/>
    <row r="1010493" customFormat="1" x14ac:dyDescent="0.25"/>
    <row r="1010494" customFormat="1" x14ac:dyDescent="0.25"/>
    <row r="1010495" customFormat="1" x14ac:dyDescent="0.25"/>
    <row r="1010496" customFormat="1" x14ac:dyDescent="0.25"/>
    <row r="1010497" customFormat="1" x14ac:dyDescent="0.25"/>
    <row r="1010498" customFormat="1" x14ac:dyDescent="0.25"/>
    <row r="1010499" customFormat="1" x14ac:dyDescent="0.25"/>
    <row r="1010500" customFormat="1" x14ac:dyDescent="0.25"/>
    <row r="1010501" customFormat="1" x14ac:dyDescent="0.25"/>
    <row r="1010502" customFormat="1" x14ac:dyDescent="0.25"/>
    <row r="1010503" customFormat="1" x14ac:dyDescent="0.25"/>
    <row r="1010504" customFormat="1" x14ac:dyDescent="0.25"/>
    <row r="1010505" customFormat="1" x14ac:dyDescent="0.25"/>
    <row r="1010506" customFormat="1" x14ac:dyDescent="0.25"/>
    <row r="1010507" customFormat="1" x14ac:dyDescent="0.25"/>
    <row r="1010508" customFormat="1" x14ac:dyDescent="0.25"/>
    <row r="1010509" customFormat="1" x14ac:dyDescent="0.25"/>
    <row r="1010510" customFormat="1" x14ac:dyDescent="0.25"/>
    <row r="1010511" customFormat="1" x14ac:dyDescent="0.25"/>
    <row r="1010512" customFormat="1" x14ac:dyDescent="0.25"/>
    <row r="1010513" customFormat="1" x14ac:dyDescent="0.25"/>
    <row r="1010514" customFormat="1" x14ac:dyDescent="0.25"/>
    <row r="1010515" customFormat="1" x14ac:dyDescent="0.25"/>
    <row r="1010516" customFormat="1" x14ac:dyDescent="0.25"/>
    <row r="1010517" customFormat="1" x14ac:dyDescent="0.25"/>
    <row r="1010518" customFormat="1" x14ac:dyDescent="0.25"/>
    <row r="1010519" customFormat="1" x14ac:dyDescent="0.25"/>
    <row r="1010520" customFormat="1" x14ac:dyDescent="0.25"/>
    <row r="1010521" customFormat="1" x14ac:dyDescent="0.25"/>
    <row r="1010522" customFormat="1" x14ac:dyDescent="0.25"/>
    <row r="1010523" customFormat="1" x14ac:dyDescent="0.25"/>
    <row r="1010524" customFormat="1" x14ac:dyDescent="0.25"/>
    <row r="1010525" customFormat="1" x14ac:dyDescent="0.25"/>
    <row r="1010526" customFormat="1" x14ac:dyDescent="0.25"/>
    <row r="1010527" customFormat="1" x14ac:dyDescent="0.25"/>
    <row r="1010528" customFormat="1" x14ac:dyDescent="0.25"/>
    <row r="1010529" customFormat="1" x14ac:dyDescent="0.25"/>
    <row r="1010530" customFormat="1" x14ac:dyDescent="0.25"/>
    <row r="1010531" customFormat="1" x14ac:dyDescent="0.25"/>
    <row r="1010532" customFormat="1" x14ac:dyDescent="0.25"/>
    <row r="1010533" customFormat="1" x14ac:dyDescent="0.25"/>
    <row r="1010534" customFormat="1" x14ac:dyDescent="0.25"/>
    <row r="1010535" customFormat="1" x14ac:dyDescent="0.25"/>
    <row r="1010536" customFormat="1" x14ac:dyDescent="0.25"/>
    <row r="1010537" customFormat="1" x14ac:dyDescent="0.25"/>
    <row r="1010538" customFormat="1" x14ac:dyDescent="0.25"/>
    <row r="1010539" customFormat="1" x14ac:dyDescent="0.25"/>
    <row r="1010540" customFormat="1" x14ac:dyDescent="0.25"/>
    <row r="1010541" customFormat="1" x14ac:dyDescent="0.25"/>
    <row r="1010542" customFormat="1" x14ac:dyDescent="0.25"/>
    <row r="1010543" customFormat="1" x14ac:dyDescent="0.25"/>
    <row r="1010544" customFormat="1" x14ac:dyDescent="0.25"/>
    <row r="1010545" customFormat="1" x14ac:dyDescent="0.25"/>
    <row r="1010546" customFormat="1" x14ac:dyDescent="0.25"/>
    <row r="1010547" customFormat="1" x14ac:dyDescent="0.25"/>
    <row r="1010548" customFormat="1" x14ac:dyDescent="0.25"/>
    <row r="1010549" customFormat="1" x14ac:dyDescent="0.25"/>
    <row r="1010550" customFormat="1" x14ac:dyDescent="0.25"/>
    <row r="1010551" customFormat="1" x14ac:dyDescent="0.25"/>
    <row r="1010552" customFormat="1" x14ac:dyDescent="0.25"/>
    <row r="1010553" customFormat="1" x14ac:dyDescent="0.25"/>
    <row r="1010554" customFormat="1" x14ac:dyDescent="0.25"/>
    <row r="1010555" customFormat="1" x14ac:dyDescent="0.25"/>
    <row r="1010556" customFormat="1" x14ac:dyDescent="0.25"/>
    <row r="1010557" customFormat="1" x14ac:dyDescent="0.25"/>
    <row r="1010558" customFormat="1" x14ac:dyDescent="0.25"/>
    <row r="1010559" customFormat="1" x14ac:dyDescent="0.25"/>
    <row r="1010560" customFormat="1" x14ac:dyDescent="0.25"/>
    <row r="1010561" customFormat="1" x14ac:dyDescent="0.25"/>
    <row r="1010562" customFormat="1" x14ac:dyDescent="0.25"/>
    <row r="1010563" customFormat="1" x14ac:dyDescent="0.25"/>
    <row r="1010564" customFormat="1" x14ac:dyDescent="0.25"/>
    <row r="1010565" customFormat="1" x14ac:dyDescent="0.25"/>
    <row r="1010566" customFormat="1" x14ac:dyDescent="0.25"/>
    <row r="1010567" customFormat="1" x14ac:dyDescent="0.25"/>
    <row r="1010568" customFormat="1" x14ac:dyDescent="0.25"/>
    <row r="1010569" customFormat="1" x14ac:dyDescent="0.25"/>
    <row r="1010570" customFormat="1" x14ac:dyDescent="0.25"/>
    <row r="1010571" customFormat="1" x14ac:dyDescent="0.25"/>
    <row r="1010572" customFormat="1" x14ac:dyDescent="0.25"/>
    <row r="1010573" customFormat="1" x14ac:dyDescent="0.25"/>
    <row r="1010574" customFormat="1" x14ac:dyDescent="0.25"/>
    <row r="1010575" customFormat="1" x14ac:dyDescent="0.25"/>
    <row r="1010576" customFormat="1" x14ac:dyDescent="0.25"/>
    <row r="1010577" customFormat="1" x14ac:dyDescent="0.25"/>
    <row r="1010578" customFormat="1" x14ac:dyDescent="0.25"/>
    <row r="1010579" customFormat="1" x14ac:dyDescent="0.25"/>
    <row r="1010580" customFormat="1" x14ac:dyDescent="0.25"/>
    <row r="1010581" customFormat="1" x14ac:dyDescent="0.25"/>
    <row r="1010582" customFormat="1" x14ac:dyDescent="0.25"/>
    <row r="1010583" customFormat="1" x14ac:dyDescent="0.25"/>
    <row r="1010584" customFormat="1" x14ac:dyDescent="0.25"/>
    <row r="1010585" customFormat="1" x14ac:dyDescent="0.25"/>
    <row r="1010586" customFormat="1" x14ac:dyDescent="0.25"/>
    <row r="1010587" customFormat="1" x14ac:dyDescent="0.25"/>
    <row r="1010588" customFormat="1" x14ac:dyDescent="0.25"/>
    <row r="1010589" customFormat="1" x14ac:dyDescent="0.25"/>
    <row r="1010590" customFormat="1" x14ac:dyDescent="0.25"/>
    <row r="1010591" customFormat="1" x14ac:dyDescent="0.25"/>
    <row r="1010592" customFormat="1" x14ac:dyDescent="0.25"/>
    <row r="1010593" customFormat="1" x14ac:dyDescent="0.25"/>
    <row r="1010594" customFormat="1" x14ac:dyDescent="0.25"/>
    <row r="1010595" customFormat="1" x14ac:dyDescent="0.25"/>
    <row r="1010596" customFormat="1" x14ac:dyDescent="0.25"/>
    <row r="1010597" customFormat="1" x14ac:dyDescent="0.25"/>
    <row r="1010598" customFormat="1" x14ac:dyDescent="0.25"/>
    <row r="1010599" customFormat="1" x14ac:dyDescent="0.25"/>
    <row r="1010600" customFormat="1" x14ac:dyDescent="0.25"/>
    <row r="1010601" customFormat="1" x14ac:dyDescent="0.25"/>
    <row r="1010602" customFormat="1" x14ac:dyDescent="0.25"/>
    <row r="1010603" customFormat="1" x14ac:dyDescent="0.25"/>
    <row r="1010604" customFormat="1" x14ac:dyDescent="0.25"/>
    <row r="1010605" customFormat="1" x14ac:dyDescent="0.25"/>
    <row r="1010606" customFormat="1" x14ac:dyDescent="0.25"/>
    <row r="1010607" customFormat="1" x14ac:dyDescent="0.25"/>
    <row r="1010608" customFormat="1" x14ac:dyDescent="0.25"/>
    <row r="1010609" customFormat="1" x14ac:dyDescent="0.25"/>
    <row r="1010610" customFormat="1" x14ac:dyDescent="0.25"/>
    <row r="1010611" customFormat="1" x14ac:dyDescent="0.25"/>
    <row r="1010612" customFormat="1" x14ac:dyDescent="0.25"/>
    <row r="1010613" customFormat="1" x14ac:dyDescent="0.25"/>
    <row r="1010614" customFormat="1" x14ac:dyDescent="0.25"/>
    <row r="1010615" customFormat="1" x14ac:dyDescent="0.25"/>
    <row r="1010616" customFormat="1" x14ac:dyDescent="0.25"/>
    <row r="1010617" customFormat="1" x14ac:dyDescent="0.25"/>
    <row r="1010618" customFormat="1" x14ac:dyDescent="0.25"/>
    <row r="1010619" customFormat="1" x14ac:dyDescent="0.25"/>
    <row r="1010620" customFormat="1" x14ac:dyDescent="0.25"/>
    <row r="1010621" customFormat="1" x14ac:dyDescent="0.25"/>
    <row r="1010622" customFormat="1" x14ac:dyDescent="0.25"/>
    <row r="1010623" customFormat="1" x14ac:dyDescent="0.25"/>
    <row r="1010624" customFormat="1" x14ac:dyDescent="0.25"/>
    <row r="1010625" customFormat="1" x14ac:dyDescent="0.25"/>
    <row r="1010626" customFormat="1" x14ac:dyDescent="0.25"/>
    <row r="1010627" customFormat="1" x14ac:dyDescent="0.25"/>
    <row r="1010628" customFormat="1" x14ac:dyDescent="0.25"/>
    <row r="1010629" customFormat="1" x14ac:dyDescent="0.25"/>
    <row r="1010630" customFormat="1" x14ac:dyDescent="0.25"/>
    <row r="1010631" customFormat="1" x14ac:dyDescent="0.25"/>
    <row r="1010632" customFormat="1" x14ac:dyDescent="0.25"/>
    <row r="1010633" customFormat="1" x14ac:dyDescent="0.25"/>
    <row r="1010634" customFormat="1" x14ac:dyDescent="0.25"/>
    <row r="1010635" customFormat="1" x14ac:dyDescent="0.25"/>
    <row r="1010636" customFormat="1" x14ac:dyDescent="0.25"/>
    <row r="1010637" customFormat="1" x14ac:dyDescent="0.25"/>
    <row r="1010638" customFormat="1" x14ac:dyDescent="0.25"/>
    <row r="1010639" customFormat="1" x14ac:dyDescent="0.25"/>
    <row r="1010640" customFormat="1" x14ac:dyDescent="0.25"/>
    <row r="1010641" customFormat="1" x14ac:dyDescent="0.25"/>
    <row r="1010642" customFormat="1" x14ac:dyDescent="0.25"/>
    <row r="1010643" customFormat="1" x14ac:dyDescent="0.25"/>
    <row r="1010644" customFormat="1" x14ac:dyDescent="0.25"/>
    <row r="1010645" customFormat="1" x14ac:dyDescent="0.25"/>
    <row r="1010646" customFormat="1" x14ac:dyDescent="0.25"/>
    <row r="1010647" customFormat="1" x14ac:dyDescent="0.25"/>
    <row r="1010648" customFormat="1" x14ac:dyDescent="0.25"/>
    <row r="1010649" customFormat="1" x14ac:dyDescent="0.25"/>
    <row r="1010650" customFormat="1" x14ac:dyDescent="0.25"/>
    <row r="1010651" customFormat="1" x14ac:dyDescent="0.25"/>
    <row r="1010652" customFormat="1" x14ac:dyDescent="0.25"/>
    <row r="1010653" customFormat="1" x14ac:dyDescent="0.25"/>
    <row r="1010654" customFormat="1" x14ac:dyDescent="0.25"/>
    <row r="1010655" customFormat="1" x14ac:dyDescent="0.25"/>
    <row r="1010656" customFormat="1" x14ac:dyDescent="0.25"/>
    <row r="1010657" customFormat="1" x14ac:dyDescent="0.25"/>
    <row r="1010658" customFormat="1" x14ac:dyDescent="0.25"/>
    <row r="1010659" customFormat="1" x14ac:dyDescent="0.25"/>
    <row r="1010660" customFormat="1" x14ac:dyDescent="0.25"/>
    <row r="1010661" customFormat="1" x14ac:dyDescent="0.25"/>
    <row r="1010662" customFormat="1" x14ac:dyDescent="0.25"/>
    <row r="1010663" customFormat="1" x14ac:dyDescent="0.25"/>
    <row r="1010664" customFormat="1" x14ac:dyDescent="0.25"/>
    <row r="1010665" customFormat="1" x14ac:dyDescent="0.25"/>
    <row r="1010666" customFormat="1" x14ac:dyDescent="0.25"/>
    <row r="1010667" customFormat="1" x14ac:dyDescent="0.25"/>
    <row r="1010668" customFormat="1" x14ac:dyDescent="0.25"/>
    <row r="1010669" customFormat="1" x14ac:dyDescent="0.25"/>
    <row r="1010670" customFormat="1" x14ac:dyDescent="0.25"/>
    <row r="1010671" customFormat="1" x14ac:dyDescent="0.25"/>
    <row r="1010672" customFormat="1" x14ac:dyDescent="0.25"/>
    <row r="1010673" customFormat="1" x14ac:dyDescent="0.25"/>
    <row r="1010674" customFormat="1" x14ac:dyDescent="0.25"/>
    <row r="1010675" customFormat="1" x14ac:dyDescent="0.25"/>
    <row r="1010676" customFormat="1" x14ac:dyDescent="0.25"/>
    <row r="1010677" customFormat="1" x14ac:dyDescent="0.25"/>
    <row r="1010678" customFormat="1" x14ac:dyDescent="0.25"/>
    <row r="1010679" customFormat="1" x14ac:dyDescent="0.25"/>
    <row r="1010680" customFormat="1" x14ac:dyDescent="0.25"/>
    <row r="1010681" customFormat="1" x14ac:dyDescent="0.25"/>
    <row r="1010682" customFormat="1" x14ac:dyDescent="0.25"/>
    <row r="1010683" customFormat="1" x14ac:dyDescent="0.25"/>
    <row r="1010684" customFormat="1" x14ac:dyDescent="0.25"/>
    <row r="1010685" customFormat="1" x14ac:dyDescent="0.25"/>
    <row r="1010686" customFormat="1" x14ac:dyDescent="0.25"/>
    <row r="1010687" customFormat="1" x14ac:dyDescent="0.25"/>
    <row r="1010688" customFormat="1" x14ac:dyDescent="0.25"/>
    <row r="1010689" customFormat="1" x14ac:dyDescent="0.25"/>
    <row r="1010690" customFormat="1" x14ac:dyDescent="0.25"/>
    <row r="1010691" customFormat="1" x14ac:dyDescent="0.25"/>
    <row r="1010692" customFormat="1" x14ac:dyDescent="0.25"/>
    <row r="1010693" customFormat="1" x14ac:dyDescent="0.25"/>
    <row r="1010694" customFormat="1" x14ac:dyDescent="0.25"/>
    <row r="1010695" customFormat="1" x14ac:dyDescent="0.25"/>
    <row r="1010696" customFormat="1" x14ac:dyDescent="0.25"/>
    <row r="1010697" customFormat="1" x14ac:dyDescent="0.25"/>
    <row r="1010698" customFormat="1" x14ac:dyDescent="0.25"/>
    <row r="1010699" customFormat="1" x14ac:dyDescent="0.25"/>
    <row r="1010700" customFormat="1" x14ac:dyDescent="0.25"/>
    <row r="1010701" customFormat="1" x14ac:dyDescent="0.25"/>
    <row r="1010702" customFormat="1" x14ac:dyDescent="0.25"/>
    <row r="1010703" customFormat="1" x14ac:dyDescent="0.25"/>
    <row r="1010704" customFormat="1" x14ac:dyDescent="0.25"/>
    <row r="1010705" customFormat="1" x14ac:dyDescent="0.25"/>
    <row r="1010706" customFormat="1" x14ac:dyDescent="0.25"/>
    <row r="1010707" customFormat="1" x14ac:dyDescent="0.25"/>
    <row r="1010708" customFormat="1" x14ac:dyDescent="0.25"/>
    <row r="1010709" customFormat="1" x14ac:dyDescent="0.25"/>
    <row r="1010710" customFormat="1" x14ac:dyDescent="0.25"/>
    <row r="1010711" customFormat="1" x14ac:dyDescent="0.25"/>
    <row r="1010712" customFormat="1" x14ac:dyDescent="0.25"/>
    <row r="1010713" customFormat="1" x14ac:dyDescent="0.25"/>
    <row r="1010714" customFormat="1" x14ac:dyDescent="0.25"/>
    <row r="1010715" customFormat="1" x14ac:dyDescent="0.25"/>
    <row r="1010716" customFormat="1" x14ac:dyDescent="0.25"/>
    <row r="1010717" customFormat="1" x14ac:dyDescent="0.25"/>
    <row r="1010718" customFormat="1" x14ac:dyDescent="0.25"/>
    <row r="1010719" customFormat="1" x14ac:dyDescent="0.25"/>
    <row r="1010720" customFormat="1" x14ac:dyDescent="0.25"/>
    <row r="1010721" customFormat="1" x14ac:dyDescent="0.25"/>
    <row r="1010722" customFormat="1" x14ac:dyDescent="0.25"/>
    <row r="1010723" customFormat="1" x14ac:dyDescent="0.25"/>
    <row r="1010724" customFormat="1" x14ac:dyDescent="0.25"/>
    <row r="1010725" customFormat="1" x14ac:dyDescent="0.25"/>
    <row r="1010726" customFormat="1" x14ac:dyDescent="0.25"/>
    <row r="1010727" customFormat="1" x14ac:dyDescent="0.25"/>
    <row r="1010728" customFormat="1" x14ac:dyDescent="0.25"/>
    <row r="1010729" customFormat="1" x14ac:dyDescent="0.25"/>
    <row r="1010730" customFormat="1" x14ac:dyDescent="0.25"/>
    <row r="1010731" customFormat="1" x14ac:dyDescent="0.25"/>
    <row r="1010732" customFormat="1" x14ac:dyDescent="0.25"/>
    <row r="1010733" customFormat="1" x14ac:dyDescent="0.25"/>
    <row r="1010734" customFormat="1" x14ac:dyDescent="0.25"/>
    <row r="1010735" customFormat="1" x14ac:dyDescent="0.25"/>
    <row r="1010736" customFormat="1" x14ac:dyDescent="0.25"/>
    <row r="1010737" customFormat="1" x14ac:dyDescent="0.25"/>
    <row r="1010738" customFormat="1" x14ac:dyDescent="0.25"/>
    <row r="1010739" customFormat="1" x14ac:dyDescent="0.25"/>
    <row r="1010740" customFormat="1" x14ac:dyDescent="0.25"/>
    <row r="1010741" customFormat="1" x14ac:dyDescent="0.25"/>
    <row r="1010742" customFormat="1" x14ac:dyDescent="0.25"/>
    <row r="1010743" customFormat="1" x14ac:dyDescent="0.25"/>
    <row r="1010744" customFormat="1" x14ac:dyDescent="0.25"/>
    <row r="1010745" customFormat="1" x14ac:dyDescent="0.25"/>
    <row r="1010746" customFormat="1" x14ac:dyDescent="0.25"/>
    <row r="1010747" customFormat="1" x14ac:dyDescent="0.25"/>
    <row r="1010748" customFormat="1" x14ac:dyDescent="0.25"/>
    <row r="1010749" customFormat="1" x14ac:dyDescent="0.25"/>
    <row r="1010750" customFormat="1" x14ac:dyDescent="0.25"/>
    <row r="1010751" customFormat="1" x14ac:dyDescent="0.25"/>
    <row r="1010752" customFormat="1" x14ac:dyDescent="0.25"/>
    <row r="1010753" customFormat="1" x14ac:dyDescent="0.25"/>
    <row r="1010754" customFormat="1" x14ac:dyDescent="0.25"/>
    <row r="1010755" customFormat="1" x14ac:dyDescent="0.25"/>
    <row r="1010756" customFormat="1" x14ac:dyDescent="0.25"/>
    <row r="1010757" customFormat="1" x14ac:dyDescent="0.25"/>
    <row r="1010758" customFormat="1" x14ac:dyDescent="0.25"/>
    <row r="1010759" customFormat="1" x14ac:dyDescent="0.25"/>
    <row r="1010760" customFormat="1" x14ac:dyDescent="0.25"/>
    <row r="1010761" customFormat="1" x14ac:dyDescent="0.25"/>
    <row r="1010762" customFormat="1" x14ac:dyDescent="0.25"/>
    <row r="1010763" customFormat="1" x14ac:dyDescent="0.25"/>
    <row r="1010764" customFormat="1" x14ac:dyDescent="0.25"/>
    <row r="1010765" customFormat="1" x14ac:dyDescent="0.25"/>
    <row r="1010766" customFormat="1" x14ac:dyDescent="0.25"/>
    <row r="1010767" customFormat="1" x14ac:dyDescent="0.25"/>
    <row r="1010768" customFormat="1" x14ac:dyDescent="0.25"/>
    <row r="1010769" customFormat="1" x14ac:dyDescent="0.25"/>
    <row r="1010770" customFormat="1" x14ac:dyDescent="0.25"/>
    <row r="1010771" customFormat="1" x14ac:dyDescent="0.25"/>
    <row r="1010772" customFormat="1" x14ac:dyDescent="0.25"/>
    <row r="1010773" customFormat="1" x14ac:dyDescent="0.25"/>
    <row r="1010774" customFormat="1" x14ac:dyDescent="0.25"/>
    <row r="1010775" customFormat="1" x14ac:dyDescent="0.25"/>
    <row r="1010776" customFormat="1" x14ac:dyDescent="0.25"/>
    <row r="1010777" customFormat="1" x14ac:dyDescent="0.25"/>
    <row r="1010778" customFormat="1" x14ac:dyDescent="0.25"/>
    <row r="1010779" customFormat="1" x14ac:dyDescent="0.25"/>
    <row r="1010780" customFormat="1" x14ac:dyDescent="0.25"/>
    <row r="1010781" customFormat="1" x14ac:dyDescent="0.25"/>
    <row r="1010782" customFormat="1" x14ac:dyDescent="0.25"/>
    <row r="1010783" customFormat="1" x14ac:dyDescent="0.25"/>
    <row r="1010784" customFormat="1" x14ac:dyDescent="0.25"/>
    <row r="1010785" customFormat="1" x14ac:dyDescent="0.25"/>
    <row r="1010786" customFormat="1" x14ac:dyDescent="0.25"/>
    <row r="1010787" customFormat="1" x14ac:dyDescent="0.25"/>
    <row r="1010788" customFormat="1" x14ac:dyDescent="0.25"/>
    <row r="1010789" customFormat="1" x14ac:dyDescent="0.25"/>
    <row r="1010790" customFormat="1" x14ac:dyDescent="0.25"/>
    <row r="1010791" customFormat="1" x14ac:dyDescent="0.25"/>
    <row r="1010792" customFormat="1" x14ac:dyDescent="0.25"/>
    <row r="1010793" customFormat="1" x14ac:dyDescent="0.25"/>
    <row r="1010794" customFormat="1" x14ac:dyDescent="0.25"/>
    <row r="1010795" customFormat="1" x14ac:dyDescent="0.25"/>
    <row r="1010796" customFormat="1" x14ac:dyDescent="0.25"/>
    <row r="1010797" customFormat="1" x14ac:dyDescent="0.25"/>
    <row r="1010798" customFormat="1" x14ac:dyDescent="0.25"/>
    <row r="1010799" customFormat="1" x14ac:dyDescent="0.25"/>
    <row r="1010800" customFormat="1" x14ac:dyDescent="0.25"/>
    <row r="1010801" customFormat="1" x14ac:dyDescent="0.25"/>
    <row r="1010802" customFormat="1" x14ac:dyDescent="0.25"/>
    <row r="1010803" customFormat="1" x14ac:dyDescent="0.25"/>
    <row r="1010804" customFormat="1" x14ac:dyDescent="0.25"/>
    <row r="1010805" customFormat="1" x14ac:dyDescent="0.25"/>
    <row r="1010806" customFormat="1" x14ac:dyDescent="0.25"/>
    <row r="1010807" customFormat="1" x14ac:dyDescent="0.25"/>
    <row r="1010808" customFormat="1" x14ac:dyDescent="0.25"/>
    <row r="1010809" customFormat="1" x14ac:dyDescent="0.25"/>
    <row r="1010810" customFormat="1" x14ac:dyDescent="0.25"/>
    <row r="1010811" customFormat="1" x14ac:dyDescent="0.25"/>
    <row r="1010812" customFormat="1" x14ac:dyDescent="0.25"/>
    <row r="1010813" customFormat="1" x14ac:dyDescent="0.25"/>
    <row r="1010814" customFormat="1" x14ac:dyDescent="0.25"/>
    <row r="1010815" customFormat="1" x14ac:dyDescent="0.25"/>
    <row r="1010816" customFormat="1" x14ac:dyDescent="0.25"/>
    <row r="1010817" customFormat="1" x14ac:dyDescent="0.25"/>
    <row r="1010818" customFormat="1" x14ac:dyDescent="0.25"/>
    <row r="1010819" customFormat="1" x14ac:dyDescent="0.25"/>
    <row r="1010820" customFormat="1" x14ac:dyDescent="0.25"/>
    <row r="1010821" customFormat="1" x14ac:dyDescent="0.25"/>
    <row r="1010822" customFormat="1" x14ac:dyDescent="0.25"/>
    <row r="1010823" customFormat="1" x14ac:dyDescent="0.25"/>
    <row r="1010824" customFormat="1" x14ac:dyDescent="0.25"/>
    <row r="1010825" customFormat="1" x14ac:dyDescent="0.25"/>
    <row r="1010826" customFormat="1" x14ac:dyDescent="0.25"/>
    <row r="1010827" customFormat="1" x14ac:dyDescent="0.25"/>
    <row r="1010828" customFormat="1" x14ac:dyDescent="0.25"/>
    <row r="1010829" customFormat="1" x14ac:dyDescent="0.25"/>
    <row r="1010830" customFormat="1" x14ac:dyDescent="0.25"/>
    <row r="1010831" customFormat="1" x14ac:dyDescent="0.25"/>
    <row r="1010832" customFormat="1" x14ac:dyDescent="0.25"/>
    <row r="1010833" customFormat="1" x14ac:dyDescent="0.25"/>
    <row r="1010834" customFormat="1" x14ac:dyDescent="0.25"/>
    <row r="1010835" customFormat="1" x14ac:dyDescent="0.25"/>
    <row r="1010836" customFormat="1" x14ac:dyDescent="0.25"/>
    <row r="1010837" customFormat="1" x14ac:dyDescent="0.25"/>
    <row r="1010838" customFormat="1" x14ac:dyDescent="0.25"/>
    <row r="1010839" customFormat="1" x14ac:dyDescent="0.25"/>
    <row r="1010840" customFormat="1" x14ac:dyDescent="0.25"/>
    <row r="1010841" customFormat="1" x14ac:dyDescent="0.25"/>
    <row r="1010842" customFormat="1" x14ac:dyDescent="0.25"/>
    <row r="1010843" customFormat="1" x14ac:dyDescent="0.25"/>
    <row r="1010844" customFormat="1" x14ac:dyDescent="0.25"/>
    <row r="1010845" customFormat="1" x14ac:dyDescent="0.25"/>
    <row r="1010846" customFormat="1" x14ac:dyDescent="0.25"/>
    <row r="1010847" customFormat="1" x14ac:dyDescent="0.25"/>
    <row r="1010848" customFormat="1" x14ac:dyDescent="0.25"/>
    <row r="1010849" customFormat="1" x14ac:dyDescent="0.25"/>
    <row r="1010850" customFormat="1" x14ac:dyDescent="0.25"/>
    <row r="1010851" customFormat="1" x14ac:dyDescent="0.25"/>
    <row r="1010852" customFormat="1" x14ac:dyDescent="0.25"/>
    <row r="1010853" customFormat="1" x14ac:dyDescent="0.25"/>
    <row r="1010854" customFormat="1" x14ac:dyDescent="0.25"/>
    <row r="1010855" customFormat="1" x14ac:dyDescent="0.25"/>
    <row r="1010856" customFormat="1" x14ac:dyDescent="0.25"/>
    <row r="1010857" customFormat="1" x14ac:dyDescent="0.25"/>
    <row r="1010858" customFormat="1" x14ac:dyDescent="0.25"/>
    <row r="1010859" customFormat="1" x14ac:dyDescent="0.25"/>
    <row r="1010860" customFormat="1" x14ac:dyDescent="0.25"/>
    <row r="1010861" customFormat="1" x14ac:dyDescent="0.25"/>
    <row r="1010862" customFormat="1" x14ac:dyDescent="0.25"/>
    <row r="1010863" customFormat="1" x14ac:dyDescent="0.25"/>
    <row r="1010864" customFormat="1" x14ac:dyDescent="0.25"/>
    <row r="1010865" customFormat="1" x14ac:dyDescent="0.25"/>
    <row r="1010866" customFormat="1" x14ac:dyDescent="0.25"/>
    <row r="1010867" customFormat="1" x14ac:dyDescent="0.25"/>
    <row r="1010868" customFormat="1" x14ac:dyDescent="0.25"/>
    <row r="1010869" customFormat="1" x14ac:dyDescent="0.25"/>
    <row r="1010870" customFormat="1" x14ac:dyDescent="0.25"/>
    <row r="1010871" customFormat="1" x14ac:dyDescent="0.25"/>
    <row r="1010872" customFormat="1" x14ac:dyDescent="0.25"/>
    <row r="1010873" customFormat="1" x14ac:dyDescent="0.25"/>
    <row r="1010874" customFormat="1" x14ac:dyDescent="0.25"/>
    <row r="1010875" customFormat="1" x14ac:dyDescent="0.25"/>
    <row r="1010876" customFormat="1" x14ac:dyDescent="0.25"/>
    <row r="1010877" customFormat="1" x14ac:dyDescent="0.25"/>
    <row r="1010878" customFormat="1" x14ac:dyDescent="0.25"/>
    <row r="1010879" customFormat="1" x14ac:dyDescent="0.25"/>
    <row r="1010880" customFormat="1" x14ac:dyDescent="0.25"/>
    <row r="1010881" customFormat="1" x14ac:dyDescent="0.25"/>
    <row r="1010882" customFormat="1" x14ac:dyDescent="0.25"/>
    <row r="1010883" customFormat="1" x14ac:dyDescent="0.25"/>
    <row r="1010884" customFormat="1" x14ac:dyDescent="0.25"/>
    <row r="1010885" customFormat="1" x14ac:dyDescent="0.25"/>
    <row r="1010886" customFormat="1" x14ac:dyDescent="0.25"/>
    <row r="1010887" customFormat="1" x14ac:dyDescent="0.25"/>
    <row r="1010888" customFormat="1" x14ac:dyDescent="0.25"/>
    <row r="1010889" customFormat="1" x14ac:dyDescent="0.25"/>
    <row r="1010890" customFormat="1" x14ac:dyDescent="0.25"/>
    <row r="1010891" customFormat="1" x14ac:dyDescent="0.25"/>
    <row r="1010892" customFormat="1" x14ac:dyDescent="0.25"/>
    <row r="1010893" customFormat="1" x14ac:dyDescent="0.25"/>
    <row r="1010894" customFormat="1" x14ac:dyDescent="0.25"/>
    <row r="1010895" customFormat="1" x14ac:dyDescent="0.25"/>
    <row r="1010896" customFormat="1" x14ac:dyDescent="0.25"/>
    <row r="1010897" customFormat="1" x14ac:dyDescent="0.25"/>
    <row r="1010898" customFormat="1" x14ac:dyDescent="0.25"/>
    <row r="1010899" customFormat="1" x14ac:dyDescent="0.25"/>
    <row r="1010900" customFormat="1" x14ac:dyDescent="0.25"/>
    <row r="1010901" customFormat="1" x14ac:dyDescent="0.25"/>
    <row r="1010902" customFormat="1" x14ac:dyDescent="0.25"/>
    <row r="1010903" customFormat="1" x14ac:dyDescent="0.25"/>
    <row r="1010904" customFormat="1" x14ac:dyDescent="0.25"/>
    <row r="1010905" customFormat="1" x14ac:dyDescent="0.25"/>
    <row r="1010906" customFormat="1" x14ac:dyDescent="0.25"/>
    <row r="1010907" customFormat="1" x14ac:dyDescent="0.25"/>
    <row r="1010908" customFormat="1" x14ac:dyDescent="0.25"/>
    <row r="1010909" customFormat="1" x14ac:dyDescent="0.25"/>
    <row r="1010910" customFormat="1" x14ac:dyDescent="0.25"/>
    <row r="1010911" customFormat="1" x14ac:dyDescent="0.25"/>
    <row r="1010912" customFormat="1" x14ac:dyDescent="0.25"/>
    <row r="1010913" customFormat="1" x14ac:dyDescent="0.25"/>
    <row r="1010914" customFormat="1" x14ac:dyDescent="0.25"/>
    <row r="1010915" customFormat="1" x14ac:dyDescent="0.25"/>
    <row r="1010916" customFormat="1" x14ac:dyDescent="0.25"/>
    <row r="1010917" customFormat="1" x14ac:dyDescent="0.25"/>
    <row r="1010918" customFormat="1" x14ac:dyDescent="0.25"/>
    <row r="1010919" customFormat="1" x14ac:dyDescent="0.25"/>
    <row r="1010920" customFormat="1" x14ac:dyDescent="0.25"/>
    <row r="1010921" customFormat="1" x14ac:dyDescent="0.25"/>
    <row r="1010922" customFormat="1" x14ac:dyDescent="0.25"/>
    <row r="1010923" customFormat="1" x14ac:dyDescent="0.25"/>
    <row r="1010924" customFormat="1" x14ac:dyDescent="0.25"/>
    <row r="1010925" customFormat="1" x14ac:dyDescent="0.25"/>
    <row r="1010926" customFormat="1" x14ac:dyDescent="0.25"/>
    <row r="1010927" customFormat="1" x14ac:dyDescent="0.25"/>
    <row r="1010928" customFormat="1" x14ac:dyDescent="0.25"/>
    <row r="1010929" customFormat="1" x14ac:dyDescent="0.25"/>
    <row r="1010930" customFormat="1" x14ac:dyDescent="0.25"/>
    <row r="1010931" customFormat="1" x14ac:dyDescent="0.25"/>
    <row r="1010932" customFormat="1" x14ac:dyDescent="0.25"/>
    <row r="1010933" customFormat="1" x14ac:dyDescent="0.25"/>
    <row r="1010934" customFormat="1" x14ac:dyDescent="0.25"/>
    <row r="1010935" customFormat="1" x14ac:dyDescent="0.25"/>
    <row r="1010936" customFormat="1" x14ac:dyDescent="0.25"/>
    <row r="1010937" customFormat="1" x14ac:dyDescent="0.25"/>
    <row r="1010938" customFormat="1" x14ac:dyDescent="0.25"/>
    <row r="1010939" customFormat="1" x14ac:dyDescent="0.25"/>
    <row r="1010940" customFormat="1" x14ac:dyDescent="0.25"/>
    <row r="1010941" customFormat="1" x14ac:dyDescent="0.25"/>
    <row r="1010942" customFormat="1" x14ac:dyDescent="0.25"/>
    <row r="1010943" customFormat="1" x14ac:dyDescent="0.25"/>
    <row r="1010944" customFormat="1" x14ac:dyDescent="0.25"/>
    <row r="1010945" customFormat="1" x14ac:dyDescent="0.25"/>
    <row r="1010946" customFormat="1" x14ac:dyDescent="0.25"/>
    <row r="1010947" customFormat="1" x14ac:dyDescent="0.25"/>
    <row r="1010948" customFormat="1" x14ac:dyDescent="0.25"/>
    <row r="1010949" customFormat="1" x14ac:dyDescent="0.25"/>
    <row r="1010950" customFormat="1" x14ac:dyDescent="0.25"/>
    <row r="1010951" customFormat="1" x14ac:dyDescent="0.25"/>
    <row r="1010952" customFormat="1" x14ac:dyDescent="0.25"/>
    <row r="1010953" customFormat="1" x14ac:dyDescent="0.25"/>
    <row r="1010954" customFormat="1" x14ac:dyDescent="0.25"/>
    <row r="1010955" customFormat="1" x14ac:dyDescent="0.25"/>
    <row r="1010956" customFormat="1" x14ac:dyDescent="0.25"/>
    <row r="1010957" customFormat="1" x14ac:dyDescent="0.25"/>
    <row r="1010958" customFormat="1" x14ac:dyDescent="0.25"/>
    <row r="1010959" customFormat="1" x14ac:dyDescent="0.25"/>
    <row r="1010960" customFormat="1" x14ac:dyDescent="0.25"/>
    <row r="1010961" customFormat="1" x14ac:dyDescent="0.25"/>
    <row r="1010962" customFormat="1" x14ac:dyDescent="0.25"/>
    <row r="1010963" customFormat="1" x14ac:dyDescent="0.25"/>
    <row r="1010964" customFormat="1" x14ac:dyDescent="0.25"/>
    <row r="1010965" customFormat="1" x14ac:dyDescent="0.25"/>
    <row r="1010966" customFormat="1" x14ac:dyDescent="0.25"/>
    <row r="1010967" customFormat="1" x14ac:dyDescent="0.25"/>
    <row r="1010968" customFormat="1" x14ac:dyDescent="0.25"/>
    <row r="1010969" customFormat="1" x14ac:dyDescent="0.25"/>
    <row r="1010970" customFormat="1" x14ac:dyDescent="0.25"/>
    <row r="1010971" customFormat="1" x14ac:dyDescent="0.25"/>
    <row r="1010972" customFormat="1" x14ac:dyDescent="0.25"/>
    <row r="1010973" customFormat="1" x14ac:dyDescent="0.25"/>
    <row r="1010974" customFormat="1" x14ac:dyDescent="0.25"/>
    <row r="1010975" customFormat="1" x14ac:dyDescent="0.25"/>
    <row r="1010976" customFormat="1" x14ac:dyDescent="0.25"/>
    <row r="1010977" customFormat="1" x14ac:dyDescent="0.25"/>
    <row r="1010978" customFormat="1" x14ac:dyDescent="0.25"/>
    <row r="1010979" customFormat="1" x14ac:dyDescent="0.25"/>
    <row r="1010980" customFormat="1" x14ac:dyDescent="0.25"/>
    <row r="1010981" customFormat="1" x14ac:dyDescent="0.25"/>
    <row r="1010982" customFormat="1" x14ac:dyDescent="0.25"/>
    <row r="1010983" customFormat="1" x14ac:dyDescent="0.25"/>
    <row r="1010984" customFormat="1" x14ac:dyDescent="0.25"/>
    <row r="1010985" customFormat="1" x14ac:dyDescent="0.25"/>
    <row r="1010986" customFormat="1" x14ac:dyDescent="0.25"/>
    <row r="1010987" customFormat="1" x14ac:dyDescent="0.25"/>
    <row r="1010988" customFormat="1" x14ac:dyDescent="0.25"/>
    <row r="1010989" customFormat="1" x14ac:dyDescent="0.25"/>
    <row r="1010990" customFormat="1" x14ac:dyDescent="0.25"/>
    <row r="1010991" customFormat="1" x14ac:dyDescent="0.25"/>
    <row r="1010992" customFormat="1" x14ac:dyDescent="0.25"/>
    <row r="1010993" customFormat="1" x14ac:dyDescent="0.25"/>
    <row r="1010994" customFormat="1" x14ac:dyDescent="0.25"/>
    <row r="1010995" customFormat="1" x14ac:dyDescent="0.25"/>
    <row r="1010996" customFormat="1" x14ac:dyDescent="0.25"/>
    <row r="1010997" customFormat="1" x14ac:dyDescent="0.25"/>
    <row r="1010998" customFormat="1" x14ac:dyDescent="0.25"/>
    <row r="1010999" customFormat="1" x14ac:dyDescent="0.25"/>
    <row r="1011000" customFormat="1" x14ac:dyDescent="0.25"/>
    <row r="1011001" customFormat="1" x14ac:dyDescent="0.25"/>
    <row r="1011002" customFormat="1" x14ac:dyDescent="0.25"/>
    <row r="1011003" customFormat="1" x14ac:dyDescent="0.25"/>
    <row r="1011004" customFormat="1" x14ac:dyDescent="0.25"/>
    <row r="1011005" customFormat="1" x14ac:dyDescent="0.25"/>
    <row r="1011006" customFormat="1" x14ac:dyDescent="0.25"/>
    <row r="1011007" customFormat="1" x14ac:dyDescent="0.25"/>
    <row r="1011008" customFormat="1" x14ac:dyDescent="0.25"/>
    <row r="1011009" customFormat="1" x14ac:dyDescent="0.25"/>
    <row r="1011010" customFormat="1" x14ac:dyDescent="0.25"/>
    <row r="1011011" customFormat="1" x14ac:dyDescent="0.25"/>
    <row r="1011012" customFormat="1" x14ac:dyDescent="0.25"/>
    <row r="1011013" customFormat="1" x14ac:dyDescent="0.25"/>
    <row r="1011014" customFormat="1" x14ac:dyDescent="0.25"/>
    <row r="1011015" customFormat="1" x14ac:dyDescent="0.25"/>
    <row r="1011016" customFormat="1" x14ac:dyDescent="0.25"/>
    <row r="1011017" customFormat="1" x14ac:dyDescent="0.25"/>
    <row r="1011018" customFormat="1" x14ac:dyDescent="0.25"/>
    <row r="1011019" customFormat="1" x14ac:dyDescent="0.25"/>
    <row r="1011020" customFormat="1" x14ac:dyDescent="0.25"/>
    <row r="1011021" customFormat="1" x14ac:dyDescent="0.25"/>
    <row r="1011022" customFormat="1" x14ac:dyDescent="0.25"/>
    <row r="1011023" customFormat="1" x14ac:dyDescent="0.25"/>
    <row r="1011024" customFormat="1" x14ac:dyDescent="0.25"/>
    <row r="1011025" customFormat="1" x14ac:dyDescent="0.25"/>
    <row r="1011026" customFormat="1" x14ac:dyDescent="0.25"/>
    <row r="1011027" customFormat="1" x14ac:dyDescent="0.25"/>
    <row r="1011028" customFormat="1" x14ac:dyDescent="0.25"/>
    <row r="1011029" customFormat="1" x14ac:dyDescent="0.25"/>
    <row r="1011030" customFormat="1" x14ac:dyDescent="0.25"/>
    <row r="1011031" customFormat="1" x14ac:dyDescent="0.25"/>
    <row r="1011032" customFormat="1" x14ac:dyDescent="0.25"/>
    <row r="1011033" customFormat="1" x14ac:dyDescent="0.25"/>
    <row r="1011034" customFormat="1" x14ac:dyDescent="0.25"/>
    <row r="1011035" customFormat="1" x14ac:dyDescent="0.25"/>
    <row r="1011036" customFormat="1" x14ac:dyDescent="0.25"/>
    <row r="1011037" customFormat="1" x14ac:dyDescent="0.25"/>
    <row r="1011038" customFormat="1" x14ac:dyDescent="0.25"/>
    <row r="1011039" customFormat="1" x14ac:dyDescent="0.25"/>
    <row r="1011040" customFormat="1" x14ac:dyDescent="0.25"/>
    <row r="1011041" customFormat="1" x14ac:dyDescent="0.25"/>
    <row r="1011042" customFormat="1" x14ac:dyDescent="0.25"/>
    <row r="1011043" customFormat="1" x14ac:dyDescent="0.25"/>
    <row r="1011044" customFormat="1" x14ac:dyDescent="0.25"/>
    <row r="1011045" customFormat="1" x14ac:dyDescent="0.25"/>
    <row r="1011046" customFormat="1" x14ac:dyDescent="0.25"/>
    <row r="1011047" customFormat="1" x14ac:dyDescent="0.25"/>
    <row r="1011048" customFormat="1" x14ac:dyDescent="0.25"/>
    <row r="1011049" customFormat="1" x14ac:dyDescent="0.25"/>
    <row r="1011050" customFormat="1" x14ac:dyDescent="0.25"/>
    <row r="1011051" customFormat="1" x14ac:dyDescent="0.25"/>
    <row r="1011052" customFormat="1" x14ac:dyDescent="0.25"/>
    <row r="1011053" customFormat="1" x14ac:dyDescent="0.25"/>
    <row r="1011054" customFormat="1" x14ac:dyDescent="0.25"/>
    <row r="1011055" customFormat="1" x14ac:dyDescent="0.25"/>
    <row r="1011056" customFormat="1" x14ac:dyDescent="0.25"/>
    <row r="1011057" customFormat="1" x14ac:dyDescent="0.25"/>
    <row r="1011058" customFormat="1" x14ac:dyDescent="0.25"/>
    <row r="1011059" customFormat="1" x14ac:dyDescent="0.25"/>
    <row r="1011060" customFormat="1" x14ac:dyDescent="0.25"/>
    <row r="1011061" customFormat="1" x14ac:dyDescent="0.25"/>
    <row r="1011062" customFormat="1" x14ac:dyDescent="0.25"/>
    <row r="1011063" customFormat="1" x14ac:dyDescent="0.25"/>
    <row r="1011064" customFormat="1" x14ac:dyDescent="0.25"/>
    <row r="1011065" customFormat="1" x14ac:dyDescent="0.25"/>
    <row r="1011066" customFormat="1" x14ac:dyDescent="0.25"/>
    <row r="1011067" customFormat="1" x14ac:dyDescent="0.25"/>
    <row r="1011068" customFormat="1" x14ac:dyDescent="0.25"/>
    <row r="1011069" customFormat="1" x14ac:dyDescent="0.25"/>
    <row r="1011070" customFormat="1" x14ac:dyDescent="0.25"/>
    <row r="1011071" customFormat="1" x14ac:dyDescent="0.25"/>
    <row r="1011072" customFormat="1" x14ac:dyDescent="0.25"/>
    <row r="1011073" customFormat="1" x14ac:dyDescent="0.25"/>
    <row r="1011074" customFormat="1" x14ac:dyDescent="0.25"/>
    <row r="1011075" customFormat="1" x14ac:dyDescent="0.25"/>
    <row r="1011076" customFormat="1" x14ac:dyDescent="0.25"/>
    <row r="1011077" customFormat="1" x14ac:dyDescent="0.25"/>
    <row r="1011078" customFormat="1" x14ac:dyDescent="0.25"/>
    <row r="1011079" customFormat="1" x14ac:dyDescent="0.25"/>
    <row r="1011080" customFormat="1" x14ac:dyDescent="0.25"/>
    <row r="1011081" customFormat="1" x14ac:dyDescent="0.25"/>
    <row r="1011082" customFormat="1" x14ac:dyDescent="0.25"/>
    <row r="1011083" customFormat="1" x14ac:dyDescent="0.25"/>
    <row r="1011084" customFormat="1" x14ac:dyDescent="0.25"/>
    <row r="1011085" customFormat="1" x14ac:dyDescent="0.25"/>
    <row r="1011086" customFormat="1" x14ac:dyDescent="0.25"/>
    <row r="1011087" customFormat="1" x14ac:dyDescent="0.25"/>
    <row r="1011088" customFormat="1" x14ac:dyDescent="0.25"/>
    <row r="1011089" customFormat="1" x14ac:dyDescent="0.25"/>
    <row r="1011090" customFormat="1" x14ac:dyDescent="0.25"/>
    <row r="1011091" customFormat="1" x14ac:dyDescent="0.25"/>
    <row r="1011092" customFormat="1" x14ac:dyDescent="0.25"/>
    <row r="1011093" customFormat="1" x14ac:dyDescent="0.25"/>
    <row r="1011094" customFormat="1" x14ac:dyDescent="0.25"/>
    <row r="1011095" customFormat="1" x14ac:dyDescent="0.25"/>
    <row r="1011096" customFormat="1" x14ac:dyDescent="0.25"/>
    <row r="1011097" customFormat="1" x14ac:dyDescent="0.25"/>
    <row r="1011098" customFormat="1" x14ac:dyDescent="0.25"/>
    <row r="1011099" customFormat="1" x14ac:dyDescent="0.25"/>
    <row r="1011100" customFormat="1" x14ac:dyDescent="0.25"/>
    <row r="1011101" customFormat="1" x14ac:dyDescent="0.25"/>
    <row r="1011102" customFormat="1" x14ac:dyDescent="0.25"/>
    <row r="1011103" customFormat="1" x14ac:dyDescent="0.25"/>
    <row r="1011104" customFormat="1" x14ac:dyDescent="0.25"/>
    <row r="1011105" customFormat="1" x14ac:dyDescent="0.25"/>
    <row r="1011106" customFormat="1" x14ac:dyDescent="0.25"/>
    <row r="1011107" customFormat="1" x14ac:dyDescent="0.25"/>
    <row r="1011108" customFormat="1" x14ac:dyDescent="0.25"/>
    <row r="1011109" customFormat="1" x14ac:dyDescent="0.25"/>
    <row r="1011110" customFormat="1" x14ac:dyDescent="0.25"/>
    <row r="1011111" customFormat="1" x14ac:dyDescent="0.25"/>
    <row r="1011112" customFormat="1" x14ac:dyDescent="0.25"/>
    <row r="1011113" customFormat="1" x14ac:dyDescent="0.25"/>
    <row r="1011114" customFormat="1" x14ac:dyDescent="0.25"/>
    <row r="1011115" customFormat="1" x14ac:dyDescent="0.25"/>
    <row r="1011116" customFormat="1" x14ac:dyDescent="0.25"/>
    <row r="1011117" customFormat="1" x14ac:dyDescent="0.25"/>
    <row r="1011118" customFormat="1" x14ac:dyDescent="0.25"/>
    <row r="1011119" customFormat="1" x14ac:dyDescent="0.25"/>
    <row r="1011120" customFormat="1" x14ac:dyDescent="0.25"/>
    <row r="1011121" customFormat="1" x14ac:dyDescent="0.25"/>
    <row r="1011122" customFormat="1" x14ac:dyDescent="0.25"/>
    <row r="1011123" customFormat="1" x14ac:dyDescent="0.25"/>
    <row r="1011124" customFormat="1" x14ac:dyDescent="0.25"/>
    <row r="1011125" customFormat="1" x14ac:dyDescent="0.25"/>
    <row r="1011126" customFormat="1" x14ac:dyDescent="0.25"/>
    <row r="1011127" customFormat="1" x14ac:dyDescent="0.25"/>
    <row r="1011128" customFormat="1" x14ac:dyDescent="0.25"/>
    <row r="1011129" customFormat="1" x14ac:dyDescent="0.25"/>
    <row r="1011130" customFormat="1" x14ac:dyDescent="0.25"/>
    <row r="1011131" customFormat="1" x14ac:dyDescent="0.25"/>
    <row r="1011132" customFormat="1" x14ac:dyDescent="0.25"/>
    <row r="1011133" customFormat="1" x14ac:dyDescent="0.25"/>
    <row r="1011134" customFormat="1" x14ac:dyDescent="0.25"/>
    <row r="1011135" customFormat="1" x14ac:dyDescent="0.25"/>
    <row r="1011136" customFormat="1" x14ac:dyDescent="0.25"/>
    <row r="1011137" customFormat="1" x14ac:dyDescent="0.25"/>
    <row r="1011138" customFormat="1" x14ac:dyDescent="0.25"/>
    <row r="1011139" customFormat="1" x14ac:dyDescent="0.25"/>
    <row r="1011140" customFormat="1" x14ac:dyDescent="0.25"/>
    <row r="1011141" customFormat="1" x14ac:dyDescent="0.25"/>
    <row r="1011142" customFormat="1" x14ac:dyDescent="0.25"/>
    <row r="1011143" customFormat="1" x14ac:dyDescent="0.25"/>
    <row r="1011144" customFormat="1" x14ac:dyDescent="0.25"/>
    <row r="1011145" customFormat="1" x14ac:dyDescent="0.25"/>
    <row r="1011146" customFormat="1" x14ac:dyDescent="0.25"/>
    <row r="1011147" customFormat="1" x14ac:dyDescent="0.25"/>
    <row r="1011148" customFormat="1" x14ac:dyDescent="0.25"/>
    <row r="1011149" customFormat="1" x14ac:dyDescent="0.25"/>
    <row r="1011150" customFormat="1" x14ac:dyDescent="0.25"/>
    <row r="1011151" customFormat="1" x14ac:dyDescent="0.25"/>
    <row r="1011152" customFormat="1" x14ac:dyDescent="0.25"/>
    <row r="1011153" customFormat="1" x14ac:dyDescent="0.25"/>
    <row r="1011154" customFormat="1" x14ac:dyDescent="0.25"/>
    <row r="1011155" customFormat="1" x14ac:dyDescent="0.25"/>
    <row r="1011156" customFormat="1" x14ac:dyDescent="0.25"/>
    <row r="1011157" customFormat="1" x14ac:dyDescent="0.25"/>
    <row r="1011158" customFormat="1" x14ac:dyDescent="0.25"/>
    <row r="1011159" customFormat="1" x14ac:dyDescent="0.25"/>
    <row r="1011160" customFormat="1" x14ac:dyDescent="0.25"/>
    <row r="1011161" customFormat="1" x14ac:dyDescent="0.25"/>
    <row r="1011162" customFormat="1" x14ac:dyDescent="0.25"/>
    <row r="1011163" customFormat="1" x14ac:dyDescent="0.25"/>
    <row r="1011164" customFormat="1" x14ac:dyDescent="0.25"/>
    <row r="1011165" customFormat="1" x14ac:dyDescent="0.25"/>
    <row r="1011166" customFormat="1" x14ac:dyDescent="0.25"/>
    <row r="1011167" customFormat="1" x14ac:dyDescent="0.25"/>
    <row r="1011168" customFormat="1" x14ac:dyDescent="0.25"/>
    <row r="1011169" customFormat="1" x14ac:dyDescent="0.25"/>
    <row r="1011170" customFormat="1" x14ac:dyDescent="0.25"/>
    <row r="1011171" customFormat="1" x14ac:dyDescent="0.25"/>
    <row r="1011172" customFormat="1" x14ac:dyDescent="0.25"/>
    <row r="1011173" customFormat="1" x14ac:dyDescent="0.25"/>
    <row r="1011174" customFormat="1" x14ac:dyDescent="0.25"/>
    <row r="1011175" customFormat="1" x14ac:dyDescent="0.25"/>
    <row r="1011176" customFormat="1" x14ac:dyDescent="0.25"/>
    <row r="1011177" customFormat="1" x14ac:dyDescent="0.25"/>
    <row r="1011178" customFormat="1" x14ac:dyDescent="0.25"/>
    <row r="1011179" customFormat="1" x14ac:dyDescent="0.25"/>
    <row r="1011180" customFormat="1" x14ac:dyDescent="0.25"/>
    <row r="1011181" customFormat="1" x14ac:dyDescent="0.25"/>
    <row r="1011182" customFormat="1" x14ac:dyDescent="0.25"/>
    <row r="1011183" customFormat="1" x14ac:dyDescent="0.25"/>
    <row r="1011184" customFormat="1" x14ac:dyDescent="0.25"/>
    <row r="1011185" customFormat="1" x14ac:dyDescent="0.25"/>
    <row r="1011186" customFormat="1" x14ac:dyDescent="0.25"/>
    <row r="1011187" customFormat="1" x14ac:dyDescent="0.25"/>
    <row r="1011188" customFormat="1" x14ac:dyDescent="0.25"/>
    <row r="1011189" customFormat="1" x14ac:dyDescent="0.25"/>
    <row r="1011190" customFormat="1" x14ac:dyDescent="0.25"/>
    <row r="1011191" customFormat="1" x14ac:dyDescent="0.25"/>
    <row r="1011192" customFormat="1" x14ac:dyDescent="0.25"/>
    <row r="1011193" customFormat="1" x14ac:dyDescent="0.25"/>
    <row r="1011194" customFormat="1" x14ac:dyDescent="0.25"/>
    <row r="1011195" customFormat="1" x14ac:dyDescent="0.25"/>
    <row r="1011196" customFormat="1" x14ac:dyDescent="0.25"/>
    <row r="1011197" customFormat="1" x14ac:dyDescent="0.25"/>
    <row r="1011198" customFormat="1" x14ac:dyDescent="0.25"/>
    <row r="1011199" customFormat="1" x14ac:dyDescent="0.25"/>
    <row r="1011200" customFormat="1" x14ac:dyDescent="0.25"/>
    <row r="1011201" customFormat="1" x14ac:dyDescent="0.25"/>
    <row r="1011202" customFormat="1" x14ac:dyDescent="0.25"/>
    <row r="1011203" customFormat="1" x14ac:dyDescent="0.25"/>
    <row r="1011204" customFormat="1" x14ac:dyDescent="0.25"/>
    <row r="1011205" customFormat="1" x14ac:dyDescent="0.25"/>
    <row r="1011206" customFormat="1" x14ac:dyDescent="0.25"/>
    <row r="1011207" customFormat="1" x14ac:dyDescent="0.25"/>
    <row r="1011208" customFormat="1" x14ac:dyDescent="0.25"/>
    <row r="1011209" customFormat="1" x14ac:dyDescent="0.25"/>
    <row r="1011210" customFormat="1" x14ac:dyDescent="0.25"/>
    <row r="1011211" customFormat="1" x14ac:dyDescent="0.25"/>
    <row r="1011212" customFormat="1" x14ac:dyDescent="0.25"/>
    <row r="1011213" customFormat="1" x14ac:dyDescent="0.25"/>
    <row r="1011214" customFormat="1" x14ac:dyDescent="0.25"/>
    <row r="1011215" customFormat="1" x14ac:dyDescent="0.25"/>
    <row r="1011216" customFormat="1" x14ac:dyDescent="0.25"/>
    <row r="1011217" customFormat="1" x14ac:dyDescent="0.25"/>
    <row r="1011218" customFormat="1" x14ac:dyDescent="0.25"/>
    <row r="1011219" customFormat="1" x14ac:dyDescent="0.25"/>
    <row r="1011220" customFormat="1" x14ac:dyDescent="0.25"/>
    <row r="1011221" customFormat="1" x14ac:dyDescent="0.25"/>
    <row r="1011222" customFormat="1" x14ac:dyDescent="0.25"/>
    <row r="1011223" customFormat="1" x14ac:dyDescent="0.25"/>
    <row r="1011224" customFormat="1" x14ac:dyDescent="0.25"/>
    <row r="1011225" customFormat="1" x14ac:dyDescent="0.25"/>
    <row r="1011226" customFormat="1" x14ac:dyDescent="0.25"/>
    <row r="1011227" customFormat="1" x14ac:dyDescent="0.25"/>
    <row r="1011228" customFormat="1" x14ac:dyDescent="0.25"/>
    <row r="1011229" customFormat="1" x14ac:dyDescent="0.25"/>
    <row r="1011230" customFormat="1" x14ac:dyDescent="0.25"/>
    <row r="1011231" customFormat="1" x14ac:dyDescent="0.25"/>
    <row r="1011232" customFormat="1" x14ac:dyDescent="0.25"/>
    <row r="1011233" customFormat="1" x14ac:dyDescent="0.25"/>
    <row r="1011234" customFormat="1" x14ac:dyDescent="0.25"/>
    <row r="1011235" customFormat="1" x14ac:dyDescent="0.25"/>
    <row r="1011236" customFormat="1" x14ac:dyDescent="0.25"/>
    <row r="1011237" customFormat="1" x14ac:dyDescent="0.25"/>
    <row r="1011238" customFormat="1" x14ac:dyDescent="0.25"/>
    <row r="1011239" customFormat="1" x14ac:dyDescent="0.25"/>
    <row r="1011240" customFormat="1" x14ac:dyDescent="0.25"/>
    <row r="1011241" customFormat="1" x14ac:dyDescent="0.25"/>
    <row r="1011242" customFormat="1" x14ac:dyDescent="0.25"/>
    <row r="1011243" customFormat="1" x14ac:dyDescent="0.25"/>
    <row r="1011244" customFormat="1" x14ac:dyDescent="0.25"/>
    <row r="1011245" customFormat="1" x14ac:dyDescent="0.25"/>
    <row r="1011246" customFormat="1" x14ac:dyDescent="0.25"/>
    <row r="1011247" customFormat="1" x14ac:dyDescent="0.25"/>
    <row r="1011248" customFormat="1" x14ac:dyDescent="0.25"/>
    <row r="1011249" customFormat="1" x14ac:dyDescent="0.25"/>
    <row r="1011250" customFormat="1" x14ac:dyDescent="0.25"/>
    <row r="1011251" customFormat="1" x14ac:dyDescent="0.25"/>
    <row r="1011252" customFormat="1" x14ac:dyDescent="0.25"/>
    <row r="1011253" customFormat="1" x14ac:dyDescent="0.25"/>
    <row r="1011254" customFormat="1" x14ac:dyDescent="0.25"/>
    <row r="1011255" customFormat="1" x14ac:dyDescent="0.25"/>
    <row r="1011256" customFormat="1" x14ac:dyDescent="0.25"/>
    <row r="1011257" customFormat="1" x14ac:dyDescent="0.25"/>
    <row r="1011258" customFormat="1" x14ac:dyDescent="0.25"/>
    <row r="1011259" customFormat="1" x14ac:dyDescent="0.25"/>
    <row r="1011260" customFormat="1" x14ac:dyDescent="0.25"/>
    <row r="1011261" customFormat="1" x14ac:dyDescent="0.25"/>
    <row r="1011262" customFormat="1" x14ac:dyDescent="0.25"/>
    <row r="1011263" customFormat="1" x14ac:dyDescent="0.25"/>
    <row r="1011264" customFormat="1" x14ac:dyDescent="0.25"/>
    <row r="1011265" customFormat="1" x14ac:dyDescent="0.25"/>
    <row r="1011266" customFormat="1" x14ac:dyDescent="0.25"/>
    <row r="1011267" customFormat="1" x14ac:dyDescent="0.25"/>
    <row r="1011268" customFormat="1" x14ac:dyDescent="0.25"/>
    <row r="1011269" customFormat="1" x14ac:dyDescent="0.25"/>
    <row r="1011270" customFormat="1" x14ac:dyDescent="0.25"/>
    <row r="1011271" customFormat="1" x14ac:dyDescent="0.25"/>
    <row r="1011272" customFormat="1" x14ac:dyDescent="0.25"/>
    <row r="1011273" customFormat="1" x14ac:dyDescent="0.25"/>
    <row r="1011274" customFormat="1" x14ac:dyDescent="0.25"/>
    <row r="1011275" customFormat="1" x14ac:dyDescent="0.25"/>
    <row r="1011276" customFormat="1" x14ac:dyDescent="0.25"/>
    <row r="1011277" customFormat="1" x14ac:dyDescent="0.25"/>
    <row r="1011278" customFormat="1" x14ac:dyDescent="0.25"/>
    <row r="1011279" customFormat="1" x14ac:dyDescent="0.25"/>
    <row r="1011280" customFormat="1" x14ac:dyDescent="0.25"/>
    <row r="1011281" customFormat="1" x14ac:dyDescent="0.25"/>
    <row r="1011282" customFormat="1" x14ac:dyDescent="0.25"/>
    <row r="1011283" customFormat="1" x14ac:dyDescent="0.25"/>
    <row r="1011284" customFormat="1" x14ac:dyDescent="0.25"/>
    <row r="1011285" customFormat="1" x14ac:dyDescent="0.25"/>
    <row r="1011286" customFormat="1" x14ac:dyDescent="0.25"/>
    <row r="1011287" customFormat="1" x14ac:dyDescent="0.25"/>
    <row r="1011288" customFormat="1" x14ac:dyDescent="0.25"/>
    <row r="1011289" customFormat="1" x14ac:dyDescent="0.25"/>
    <row r="1011290" customFormat="1" x14ac:dyDescent="0.25"/>
    <row r="1011291" customFormat="1" x14ac:dyDescent="0.25"/>
    <row r="1011292" customFormat="1" x14ac:dyDescent="0.25"/>
    <row r="1011293" customFormat="1" x14ac:dyDescent="0.25"/>
    <row r="1011294" customFormat="1" x14ac:dyDescent="0.25"/>
    <row r="1011295" customFormat="1" x14ac:dyDescent="0.25"/>
    <row r="1011296" customFormat="1" x14ac:dyDescent="0.25"/>
    <row r="1011297" customFormat="1" x14ac:dyDescent="0.25"/>
    <row r="1011298" customFormat="1" x14ac:dyDescent="0.25"/>
    <row r="1011299" customFormat="1" x14ac:dyDescent="0.25"/>
    <row r="1011300" customFormat="1" x14ac:dyDescent="0.25"/>
    <row r="1011301" customFormat="1" x14ac:dyDescent="0.25"/>
    <row r="1011302" customFormat="1" x14ac:dyDescent="0.25"/>
    <row r="1011303" customFormat="1" x14ac:dyDescent="0.25"/>
    <row r="1011304" customFormat="1" x14ac:dyDescent="0.25"/>
    <row r="1011305" customFormat="1" x14ac:dyDescent="0.25"/>
    <row r="1011306" customFormat="1" x14ac:dyDescent="0.25"/>
    <row r="1011307" customFormat="1" x14ac:dyDescent="0.25"/>
    <row r="1011308" customFormat="1" x14ac:dyDescent="0.25"/>
    <row r="1011309" customFormat="1" x14ac:dyDescent="0.25"/>
    <row r="1011310" customFormat="1" x14ac:dyDescent="0.25"/>
    <row r="1011311" customFormat="1" x14ac:dyDescent="0.25"/>
    <row r="1011312" customFormat="1" x14ac:dyDescent="0.25"/>
    <row r="1011313" customFormat="1" x14ac:dyDescent="0.25"/>
    <row r="1011314" customFormat="1" x14ac:dyDescent="0.25"/>
    <row r="1011315" customFormat="1" x14ac:dyDescent="0.25"/>
    <row r="1011316" customFormat="1" x14ac:dyDescent="0.25"/>
    <row r="1011317" customFormat="1" x14ac:dyDescent="0.25"/>
    <row r="1011318" customFormat="1" x14ac:dyDescent="0.25"/>
    <row r="1011319" customFormat="1" x14ac:dyDescent="0.25"/>
    <row r="1011320" customFormat="1" x14ac:dyDescent="0.25"/>
    <row r="1011321" customFormat="1" x14ac:dyDescent="0.25"/>
    <row r="1011322" customFormat="1" x14ac:dyDescent="0.25"/>
    <row r="1011323" customFormat="1" x14ac:dyDescent="0.25"/>
    <row r="1011324" customFormat="1" x14ac:dyDescent="0.25"/>
    <row r="1011325" customFormat="1" x14ac:dyDescent="0.25"/>
    <row r="1011326" customFormat="1" x14ac:dyDescent="0.25"/>
    <row r="1011327" customFormat="1" x14ac:dyDescent="0.25"/>
    <row r="1011328" customFormat="1" x14ac:dyDescent="0.25"/>
    <row r="1011329" customFormat="1" x14ac:dyDescent="0.25"/>
    <row r="1011330" customFormat="1" x14ac:dyDescent="0.25"/>
    <row r="1011331" customFormat="1" x14ac:dyDescent="0.25"/>
    <row r="1011332" customFormat="1" x14ac:dyDescent="0.25"/>
    <row r="1011333" customFormat="1" x14ac:dyDescent="0.25"/>
    <row r="1011334" customFormat="1" x14ac:dyDescent="0.25"/>
    <row r="1011335" customFormat="1" x14ac:dyDescent="0.25"/>
    <row r="1011336" customFormat="1" x14ac:dyDescent="0.25"/>
    <row r="1011337" customFormat="1" x14ac:dyDescent="0.25"/>
    <row r="1011338" customFormat="1" x14ac:dyDescent="0.25"/>
    <row r="1011339" customFormat="1" x14ac:dyDescent="0.25"/>
    <row r="1011340" customFormat="1" x14ac:dyDescent="0.25"/>
    <row r="1011341" customFormat="1" x14ac:dyDescent="0.25"/>
    <row r="1011342" customFormat="1" x14ac:dyDescent="0.25"/>
    <row r="1011343" customFormat="1" x14ac:dyDescent="0.25"/>
    <row r="1011344" customFormat="1" x14ac:dyDescent="0.25"/>
    <row r="1011345" customFormat="1" x14ac:dyDescent="0.25"/>
    <row r="1011346" customFormat="1" x14ac:dyDescent="0.25"/>
    <row r="1011347" customFormat="1" x14ac:dyDescent="0.25"/>
    <row r="1011348" customFormat="1" x14ac:dyDescent="0.25"/>
    <row r="1011349" customFormat="1" x14ac:dyDescent="0.25"/>
    <row r="1011350" customFormat="1" x14ac:dyDescent="0.25"/>
    <row r="1011351" customFormat="1" x14ac:dyDescent="0.25"/>
    <row r="1011352" customFormat="1" x14ac:dyDescent="0.25"/>
    <row r="1011353" customFormat="1" x14ac:dyDescent="0.25"/>
    <row r="1011354" customFormat="1" x14ac:dyDescent="0.25"/>
    <row r="1011355" customFormat="1" x14ac:dyDescent="0.25"/>
    <row r="1011356" customFormat="1" x14ac:dyDescent="0.25"/>
    <row r="1011357" customFormat="1" x14ac:dyDescent="0.25"/>
    <row r="1011358" customFormat="1" x14ac:dyDescent="0.25"/>
    <row r="1011359" customFormat="1" x14ac:dyDescent="0.25"/>
    <row r="1011360" customFormat="1" x14ac:dyDescent="0.25"/>
    <row r="1011361" customFormat="1" x14ac:dyDescent="0.25"/>
    <row r="1011362" customFormat="1" x14ac:dyDescent="0.25"/>
    <row r="1011363" customFormat="1" x14ac:dyDescent="0.25"/>
    <row r="1011364" customFormat="1" x14ac:dyDescent="0.25"/>
    <row r="1011365" customFormat="1" x14ac:dyDescent="0.25"/>
    <row r="1011366" customFormat="1" x14ac:dyDescent="0.25"/>
    <row r="1011367" customFormat="1" x14ac:dyDescent="0.25"/>
    <row r="1011368" customFormat="1" x14ac:dyDescent="0.25"/>
    <row r="1011369" customFormat="1" x14ac:dyDescent="0.25"/>
    <row r="1011370" customFormat="1" x14ac:dyDescent="0.25"/>
    <row r="1011371" customFormat="1" x14ac:dyDescent="0.25"/>
    <row r="1011372" customFormat="1" x14ac:dyDescent="0.25"/>
    <row r="1011373" customFormat="1" x14ac:dyDescent="0.25"/>
    <row r="1011374" customFormat="1" x14ac:dyDescent="0.25"/>
    <row r="1011375" customFormat="1" x14ac:dyDescent="0.25"/>
    <row r="1011376" customFormat="1" x14ac:dyDescent="0.25"/>
    <row r="1011377" customFormat="1" x14ac:dyDescent="0.25"/>
    <row r="1011378" customFormat="1" x14ac:dyDescent="0.25"/>
    <row r="1011379" customFormat="1" x14ac:dyDescent="0.25"/>
    <row r="1011380" customFormat="1" x14ac:dyDescent="0.25"/>
    <row r="1011381" customFormat="1" x14ac:dyDescent="0.25"/>
    <row r="1011382" customFormat="1" x14ac:dyDescent="0.25"/>
    <row r="1011383" customFormat="1" x14ac:dyDescent="0.25"/>
    <row r="1011384" customFormat="1" x14ac:dyDescent="0.25"/>
    <row r="1011385" customFormat="1" x14ac:dyDescent="0.25"/>
    <row r="1011386" customFormat="1" x14ac:dyDescent="0.25"/>
    <row r="1011387" customFormat="1" x14ac:dyDescent="0.25"/>
    <row r="1011388" customFormat="1" x14ac:dyDescent="0.25"/>
    <row r="1011389" customFormat="1" x14ac:dyDescent="0.25"/>
    <row r="1011390" customFormat="1" x14ac:dyDescent="0.25"/>
    <row r="1011391" customFormat="1" x14ac:dyDescent="0.25"/>
    <row r="1011392" customFormat="1" x14ac:dyDescent="0.25"/>
    <row r="1011393" customFormat="1" x14ac:dyDescent="0.25"/>
    <row r="1011394" customFormat="1" x14ac:dyDescent="0.25"/>
    <row r="1011395" customFormat="1" x14ac:dyDescent="0.25"/>
    <row r="1011396" customFormat="1" x14ac:dyDescent="0.25"/>
    <row r="1011397" customFormat="1" x14ac:dyDescent="0.25"/>
    <row r="1011398" customFormat="1" x14ac:dyDescent="0.25"/>
    <row r="1011399" customFormat="1" x14ac:dyDescent="0.25"/>
    <row r="1011400" customFormat="1" x14ac:dyDescent="0.25"/>
    <row r="1011401" customFormat="1" x14ac:dyDescent="0.25"/>
    <row r="1011402" customFormat="1" x14ac:dyDescent="0.25"/>
    <row r="1011403" customFormat="1" x14ac:dyDescent="0.25"/>
    <row r="1011404" customFormat="1" x14ac:dyDescent="0.25"/>
    <row r="1011405" customFormat="1" x14ac:dyDescent="0.25"/>
    <row r="1011406" customFormat="1" x14ac:dyDescent="0.25"/>
    <row r="1011407" customFormat="1" x14ac:dyDescent="0.25"/>
    <row r="1011408" customFormat="1" x14ac:dyDescent="0.25"/>
    <row r="1011409" customFormat="1" x14ac:dyDescent="0.25"/>
    <row r="1011410" customFormat="1" x14ac:dyDescent="0.25"/>
    <row r="1011411" customFormat="1" x14ac:dyDescent="0.25"/>
    <row r="1011412" customFormat="1" x14ac:dyDescent="0.25"/>
    <row r="1011413" customFormat="1" x14ac:dyDescent="0.25"/>
    <row r="1011414" customFormat="1" x14ac:dyDescent="0.25"/>
    <row r="1011415" customFormat="1" x14ac:dyDescent="0.25"/>
    <row r="1011416" customFormat="1" x14ac:dyDescent="0.25"/>
    <row r="1011417" customFormat="1" x14ac:dyDescent="0.25"/>
    <row r="1011418" customFormat="1" x14ac:dyDescent="0.25"/>
    <row r="1011419" customFormat="1" x14ac:dyDescent="0.25"/>
    <row r="1011420" customFormat="1" x14ac:dyDescent="0.25"/>
    <row r="1011421" customFormat="1" x14ac:dyDescent="0.25"/>
    <row r="1011422" customFormat="1" x14ac:dyDescent="0.25"/>
    <row r="1011423" customFormat="1" x14ac:dyDescent="0.25"/>
    <row r="1011424" customFormat="1" x14ac:dyDescent="0.25"/>
    <row r="1011425" customFormat="1" x14ac:dyDescent="0.25"/>
    <row r="1011426" customFormat="1" x14ac:dyDescent="0.25"/>
    <row r="1011427" customFormat="1" x14ac:dyDescent="0.25"/>
    <row r="1011428" customFormat="1" x14ac:dyDescent="0.25"/>
    <row r="1011429" customFormat="1" x14ac:dyDescent="0.25"/>
    <row r="1011430" customFormat="1" x14ac:dyDescent="0.25"/>
    <row r="1011431" customFormat="1" x14ac:dyDescent="0.25"/>
    <row r="1011432" customFormat="1" x14ac:dyDescent="0.25"/>
    <row r="1011433" customFormat="1" x14ac:dyDescent="0.25"/>
    <row r="1011434" customFormat="1" x14ac:dyDescent="0.25"/>
    <row r="1011435" customFormat="1" x14ac:dyDescent="0.25"/>
    <row r="1011436" customFormat="1" x14ac:dyDescent="0.25"/>
    <row r="1011437" customFormat="1" x14ac:dyDescent="0.25"/>
    <row r="1011438" customFormat="1" x14ac:dyDescent="0.25"/>
    <row r="1011439" customFormat="1" x14ac:dyDescent="0.25"/>
    <row r="1011440" customFormat="1" x14ac:dyDescent="0.25"/>
    <row r="1011441" customFormat="1" x14ac:dyDescent="0.25"/>
    <row r="1011442" customFormat="1" x14ac:dyDescent="0.25"/>
    <row r="1011443" customFormat="1" x14ac:dyDescent="0.25"/>
    <row r="1011444" customFormat="1" x14ac:dyDescent="0.25"/>
    <row r="1011445" customFormat="1" x14ac:dyDescent="0.25"/>
    <row r="1011446" customFormat="1" x14ac:dyDescent="0.25"/>
    <row r="1011447" customFormat="1" x14ac:dyDescent="0.25"/>
    <row r="1011448" customFormat="1" x14ac:dyDescent="0.25"/>
    <row r="1011449" customFormat="1" x14ac:dyDescent="0.25"/>
    <row r="1011450" customFormat="1" x14ac:dyDescent="0.25"/>
    <row r="1011451" customFormat="1" x14ac:dyDescent="0.25"/>
    <row r="1011452" customFormat="1" x14ac:dyDescent="0.25"/>
    <row r="1011453" customFormat="1" x14ac:dyDescent="0.25"/>
    <row r="1011454" customFormat="1" x14ac:dyDescent="0.25"/>
    <row r="1011455" customFormat="1" x14ac:dyDescent="0.25"/>
    <row r="1011456" customFormat="1" x14ac:dyDescent="0.25"/>
    <row r="1011457" customFormat="1" x14ac:dyDescent="0.25"/>
    <row r="1011458" customFormat="1" x14ac:dyDescent="0.25"/>
    <row r="1011459" customFormat="1" x14ac:dyDescent="0.25"/>
    <row r="1011460" customFormat="1" x14ac:dyDescent="0.25"/>
    <row r="1011461" customFormat="1" x14ac:dyDescent="0.25"/>
    <row r="1011462" customFormat="1" x14ac:dyDescent="0.25"/>
    <row r="1011463" customFormat="1" x14ac:dyDescent="0.25"/>
    <row r="1011464" customFormat="1" x14ac:dyDescent="0.25"/>
    <row r="1011465" customFormat="1" x14ac:dyDescent="0.25"/>
    <row r="1011466" customFormat="1" x14ac:dyDescent="0.25"/>
    <row r="1011467" customFormat="1" x14ac:dyDescent="0.25"/>
    <row r="1011468" customFormat="1" x14ac:dyDescent="0.25"/>
    <row r="1011469" customFormat="1" x14ac:dyDescent="0.25"/>
    <row r="1011470" customFormat="1" x14ac:dyDescent="0.25"/>
    <row r="1011471" customFormat="1" x14ac:dyDescent="0.25"/>
    <row r="1011472" customFormat="1" x14ac:dyDescent="0.25"/>
    <row r="1011473" customFormat="1" x14ac:dyDescent="0.25"/>
    <row r="1011474" customFormat="1" x14ac:dyDescent="0.25"/>
    <row r="1011475" customFormat="1" x14ac:dyDescent="0.25"/>
    <row r="1011476" customFormat="1" x14ac:dyDescent="0.25"/>
    <row r="1011477" customFormat="1" x14ac:dyDescent="0.25"/>
    <row r="1011478" customFormat="1" x14ac:dyDescent="0.25"/>
    <row r="1011479" customFormat="1" x14ac:dyDescent="0.25"/>
    <row r="1011480" customFormat="1" x14ac:dyDescent="0.25"/>
    <row r="1011481" customFormat="1" x14ac:dyDescent="0.25"/>
    <row r="1011482" customFormat="1" x14ac:dyDescent="0.25"/>
    <row r="1011483" customFormat="1" x14ac:dyDescent="0.25"/>
    <row r="1011484" customFormat="1" x14ac:dyDescent="0.25"/>
    <row r="1011485" customFormat="1" x14ac:dyDescent="0.25"/>
    <row r="1011486" customFormat="1" x14ac:dyDescent="0.25"/>
    <row r="1011487" customFormat="1" x14ac:dyDescent="0.25"/>
    <row r="1011488" customFormat="1" x14ac:dyDescent="0.25"/>
    <row r="1011489" customFormat="1" x14ac:dyDescent="0.25"/>
    <row r="1011490" customFormat="1" x14ac:dyDescent="0.25"/>
    <row r="1011491" customFormat="1" x14ac:dyDescent="0.25"/>
    <row r="1011492" customFormat="1" x14ac:dyDescent="0.25"/>
    <row r="1011493" customFormat="1" x14ac:dyDescent="0.25"/>
    <row r="1011494" customFormat="1" x14ac:dyDescent="0.25"/>
    <row r="1011495" customFormat="1" x14ac:dyDescent="0.25"/>
    <row r="1011496" customFormat="1" x14ac:dyDescent="0.25"/>
    <row r="1011497" customFormat="1" x14ac:dyDescent="0.25"/>
    <row r="1011498" customFormat="1" x14ac:dyDescent="0.25"/>
    <row r="1011499" customFormat="1" x14ac:dyDescent="0.25"/>
    <row r="1011500" customFormat="1" x14ac:dyDescent="0.25"/>
    <row r="1011501" customFormat="1" x14ac:dyDescent="0.25"/>
    <row r="1011502" customFormat="1" x14ac:dyDescent="0.25"/>
    <row r="1011503" customFormat="1" x14ac:dyDescent="0.25"/>
    <row r="1011504" customFormat="1" x14ac:dyDescent="0.25"/>
    <row r="1011505" customFormat="1" x14ac:dyDescent="0.25"/>
    <row r="1011506" customFormat="1" x14ac:dyDescent="0.25"/>
    <row r="1011507" customFormat="1" x14ac:dyDescent="0.25"/>
    <row r="1011508" customFormat="1" x14ac:dyDescent="0.25"/>
    <row r="1011509" customFormat="1" x14ac:dyDescent="0.25"/>
    <row r="1011510" customFormat="1" x14ac:dyDescent="0.25"/>
    <row r="1011511" customFormat="1" x14ac:dyDescent="0.25"/>
    <row r="1011512" customFormat="1" x14ac:dyDescent="0.25"/>
    <row r="1011513" customFormat="1" x14ac:dyDescent="0.25"/>
    <row r="1011514" customFormat="1" x14ac:dyDescent="0.25"/>
    <row r="1011515" customFormat="1" x14ac:dyDescent="0.25"/>
    <row r="1011516" customFormat="1" x14ac:dyDescent="0.25"/>
    <row r="1011517" customFormat="1" x14ac:dyDescent="0.25"/>
    <row r="1011518" customFormat="1" x14ac:dyDescent="0.25"/>
    <row r="1011519" customFormat="1" x14ac:dyDescent="0.25"/>
    <row r="1011520" customFormat="1" x14ac:dyDescent="0.25"/>
    <row r="1011521" customFormat="1" x14ac:dyDescent="0.25"/>
    <row r="1011522" customFormat="1" x14ac:dyDescent="0.25"/>
    <row r="1011523" customFormat="1" x14ac:dyDescent="0.25"/>
    <row r="1011524" customFormat="1" x14ac:dyDescent="0.25"/>
    <row r="1011525" customFormat="1" x14ac:dyDescent="0.25"/>
    <row r="1011526" customFormat="1" x14ac:dyDescent="0.25"/>
    <row r="1011527" customFormat="1" x14ac:dyDescent="0.25"/>
    <row r="1011528" customFormat="1" x14ac:dyDescent="0.25"/>
    <row r="1011529" customFormat="1" x14ac:dyDescent="0.25"/>
    <row r="1011530" customFormat="1" x14ac:dyDescent="0.25"/>
    <row r="1011531" customFormat="1" x14ac:dyDescent="0.25"/>
    <row r="1011532" customFormat="1" x14ac:dyDescent="0.25"/>
    <row r="1011533" customFormat="1" x14ac:dyDescent="0.25"/>
    <row r="1011534" customFormat="1" x14ac:dyDescent="0.25"/>
    <row r="1011535" customFormat="1" x14ac:dyDescent="0.25"/>
    <row r="1011536" customFormat="1" x14ac:dyDescent="0.25"/>
    <row r="1011537" customFormat="1" x14ac:dyDescent="0.25"/>
    <row r="1011538" customFormat="1" x14ac:dyDescent="0.25"/>
    <row r="1011539" customFormat="1" x14ac:dyDescent="0.25"/>
    <row r="1011540" customFormat="1" x14ac:dyDescent="0.25"/>
    <row r="1011541" customFormat="1" x14ac:dyDescent="0.25"/>
    <row r="1011542" customFormat="1" x14ac:dyDescent="0.25"/>
    <row r="1011543" customFormat="1" x14ac:dyDescent="0.25"/>
    <row r="1011544" customFormat="1" x14ac:dyDescent="0.25"/>
    <row r="1011545" customFormat="1" x14ac:dyDescent="0.25"/>
    <row r="1011546" customFormat="1" x14ac:dyDescent="0.25"/>
    <row r="1011547" customFormat="1" x14ac:dyDescent="0.25"/>
    <row r="1011548" customFormat="1" x14ac:dyDescent="0.25"/>
    <row r="1011549" customFormat="1" x14ac:dyDescent="0.25"/>
    <row r="1011550" customFormat="1" x14ac:dyDescent="0.25"/>
    <row r="1011551" customFormat="1" x14ac:dyDescent="0.25"/>
    <row r="1011552" customFormat="1" x14ac:dyDescent="0.25"/>
    <row r="1011553" customFormat="1" x14ac:dyDescent="0.25"/>
    <row r="1011554" customFormat="1" x14ac:dyDescent="0.25"/>
    <row r="1011555" customFormat="1" x14ac:dyDescent="0.25"/>
    <row r="1011556" customFormat="1" x14ac:dyDescent="0.25"/>
    <row r="1011557" customFormat="1" x14ac:dyDescent="0.25"/>
    <row r="1011558" customFormat="1" x14ac:dyDescent="0.25"/>
    <row r="1011559" customFormat="1" x14ac:dyDescent="0.25"/>
    <row r="1011560" customFormat="1" x14ac:dyDescent="0.25"/>
    <row r="1011561" customFormat="1" x14ac:dyDescent="0.25"/>
    <row r="1011562" customFormat="1" x14ac:dyDescent="0.25"/>
    <row r="1011563" customFormat="1" x14ac:dyDescent="0.25"/>
    <row r="1011564" customFormat="1" x14ac:dyDescent="0.25"/>
    <row r="1011565" customFormat="1" x14ac:dyDescent="0.25"/>
    <row r="1011566" customFormat="1" x14ac:dyDescent="0.25"/>
    <row r="1011567" customFormat="1" x14ac:dyDescent="0.25"/>
    <row r="1011568" customFormat="1" x14ac:dyDescent="0.25"/>
    <row r="1011569" customFormat="1" x14ac:dyDescent="0.25"/>
    <row r="1011570" customFormat="1" x14ac:dyDescent="0.25"/>
    <row r="1011571" customFormat="1" x14ac:dyDescent="0.25"/>
    <row r="1011572" customFormat="1" x14ac:dyDescent="0.25"/>
    <row r="1011573" customFormat="1" x14ac:dyDescent="0.25"/>
    <row r="1011574" customFormat="1" x14ac:dyDescent="0.25"/>
    <row r="1011575" customFormat="1" x14ac:dyDescent="0.25"/>
    <row r="1011576" customFormat="1" x14ac:dyDescent="0.25"/>
    <row r="1011577" customFormat="1" x14ac:dyDescent="0.25"/>
    <row r="1011578" customFormat="1" x14ac:dyDescent="0.25"/>
    <row r="1011579" customFormat="1" x14ac:dyDescent="0.25"/>
    <row r="1011580" customFormat="1" x14ac:dyDescent="0.25"/>
    <row r="1011581" customFormat="1" x14ac:dyDescent="0.25"/>
    <row r="1011582" customFormat="1" x14ac:dyDescent="0.25"/>
    <row r="1011583" customFormat="1" x14ac:dyDescent="0.25"/>
    <row r="1011584" customFormat="1" x14ac:dyDescent="0.25"/>
    <row r="1011585" customFormat="1" x14ac:dyDescent="0.25"/>
    <row r="1011586" customFormat="1" x14ac:dyDescent="0.25"/>
    <row r="1011587" customFormat="1" x14ac:dyDescent="0.25"/>
    <row r="1011588" customFormat="1" x14ac:dyDescent="0.25"/>
    <row r="1011589" customFormat="1" x14ac:dyDescent="0.25"/>
    <row r="1011590" customFormat="1" x14ac:dyDescent="0.25"/>
    <row r="1011591" customFormat="1" x14ac:dyDescent="0.25"/>
    <row r="1011592" customFormat="1" x14ac:dyDescent="0.25"/>
    <row r="1011593" customFormat="1" x14ac:dyDescent="0.25"/>
    <row r="1011594" customFormat="1" x14ac:dyDescent="0.25"/>
    <row r="1011595" customFormat="1" x14ac:dyDescent="0.25"/>
    <row r="1011596" customFormat="1" x14ac:dyDescent="0.25"/>
    <row r="1011597" customFormat="1" x14ac:dyDescent="0.25"/>
    <row r="1011598" customFormat="1" x14ac:dyDescent="0.25"/>
    <row r="1011599" customFormat="1" x14ac:dyDescent="0.25"/>
    <row r="1011600" customFormat="1" x14ac:dyDescent="0.25"/>
    <row r="1011601" customFormat="1" x14ac:dyDescent="0.25"/>
    <row r="1011602" customFormat="1" x14ac:dyDescent="0.25"/>
    <row r="1011603" customFormat="1" x14ac:dyDescent="0.25"/>
    <row r="1011604" customFormat="1" x14ac:dyDescent="0.25"/>
    <row r="1011605" customFormat="1" x14ac:dyDescent="0.25"/>
    <row r="1011606" customFormat="1" x14ac:dyDescent="0.25"/>
    <row r="1011607" customFormat="1" x14ac:dyDescent="0.25"/>
    <row r="1011608" customFormat="1" x14ac:dyDescent="0.25"/>
    <row r="1011609" customFormat="1" x14ac:dyDescent="0.25"/>
    <row r="1011610" customFormat="1" x14ac:dyDescent="0.25"/>
    <row r="1011611" customFormat="1" x14ac:dyDescent="0.25"/>
    <row r="1011612" customFormat="1" x14ac:dyDescent="0.25"/>
    <row r="1011613" customFormat="1" x14ac:dyDescent="0.25"/>
    <row r="1011614" customFormat="1" x14ac:dyDescent="0.25"/>
    <row r="1011615" customFormat="1" x14ac:dyDescent="0.25"/>
    <row r="1011616" customFormat="1" x14ac:dyDescent="0.25"/>
    <row r="1011617" customFormat="1" x14ac:dyDescent="0.25"/>
    <row r="1011618" customFormat="1" x14ac:dyDescent="0.25"/>
    <row r="1011619" customFormat="1" x14ac:dyDescent="0.25"/>
    <row r="1011620" customFormat="1" x14ac:dyDescent="0.25"/>
    <row r="1011621" customFormat="1" x14ac:dyDescent="0.25"/>
    <row r="1011622" customFormat="1" x14ac:dyDescent="0.25"/>
    <row r="1011623" customFormat="1" x14ac:dyDescent="0.25"/>
    <row r="1011624" customFormat="1" x14ac:dyDescent="0.25"/>
    <row r="1011625" customFormat="1" x14ac:dyDescent="0.25"/>
    <row r="1011626" customFormat="1" x14ac:dyDescent="0.25"/>
    <row r="1011627" customFormat="1" x14ac:dyDescent="0.25"/>
    <row r="1011628" customFormat="1" x14ac:dyDescent="0.25"/>
    <row r="1011629" customFormat="1" x14ac:dyDescent="0.25"/>
    <row r="1011630" customFormat="1" x14ac:dyDescent="0.25"/>
    <row r="1011631" customFormat="1" x14ac:dyDescent="0.25"/>
    <row r="1011632" customFormat="1" x14ac:dyDescent="0.25"/>
    <row r="1011633" customFormat="1" x14ac:dyDescent="0.25"/>
    <row r="1011634" customFormat="1" x14ac:dyDescent="0.25"/>
    <row r="1011635" customFormat="1" x14ac:dyDescent="0.25"/>
    <row r="1011636" customFormat="1" x14ac:dyDescent="0.25"/>
    <row r="1011637" customFormat="1" x14ac:dyDescent="0.25"/>
    <row r="1011638" customFormat="1" x14ac:dyDescent="0.25"/>
    <row r="1011639" customFormat="1" x14ac:dyDescent="0.25"/>
    <row r="1011640" customFormat="1" x14ac:dyDescent="0.25"/>
    <row r="1011641" customFormat="1" x14ac:dyDescent="0.25"/>
    <row r="1011642" customFormat="1" x14ac:dyDescent="0.25"/>
    <row r="1011643" customFormat="1" x14ac:dyDescent="0.25"/>
    <row r="1011644" customFormat="1" x14ac:dyDescent="0.25"/>
    <row r="1011645" customFormat="1" x14ac:dyDescent="0.25"/>
    <row r="1011646" customFormat="1" x14ac:dyDescent="0.25"/>
    <row r="1011647" customFormat="1" x14ac:dyDescent="0.25"/>
    <row r="1011648" customFormat="1" x14ac:dyDescent="0.25"/>
    <row r="1011649" customFormat="1" x14ac:dyDescent="0.25"/>
    <row r="1011650" customFormat="1" x14ac:dyDescent="0.25"/>
    <row r="1011651" customFormat="1" x14ac:dyDescent="0.25"/>
    <row r="1011652" customFormat="1" x14ac:dyDescent="0.25"/>
    <row r="1011653" customFormat="1" x14ac:dyDescent="0.25"/>
    <row r="1011654" customFormat="1" x14ac:dyDescent="0.25"/>
    <row r="1011655" customFormat="1" x14ac:dyDescent="0.25"/>
    <row r="1011656" customFormat="1" x14ac:dyDescent="0.25"/>
    <row r="1011657" customFormat="1" x14ac:dyDescent="0.25"/>
    <row r="1011658" customFormat="1" x14ac:dyDescent="0.25"/>
    <row r="1011659" customFormat="1" x14ac:dyDescent="0.25"/>
    <row r="1011660" customFormat="1" x14ac:dyDescent="0.25"/>
    <row r="1011661" customFormat="1" x14ac:dyDescent="0.25"/>
    <row r="1011662" customFormat="1" x14ac:dyDescent="0.25"/>
    <row r="1011663" customFormat="1" x14ac:dyDescent="0.25"/>
    <row r="1011664" customFormat="1" x14ac:dyDescent="0.25"/>
    <row r="1011665" customFormat="1" x14ac:dyDescent="0.25"/>
    <row r="1011666" customFormat="1" x14ac:dyDescent="0.25"/>
    <row r="1011667" customFormat="1" x14ac:dyDescent="0.25"/>
    <row r="1011668" customFormat="1" x14ac:dyDescent="0.25"/>
    <row r="1011669" customFormat="1" x14ac:dyDescent="0.25"/>
    <row r="1011670" customFormat="1" x14ac:dyDescent="0.25"/>
    <row r="1011671" customFormat="1" x14ac:dyDescent="0.25"/>
    <row r="1011672" customFormat="1" x14ac:dyDescent="0.25"/>
    <row r="1011673" customFormat="1" x14ac:dyDescent="0.25"/>
    <row r="1011674" customFormat="1" x14ac:dyDescent="0.25"/>
    <row r="1011675" customFormat="1" x14ac:dyDescent="0.25"/>
    <row r="1011676" customFormat="1" x14ac:dyDescent="0.25"/>
    <row r="1011677" customFormat="1" x14ac:dyDescent="0.25"/>
    <row r="1011678" customFormat="1" x14ac:dyDescent="0.25"/>
    <row r="1011679" customFormat="1" x14ac:dyDescent="0.25"/>
    <row r="1011680" customFormat="1" x14ac:dyDescent="0.25"/>
    <row r="1011681" customFormat="1" x14ac:dyDescent="0.25"/>
    <row r="1011682" customFormat="1" x14ac:dyDescent="0.25"/>
    <row r="1011683" customFormat="1" x14ac:dyDescent="0.25"/>
    <row r="1011684" customFormat="1" x14ac:dyDescent="0.25"/>
    <row r="1011685" customFormat="1" x14ac:dyDescent="0.25"/>
    <row r="1011686" customFormat="1" x14ac:dyDescent="0.25"/>
    <row r="1011687" customFormat="1" x14ac:dyDescent="0.25"/>
    <row r="1011688" customFormat="1" x14ac:dyDescent="0.25"/>
    <row r="1011689" customFormat="1" x14ac:dyDescent="0.25"/>
    <row r="1011690" customFormat="1" x14ac:dyDescent="0.25"/>
    <row r="1011691" customFormat="1" x14ac:dyDescent="0.25"/>
    <row r="1011692" customFormat="1" x14ac:dyDescent="0.25"/>
    <row r="1011693" customFormat="1" x14ac:dyDescent="0.25"/>
    <row r="1011694" customFormat="1" x14ac:dyDescent="0.25"/>
    <row r="1011695" customFormat="1" x14ac:dyDescent="0.25"/>
    <row r="1011696" customFormat="1" x14ac:dyDescent="0.25"/>
    <row r="1011697" customFormat="1" x14ac:dyDescent="0.25"/>
    <row r="1011698" customFormat="1" x14ac:dyDescent="0.25"/>
    <row r="1011699" customFormat="1" x14ac:dyDescent="0.25"/>
    <row r="1011700" customFormat="1" x14ac:dyDescent="0.25"/>
    <row r="1011701" customFormat="1" x14ac:dyDescent="0.25"/>
    <row r="1011702" customFormat="1" x14ac:dyDescent="0.25"/>
    <row r="1011703" customFormat="1" x14ac:dyDescent="0.25"/>
    <row r="1011704" customFormat="1" x14ac:dyDescent="0.25"/>
    <row r="1011705" customFormat="1" x14ac:dyDescent="0.25"/>
    <row r="1011706" customFormat="1" x14ac:dyDescent="0.25"/>
    <row r="1011707" customFormat="1" x14ac:dyDescent="0.25"/>
    <row r="1011708" customFormat="1" x14ac:dyDescent="0.25"/>
    <row r="1011709" customFormat="1" x14ac:dyDescent="0.25"/>
    <row r="1011710" customFormat="1" x14ac:dyDescent="0.25"/>
    <row r="1011711" customFormat="1" x14ac:dyDescent="0.25"/>
    <row r="1011712" customFormat="1" x14ac:dyDescent="0.25"/>
    <row r="1011713" customFormat="1" x14ac:dyDescent="0.25"/>
    <row r="1011714" customFormat="1" x14ac:dyDescent="0.25"/>
    <row r="1011715" customFormat="1" x14ac:dyDescent="0.25"/>
    <row r="1011716" customFormat="1" x14ac:dyDescent="0.25"/>
    <row r="1011717" customFormat="1" x14ac:dyDescent="0.25"/>
    <row r="1011718" customFormat="1" x14ac:dyDescent="0.25"/>
    <row r="1011719" customFormat="1" x14ac:dyDescent="0.25"/>
    <row r="1011720" customFormat="1" x14ac:dyDescent="0.25"/>
    <row r="1011721" customFormat="1" x14ac:dyDescent="0.25"/>
    <row r="1011722" customFormat="1" x14ac:dyDescent="0.25"/>
    <row r="1011723" customFormat="1" x14ac:dyDescent="0.25"/>
    <row r="1011724" customFormat="1" x14ac:dyDescent="0.25"/>
    <row r="1011725" customFormat="1" x14ac:dyDescent="0.25"/>
    <row r="1011726" customFormat="1" x14ac:dyDescent="0.25"/>
    <row r="1011727" customFormat="1" x14ac:dyDescent="0.25"/>
    <row r="1011728" customFormat="1" x14ac:dyDescent="0.25"/>
    <row r="1011729" customFormat="1" x14ac:dyDescent="0.25"/>
    <row r="1011730" customFormat="1" x14ac:dyDescent="0.25"/>
    <row r="1011731" customFormat="1" x14ac:dyDescent="0.25"/>
    <row r="1011732" customFormat="1" x14ac:dyDescent="0.25"/>
    <row r="1011733" customFormat="1" x14ac:dyDescent="0.25"/>
    <row r="1011734" customFormat="1" x14ac:dyDescent="0.25"/>
    <row r="1011735" customFormat="1" x14ac:dyDescent="0.25"/>
    <row r="1011736" customFormat="1" x14ac:dyDescent="0.25"/>
    <row r="1011737" customFormat="1" x14ac:dyDescent="0.25"/>
    <row r="1011738" customFormat="1" x14ac:dyDescent="0.25"/>
    <row r="1011739" customFormat="1" x14ac:dyDescent="0.25"/>
    <row r="1011740" customFormat="1" x14ac:dyDescent="0.25"/>
    <row r="1011741" customFormat="1" x14ac:dyDescent="0.25"/>
    <row r="1011742" customFormat="1" x14ac:dyDescent="0.25"/>
    <row r="1011743" customFormat="1" x14ac:dyDescent="0.25"/>
    <row r="1011744" customFormat="1" x14ac:dyDescent="0.25"/>
    <row r="1011745" customFormat="1" x14ac:dyDescent="0.25"/>
    <row r="1011746" customFormat="1" x14ac:dyDescent="0.25"/>
    <row r="1011747" customFormat="1" x14ac:dyDescent="0.25"/>
    <row r="1011748" customFormat="1" x14ac:dyDescent="0.25"/>
    <row r="1011749" customFormat="1" x14ac:dyDescent="0.25"/>
    <row r="1011750" customFormat="1" x14ac:dyDescent="0.25"/>
    <row r="1011751" customFormat="1" x14ac:dyDescent="0.25"/>
    <row r="1011752" customFormat="1" x14ac:dyDescent="0.25"/>
    <row r="1011753" customFormat="1" x14ac:dyDescent="0.25"/>
    <row r="1011754" customFormat="1" x14ac:dyDescent="0.25"/>
    <row r="1011755" customFormat="1" x14ac:dyDescent="0.25"/>
    <row r="1011756" customFormat="1" x14ac:dyDescent="0.25"/>
    <row r="1011757" customFormat="1" x14ac:dyDescent="0.25"/>
    <row r="1011758" customFormat="1" x14ac:dyDescent="0.25"/>
    <row r="1011759" customFormat="1" x14ac:dyDescent="0.25"/>
    <row r="1011760" customFormat="1" x14ac:dyDescent="0.25"/>
    <row r="1011761" customFormat="1" x14ac:dyDescent="0.25"/>
    <row r="1011762" customFormat="1" x14ac:dyDescent="0.25"/>
    <row r="1011763" customFormat="1" x14ac:dyDescent="0.25"/>
    <row r="1011764" customFormat="1" x14ac:dyDescent="0.25"/>
    <row r="1011765" customFormat="1" x14ac:dyDescent="0.25"/>
    <row r="1011766" customFormat="1" x14ac:dyDescent="0.25"/>
    <row r="1011767" customFormat="1" x14ac:dyDescent="0.25"/>
    <row r="1011768" customFormat="1" x14ac:dyDescent="0.25"/>
    <row r="1011769" customFormat="1" x14ac:dyDescent="0.25"/>
    <row r="1011770" customFormat="1" x14ac:dyDescent="0.25"/>
    <row r="1011771" customFormat="1" x14ac:dyDescent="0.25"/>
    <row r="1011772" customFormat="1" x14ac:dyDescent="0.25"/>
    <row r="1011773" customFormat="1" x14ac:dyDescent="0.25"/>
    <row r="1011774" customFormat="1" x14ac:dyDescent="0.25"/>
    <row r="1011775" customFormat="1" x14ac:dyDescent="0.25"/>
    <row r="1011776" customFormat="1" x14ac:dyDescent="0.25"/>
    <row r="1011777" customFormat="1" x14ac:dyDescent="0.25"/>
    <row r="1011778" customFormat="1" x14ac:dyDescent="0.25"/>
    <row r="1011779" customFormat="1" x14ac:dyDescent="0.25"/>
    <row r="1011780" customFormat="1" x14ac:dyDescent="0.25"/>
    <row r="1011781" customFormat="1" x14ac:dyDescent="0.25"/>
    <row r="1011782" customFormat="1" x14ac:dyDescent="0.25"/>
    <row r="1011783" customFormat="1" x14ac:dyDescent="0.25"/>
    <row r="1011784" customFormat="1" x14ac:dyDescent="0.25"/>
    <row r="1011785" customFormat="1" x14ac:dyDescent="0.25"/>
    <row r="1011786" customFormat="1" x14ac:dyDescent="0.25"/>
    <row r="1011787" customFormat="1" x14ac:dyDescent="0.25"/>
    <row r="1011788" customFormat="1" x14ac:dyDescent="0.25"/>
    <row r="1011789" customFormat="1" x14ac:dyDescent="0.25"/>
    <row r="1011790" customFormat="1" x14ac:dyDescent="0.25"/>
    <row r="1011791" customFormat="1" x14ac:dyDescent="0.25"/>
    <row r="1011792" customFormat="1" x14ac:dyDescent="0.25"/>
    <row r="1011793" customFormat="1" x14ac:dyDescent="0.25"/>
    <row r="1011794" customFormat="1" x14ac:dyDescent="0.25"/>
    <row r="1011795" customFormat="1" x14ac:dyDescent="0.25"/>
    <row r="1011796" customFormat="1" x14ac:dyDescent="0.25"/>
    <row r="1011797" customFormat="1" x14ac:dyDescent="0.25"/>
    <row r="1011798" customFormat="1" x14ac:dyDescent="0.25"/>
    <row r="1011799" customFormat="1" x14ac:dyDescent="0.25"/>
    <row r="1011800" customFormat="1" x14ac:dyDescent="0.25"/>
    <row r="1011801" customFormat="1" x14ac:dyDescent="0.25"/>
    <row r="1011802" customFormat="1" x14ac:dyDescent="0.25"/>
    <row r="1011803" customFormat="1" x14ac:dyDescent="0.25"/>
    <row r="1011804" customFormat="1" x14ac:dyDescent="0.25"/>
    <row r="1011805" customFormat="1" x14ac:dyDescent="0.25"/>
    <row r="1011806" customFormat="1" x14ac:dyDescent="0.25"/>
    <row r="1011807" customFormat="1" x14ac:dyDescent="0.25"/>
    <row r="1011808" customFormat="1" x14ac:dyDescent="0.25"/>
    <row r="1011809" customFormat="1" x14ac:dyDescent="0.25"/>
    <row r="1011810" customFormat="1" x14ac:dyDescent="0.25"/>
    <row r="1011811" customFormat="1" x14ac:dyDescent="0.25"/>
    <row r="1011812" customFormat="1" x14ac:dyDescent="0.25"/>
    <row r="1011813" customFormat="1" x14ac:dyDescent="0.25"/>
    <row r="1011814" customFormat="1" x14ac:dyDescent="0.25"/>
    <row r="1011815" customFormat="1" x14ac:dyDescent="0.25"/>
    <row r="1011816" customFormat="1" x14ac:dyDescent="0.25"/>
    <row r="1011817" customFormat="1" x14ac:dyDescent="0.25"/>
    <row r="1011818" customFormat="1" x14ac:dyDescent="0.25"/>
    <row r="1011819" customFormat="1" x14ac:dyDescent="0.25"/>
    <row r="1011820" customFormat="1" x14ac:dyDescent="0.25"/>
    <row r="1011821" customFormat="1" x14ac:dyDescent="0.25"/>
    <row r="1011822" customFormat="1" x14ac:dyDescent="0.25"/>
    <row r="1011823" customFormat="1" x14ac:dyDescent="0.25"/>
    <row r="1011824" customFormat="1" x14ac:dyDescent="0.25"/>
    <row r="1011825" customFormat="1" x14ac:dyDescent="0.25"/>
    <row r="1011826" customFormat="1" x14ac:dyDescent="0.25"/>
    <row r="1011827" customFormat="1" x14ac:dyDescent="0.25"/>
    <row r="1011828" customFormat="1" x14ac:dyDescent="0.25"/>
    <row r="1011829" customFormat="1" x14ac:dyDescent="0.25"/>
    <row r="1011830" customFormat="1" x14ac:dyDescent="0.25"/>
    <row r="1011831" customFormat="1" x14ac:dyDescent="0.25"/>
    <row r="1011832" customFormat="1" x14ac:dyDescent="0.25"/>
    <row r="1011833" customFormat="1" x14ac:dyDescent="0.25"/>
    <row r="1011834" customFormat="1" x14ac:dyDescent="0.25"/>
    <row r="1011835" customFormat="1" x14ac:dyDescent="0.25"/>
    <row r="1011836" customFormat="1" x14ac:dyDescent="0.25"/>
    <row r="1011837" customFormat="1" x14ac:dyDescent="0.25"/>
    <row r="1011838" customFormat="1" x14ac:dyDescent="0.25"/>
    <row r="1011839" customFormat="1" x14ac:dyDescent="0.25"/>
    <row r="1011840" customFormat="1" x14ac:dyDescent="0.25"/>
    <row r="1011841" customFormat="1" x14ac:dyDescent="0.25"/>
    <row r="1011842" customFormat="1" x14ac:dyDescent="0.25"/>
    <row r="1011843" customFormat="1" x14ac:dyDescent="0.25"/>
    <row r="1011844" customFormat="1" x14ac:dyDescent="0.25"/>
    <row r="1011845" customFormat="1" x14ac:dyDescent="0.25"/>
    <row r="1011846" customFormat="1" x14ac:dyDescent="0.25"/>
    <row r="1011847" customFormat="1" x14ac:dyDescent="0.25"/>
    <row r="1011848" customFormat="1" x14ac:dyDescent="0.25"/>
    <row r="1011849" customFormat="1" x14ac:dyDescent="0.25"/>
    <row r="1011850" customFormat="1" x14ac:dyDescent="0.25"/>
    <row r="1011851" customFormat="1" x14ac:dyDescent="0.25"/>
    <row r="1011852" customFormat="1" x14ac:dyDescent="0.25"/>
    <row r="1011853" customFormat="1" x14ac:dyDescent="0.25"/>
    <row r="1011854" customFormat="1" x14ac:dyDescent="0.25"/>
    <row r="1011855" customFormat="1" x14ac:dyDescent="0.25"/>
    <row r="1011856" customFormat="1" x14ac:dyDescent="0.25"/>
    <row r="1011857" customFormat="1" x14ac:dyDescent="0.25"/>
    <row r="1011858" customFormat="1" x14ac:dyDescent="0.25"/>
    <row r="1011859" customFormat="1" x14ac:dyDescent="0.25"/>
    <row r="1011860" customFormat="1" x14ac:dyDescent="0.25"/>
    <row r="1011861" customFormat="1" x14ac:dyDescent="0.25"/>
    <row r="1011862" customFormat="1" x14ac:dyDescent="0.25"/>
    <row r="1011863" customFormat="1" x14ac:dyDescent="0.25"/>
    <row r="1011864" customFormat="1" x14ac:dyDescent="0.25"/>
    <row r="1011865" customFormat="1" x14ac:dyDescent="0.25"/>
    <row r="1011866" customFormat="1" x14ac:dyDescent="0.25"/>
    <row r="1011867" customFormat="1" x14ac:dyDescent="0.25"/>
    <row r="1011868" customFormat="1" x14ac:dyDescent="0.25"/>
    <row r="1011869" customFormat="1" x14ac:dyDescent="0.25"/>
    <row r="1011870" customFormat="1" x14ac:dyDescent="0.25"/>
    <row r="1011871" customFormat="1" x14ac:dyDescent="0.25"/>
    <row r="1011872" customFormat="1" x14ac:dyDescent="0.25"/>
    <row r="1011873" customFormat="1" x14ac:dyDescent="0.25"/>
    <row r="1011874" customFormat="1" x14ac:dyDescent="0.25"/>
    <row r="1011875" customFormat="1" x14ac:dyDescent="0.25"/>
    <row r="1011876" customFormat="1" x14ac:dyDescent="0.25"/>
    <row r="1011877" customFormat="1" x14ac:dyDescent="0.25"/>
    <row r="1011878" customFormat="1" x14ac:dyDescent="0.25"/>
    <row r="1011879" customFormat="1" x14ac:dyDescent="0.25"/>
    <row r="1011880" customFormat="1" x14ac:dyDescent="0.25"/>
    <row r="1011881" customFormat="1" x14ac:dyDescent="0.25"/>
    <row r="1011882" customFormat="1" x14ac:dyDescent="0.25"/>
    <row r="1011883" customFormat="1" x14ac:dyDescent="0.25"/>
    <row r="1011884" customFormat="1" x14ac:dyDescent="0.25"/>
    <row r="1011885" customFormat="1" x14ac:dyDescent="0.25"/>
    <row r="1011886" customFormat="1" x14ac:dyDescent="0.25"/>
    <row r="1011887" customFormat="1" x14ac:dyDescent="0.25"/>
    <row r="1011888" customFormat="1" x14ac:dyDescent="0.25"/>
    <row r="1011889" customFormat="1" x14ac:dyDescent="0.25"/>
    <row r="1011890" customFormat="1" x14ac:dyDescent="0.25"/>
    <row r="1011891" customFormat="1" x14ac:dyDescent="0.25"/>
    <row r="1011892" customFormat="1" x14ac:dyDescent="0.25"/>
    <row r="1011893" customFormat="1" x14ac:dyDescent="0.25"/>
    <row r="1011894" customFormat="1" x14ac:dyDescent="0.25"/>
    <row r="1011895" customFormat="1" x14ac:dyDescent="0.25"/>
    <row r="1011896" customFormat="1" x14ac:dyDescent="0.25"/>
    <row r="1011897" customFormat="1" x14ac:dyDescent="0.25"/>
    <row r="1011898" customFormat="1" x14ac:dyDescent="0.25"/>
    <row r="1011899" customFormat="1" x14ac:dyDescent="0.25"/>
    <row r="1011900" customFormat="1" x14ac:dyDescent="0.25"/>
    <row r="1011901" customFormat="1" x14ac:dyDescent="0.25"/>
    <row r="1011902" customFormat="1" x14ac:dyDescent="0.25"/>
    <row r="1011903" customFormat="1" x14ac:dyDescent="0.25"/>
    <row r="1011904" customFormat="1" x14ac:dyDescent="0.25"/>
    <row r="1011905" customFormat="1" x14ac:dyDescent="0.25"/>
    <row r="1011906" customFormat="1" x14ac:dyDescent="0.25"/>
    <row r="1011907" customFormat="1" x14ac:dyDescent="0.25"/>
    <row r="1011908" customFormat="1" x14ac:dyDescent="0.25"/>
    <row r="1011909" customFormat="1" x14ac:dyDescent="0.25"/>
    <row r="1011910" customFormat="1" x14ac:dyDescent="0.25"/>
    <row r="1011911" customFormat="1" x14ac:dyDescent="0.25"/>
    <row r="1011912" customFormat="1" x14ac:dyDescent="0.25"/>
    <row r="1011913" customFormat="1" x14ac:dyDescent="0.25"/>
    <row r="1011914" customFormat="1" x14ac:dyDescent="0.25"/>
    <row r="1011915" customFormat="1" x14ac:dyDescent="0.25"/>
    <row r="1011916" customFormat="1" x14ac:dyDescent="0.25"/>
    <row r="1011917" customFormat="1" x14ac:dyDescent="0.25"/>
    <row r="1011918" customFormat="1" x14ac:dyDescent="0.25"/>
    <row r="1011919" customFormat="1" x14ac:dyDescent="0.25"/>
    <row r="1011920" customFormat="1" x14ac:dyDescent="0.25"/>
    <row r="1011921" customFormat="1" x14ac:dyDescent="0.25"/>
    <row r="1011922" customFormat="1" x14ac:dyDescent="0.25"/>
    <row r="1011923" customFormat="1" x14ac:dyDescent="0.25"/>
    <row r="1011924" customFormat="1" x14ac:dyDescent="0.25"/>
    <row r="1011925" customFormat="1" x14ac:dyDescent="0.25"/>
    <row r="1011926" customFormat="1" x14ac:dyDescent="0.25"/>
    <row r="1011927" customFormat="1" x14ac:dyDescent="0.25"/>
    <row r="1011928" customFormat="1" x14ac:dyDescent="0.25"/>
    <row r="1011929" customFormat="1" x14ac:dyDescent="0.25"/>
    <row r="1011930" customFormat="1" x14ac:dyDescent="0.25"/>
    <row r="1011931" customFormat="1" x14ac:dyDescent="0.25"/>
    <row r="1011932" customFormat="1" x14ac:dyDescent="0.25"/>
    <row r="1011933" customFormat="1" x14ac:dyDescent="0.25"/>
    <row r="1011934" customFormat="1" x14ac:dyDescent="0.25"/>
    <row r="1011935" customFormat="1" x14ac:dyDescent="0.25"/>
    <row r="1011936" customFormat="1" x14ac:dyDescent="0.25"/>
    <row r="1011937" customFormat="1" x14ac:dyDescent="0.25"/>
    <row r="1011938" customFormat="1" x14ac:dyDescent="0.25"/>
    <row r="1011939" customFormat="1" x14ac:dyDescent="0.25"/>
    <row r="1011940" customFormat="1" x14ac:dyDescent="0.25"/>
    <row r="1011941" customFormat="1" x14ac:dyDescent="0.25"/>
    <row r="1011942" customFormat="1" x14ac:dyDescent="0.25"/>
    <row r="1011943" customFormat="1" x14ac:dyDescent="0.25"/>
    <row r="1011944" customFormat="1" x14ac:dyDescent="0.25"/>
    <row r="1011945" customFormat="1" x14ac:dyDescent="0.25"/>
    <row r="1011946" customFormat="1" x14ac:dyDescent="0.25"/>
    <row r="1011947" customFormat="1" x14ac:dyDescent="0.25"/>
    <row r="1011948" customFormat="1" x14ac:dyDescent="0.25"/>
    <row r="1011949" customFormat="1" x14ac:dyDescent="0.25"/>
    <row r="1011950" customFormat="1" x14ac:dyDescent="0.25"/>
    <row r="1011951" customFormat="1" x14ac:dyDescent="0.25"/>
    <row r="1011952" customFormat="1" x14ac:dyDescent="0.25"/>
    <row r="1011953" customFormat="1" x14ac:dyDescent="0.25"/>
    <row r="1011954" customFormat="1" x14ac:dyDescent="0.25"/>
    <row r="1011955" customFormat="1" x14ac:dyDescent="0.25"/>
    <row r="1011956" customFormat="1" x14ac:dyDescent="0.25"/>
    <row r="1011957" customFormat="1" x14ac:dyDescent="0.25"/>
    <row r="1011958" customFormat="1" x14ac:dyDescent="0.25"/>
    <row r="1011959" customFormat="1" x14ac:dyDescent="0.25"/>
    <row r="1011960" customFormat="1" x14ac:dyDescent="0.25"/>
    <row r="1011961" customFormat="1" x14ac:dyDescent="0.25"/>
    <row r="1011962" customFormat="1" x14ac:dyDescent="0.25"/>
    <row r="1011963" customFormat="1" x14ac:dyDescent="0.25"/>
    <row r="1011964" customFormat="1" x14ac:dyDescent="0.25"/>
    <row r="1011965" customFormat="1" x14ac:dyDescent="0.25"/>
    <row r="1011966" customFormat="1" x14ac:dyDescent="0.25"/>
    <row r="1011967" customFormat="1" x14ac:dyDescent="0.25"/>
    <row r="1011968" customFormat="1" x14ac:dyDescent="0.25"/>
    <row r="1011969" customFormat="1" x14ac:dyDescent="0.25"/>
    <row r="1011970" customFormat="1" x14ac:dyDescent="0.25"/>
    <row r="1011971" customFormat="1" x14ac:dyDescent="0.25"/>
    <row r="1011972" customFormat="1" x14ac:dyDescent="0.25"/>
    <row r="1011973" customFormat="1" x14ac:dyDescent="0.25"/>
    <row r="1011974" customFormat="1" x14ac:dyDescent="0.25"/>
    <row r="1011975" customFormat="1" x14ac:dyDescent="0.25"/>
    <row r="1011976" customFormat="1" x14ac:dyDescent="0.25"/>
    <row r="1011977" customFormat="1" x14ac:dyDescent="0.25"/>
    <row r="1011978" customFormat="1" x14ac:dyDescent="0.25"/>
    <row r="1011979" customFormat="1" x14ac:dyDescent="0.25"/>
    <row r="1011980" customFormat="1" x14ac:dyDescent="0.25"/>
    <row r="1011981" customFormat="1" x14ac:dyDescent="0.25"/>
    <row r="1011982" customFormat="1" x14ac:dyDescent="0.25"/>
    <row r="1011983" customFormat="1" x14ac:dyDescent="0.25"/>
    <row r="1011984" customFormat="1" x14ac:dyDescent="0.25"/>
    <row r="1011985" customFormat="1" x14ac:dyDescent="0.25"/>
    <row r="1011986" customFormat="1" x14ac:dyDescent="0.25"/>
    <row r="1011987" customFormat="1" x14ac:dyDescent="0.25"/>
    <row r="1011988" customFormat="1" x14ac:dyDescent="0.25"/>
    <row r="1011989" customFormat="1" x14ac:dyDescent="0.25"/>
    <row r="1011990" customFormat="1" x14ac:dyDescent="0.25"/>
    <row r="1011991" customFormat="1" x14ac:dyDescent="0.25"/>
    <row r="1011992" customFormat="1" x14ac:dyDescent="0.25"/>
    <row r="1011993" customFormat="1" x14ac:dyDescent="0.25"/>
    <row r="1011994" customFormat="1" x14ac:dyDescent="0.25"/>
    <row r="1011995" customFormat="1" x14ac:dyDescent="0.25"/>
    <row r="1011996" customFormat="1" x14ac:dyDescent="0.25"/>
    <row r="1011997" customFormat="1" x14ac:dyDescent="0.25"/>
    <row r="1011998" customFormat="1" x14ac:dyDescent="0.25"/>
    <row r="1011999" customFormat="1" x14ac:dyDescent="0.25"/>
    <row r="1012000" customFormat="1" x14ac:dyDescent="0.25"/>
    <row r="1012001" customFormat="1" x14ac:dyDescent="0.25"/>
    <row r="1012002" customFormat="1" x14ac:dyDescent="0.25"/>
    <row r="1012003" customFormat="1" x14ac:dyDescent="0.25"/>
    <row r="1012004" customFormat="1" x14ac:dyDescent="0.25"/>
    <row r="1012005" customFormat="1" x14ac:dyDescent="0.25"/>
    <row r="1012006" customFormat="1" x14ac:dyDescent="0.25"/>
    <row r="1012007" customFormat="1" x14ac:dyDescent="0.25"/>
    <row r="1012008" customFormat="1" x14ac:dyDescent="0.25"/>
    <row r="1012009" customFormat="1" x14ac:dyDescent="0.25"/>
    <row r="1012010" customFormat="1" x14ac:dyDescent="0.25"/>
    <row r="1012011" customFormat="1" x14ac:dyDescent="0.25"/>
    <row r="1012012" customFormat="1" x14ac:dyDescent="0.25"/>
    <row r="1012013" customFormat="1" x14ac:dyDescent="0.25"/>
    <row r="1012014" customFormat="1" x14ac:dyDescent="0.25"/>
    <row r="1012015" customFormat="1" x14ac:dyDescent="0.25"/>
    <row r="1012016" customFormat="1" x14ac:dyDescent="0.25"/>
    <row r="1012017" customFormat="1" x14ac:dyDescent="0.25"/>
    <row r="1012018" customFormat="1" x14ac:dyDescent="0.25"/>
    <row r="1012019" customFormat="1" x14ac:dyDescent="0.25"/>
    <row r="1012020" customFormat="1" x14ac:dyDescent="0.25"/>
    <row r="1012021" customFormat="1" x14ac:dyDescent="0.25"/>
    <row r="1012022" customFormat="1" x14ac:dyDescent="0.25"/>
    <row r="1012023" customFormat="1" x14ac:dyDescent="0.25"/>
    <row r="1012024" customFormat="1" x14ac:dyDescent="0.25"/>
    <row r="1012025" customFormat="1" x14ac:dyDescent="0.25"/>
    <row r="1012026" customFormat="1" x14ac:dyDescent="0.25"/>
    <row r="1012027" customFormat="1" x14ac:dyDescent="0.25"/>
    <row r="1012028" customFormat="1" x14ac:dyDescent="0.25"/>
    <row r="1012029" customFormat="1" x14ac:dyDescent="0.25"/>
    <row r="1012030" customFormat="1" x14ac:dyDescent="0.25"/>
    <row r="1012031" customFormat="1" x14ac:dyDescent="0.25"/>
    <row r="1012032" customFormat="1" x14ac:dyDescent="0.25"/>
    <row r="1012033" customFormat="1" x14ac:dyDescent="0.25"/>
    <row r="1012034" customFormat="1" x14ac:dyDescent="0.25"/>
    <row r="1012035" customFormat="1" x14ac:dyDescent="0.25"/>
    <row r="1012036" customFormat="1" x14ac:dyDescent="0.25"/>
    <row r="1012037" customFormat="1" x14ac:dyDescent="0.25"/>
    <row r="1012038" customFormat="1" x14ac:dyDescent="0.25"/>
    <row r="1012039" customFormat="1" x14ac:dyDescent="0.25"/>
    <row r="1012040" customFormat="1" x14ac:dyDescent="0.25"/>
    <row r="1012041" customFormat="1" x14ac:dyDescent="0.25"/>
    <row r="1012042" customFormat="1" x14ac:dyDescent="0.25"/>
    <row r="1012043" customFormat="1" x14ac:dyDescent="0.25"/>
    <row r="1012044" customFormat="1" x14ac:dyDescent="0.25"/>
    <row r="1012045" customFormat="1" x14ac:dyDescent="0.25"/>
    <row r="1012046" customFormat="1" x14ac:dyDescent="0.25"/>
    <row r="1012047" customFormat="1" x14ac:dyDescent="0.25"/>
    <row r="1012048" customFormat="1" x14ac:dyDescent="0.25"/>
    <row r="1012049" customFormat="1" x14ac:dyDescent="0.25"/>
    <row r="1012050" customFormat="1" x14ac:dyDescent="0.25"/>
    <row r="1012051" customFormat="1" x14ac:dyDescent="0.25"/>
    <row r="1012052" customFormat="1" x14ac:dyDescent="0.25"/>
    <row r="1012053" customFormat="1" x14ac:dyDescent="0.25"/>
    <row r="1012054" customFormat="1" x14ac:dyDescent="0.25"/>
    <row r="1012055" customFormat="1" x14ac:dyDescent="0.25"/>
    <row r="1012056" customFormat="1" x14ac:dyDescent="0.25"/>
    <row r="1012057" customFormat="1" x14ac:dyDescent="0.25"/>
    <row r="1012058" customFormat="1" x14ac:dyDescent="0.25"/>
    <row r="1012059" customFormat="1" x14ac:dyDescent="0.25"/>
    <row r="1012060" customFormat="1" x14ac:dyDescent="0.25"/>
    <row r="1012061" customFormat="1" x14ac:dyDescent="0.25"/>
    <row r="1012062" customFormat="1" x14ac:dyDescent="0.25"/>
    <row r="1012063" customFormat="1" x14ac:dyDescent="0.25"/>
    <row r="1012064" customFormat="1" x14ac:dyDescent="0.25"/>
    <row r="1012065" customFormat="1" x14ac:dyDescent="0.25"/>
    <row r="1012066" customFormat="1" x14ac:dyDescent="0.25"/>
    <row r="1012067" customFormat="1" x14ac:dyDescent="0.25"/>
    <row r="1012068" customFormat="1" x14ac:dyDescent="0.25"/>
    <row r="1012069" customFormat="1" x14ac:dyDescent="0.25"/>
    <row r="1012070" customFormat="1" x14ac:dyDescent="0.25"/>
    <row r="1012071" customFormat="1" x14ac:dyDescent="0.25"/>
    <row r="1012072" customFormat="1" x14ac:dyDescent="0.25"/>
    <row r="1012073" customFormat="1" x14ac:dyDescent="0.25"/>
    <row r="1012074" customFormat="1" x14ac:dyDescent="0.25"/>
    <row r="1012075" customFormat="1" x14ac:dyDescent="0.25"/>
    <row r="1012076" customFormat="1" x14ac:dyDescent="0.25"/>
    <row r="1012077" customFormat="1" x14ac:dyDescent="0.25"/>
    <row r="1012078" customFormat="1" x14ac:dyDescent="0.25"/>
    <row r="1012079" customFormat="1" x14ac:dyDescent="0.25"/>
    <row r="1012080" customFormat="1" x14ac:dyDescent="0.25"/>
    <row r="1012081" customFormat="1" x14ac:dyDescent="0.25"/>
    <row r="1012082" customFormat="1" x14ac:dyDescent="0.25"/>
    <row r="1012083" customFormat="1" x14ac:dyDescent="0.25"/>
    <row r="1012084" customFormat="1" x14ac:dyDescent="0.25"/>
    <row r="1012085" customFormat="1" x14ac:dyDescent="0.25"/>
    <row r="1012086" customFormat="1" x14ac:dyDescent="0.25"/>
    <row r="1012087" customFormat="1" x14ac:dyDescent="0.25"/>
    <row r="1012088" customFormat="1" x14ac:dyDescent="0.25"/>
    <row r="1012089" customFormat="1" x14ac:dyDescent="0.25"/>
    <row r="1012090" customFormat="1" x14ac:dyDescent="0.25"/>
    <row r="1012091" customFormat="1" x14ac:dyDescent="0.25"/>
    <row r="1012092" customFormat="1" x14ac:dyDescent="0.25"/>
    <row r="1012093" customFormat="1" x14ac:dyDescent="0.25"/>
    <row r="1012094" customFormat="1" x14ac:dyDescent="0.25"/>
    <row r="1012095" customFormat="1" x14ac:dyDescent="0.25"/>
    <row r="1012096" customFormat="1" x14ac:dyDescent="0.25"/>
    <row r="1012097" customFormat="1" x14ac:dyDescent="0.25"/>
    <row r="1012098" customFormat="1" x14ac:dyDescent="0.25"/>
    <row r="1012099" customFormat="1" x14ac:dyDescent="0.25"/>
    <row r="1012100" customFormat="1" x14ac:dyDescent="0.25"/>
    <row r="1012101" customFormat="1" x14ac:dyDescent="0.25"/>
    <row r="1012102" customFormat="1" x14ac:dyDescent="0.25"/>
    <row r="1012103" customFormat="1" x14ac:dyDescent="0.25"/>
    <row r="1012104" customFormat="1" x14ac:dyDescent="0.25"/>
    <row r="1012105" customFormat="1" x14ac:dyDescent="0.25"/>
    <row r="1012106" customFormat="1" x14ac:dyDescent="0.25"/>
    <row r="1012107" customFormat="1" x14ac:dyDescent="0.25"/>
    <row r="1012108" customFormat="1" x14ac:dyDescent="0.25"/>
    <row r="1012109" customFormat="1" x14ac:dyDescent="0.25"/>
    <row r="1012110" customFormat="1" x14ac:dyDescent="0.25"/>
    <row r="1012111" customFormat="1" x14ac:dyDescent="0.25"/>
    <row r="1012112" customFormat="1" x14ac:dyDescent="0.25"/>
    <row r="1012113" customFormat="1" x14ac:dyDescent="0.25"/>
    <row r="1012114" customFormat="1" x14ac:dyDescent="0.25"/>
    <row r="1012115" customFormat="1" x14ac:dyDescent="0.25"/>
    <row r="1012116" customFormat="1" x14ac:dyDescent="0.25"/>
    <row r="1012117" customFormat="1" x14ac:dyDescent="0.25"/>
    <row r="1012118" customFormat="1" x14ac:dyDescent="0.25"/>
    <row r="1012119" customFormat="1" x14ac:dyDescent="0.25"/>
    <row r="1012120" customFormat="1" x14ac:dyDescent="0.25"/>
    <row r="1012121" customFormat="1" x14ac:dyDescent="0.25"/>
    <row r="1012122" customFormat="1" x14ac:dyDescent="0.25"/>
    <row r="1012123" customFormat="1" x14ac:dyDescent="0.25"/>
    <row r="1012124" customFormat="1" x14ac:dyDescent="0.25"/>
    <row r="1012125" customFormat="1" x14ac:dyDescent="0.25"/>
    <row r="1012126" customFormat="1" x14ac:dyDescent="0.25"/>
    <row r="1012127" customFormat="1" x14ac:dyDescent="0.25"/>
    <row r="1012128" customFormat="1" x14ac:dyDescent="0.25"/>
    <row r="1012129" customFormat="1" x14ac:dyDescent="0.25"/>
    <row r="1012130" customFormat="1" x14ac:dyDescent="0.25"/>
    <row r="1012131" customFormat="1" x14ac:dyDescent="0.25"/>
    <row r="1012132" customFormat="1" x14ac:dyDescent="0.25"/>
    <row r="1012133" customFormat="1" x14ac:dyDescent="0.25"/>
    <row r="1012134" customFormat="1" x14ac:dyDescent="0.25"/>
    <row r="1012135" customFormat="1" x14ac:dyDescent="0.25"/>
    <row r="1012136" customFormat="1" x14ac:dyDescent="0.25"/>
    <row r="1012137" customFormat="1" x14ac:dyDescent="0.25"/>
    <row r="1012138" customFormat="1" x14ac:dyDescent="0.25"/>
    <row r="1012139" customFormat="1" x14ac:dyDescent="0.25"/>
    <row r="1012140" customFormat="1" x14ac:dyDescent="0.25"/>
    <row r="1012141" customFormat="1" x14ac:dyDescent="0.25"/>
    <row r="1012142" customFormat="1" x14ac:dyDescent="0.25"/>
    <row r="1012143" customFormat="1" x14ac:dyDescent="0.25"/>
    <row r="1012144" customFormat="1" x14ac:dyDescent="0.25"/>
    <row r="1012145" customFormat="1" x14ac:dyDescent="0.25"/>
    <row r="1012146" customFormat="1" x14ac:dyDescent="0.25"/>
    <row r="1012147" customFormat="1" x14ac:dyDescent="0.25"/>
    <row r="1012148" customFormat="1" x14ac:dyDescent="0.25"/>
    <row r="1012149" customFormat="1" x14ac:dyDescent="0.25"/>
    <row r="1012150" customFormat="1" x14ac:dyDescent="0.25"/>
    <row r="1012151" customFormat="1" x14ac:dyDescent="0.25"/>
    <row r="1012152" customFormat="1" x14ac:dyDescent="0.25"/>
    <row r="1012153" customFormat="1" x14ac:dyDescent="0.25"/>
    <row r="1012154" customFormat="1" x14ac:dyDescent="0.25"/>
    <row r="1012155" customFormat="1" x14ac:dyDescent="0.25"/>
    <row r="1012156" customFormat="1" x14ac:dyDescent="0.25"/>
    <row r="1012157" customFormat="1" x14ac:dyDescent="0.25"/>
    <row r="1012158" customFormat="1" x14ac:dyDescent="0.25"/>
    <row r="1012159" customFormat="1" x14ac:dyDescent="0.25"/>
    <row r="1012160" customFormat="1" x14ac:dyDescent="0.25"/>
    <row r="1012161" customFormat="1" x14ac:dyDescent="0.25"/>
    <row r="1012162" customFormat="1" x14ac:dyDescent="0.25"/>
    <row r="1012163" customFormat="1" x14ac:dyDescent="0.25"/>
    <row r="1012164" customFormat="1" x14ac:dyDescent="0.25"/>
    <row r="1012165" customFormat="1" x14ac:dyDescent="0.25"/>
    <row r="1012166" customFormat="1" x14ac:dyDescent="0.25"/>
    <row r="1012167" customFormat="1" x14ac:dyDescent="0.25"/>
    <row r="1012168" customFormat="1" x14ac:dyDescent="0.25"/>
    <row r="1012169" customFormat="1" x14ac:dyDescent="0.25"/>
    <row r="1012170" customFormat="1" x14ac:dyDescent="0.25"/>
    <row r="1012171" customFormat="1" x14ac:dyDescent="0.25"/>
    <row r="1012172" customFormat="1" x14ac:dyDescent="0.25"/>
    <row r="1012173" customFormat="1" x14ac:dyDescent="0.25"/>
    <row r="1012174" customFormat="1" x14ac:dyDescent="0.25"/>
    <row r="1012175" customFormat="1" x14ac:dyDescent="0.25"/>
    <row r="1012176" customFormat="1" x14ac:dyDescent="0.25"/>
    <row r="1012177" customFormat="1" x14ac:dyDescent="0.25"/>
    <row r="1012178" customFormat="1" x14ac:dyDescent="0.25"/>
    <row r="1012179" customFormat="1" x14ac:dyDescent="0.25"/>
    <row r="1012180" customFormat="1" x14ac:dyDescent="0.25"/>
    <row r="1012181" customFormat="1" x14ac:dyDescent="0.25"/>
    <row r="1012182" customFormat="1" x14ac:dyDescent="0.25"/>
    <row r="1012183" customFormat="1" x14ac:dyDescent="0.25"/>
    <row r="1012184" customFormat="1" x14ac:dyDescent="0.25"/>
    <row r="1012185" customFormat="1" x14ac:dyDescent="0.25"/>
    <row r="1012186" customFormat="1" x14ac:dyDescent="0.25"/>
    <row r="1012187" customFormat="1" x14ac:dyDescent="0.25"/>
    <row r="1012188" customFormat="1" x14ac:dyDescent="0.25"/>
    <row r="1012189" customFormat="1" x14ac:dyDescent="0.25"/>
    <row r="1012190" customFormat="1" x14ac:dyDescent="0.25"/>
    <row r="1012191" customFormat="1" x14ac:dyDescent="0.25"/>
    <row r="1012192" customFormat="1" x14ac:dyDescent="0.25"/>
    <row r="1012193" customFormat="1" x14ac:dyDescent="0.25"/>
    <row r="1012194" customFormat="1" x14ac:dyDescent="0.25"/>
    <row r="1012195" customFormat="1" x14ac:dyDescent="0.25"/>
    <row r="1012196" customFormat="1" x14ac:dyDescent="0.25"/>
    <row r="1012197" customFormat="1" x14ac:dyDescent="0.25"/>
    <row r="1012198" customFormat="1" x14ac:dyDescent="0.25"/>
    <row r="1012199" customFormat="1" x14ac:dyDescent="0.25"/>
    <row r="1012200" customFormat="1" x14ac:dyDescent="0.25"/>
    <row r="1012201" customFormat="1" x14ac:dyDescent="0.25"/>
    <row r="1012202" customFormat="1" x14ac:dyDescent="0.25"/>
    <row r="1012203" customFormat="1" x14ac:dyDescent="0.25"/>
    <row r="1012204" customFormat="1" x14ac:dyDescent="0.25"/>
    <row r="1012205" customFormat="1" x14ac:dyDescent="0.25"/>
    <row r="1012206" customFormat="1" x14ac:dyDescent="0.25"/>
    <row r="1012207" customFormat="1" x14ac:dyDescent="0.25"/>
    <row r="1012208" customFormat="1" x14ac:dyDescent="0.25"/>
    <row r="1012209" customFormat="1" x14ac:dyDescent="0.25"/>
    <row r="1012210" customFormat="1" x14ac:dyDescent="0.25"/>
    <row r="1012211" customFormat="1" x14ac:dyDescent="0.25"/>
    <row r="1012212" customFormat="1" x14ac:dyDescent="0.25"/>
    <row r="1012213" customFormat="1" x14ac:dyDescent="0.25"/>
    <row r="1012214" customFormat="1" x14ac:dyDescent="0.25"/>
    <row r="1012215" customFormat="1" x14ac:dyDescent="0.25"/>
    <row r="1012216" customFormat="1" x14ac:dyDescent="0.25"/>
    <row r="1012217" customFormat="1" x14ac:dyDescent="0.25"/>
    <row r="1012218" customFormat="1" x14ac:dyDescent="0.25"/>
    <row r="1012219" customFormat="1" x14ac:dyDescent="0.25"/>
    <row r="1012220" customFormat="1" x14ac:dyDescent="0.25"/>
    <row r="1012221" customFormat="1" x14ac:dyDescent="0.25"/>
    <row r="1012222" customFormat="1" x14ac:dyDescent="0.25"/>
    <row r="1012223" customFormat="1" x14ac:dyDescent="0.25"/>
    <row r="1012224" customFormat="1" x14ac:dyDescent="0.25"/>
    <row r="1012225" customFormat="1" x14ac:dyDescent="0.25"/>
    <row r="1012226" customFormat="1" x14ac:dyDescent="0.25"/>
    <row r="1012227" customFormat="1" x14ac:dyDescent="0.25"/>
    <row r="1012228" customFormat="1" x14ac:dyDescent="0.25"/>
    <row r="1012229" customFormat="1" x14ac:dyDescent="0.25"/>
    <row r="1012230" customFormat="1" x14ac:dyDescent="0.25"/>
    <row r="1012231" customFormat="1" x14ac:dyDescent="0.25"/>
    <row r="1012232" customFormat="1" x14ac:dyDescent="0.25"/>
    <row r="1012233" customFormat="1" x14ac:dyDescent="0.25"/>
    <row r="1012234" customFormat="1" x14ac:dyDescent="0.25"/>
    <row r="1012235" customFormat="1" x14ac:dyDescent="0.25"/>
    <row r="1012236" customFormat="1" x14ac:dyDescent="0.25"/>
    <row r="1012237" customFormat="1" x14ac:dyDescent="0.25"/>
    <row r="1012238" customFormat="1" x14ac:dyDescent="0.25"/>
    <row r="1012239" customFormat="1" x14ac:dyDescent="0.25"/>
    <row r="1012240" customFormat="1" x14ac:dyDescent="0.25"/>
    <row r="1012241" customFormat="1" x14ac:dyDescent="0.25"/>
    <row r="1012242" customFormat="1" x14ac:dyDescent="0.25"/>
    <row r="1012243" customFormat="1" x14ac:dyDescent="0.25"/>
    <row r="1012244" customFormat="1" x14ac:dyDescent="0.25"/>
    <row r="1012245" customFormat="1" x14ac:dyDescent="0.25"/>
    <row r="1012246" customFormat="1" x14ac:dyDescent="0.25"/>
    <row r="1012247" customFormat="1" x14ac:dyDescent="0.25"/>
    <row r="1012248" customFormat="1" x14ac:dyDescent="0.25"/>
    <row r="1012249" customFormat="1" x14ac:dyDescent="0.25"/>
    <row r="1012250" customFormat="1" x14ac:dyDescent="0.25"/>
    <row r="1012251" customFormat="1" x14ac:dyDescent="0.25"/>
    <row r="1012252" customFormat="1" x14ac:dyDescent="0.25"/>
    <row r="1012253" customFormat="1" x14ac:dyDescent="0.25"/>
    <row r="1012254" customFormat="1" x14ac:dyDescent="0.25"/>
    <row r="1012255" customFormat="1" x14ac:dyDescent="0.25"/>
    <row r="1012256" customFormat="1" x14ac:dyDescent="0.25"/>
    <row r="1012257" customFormat="1" x14ac:dyDescent="0.25"/>
    <row r="1012258" customFormat="1" x14ac:dyDescent="0.25"/>
    <row r="1012259" customFormat="1" x14ac:dyDescent="0.25"/>
    <row r="1012260" customFormat="1" x14ac:dyDescent="0.25"/>
    <row r="1012261" customFormat="1" x14ac:dyDescent="0.25"/>
    <row r="1012262" customFormat="1" x14ac:dyDescent="0.25"/>
    <row r="1012263" customFormat="1" x14ac:dyDescent="0.25"/>
    <row r="1012264" customFormat="1" x14ac:dyDescent="0.25"/>
    <row r="1012265" customFormat="1" x14ac:dyDescent="0.25"/>
    <row r="1012266" customFormat="1" x14ac:dyDescent="0.25"/>
    <row r="1012267" customFormat="1" x14ac:dyDescent="0.25"/>
    <row r="1012268" customFormat="1" x14ac:dyDescent="0.25"/>
    <row r="1012269" customFormat="1" x14ac:dyDescent="0.25"/>
    <row r="1012270" customFormat="1" x14ac:dyDescent="0.25"/>
    <row r="1012271" customFormat="1" x14ac:dyDescent="0.25"/>
    <row r="1012272" customFormat="1" x14ac:dyDescent="0.25"/>
    <row r="1012273" customFormat="1" x14ac:dyDescent="0.25"/>
    <row r="1012274" customFormat="1" x14ac:dyDescent="0.25"/>
    <row r="1012275" customFormat="1" x14ac:dyDescent="0.25"/>
    <row r="1012276" customFormat="1" x14ac:dyDescent="0.25"/>
    <row r="1012277" customFormat="1" x14ac:dyDescent="0.25"/>
    <row r="1012278" customFormat="1" x14ac:dyDescent="0.25"/>
    <row r="1012279" customFormat="1" x14ac:dyDescent="0.25"/>
    <row r="1012280" customFormat="1" x14ac:dyDescent="0.25"/>
    <row r="1012281" customFormat="1" x14ac:dyDescent="0.25"/>
    <row r="1012282" customFormat="1" x14ac:dyDescent="0.25"/>
    <row r="1012283" customFormat="1" x14ac:dyDescent="0.25"/>
    <row r="1012284" customFormat="1" x14ac:dyDescent="0.25"/>
    <row r="1012285" customFormat="1" x14ac:dyDescent="0.25"/>
    <row r="1012286" customFormat="1" x14ac:dyDescent="0.25"/>
    <row r="1012287" customFormat="1" x14ac:dyDescent="0.25"/>
    <row r="1012288" customFormat="1" x14ac:dyDescent="0.25"/>
    <row r="1012289" customFormat="1" x14ac:dyDescent="0.25"/>
    <row r="1012290" customFormat="1" x14ac:dyDescent="0.25"/>
    <row r="1012291" customFormat="1" x14ac:dyDescent="0.25"/>
    <row r="1012292" customFormat="1" x14ac:dyDescent="0.25"/>
    <row r="1012293" customFormat="1" x14ac:dyDescent="0.25"/>
    <row r="1012294" customFormat="1" x14ac:dyDescent="0.25"/>
    <row r="1012295" customFormat="1" x14ac:dyDescent="0.25"/>
    <row r="1012296" customFormat="1" x14ac:dyDescent="0.25"/>
    <row r="1012297" customFormat="1" x14ac:dyDescent="0.25"/>
    <row r="1012298" customFormat="1" x14ac:dyDescent="0.25"/>
    <row r="1012299" customFormat="1" x14ac:dyDescent="0.25"/>
    <row r="1012300" customFormat="1" x14ac:dyDescent="0.25"/>
    <row r="1012301" customFormat="1" x14ac:dyDescent="0.25"/>
    <row r="1012302" customFormat="1" x14ac:dyDescent="0.25"/>
    <row r="1012303" customFormat="1" x14ac:dyDescent="0.25"/>
    <row r="1012304" customFormat="1" x14ac:dyDescent="0.25"/>
    <row r="1012305" customFormat="1" x14ac:dyDescent="0.25"/>
    <row r="1012306" customFormat="1" x14ac:dyDescent="0.25"/>
    <row r="1012307" customFormat="1" x14ac:dyDescent="0.25"/>
    <row r="1012308" customFormat="1" x14ac:dyDescent="0.25"/>
    <row r="1012309" customFormat="1" x14ac:dyDescent="0.25"/>
    <row r="1012310" customFormat="1" x14ac:dyDescent="0.25"/>
    <row r="1012311" customFormat="1" x14ac:dyDescent="0.25"/>
    <row r="1012312" customFormat="1" x14ac:dyDescent="0.25"/>
    <row r="1012313" customFormat="1" x14ac:dyDescent="0.25"/>
    <row r="1012314" customFormat="1" x14ac:dyDescent="0.25"/>
    <row r="1012315" customFormat="1" x14ac:dyDescent="0.25"/>
    <row r="1012316" customFormat="1" x14ac:dyDescent="0.25"/>
    <row r="1012317" customFormat="1" x14ac:dyDescent="0.25"/>
    <row r="1012318" customFormat="1" x14ac:dyDescent="0.25"/>
    <row r="1012319" customFormat="1" x14ac:dyDescent="0.25"/>
    <row r="1012320" customFormat="1" x14ac:dyDescent="0.25"/>
    <row r="1012321" customFormat="1" x14ac:dyDescent="0.25"/>
    <row r="1012322" customFormat="1" x14ac:dyDescent="0.25"/>
    <row r="1012323" customFormat="1" x14ac:dyDescent="0.25"/>
    <row r="1012324" customFormat="1" x14ac:dyDescent="0.25"/>
    <row r="1012325" customFormat="1" x14ac:dyDescent="0.25"/>
    <row r="1012326" customFormat="1" x14ac:dyDescent="0.25"/>
    <row r="1012327" customFormat="1" x14ac:dyDescent="0.25"/>
    <row r="1012328" customFormat="1" x14ac:dyDescent="0.25"/>
    <row r="1012329" customFormat="1" x14ac:dyDescent="0.25"/>
    <row r="1012330" customFormat="1" x14ac:dyDescent="0.25"/>
    <row r="1012331" customFormat="1" x14ac:dyDescent="0.25"/>
    <row r="1012332" customFormat="1" x14ac:dyDescent="0.25"/>
    <row r="1012333" customFormat="1" x14ac:dyDescent="0.25"/>
    <row r="1012334" customFormat="1" x14ac:dyDescent="0.25"/>
    <row r="1012335" customFormat="1" x14ac:dyDescent="0.25"/>
    <row r="1012336" customFormat="1" x14ac:dyDescent="0.25"/>
    <row r="1012337" customFormat="1" x14ac:dyDescent="0.25"/>
    <row r="1012338" customFormat="1" x14ac:dyDescent="0.25"/>
    <row r="1012339" customFormat="1" x14ac:dyDescent="0.25"/>
    <row r="1012340" customFormat="1" x14ac:dyDescent="0.25"/>
    <row r="1012341" customFormat="1" x14ac:dyDescent="0.25"/>
    <row r="1012342" customFormat="1" x14ac:dyDescent="0.25"/>
    <row r="1012343" customFormat="1" x14ac:dyDescent="0.25"/>
    <row r="1012344" customFormat="1" x14ac:dyDescent="0.25"/>
    <row r="1012345" customFormat="1" x14ac:dyDescent="0.25"/>
    <row r="1012346" customFormat="1" x14ac:dyDescent="0.25"/>
    <row r="1012347" customFormat="1" x14ac:dyDescent="0.25"/>
    <row r="1012348" customFormat="1" x14ac:dyDescent="0.25"/>
    <row r="1012349" customFormat="1" x14ac:dyDescent="0.25"/>
    <row r="1012350" customFormat="1" x14ac:dyDescent="0.25"/>
    <row r="1012351" customFormat="1" x14ac:dyDescent="0.25"/>
    <row r="1012352" customFormat="1" x14ac:dyDescent="0.25"/>
    <row r="1012353" customFormat="1" x14ac:dyDescent="0.25"/>
    <row r="1012354" customFormat="1" x14ac:dyDescent="0.25"/>
    <row r="1012355" customFormat="1" x14ac:dyDescent="0.25"/>
    <row r="1012356" customFormat="1" x14ac:dyDescent="0.25"/>
    <row r="1012357" customFormat="1" x14ac:dyDescent="0.25"/>
    <row r="1012358" customFormat="1" x14ac:dyDescent="0.25"/>
    <row r="1012359" customFormat="1" x14ac:dyDescent="0.25"/>
    <row r="1012360" customFormat="1" x14ac:dyDescent="0.25"/>
    <row r="1012361" customFormat="1" x14ac:dyDescent="0.25"/>
    <row r="1012362" customFormat="1" x14ac:dyDescent="0.25"/>
    <row r="1012363" customFormat="1" x14ac:dyDescent="0.25"/>
    <row r="1012364" customFormat="1" x14ac:dyDescent="0.25"/>
    <row r="1012365" customFormat="1" x14ac:dyDescent="0.25"/>
    <row r="1012366" customFormat="1" x14ac:dyDescent="0.25"/>
    <row r="1012367" customFormat="1" x14ac:dyDescent="0.25"/>
    <row r="1012368" customFormat="1" x14ac:dyDescent="0.25"/>
    <row r="1012369" customFormat="1" x14ac:dyDescent="0.25"/>
    <row r="1012370" customFormat="1" x14ac:dyDescent="0.25"/>
    <row r="1012371" customFormat="1" x14ac:dyDescent="0.25"/>
    <row r="1012372" customFormat="1" x14ac:dyDescent="0.25"/>
    <row r="1012373" customFormat="1" x14ac:dyDescent="0.25"/>
    <row r="1012374" customFormat="1" x14ac:dyDescent="0.25"/>
    <row r="1012375" customFormat="1" x14ac:dyDescent="0.25"/>
    <row r="1012376" customFormat="1" x14ac:dyDescent="0.25"/>
    <row r="1012377" customFormat="1" x14ac:dyDescent="0.25"/>
    <row r="1012378" customFormat="1" x14ac:dyDescent="0.25"/>
    <row r="1012379" customFormat="1" x14ac:dyDescent="0.25"/>
    <row r="1012380" customFormat="1" x14ac:dyDescent="0.25"/>
    <row r="1012381" customFormat="1" x14ac:dyDescent="0.25"/>
    <row r="1012382" customFormat="1" x14ac:dyDescent="0.25"/>
    <row r="1012383" customFormat="1" x14ac:dyDescent="0.25"/>
    <row r="1012384" customFormat="1" x14ac:dyDescent="0.25"/>
    <row r="1012385" customFormat="1" x14ac:dyDescent="0.25"/>
    <row r="1012386" customFormat="1" x14ac:dyDescent="0.25"/>
    <row r="1012387" customFormat="1" x14ac:dyDescent="0.25"/>
    <row r="1012388" customFormat="1" x14ac:dyDescent="0.25"/>
    <row r="1012389" customFormat="1" x14ac:dyDescent="0.25"/>
    <row r="1012390" customFormat="1" x14ac:dyDescent="0.25"/>
    <row r="1012391" customFormat="1" x14ac:dyDescent="0.25"/>
    <row r="1012392" customFormat="1" x14ac:dyDescent="0.25"/>
    <row r="1012393" customFormat="1" x14ac:dyDescent="0.25"/>
    <row r="1012394" customFormat="1" x14ac:dyDescent="0.25"/>
    <row r="1012395" customFormat="1" x14ac:dyDescent="0.25"/>
    <row r="1012396" customFormat="1" x14ac:dyDescent="0.25"/>
    <row r="1012397" customFormat="1" x14ac:dyDescent="0.25"/>
    <row r="1012398" customFormat="1" x14ac:dyDescent="0.25"/>
    <row r="1012399" customFormat="1" x14ac:dyDescent="0.25"/>
    <row r="1012400" customFormat="1" x14ac:dyDescent="0.25"/>
    <row r="1012401" customFormat="1" x14ac:dyDescent="0.25"/>
    <row r="1012402" customFormat="1" x14ac:dyDescent="0.25"/>
    <row r="1012403" customFormat="1" x14ac:dyDescent="0.25"/>
    <row r="1012404" customFormat="1" x14ac:dyDescent="0.25"/>
    <row r="1012405" customFormat="1" x14ac:dyDescent="0.25"/>
    <row r="1012406" customFormat="1" x14ac:dyDescent="0.25"/>
    <row r="1012407" customFormat="1" x14ac:dyDescent="0.25"/>
    <row r="1012408" customFormat="1" x14ac:dyDescent="0.25"/>
    <row r="1012409" customFormat="1" x14ac:dyDescent="0.25"/>
    <row r="1012410" customFormat="1" x14ac:dyDescent="0.25"/>
    <row r="1012411" customFormat="1" x14ac:dyDescent="0.25"/>
    <row r="1012412" customFormat="1" x14ac:dyDescent="0.25"/>
    <row r="1012413" customFormat="1" x14ac:dyDescent="0.25"/>
    <row r="1012414" customFormat="1" x14ac:dyDescent="0.25"/>
    <row r="1012415" customFormat="1" x14ac:dyDescent="0.25"/>
    <row r="1012416" customFormat="1" x14ac:dyDescent="0.25"/>
    <row r="1012417" customFormat="1" x14ac:dyDescent="0.25"/>
    <row r="1012418" customFormat="1" x14ac:dyDescent="0.25"/>
    <row r="1012419" customFormat="1" x14ac:dyDescent="0.25"/>
    <row r="1012420" customFormat="1" x14ac:dyDescent="0.25"/>
    <row r="1012421" customFormat="1" x14ac:dyDescent="0.25"/>
    <row r="1012422" customFormat="1" x14ac:dyDescent="0.25"/>
    <row r="1012423" customFormat="1" x14ac:dyDescent="0.25"/>
    <row r="1012424" customFormat="1" x14ac:dyDescent="0.25"/>
    <row r="1012425" customFormat="1" x14ac:dyDescent="0.25"/>
    <row r="1012426" customFormat="1" x14ac:dyDescent="0.25"/>
    <row r="1012427" customFormat="1" x14ac:dyDescent="0.25"/>
    <row r="1012428" customFormat="1" x14ac:dyDescent="0.25"/>
    <row r="1012429" customFormat="1" x14ac:dyDescent="0.25"/>
    <row r="1012430" customFormat="1" x14ac:dyDescent="0.25"/>
    <row r="1012431" customFormat="1" x14ac:dyDescent="0.25"/>
    <row r="1012432" customFormat="1" x14ac:dyDescent="0.25"/>
    <row r="1012433" customFormat="1" x14ac:dyDescent="0.25"/>
    <row r="1012434" customFormat="1" x14ac:dyDescent="0.25"/>
    <row r="1012435" customFormat="1" x14ac:dyDescent="0.25"/>
    <row r="1012436" customFormat="1" x14ac:dyDescent="0.25"/>
    <row r="1012437" customFormat="1" x14ac:dyDescent="0.25"/>
    <row r="1012438" customFormat="1" x14ac:dyDescent="0.25"/>
    <row r="1012439" customFormat="1" x14ac:dyDescent="0.25"/>
    <row r="1012440" customFormat="1" x14ac:dyDescent="0.25"/>
    <row r="1012441" customFormat="1" x14ac:dyDescent="0.25"/>
    <row r="1012442" customFormat="1" x14ac:dyDescent="0.25"/>
    <row r="1012443" customFormat="1" x14ac:dyDescent="0.25"/>
    <row r="1012444" customFormat="1" x14ac:dyDescent="0.25"/>
    <row r="1012445" customFormat="1" x14ac:dyDescent="0.25"/>
    <row r="1012446" customFormat="1" x14ac:dyDescent="0.25"/>
    <row r="1012447" customFormat="1" x14ac:dyDescent="0.25"/>
    <row r="1012448" customFormat="1" x14ac:dyDescent="0.25"/>
    <row r="1012449" customFormat="1" x14ac:dyDescent="0.25"/>
    <row r="1012450" customFormat="1" x14ac:dyDescent="0.25"/>
    <row r="1012451" customFormat="1" x14ac:dyDescent="0.25"/>
    <row r="1012452" customFormat="1" x14ac:dyDescent="0.25"/>
    <row r="1012453" customFormat="1" x14ac:dyDescent="0.25"/>
    <row r="1012454" customFormat="1" x14ac:dyDescent="0.25"/>
    <row r="1012455" customFormat="1" x14ac:dyDescent="0.25"/>
    <row r="1012456" customFormat="1" x14ac:dyDescent="0.25"/>
    <row r="1012457" customFormat="1" x14ac:dyDescent="0.25"/>
    <row r="1012458" customFormat="1" x14ac:dyDescent="0.25"/>
    <row r="1012459" customFormat="1" x14ac:dyDescent="0.25"/>
    <row r="1012460" customFormat="1" x14ac:dyDescent="0.25"/>
    <row r="1012461" customFormat="1" x14ac:dyDescent="0.25"/>
    <row r="1012462" customFormat="1" x14ac:dyDescent="0.25"/>
    <row r="1012463" customFormat="1" x14ac:dyDescent="0.25"/>
    <row r="1012464" customFormat="1" x14ac:dyDescent="0.25"/>
    <row r="1012465" customFormat="1" x14ac:dyDescent="0.25"/>
    <row r="1012466" customFormat="1" x14ac:dyDescent="0.25"/>
    <row r="1012467" customFormat="1" x14ac:dyDescent="0.25"/>
    <row r="1012468" customFormat="1" x14ac:dyDescent="0.25"/>
    <row r="1012469" customFormat="1" x14ac:dyDescent="0.25"/>
    <row r="1012470" customFormat="1" x14ac:dyDescent="0.25"/>
    <row r="1012471" customFormat="1" x14ac:dyDescent="0.25"/>
    <row r="1012472" customFormat="1" x14ac:dyDescent="0.25"/>
    <row r="1012473" customFormat="1" x14ac:dyDescent="0.25"/>
    <row r="1012474" customFormat="1" x14ac:dyDescent="0.25"/>
    <row r="1012475" customFormat="1" x14ac:dyDescent="0.25"/>
    <row r="1012476" customFormat="1" x14ac:dyDescent="0.25"/>
    <row r="1012477" customFormat="1" x14ac:dyDescent="0.25"/>
    <row r="1012478" customFormat="1" x14ac:dyDescent="0.25"/>
    <row r="1012479" customFormat="1" x14ac:dyDescent="0.25"/>
    <row r="1012480" customFormat="1" x14ac:dyDescent="0.25"/>
    <row r="1012481" customFormat="1" x14ac:dyDescent="0.25"/>
    <row r="1012482" customFormat="1" x14ac:dyDescent="0.25"/>
    <row r="1012483" customFormat="1" x14ac:dyDescent="0.25"/>
    <row r="1012484" customFormat="1" x14ac:dyDescent="0.25"/>
    <row r="1012485" customFormat="1" x14ac:dyDescent="0.25"/>
    <row r="1012486" customFormat="1" x14ac:dyDescent="0.25"/>
    <row r="1012487" customFormat="1" x14ac:dyDescent="0.25"/>
    <row r="1012488" customFormat="1" x14ac:dyDescent="0.25"/>
    <row r="1012489" customFormat="1" x14ac:dyDescent="0.25"/>
    <row r="1012490" customFormat="1" x14ac:dyDescent="0.25"/>
    <row r="1012491" customFormat="1" x14ac:dyDescent="0.25"/>
    <row r="1012492" customFormat="1" x14ac:dyDescent="0.25"/>
    <row r="1012493" customFormat="1" x14ac:dyDescent="0.25"/>
    <row r="1012494" customFormat="1" x14ac:dyDescent="0.25"/>
    <row r="1012495" customFormat="1" x14ac:dyDescent="0.25"/>
    <row r="1012496" customFormat="1" x14ac:dyDescent="0.25"/>
    <row r="1012497" customFormat="1" x14ac:dyDescent="0.25"/>
    <row r="1012498" customFormat="1" x14ac:dyDescent="0.25"/>
    <row r="1012499" customFormat="1" x14ac:dyDescent="0.25"/>
    <row r="1012500" customFormat="1" x14ac:dyDescent="0.25"/>
    <row r="1012501" customFormat="1" x14ac:dyDescent="0.25"/>
    <row r="1012502" customFormat="1" x14ac:dyDescent="0.25"/>
    <row r="1012503" customFormat="1" x14ac:dyDescent="0.25"/>
    <row r="1012504" customFormat="1" x14ac:dyDescent="0.25"/>
    <row r="1012505" customFormat="1" x14ac:dyDescent="0.25"/>
    <row r="1012506" customFormat="1" x14ac:dyDescent="0.25"/>
    <row r="1012507" customFormat="1" x14ac:dyDescent="0.25"/>
    <row r="1012508" customFormat="1" x14ac:dyDescent="0.25"/>
    <row r="1012509" customFormat="1" x14ac:dyDescent="0.25"/>
    <row r="1012510" customFormat="1" x14ac:dyDescent="0.25"/>
    <row r="1012511" customFormat="1" x14ac:dyDescent="0.25"/>
    <row r="1012512" customFormat="1" x14ac:dyDescent="0.25"/>
    <row r="1012513" customFormat="1" x14ac:dyDescent="0.25"/>
    <row r="1012514" customFormat="1" x14ac:dyDescent="0.25"/>
    <row r="1012515" customFormat="1" x14ac:dyDescent="0.25"/>
    <row r="1012516" customFormat="1" x14ac:dyDescent="0.25"/>
    <row r="1012517" customFormat="1" x14ac:dyDescent="0.25"/>
    <row r="1012518" customFormat="1" x14ac:dyDescent="0.25"/>
    <row r="1012519" customFormat="1" x14ac:dyDescent="0.25"/>
    <row r="1012520" customFormat="1" x14ac:dyDescent="0.25"/>
    <row r="1012521" customFormat="1" x14ac:dyDescent="0.25"/>
    <row r="1012522" customFormat="1" x14ac:dyDescent="0.25"/>
    <row r="1012523" customFormat="1" x14ac:dyDescent="0.25"/>
    <row r="1012524" customFormat="1" x14ac:dyDescent="0.25"/>
    <row r="1012525" customFormat="1" x14ac:dyDescent="0.25"/>
    <row r="1012526" customFormat="1" x14ac:dyDescent="0.25"/>
    <row r="1012527" customFormat="1" x14ac:dyDescent="0.25"/>
    <row r="1012528" customFormat="1" x14ac:dyDescent="0.25"/>
    <row r="1012529" customFormat="1" x14ac:dyDescent="0.25"/>
    <row r="1012530" customFormat="1" x14ac:dyDescent="0.25"/>
    <row r="1012531" customFormat="1" x14ac:dyDescent="0.25"/>
    <row r="1012532" customFormat="1" x14ac:dyDescent="0.25"/>
    <row r="1012533" customFormat="1" x14ac:dyDescent="0.25"/>
    <row r="1012534" customFormat="1" x14ac:dyDescent="0.25"/>
    <row r="1012535" customFormat="1" x14ac:dyDescent="0.25"/>
    <row r="1012536" customFormat="1" x14ac:dyDescent="0.25"/>
    <row r="1012537" customFormat="1" x14ac:dyDescent="0.25"/>
    <row r="1012538" customFormat="1" x14ac:dyDescent="0.25"/>
    <row r="1012539" customFormat="1" x14ac:dyDescent="0.25"/>
    <row r="1012540" customFormat="1" x14ac:dyDescent="0.25"/>
    <row r="1012541" customFormat="1" x14ac:dyDescent="0.25"/>
    <row r="1012542" customFormat="1" x14ac:dyDescent="0.25"/>
    <row r="1012543" customFormat="1" x14ac:dyDescent="0.25"/>
    <row r="1012544" customFormat="1" x14ac:dyDescent="0.25"/>
    <row r="1012545" customFormat="1" x14ac:dyDescent="0.25"/>
    <row r="1012546" customFormat="1" x14ac:dyDescent="0.25"/>
    <row r="1012547" customFormat="1" x14ac:dyDescent="0.25"/>
    <row r="1012548" customFormat="1" x14ac:dyDescent="0.25"/>
    <row r="1012549" customFormat="1" x14ac:dyDescent="0.25"/>
    <row r="1012550" customFormat="1" x14ac:dyDescent="0.25"/>
    <row r="1012551" customFormat="1" x14ac:dyDescent="0.25"/>
    <row r="1012552" customFormat="1" x14ac:dyDescent="0.25"/>
    <row r="1012553" customFormat="1" x14ac:dyDescent="0.25"/>
    <row r="1012554" customFormat="1" x14ac:dyDescent="0.25"/>
    <row r="1012555" customFormat="1" x14ac:dyDescent="0.25"/>
    <row r="1012556" customFormat="1" x14ac:dyDescent="0.25"/>
    <row r="1012557" customFormat="1" x14ac:dyDescent="0.25"/>
    <row r="1012558" customFormat="1" x14ac:dyDescent="0.25"/>
    <row r="1012559" customFormat="1" x14ac:dyDescent="0.25"/>
    <row r="1012560" customFormat="1" x14ac:dyDescent="0.25"/>
    <row r="1012561" customFormat="1" x14ac:dyDescent="0.25"/>
    <row r="1012562" customFormat="1" x14ac:dyDescent="0.25"/>
    <row r="1012563" customFormat="1" x14ac:dyDescent="0.25"/>
    <row r="1012564" customFormat="1" x14ac:dyDescent="0.25"/>
    <row r="1012565" customFormat="1" x14ac:dyDescent="0.25"/>
    <row r="1012566" customFormat="1" x14ac:dyDescent="0.25"/>
    <row r="1012567" customFormat="1" x14ac:dyDescent="0.25"/>
    <row r="1012568" customFormat="1" x14ac:dyDescent="0.25"/>
    <row r="1012569" customFormat="1" x14ac:dyDescent="0.25"/>
    <row r="1012570" customFormat="1" x14ac:dyDescent="0.25"/>
    <row r="1012571" customFormat="1" x14ac:dyDescent="0.25"/>
    <row r="1012572" customFormat="1" x14ac:dyDescent="0.25"/>
    <row r="1012573" customFormat="1" x14ac:dyDescent="0.25"/>
    <row r="1012574" customFormat="1" x14ac:dyDescent="0.25"/>
    <row r="1012575" customFormat="1" x14ac:dyDescent="0.25"/>
    <row r="1012576" customFormat="1" x14ac:dyDescent="0.25"/>
    <row r="1012577" customFormat="1" x14ac:dyDescent="0.25"/>
    <row r="1012578" customFormat="1" x14ac:dyDescent="0.25"/>
    <row r="1012579" customFormat="1" x14ac:dyDescent="0.25"/>
    <row r="1012580" customFormat="1" x14ac:dyDescent="0.25"/>
    <row r="1012581" customFormat="1" x14ac:dyDescent="0.25"/>
    <row r="1012582" customFormat="1" x14ac:dyDescent="0.25"/>
    <row r="1012583" customFormat="1" x14ac:dyDescent="0.25"/>
    <row r="1012584" customFormat="1" x14ac:dyDescent="0.25"/>
    <row r="1012585" customFormat="1" x14ac:dyDescent="0.25"/>
    <row r="1012586" customFormat="1" x14ac:dyDescent="0.25"/>
    <row r="1012587" customFormat="1" x14ac:dyDescent="0.25"/>
    <row r="1012588" customFormat="1" x14ac:dyDescent="0.25"/>
    <row r="1012589" customFormat="1" x14ac:dyDescent="0.25"/>
    <row r="1012590" customFormat="1" x14ac:dyDescent="0.25"/>
    <row r="1012591" customFormat="1" x14ac:dyDescent="0.25"/>
    <row r="1012592" customFormat="1" x14ac:dyDescent="0.25"/>
    <row r="1012593" customFormat="1" x14ac:dyDescent="0.25"/>
    <row r="1012594" customFormat="1" x14ac:dyDescent="0.25"/>
    <row r="1012595" customFormat="1" x14ac:dyDescent="0.25"/>
    <row r="1012596" customFormat="1" x14ac:dyDescent="0.25"/>
    <row r="1012597" customFormat="1" x14ac:dyDescent="0.25"/>
    <row r="1012598" customFormat="1" x14ac:dyDescent="0.25"/>
    <row r="1012599" customFormat="1" x14ac:dyDescent="0.25"/>
    <row r="1012600" customFormat="1" x14ac:dyDescent="0.25"/>
    <row r="1012601" customFormat="1" x14ac:dyDescent="0.25"/>
    <row r="1012602" customFormat="1" x14ac:dyDescent="0.25"/>
    <row r="1012603" customFormat="1" x14ac:dyDescent="0.25"/>
    <row r="1012604" customFormat="1" x14ac:dyDescent="0.25"/>
    <row r="1012605" customFormat="1" x14ac:dyDescent="0.25"/>
    <row r="1012606" customFormat="1" x14ac:dyDescent="0.25"/>
    <row r="1012607" customFormat="1" x14ac:dyDescent="0.25"/>
    <row r="1012608" customFormat="1" x14ac:dyDescent="0.25"/>
    <row r="1012609" customFormat="1" x14ac:dyDescent="0.25"/>
    <row r="1012610" customFormat="1" x14ac:dyDescent="0.25"/>
    <row r="1012611" customFormat="1" x14ac:dyDescent="0.25"/>
    <row r="1012612" customFormat="1" x14ac:dyDescent="0.25"/>
    <row r="1012613" customFormat="1" x14ac:dyDescent="0.25"/>
    <row r="1012614" customFormat="1" x14ac:dyDescent="0.25"/>
    <row r="1012615" customFormat="1" x14ac:dyDescent="0.25"/>
    <row r="1012616" customFormat="1" x14ac:dyDescent="0.25"/>
    <row r="1012617" customFormat="1" x14ac:dyDescent="0.25"/>
    <row r="1012618" customFormat="1" x14ac:dyDescent="0.25"/>
    <row r="1012619" customFormat="1" x14ac:dyDescent="0.25"/>
    <row r="1012620" customFormat="1" x14ac:dyDescent="0.25"/>
    <row r="1012621" customFormat="1" x14ac:dyDescent="0.25"/>
    <row r="1012622" customFormat="1" x14ac:dyDescent="0.25"/>
    <row r="1012623" customFormat="1" x14ac:dyDescent="0.25"/>
    <row r="1012624" customFormat="1" x14ac:dyDescent="0.25"/>
    <row r="1012625" customFormat="1" x14ac:dyDescent="0.25"/>
    <row r="1012626" customFormat="1" x14ac:dyDescent="0.25"/>
    <row r="1012627" customFormat="1" x14ac:dyDescent="0.25"/>
    <row r="1012628" customFormat="1" x14ac:dyDescent="0.25"/>
    <row r="1012629" customFormat="1" x14ac:dyDescent="0.25"/>
    <row r="1012630" customFormat="1" x14ac:dyDescent="0.25"/>
    <row r="1012631" customFormat="1" x14ac:dyDescent="0.25"/>
    <row r="1012632" customFormat="1" x14ac:dyDescent="0.25"/>
    <row r="1012633" customFormat="1" x14ac:dyDescent="0.25"/>
    <row r="1012634" customFormat="1" x14ac:dyDescent="0.25"/>
    <row r="1012635" customFormat="1" x14ac:dyDescent="0.25"/>
    <row r="1012636" customFormat="1" x14ac:dyDescent="0.25"/>
    <row r="1012637" customFormat="1" x14ac:dyDescent="0.25"/>
    <row r="1012638" customFormat="1" x14ac:dyDescent="0.25"/>
    <row r="1012639" customFormat="1" x14ac:dyDescent="0.25"/>
    <row r="1012640" customFormat="1" x14ac:dyDescent="0.25"/>
    <row r="1012641" customFormat="1" x14ac:dyDescent="0.25"/>
    <row r="1012642" customFormat="1" x14ac:dyDescent="0.25"/>
    <row r="1012643" customFormat="1" x14ac:dyDescent="0.25"/>
    <row r="1012644" customFormat="1" x14ac:dyDescent="0.25"/>
    <row r="1012645" customFormat="1" x14ac:dyDescent="0.25"/>
    <row r="1012646" customFormat="1" x14ac:dyDescent="0.25"/>
    <row r="1012647" customFormat="1" x14ac:dyDescent="0.25"/>
    <row r="1012648" customFormat="1" x14ac:dyDescent="0.25"/>
    <row r="1012649" customFormat="1" x14ac:dyDescent="0.25"/>
    <row r="1012650" customFormat="1" x14ac:dyDescent="0.25"/>
    <row r="1012651" customFormat="1" x14ac:dyDescent="0.25"/>
    <row r="1012652" customFormat="1" x14ac:dyDescent="0.25"/>
    <row r="1012653" customFormat="1" x14ac:dyDescent="0.25"/>
    <row r="1012654" customFormat="1" x14ac:dyDescent="0.25"/>
    <row r="1012655" customFormat="1" x14ac:dyDescent="0.25"/>
    <row r="1012656" customFormat="1" x14ac:dyDescent="0.25"/>
    <row r="1012657" customFormat="1" x14ac:dyDescent="0.25"/>
    <row r="1012658" customFormat="1" x14ac:dyDescent="0.25"/>
    <row r="1012659" customFormat="1" x14ac:dyDescent="0.25"/>
    <row r="1012660" customFormat="1" x14ac:dyDescent="0.25"/>
    <row r="1012661" customFormat="1" x14ac:dyDescent="0.25"/>
    <row r="1012662" customFormat="1" x14ac:dyDescent="0.25"/>
    <row r="1012663" customFormat="1" x14ac:dyDescent="0.25"/>
    <row r="1012664" customFormat="1" x14ac:dyDescent="0.25"/>
    <row r="1012665" customFormat="1" x14ac:dyDescent="0.25"/>
    <row r="1012666" customFormat="1" x14ac:dyDescent="0.25"/>
    <row r="1012667" customFormat="1" x14ac:dyDescent="0.25"/>
    <row r="1012668" customFormat="1" x14ac:dyDescent="0.25"/>
    <row r="1012669" customFormat="1" x14ac:dyDescent="0.25"/>
    <row r="1012670" customFormat="1" x14ac:dyDescent="0.25"/>
    <row r="1012671" customFormat="1" x14ac:dyDescent="0.25"/>
    <row r="1012672" customFormat="1" x14ac:dyDescent="0.25"/>
    <row r="1012673" customFormat="1" x14ac:dyDescent="0.25"/>
    <row r="1012674" customFormat="1" x14ac:dyDescent="0.25"/>
    <row r="1012675" customFormat="1" x14ac:dyDescent="0.25"/>
    <row r="1012676" customFormat="1" x14ac:dyDescent="0.25"/>
    <row r="1012677" customFormat="1" x14ac:dyDescent="0.25"/>
    <row r="1012678" customFormat="1" x14ac:dyDescent="0.25"/>
    <row r="1012679" customFormat="1" x14ac:dyDescent="0.25"/>
    <row r="1012680" customFormat="1" x14ac:dyDescent="0.25"/>
    <row r="1012681" customFormat="1" x14ac:dyDescent="0.25"/>
    <row r="1012682" customFormat="1" x14ac:dyDescent="0.25"/>
    <row r="1012683" customFormat="1" x14ac:dyDescent="0.25"/>
    <row r="1012684" customFormat="1" x14ac:dyDescent="0.25"/>
    <row r="1012685" customFormat="1" x14ac:dyDescent="0.25"/>
    <row r="1012686" customFormat="1" x14ac:dyDescent="0.25"/>
    <row r="1012687" customFormat="1" x14ac:dyDescent="0.25"/>
    <row r="1012688" customFormat="1" x14ac:dyDescent="0.25"/>
    <row r="1012689" customFormat="1" x14ac:dyDescent="0.25"/>
    <row r="1012690" customFormat="1" x14ac:dyDescent="0.25"/>
    <row r="1012691" customFormat="1" x14ac:dyDescent="0.25"/>
    <row r="1012692" customFormat="1" x14ac:dyDescent="0.25"/>
    <row r="1012693" customFormat="1" x14ac:dyDescent="0.25"/>
    <row r="1012694" customFormat="1" x14ac:dyDescent="0.25"/>
    <row r="1012695" customFormat="1" x14ac:dyDescent="0.25"/>
    <row r="1012696" customFormat="1" x14ac:dyDescent="0.25"/>
    <row r="1012697" customFormat="1" x14ac:dyDescent="0.25"/>
    <row r="1012698" customFormat="1" x14ac:dyDescent="0.25"/>
    <row r="1012699" customFormat="1" x14ac:dyDescent="0.25"/>
    <row r="1012700" customFormat="1" x14ac:dyDescent="0.25"/>
    <row r="1012701" customFormat="1" x14ac:dyDescent="0.25"/>
    <row r="1012702" customFormat="1" x14ac:dyDescent="0.25"/>
    <row r="1012703" customFormat="1" x14ac:dyDescent="0.25"/>
    <row r="1012704" customFormat="1" x14ac:dyDescent="0.25"/>
    <row r="1012705" customFormat="1" x14ac:dyDescent="0.25"/>
    <row r="1012706" customFormat="1" x14ac:dyDescent="0.25"/>
    <row r="1012707" customFormat="1" x14ac:dyDescent="0.25"/>
    <row r="1012708" customFormat="1" x14ac:dyDescent="0.25"/>
    <row r="1012709" customFormat="1" x14ac:dyDescent="0.25"/>
    <row r="1012710" customFormat="1" x14ac:dyDescent="0.25"/>
    <row r="1012711" customFormat="1" x14ac:dyDescent="0.25"/>
    <row r="1012712" customFormat="1" x14ac:dyDescent="0.25"/>
    <row r="1012713" customFormat="1" x14ac:dyDescent="0.25"/>
    <row r="1012714" customFormat="1" x14ac:dyDescent="0.25"/>
    <row r="1012715" customFormat="1" x14ac:dyDescent="0.25"/>
    <row r="1012716" customFormat="1" x14ac:dyDescent="0.25"/>
    <row r="1012717" customFormat="1" x14ac:dyDescent="0.25"/>
    <row r="1012718" customFormat="1" x14ac:dyDescent="0.25"/>
    <row r="1012719" customFormat="1" x14ac:dyDescent="0.25"/>
    <row r="1012720" customFormat="1" x14ac:dyDescent="0.25"/>
    <row r="1012721" customFormat="1" x14ac:dyDescent="0.25"/>
    <row r="1012722" customFormat="1" x14ac:dyDescent="0.25"/>
    <row r="1012723" customFormat="1" x14ac:dyDescent="0.25"/>
    <row r="1012724" customFormat="1" x14ac:dyDescent="0.25"/>
    <row r="1012725" customFormat="1" x14ac:dyDescent="0.25"/>
    <row r="1012726" customFormat="1" x14ac:dyDescent="0.25"/>
    <row r="1012727" customFormat="1" x14ac:dyDescent="0.25"/>
    <row r="1012728" customFormat="1" x14ac:dyDescent="0.25"/>
    <row r="1012729" customFormat="1" x14ac:dyDescent="0.25"/>
    <row r="1012730" customFormat="1" x14ac:dyDescent="0.25"/>
    <row r="1012731" customFormat="1" x14ac:dyDescent="0.25"/>
    <row r="1012732" customFormat="1" x14ac:dyDescent="0.25"/>
    <row r="1012733" customFormat="1" x14ac:dyDescent="0.25"/>
    <row r="1012734" customFormat="1" x14ac:dyDescent="0.25"/>
    <row r="1012735" customFormat="1" x14ac:dyDescent="0.25"/>
    <row r="1012736" customFormat="1" x14ac:dyDescent="0.25"/>
    <row r="1012737" customFormat="1" x14ac:dyDescent="0.25"/>
    <row r="1012738" customFormat="1" x14ac:dyDescent="0.25"/>
    <row r="1012739" customFormat="1" x14ac:dyDescent="0.25"/>
    <row r="1012740" customFormat="1" x14ac:dyDescent="0.25"/>
    <row r="1012741" customFormat="1" x14ac:dyDescent="0.25"/>
    <row r="1012742" customFormat="1" x14ac:dyDescent="0.25"/>
    <row r="1012743" customFormat="1" x14ac:dyDescent="0.25"/>
    <row r="1012744" customFormat="1" x14ac:dyDescent="0.25"/>
    <row r="1012745" customFormat="1" x14ac:dyDescent="0.25"/>
    <row r="1012746" customFormat="1" x14ac:dyDescent="0.25"/>
    <row r="1012747" customFormat="1" x14ac:dyDescent="0.25"/>
    <row r="1012748" customFormat="1" x14ac:dyDescent="0.25"/>
    <row r="1012749" customFormat="1" x14ac:dyDescent="0.25"/>
    <row r="1012750" customFormat="1" x14ac:dyDescent="0.25"/>
    <row r="1012751" customFormat="1" x14ac:dyDescent="0.25"/>
    <row r="1012752" customFormat="1" x14ac:dyDescent="0.25"/>
    <row r="1012753" customFormat="1" x14ac:dyDescent="0.25"/>
    <row r="1012754" customFormat="1" x14ac:dyDescent="0.25"/>
    <row r="1012755" customFormat="1" x14ac:dyDescent="0.25"/>
    <row r="1012756" customFormat="1" x14ac:dyDescent="0.25"/>
    <row r="1012757" customFormat="1" x14ac:dyDescent="0.25"/>
    <row r="1012758" customFormat="1" x14ac:dyDescent="0.25"/>
    <row r="1012759" customFormat="1" x14ac:dyDescent="0.25"/>
    <row r="1012760" customFormat="1" x14ac:dyDescent="0.25"/>
    <row r="1012761" customFormat="1" x14ac:dyDescent="0.25"/>
    <row r="1012762" customFormat="1" x14ac:dyDescent="0.25"/>
    <row r="1012763" customFormat="1" x14ac:dyDescent="0.25"/>
    <row r="1012764" customFormat="1" x14ac:dyDescent="0.25"/>
    <row r="1012765" customFormat="1" x14ac:dyDescent="0.25"/>
    <row r="1012766" customFormat="1" x14ac:dyDescent="0.25"/>
    <row r="1012767" customFormat="1" x14ac:dyDescent="0.25"/>
    <row r="1012768" customFormat="1" x14ac:dyDescent="0.25"/>
    <row r="1012769" customFormat="1" x14ac:dyDescent="0.25"/>
    <row r="1012770" customFormat="1" x14ac:dyDescent="0.25"/>
    <row r="1012771" customFormat="1" x14ac:dyDescent="0.25"/>
    <row r="1012772" customFormat="1" x14ac:dyDescent="0.25"/>
    <row r="1012773" customFormat="1" x14ac:dyDescent="0.25"/>
    <row r="1012774" customFormat="1" x14ac:dyDescent="0.25"/>
    <row r="1012775" customFormat="1" x14ac:dyDescent="0.25"/>
    <row r="1012776" customFormat="1" x14ac:dyDescent="0.25"/>
    <row r="1012777" customFormat="1" x14ac:dyDescent="0.25"/>
    <row r="1012778" customFormat="1" x14ac:dyDescent="0.25"/>
    <row r="1012779" customFormat="1" x14ac:dyDescent="0.25"/>
    <row r="1012780" customFormat="1" x14ac:dyDescent="0.25"/>
    <row r="1012781" customFormat="1" x14ac:dyDescent="0.25"/>
    <row r="1012782" customFormat="1" x14ac:dyDescent="0.25"/>
    <row r="1012783" customFormat="1" x14ac:dyDescent="0.25"/>
    <row r="1012784" customFormat="1" x14ac:dyDescent="0.25"/>
    <row r="1012785" customFormat="1" x14ac:dyDescent="0.25"/>
    <row r="1012786" customFormat="1" x14ac:dyDescent="0.25"/>
    <row r="1012787" customFormat="1" x14ac:dyDescent="0.25"/>
    <row r="1012788" customFormat="1" x14ac:dyDescent="0.25"/>
    <row r="1012789" customFormat="1" x14ac:dyDescent="0.25"/>
    <row r="1012790" customFormat="1" x14ac:dyDescent="0.25"/>
    <row r="1012791" customFormat="1" x14ac:dyDescent="0.25"/>
    <row r="1012792" customFormat="1" x14ac:dyDescent="0.25"/>
    <row r="1012793" customFormat="1" x14ac:dyDescent="0.25"/>
    <row r="1012794" customFormat="1" x14ac:dyDescent="0.25"/>
    <row r="1012795" customFormat="1" x14ac:dyDescent="0.25"/>
    <row r="1012796" customFormat="1" x14ac:dyDescent="0.25"/>
    <row r="1012797" customFormat="1" x14ac:dyDescent="0.25"/>
    <row r="1012798" customFormat="1" x14ac:dyDescent="0.25"/>
    <row r="1012799" customFormat="1" x14ac:dyDescent="0.25"/>
    <row r="1012800" customFormat="1" x14ac:dyDescent="0.25"/>
    <row r="1012801" customFormat="1" x14ac:dyDescent="0.25"/>
    <row r="1012802" customFormat="1" x14ac:dyDescent="0.25"/>
    <row r="1012803" customFormat="1" x14ac:dyDescent="0.25"/>
    <row r="1012804" customFormat="1" x14ac:dyDescent="0.25"/>
    <row r="1012805" customFormat="1" x14ac:dyDescent="0.25"/>
    <row r="1012806" customFormat="1" x14ac:dyDescent="0.25"/>
    <row r="1012807" customFormat="1" x14ac:dyDescent="0.25"/>
    <row r="1012808" customFormat="1" x14ac:dyDescent="0.25"/>
    <row r="1012809" customFormat="1" x14ac:dyDescent="0.25"/>
    <row r="1012810" customFormat="1" x14ac:dyDescent="0.25"/>
    <row r="1012811" customFormat="1" x14ac:dyDescent="0.25"/>
    <row r="1012812" customFormat="1" x14ac:dyDescent="0.25"/>
    <row r="1012813" customFormat="1" x14ac:dyDescent="0.25"/>
    <row r="1012814" customFormat="1" x14ac:dyDescent="0.25"/>
    <row r="1012815" customFormat="1" x14ac:dyDescent="0.25"/>
    <row r="1012816" customFormat="1" x14ac:dyDescent="0.25"/>
    <row r="1012817" customFormat="1" x14ac:dyDescent="0.25"/>
    <row r="1012818" customFormat="1" x14ac:dyDescent="0.25"/>
    <row r="1012819" customFormat="1" x14ac:dyDescent="0.25"/>
    <row r="1012820" customFormat="1" x14ac:dyDescent="0.25"/>
    <row r="1012821" customFormat="1" x14ac:dyDescent="0.25"/>
    <row r="1012822" customFormat="1" x14ac:dyDescent="0.25"/>
    <row r="1012823" customFormat="1" x14ac:dyDescent="0.25"/>
    <row r="1012824" customFormat="1" x14ac:dyDescent="0.25"/>
    <row r="1012825" customFormat="1" x14ac:dyDescent="0.25"/>
    <row r="1012826" customFormat="1" x14ac:dyDescent="0.25"/>
    <row r="1012827" customFormat="1" x14ac:dyDescent="0.25"/>
    <row r="1012828" customFormat="1" x14ac:dyDescent="0.25"/>
    <row r="1012829" customFormat="1" x14ac:dyDescent="0.25"/>
    <row r="1012830" customFormat="1" x14ac:dyDescent="0.25"/>
    <row r="1012831" customFormat="1" x14ac:dyDescent="0.25"/>
    <row r="1012832" customFormat="1" x14ac:dyDescent="0.25"/>
    <row r="1012833" customFormat="1" x14ac:dyDescent="0.25"/>
    <row r="1012834" customFormat="1" x14ac:dyDescent="0.25"/>
    <row r="1012835" customFormat="1" x14ac:dyDescent="0.25"/>
    <row r="1012836" customFormat="1" x14ac:dyDescent="0.25"/>
    <row r="1012837" customFormat="1" x14ac:dyDescent="0.25"/>
    <row r="1012838" customFormat="1" x14ac:dyDescent="0.25"/>
    <row r="1012839" customFormat="1" x14ac:dyDescent="0.25"/>
    <row r="1012840" customFormat="1" x14ac:dyDescent="0.25"/>
    <row r="1012841" customFormat="1" x14ac:dyDescent="0.25"/>
    <row r="1012842" customFormat="1" x14ac:dyDescent="0.25"/>
    <row r="1012843" customFormat="1" x14ac:dyDescent="0.25"/>
    <row r="1012844" customFormat="1" x14ac:dyDescent="0.25"/>
    <row r="1012845" customFormat="1" x14ac:dyDescent="0.25"/>
    <row r="1012846" customFormat="1" x14ac:dyDescent="0.25"/>
    <row r="1012847" customFormat="1" x14ac:dyDescent="0.25"/>
    <row r="1012848" customFormat="1" x14ac:dyDescent="0.25"/>
    <row r="1012849" customFormat="1" x14ac:dyDescent="0.25"/>
    <row r="1012850" customFormat="1" x14ac:dyDescent="0.25"/>
    <row r="1012851" customFormat="1" x14ac:dyDescent="0.25"/>
    <row r="1012852" customFormat="1" x14ac:dyDescent="0.25"/>
    <row r="1012853" customFormat="1" x14ac:dyDescent="0.25"/>
    <row r="1012854" customFormat="1" x14ac:dyDescent="0.25"/>
    <row r="1012855" customFormat="1" x14ac:dyDescent="0.25"/>
    <row r="1012856" customFormat="1" x14ac:dyDescent="0.25"/>
    <row r="1012857" customFormat="1" x14ac:dyDescent="0.25"/>
    <row r="1012858" customFormat="1" x14ac:dyDescent="0.25"/>
    <row r="1012859" customFormat="1" x14ac:dyDescent="0.25"/>
    <row r="1012860" customFormat="1" x14ac:dyDescent="0.25"/>
    <row r="1012861" customFormat="1" x14ac:dyDescent="0.25"/>
    <row r="1012862" customFormat="1" x14ac:dyDescent="0.25"/>
    <row r="1012863" customFormat="1" x14ac:dyDescent="0.25"/>
    <row r="1012864" customFormat="1" x14ac:dyDescent="0.25"/>
    <row r="1012865" customFormat="1" x14ac:dyDescent="0.25"/>
    <row r="1012866" customFormat="1" x14ac:dyDescent="0.25"/>
    <row r="1012867" customFormat="1" x14ac:dyDescent="0.25"/>
    <row r="1012868" customFormat="1" x14ac:dyDescent="0.25"/>
    <row r="1012869" customFormat="1" x14ac:dyDescent="0.25"/>
    <row r="1012870" customFormat="1" x14ac:dyDescent="0.25"/>
    <row r="1012871" customFormat="1" x14ac:dyDescent="0.25"/>
    <row r="1012872" customFormat="1" x14ac:dyDescent="0.25"/>
    <row r="1012873" customFormat="1" x14ac:dyDescent="0.25"/>
    <row r="1012874" customFormat="1" x14ac:dyDescent="0.25"/>
    <row r="1012875" customFormat="1" x14ac:dyDescent="0.25"/>
    <row r="1012876" customFormat="1" x14ac:dyDescent="0.25"/>
    <row r="1012877" customFormat="1" x14ac:dyDescent="0.25"/>
    <row r="1012878" customFormat="1" x14ac:dyDescent="0.25"/>
    <row r="1012879" customFormat="1" x14ac:dyDescent="0.25"/>
    <row r="1012880" customFormat="1" x14ac:dyDescent="0.25"/>
    <row r="1012881" customFormat="1" x14ac:dyDescent="0.25"/>
    <row r="1012882" customFormat="1" x14ac:dyDescent="0.25"/>
    <row r="1012883" customFormat="1" x14ac:dyDescent="0.25"/>
    <row r="1012884" customFormat="1" x14ac:dyDescent="0.25"/>
    <row r="1012885" customFormat="1" x14ac:dyDescent="0.25"/>
    <row r="1012886" customFormat="1" x14ac:dyDescent="0.25"/>
    <row r="1012887" customFormat="1" x14ac:dyDescent="0.25"/>
    <row r="1012888" customFormat="1" x14ac:dyDescent="0.25"/>
    <row r="1012889" customFormat="1" x14ac:dyDescent="0.25"/>
    <row r="1012890" customFormat="1" x14ac:dyDescent="0.25"/>
    <row r="1012891" customFormat="1" x14ac:dyDescent="0.25"/>
    <row r="1012892" customFormat="1" x14ac:dyDescent="0.25"/>
    <row r="1012893" customFormat="1" x14ac:dyDescent="0.25"/>
    <row r="1012894" customFormat="1" x14ac:dyDescent="0.25"/>
    <row r="1012895" customFormat="1" x14ac:dyDescent="0.25"/>
    <row r="1012896" customFormat="1" x14ac:dyDescent="0.25"/>
    <row r="1012897" customFormat="1" x14ac:dyDescent="0.25"/>
    <row r="1012898" customFormat="1" x14ac:dyDescent="0.25"/>
    <row r="1012899" customFormat="1" x14ac:dyDescent="0.25"/>
    <row r="1012900" customFormat="1" x14ac:dyDescent="0.25"/>
    <row r="1012901" customFormat="1" x14ac:dyDescent="0.25"/>
    <row r="1012902" customFormat="1" x14ac:dyDescent="0.25"/>
    <row r="1012903" customFormat="1" x14ac:dyDescent="0.25"/>
    <row r="1012904" customFormat="1" x14ac:dyDescent="0.25"/>
    <row r="1012905" customFormat="1" x14ac:dyDescent="0.25"/>
    <row r="1012906" customFormat="1" x14ac:dyDescent="0.25"/>
    <row r="1012907" customFormat="1" x14ac:dyDescent="0.25"/>
    <row r="1012908" customFormat="1" x14ac:dyDescent="0.25"/>
    <row r="1012909" customFormat="1" x14ac:dyDescent="0.25"/>
    <row r="1012910" customFormat="1" x14ac:dyDescent="0.25"/>
    <row r="1012911" customFormat="1" x14ac:dyDescent="0.25"/>
    <row r="1012912" customFormat="1" x14ac:dyDescent="0.25"/>
    <row r="1012913" customFormat="1" x14ac:dyDescent="0.25"/>
    <row r="1012914" customFormat="1" x14ac:dyDescent="0.25"/>
    <row r="1012915" customFormat="1" x14ac:dyDescent="0.25"/>
    <row r="1012916" customFormat="1" x14ac:dyDescent="0.25"/>
    <row r="1012917" customFormat="1" x14ac:dyDescent="0.25"/>
    <row r="1012918" customFormat="1" x14ac:dyDescent="0.25"/>
    <row r="1012919" customFormat="1" x14ac:dyDescent="0.25"/>
    <row r="1012920" customFormat="1" x14ac:dyDescent="0.25"/>
    <row r="1012921" customFormat="1" x14ac:dyDescent="0.25"/>
    <row r="1012922" customFormat="1" x14ac:dyDescent="0.25"/>
    <row r="1012923" customFormat="1" x14ac:dyDescent="0.25"/>
    <row r="1012924" customFormat="1" x14ac:dyDescent="0.25"/>
    <row r="1012925" customFormat="1" x14ac:dyDescent="0.25"/>
    <row r="1012926" customFormat="1" x14ac:dyDescent="0.25"/>
    <row r="1012927" customFormat="1" x14ac:dyDescent="0.25"/>
    <row r="1012928" customFormat="1" x14ac:dyDescent="0.25"/>
    <row r="1012929" customFormat="1" x14ac:dyDescent="0.25"/>
    <row r="1012930" customFormat="1" x14ac:dyDescent="0.25"/>
    <row r="1012931" customFormat="1" x14ac:dyDescent="0.25"/>
    <row r="1012932" customFormat="1" x14ac:dyDescent="0.25"/>
    <row r="1012933" customFormat="1" x14ac:dyDescent="0.25"/>
    <row r="1012934" customFormat="1" x14ac:dyDescent="0.25"/>
    <row r="1012935" customFormat="1" x14ac:dyDescent="0.25"/>
    <row r="1012936" customFormat="1" x14ac:dyDescent="0.25"/>
    <row r="1012937" customFormat="1" x14ac:dyDescent="0.25"/>
    <row r="1012938" customFormat="1" x14ac:dyDescent="0.25"/>
    <row r="1012939" customFormat="1" x14ac:dyDescent="0.25"/>
    <row r="1012940" customFormat="1" x14ac:dyDescent="0.25"/>
    <row r="1012941" customFormat="1" x14ac:dyDescent="0.25"/>
    <row r="1012942" customFormat="1" x14ac:dyDescent="0.25"/>
    <row r="1012943" customFormat="1" x14ac:dyDescent="0.25"/>
    <row r="1012944" customFormat="1" x14ac:dyDescent="0.25"/>
    <row r="1012945" customFormat="1" x14ac:dyDescent="0.25"/>
    <row r="1012946" customFormat="1" x14ac:dyDescent="0.25"/>
    <row r="1012947" customFormat="1" x14ac:dyDescent="0.25"/>
    <row r="1012948" customFormat="1" x14ac:dyDescent="0.25"/>
    <row r="1012949" customFormat="1" x14ac:dyDescent="0.25"/>
    <row r="1012950" customFormat="1" x14ac:dyDescent="0.25"/>
    <row r="1012951" customFormat="1" x14ac:dyDescent="0.25"/>
    <row r="1012952" customFormat="1" x14ac:dyDescent="0.25"/>
    <row r="1012953" customFormat="1" x14ac:dyDescent="0.25"/>
    <row r="1012954" customFormat="1" x14ac:dyDescent="0.25"/>
    <row r="1012955" customFormat="1" x14ac:dyDescent="0.25"/>
    <row r="1012956" customFormat="1" x14ac:dyDescent="0.25"/>
    <row r="1012957" customFormat="1" x14ac:dyDescent="0.25"/>
    <row r="1012958" customFormat="1" x14ac:dyDescent="0.25"/>
    <row r="1012959" customFormat="1" x14ac:dyDescent="0.25"/>
    <row r="1012960" customFormat="1" x14ac:dyDescent="0.25"/>
    <row r="1012961" customFormat="1" x14ac:dyDescent="0.25"/>
    <row r="1012962" customFormat="1" x14ac:dyDescent="0.25"/>
    <row r="1012963" customFormat="1" x14ac:dyDescent="0.25"/>
    <row r="1012964" customFormat="1" x14ac:dyDescent="0.25"/>
    <row r="1012965" customFormat="1" x14ac:dyDescent="0.25"/>
    <row r="1012966" customFormat="1" x14ac:dyDescent="0.25"/>
    <row r="1012967" customFormat="1" x14ac:dyDescent="0.25"/>
    <row r="1012968" customFormat="1" x14ac:dyDescent="0.25"/>
    <row r="1012969" customFormat="1" x14ac:dyDescent="0.25"/>
    <row r="1012970" customFormat="1" x14ac:dyDescent="0.25"/>
    <row r="1012971" customFormat="1" x14ac:dyDescent="0.25"/>
    <row r="1012972" customFormat="1" x14ac:dyDescent="0.25"/>
    <row r="1012973" customFormat="1" x14ac:dyDescent="0.25"/>
    <row r="1012974" customFormat="1" x14ac:dyDescent="0.25"/>
    <row r="1012975" customFormat="1" x14ac:dyDescent="0.25"/>
    <row r="1012976" customFormat="1" x14ac:dyDescent="0.25"/>
    <row r="1012977" customFormat="1" x14ac:dyDescent="0.25"/>
    <row r="1012978" customFormat="1" x14ac:dyDescent="0.25"/>
    <row r="1012979" customFormat="1" x14ac:dyDescent="0.25"/>
    <row r="1012980" customFormat="1" x14ac:dyDescent="0.25"/>
    <row r="1012981" customFormat="1" x14ac:dyDescent="0.25"/>
    <row r="1012982" customFormat="1" x14ac:dyDescent="0.25"/>
    <row r="1012983" customFormat="1" x14ac:dyDescent="0.25"/>
    <row r="1012984" customFormat="1" x14ac:dyDescent="0.25"/>
    <row r="1012985" customFormat="1" x14ac:dyDescent="0.25"/>
    <row r="1012986" customFormat="1" x14ac:dyDescent="0.25"/>
    <row r="1012987" customFormat="1" x14ac:dyDescent="0.25"/>
    <row r="1012988" customFormat="1" x14ac:dyDescent="0.25"/>
    <row r="1012989" customFormat="1" x14ac:dyDescent="0.25"/>
    <row r="1012990" customFormat="1" x14ac:dyDescent="0.25"/>
    <row r="1012991" customFormat="1" x14ac:dyDescent="0.25"/>
    <row r="1012992" customFormat="1" x14ac:dyDescent="0.25"/>
    <row r="1012993" customFormat="1" x14ac:dyDescent="0.25"/>
    <row r="1012994" customFormat="1" x14ac:dyDescent="0.25"/>
    <row r="1012995" customFormat="1" x14ac:dyDescent="0.25"/>
    <row r="1012996" customFormat="1" x14ac:dyDescent="0.25"/>
    <row r="1012997" customFormat="1" x14ac:dyDescent="0.25"/>
    <row r="1012998" customFormat="1" x14ac:dyDescent="0.25"/>
    <row r="1012999" customFormat="1" x14ac:dyDescent="0.25"/>
    <row r="1013000" customFormat="1" x14ac:dyDescent="0.25"/>
    <row r="1013001" customFormat="1" x14ac:dyDescent="0.25"/>
    <row r="1013002" customFormat="1" x14ac:dyDescent="0.25"/>
    <row r="1013003" customFormat="1" x14ac:dyDescent="0.25"/>
    <row r="1013004" customFormat="1" x14ac:dyDescent="0.25"/>
    <row r="1013005" customFormat="1" x14ac:dyDescent="0.25"/>
    <row r="1013006" customFormat="1" x14ac:dyDescent="0.25"/>
    <row r="1013007" customFormat="1" x14ac:dyDescent="0.25"/>
    <row r="1013008" customFormat="1" x14ac:dyDescent="0.25"/>
    <row r="1013009" customFormat="1" x14ac:dyDescent="0.25"/>
    <row r="1013010" customFormat="1" x14ac:dyDescent="0.25"/>
    <row r="1013011" customFormat="1" x14ac:dyDescent="0.25"/>
    <row r="1013012" customFormat="1" x14ac:dyDescent="0.25"/>
    <row r="1013013" customFormat="1" x14ac:dyDescent="0.25"/>
    <row r="1013014" customFormat="1" x14ac:dyDescent="0.25"/>
    <row r="1013015" customFormat="1" x14ac:dyDescent="0.25"/>
    <row r="1013016" customFormat="1" x14ac:dyDescent="0.25"/>
    <row r="1013017" customFormat="1" x14ac:dyDescent="0.25"/>
    <row r="1013018" customFormat="1" x14ac:dyDescent="0.25"/>
    <row r="1013019" customFormat="1" x14ac:dyDescent="0.25"/>
    <row r="1013020" customFormat="1" x14ac:dyDescent="0.25"/>
    <row r="1013021" customFormat="1" x14ac:dyDescent="0.25"/>
    <row r="1013022" customFormat="1" x14ac:dyDescent="0.25"/>
    <row r="1013023" customFormat="1" x14ac:dyDescent="0.25"/>
    <row r="1013024" customFormat="1" x14ac:dyDescent="0.25"/>
    <row r="1013025" customFormat="1" x14ac:dyDescent="0.25"/>
    <row r="1013026" customFormat="1" x14ac:dyDescent="0.25"/>
    <row r="1013027" customFormat="1" x14ac:dyDescent="0.25"/>
    <row r="1013028" customFormat="1" x14ac:dyDescent="0.25"/>
    <row r="1013029" customFormat="1" x14ac:dyDescent="0.25"/>
    <row r="1013030" customFormat="1" x14ac:dyDescent="0.25"/>
    <row r="1013031" customFormat="1" x14ac:dyDescent="0.25"/>
    <row r="1013032" customFormat="1" x14ac:dyDescent="0.25"/>
    <row r="1013033" customFormat="1" x14ac:dyDescent="0.25"/>
    <row r="1013034" customFormat="1" x14ac:dyDescent="0.25"/>
    <row r="1013035" customFormat="1" x14ac:dyDescent="0.25"/>
    <row r="1013036" customFormat="1" x14ac:dyDescent="0.25"/>
    <row r="1013037" customFormat="1" x14ac:dyDescent="0.25"/>
    <row r="1013038" customFormat="1" x14ac:dyDescent="0.25"/>
    <row r="1013039" customFormat="1" x14ac:dyDescent="0.25"/>
    <row r="1013040" customFormat="1" x14ac:dyDescent="0.25"/>
    <row r="1013041" customFormat="1" x14ac:dyDescent="0.25"/>
    <row r="1013042" customFormat="1" x14ac:dyDescent="0.25"/>
    <row r="1013043" customFormat="1" x14ac:dyDescent="0.25"/>
    <row r="1013044" customFormat="1" x14ac:dyDescent="0.25"/>
    <row r="1013045" customFormat="1" x14ac:dyDescent="0.25"/>
    <row r="1013046" customFormat="1" x14ac:dyDescent="0.25"/>
    <row r="1013047" customFormat="1" x14ac:dyDescent="0.25"/>
    <row r="1013048" customFormat="1" x14ac:dyDescent="0.25"/>
    <row r="1013049" customFormat="1" x14ac:dyDescent="0.25"/>
    <row r="1013050" customFormat="1" x14ac:dyDescent="0.25"/>
    <row r="1013051" customFormat="1" x14ac:dyDescent="0.25"/>
    <row r="1013052" customFormat="1" x14ac:dyDescent="0.25"/>
    <row r="1013053" customFormat="1" x14ac:dyDescent="0.25"/>
    <row r="1013054" customFormat="1" x14ac:dyDescent="0.25"/>
    <row r="1013055" customFormat="1" x14ac:dyDescent="0.25"/>
    <row r="1013056" customFormat="1" x14ac:dyDescent="0.25"/>
    <row r="1013057" customFormat="1" x14ac:dyDescent="0.25"/>
    <row r="1013058" customFormat="1" x14ac:dyDescent="0.25"/>
    <row r="1013059" customFormat="1" x14ac:dyDescent="0.25"/>
    <row r="1013060" customFormat="1" x14ac:dyDescent="0.25"/>
    <row r="1013061" customFormat="1" x14ac:dyDescent="0.25"/>
    <row r="1013062" customFormat="1" x14ac:dyDescent="0.25"/>
    <row r="1013063" customFormat="1" x14ac:dyDescent="0.25"/>
    <row r="1013064" customFormat="1" x14ac:dyDescent="0.25"/>
    <row r="1013065" customFormat="1" x14ac:dyDescent="0.25"/>
    <row r="1013066" customFormat="1" x14ac:dyDescent="0.25"/>
    <row r="1013067" customFormat="1" x14ac:dyDescent="0.25"/>
    <row r="1013068" customFormat="1" x14ac:dyDescent="0.25"/>
    <row r="1013069" customFormat="1" x14ac:dyDescent="0.25"/>
    <row r="1013070" customFormat="1" x14ac:dyDescent="0.25"/>
    <row r="1013071" customFormat="1" x14ac:dyDescent="0.25"/>
    <row r="1013072" customFormat="1" x14ac:dyDescent="0.25"/>
    <row r="1013073" customFormat="1" x14ac:dyDescent="0.25"/>
    <row r="1013074" customFormat="1" x14ac:dyDescent="0.25"/>
    <row r="1013075" customFormat="1" x14ac:dyDescent="0.25"/>
    <row r="1013076" customFormat="1" x14ac:dyDescent="0.25"/>
    <row r="1013077" customFormat="1" x14ac:dyDescent="0.25"/>
    <row r="1013078" customFormat="1" x14ac:dyDescent="0.25"/>
    <row r="1013079" customFormat="1" x14ac:dyDescent="0.25"/>
    <row r="1013080" customFormat="1" x14ac:dyDescent="0.25"/>
    <row r="1013081" customFormat="1" x14ac:dyDescent="0.25"/>
    <row r="1013082" customFormat="1" x14ac:dyDescent="0.25"/>
    <row r="1013083" customFormat="1" x14ac:dyDescent="0.25"/>
    <row r="1013084" customFormat="1" x14ac:dyDescent="0.25"/>
    <row r="1013085" customFormat="1" x14ac:dyDescent="0.25"/>
    <row r="1013086" customFormat="1" x14ac:dyDescent="0.25"/>
    <row r="1013087" customFormat="1" x14ac:dyDescent="0.25"/>
    <row r="1013088" customFormat="1" x14ac:dyDescent="0.25"/>
    <row r="1013089" customFormat="1" x14ac:dyDescent="0.25"/>
    <row r="1013090" customFormat="1" x14ac:dyDescent="0.25"/>
    <row r="1013091" customFormat="1" x14ac:dyDescent="0.25"/>
    <row r="1013092" customFormat="1" x14ac:dyDescent="0.25"/>
    <row r="1013093" customFormat="1" x14ac:dyDescent="0.25"/>
    <row r="1013094" customFormat="1" x14ac:dyDescent="0.25"/>
    <row r="1013095" customFormat="1" x14ac:dyDescent="0.25"/>
    <row r="1013096" customFormat="1" x14ac:dyDescent="0.25"/>
    <row r="1013097" customFormat="1" x14ac:dyDescent="0.25"/>
    <row r="1013098" customFormat="1" x14ac:dyDescent="0.25"/>
    <row r="1013099" customFormat="1" x14ac:dyDescent="0.25"/>
    <row r="1013100" customFormat="1" x14ac:dyDescent="0.25"/>
    <row r="1013101" customFormat="1" x14ac:dyDescent="0.25"/>
    <row r="1013102" customFormat="1" x14ac:dyDescent="0.25"/>
    <row r="1013103" customFormat="1" x14ac:dyDescent="0.25"/>
    <row r="1013104" customFormat="1" x14ac:dyDescent="0.25"/>
    <row r="1013105" customFormat="1" x14ac:dyDescent="0.25"/>
    <row r="1013106" customFormat="1" x14ac:dyDescent="0.25"/>
    <row r="1013107" customFormat="1" x14ac:dyDescent="0.25"/>
    <row r="1013108" customFormat="1" x14ac:dyDescent="0.25"/>
    <row r="1013109" customFormat="1" x14ac:dyDescent="0.25"/>
    <row r="1013110" customFormat="1" x14ac:dyDescent="0.25"/>
    <row r="1013111" customFormat="1" x14ac:dyDescent="0.25"/>
    <row r="1013112" customFormat="1" x14ac:dyDescent="0.25"/>
    <row r="1013113" customFormat="1" x14ac:dyDescent="0.25"/>
    <row r="1013114" customFormat="1" x14ac:dyDescent="0.25"/>
    <row r="1013115" customFormat="1" x14ac:dyDescent="0.25"/>
    <row r="1013116" customFormat="1" x14ac:dyDescent="0.25"/>
    <row r="1013117" customFormat="1" x14ac:dyDescent="0.25"/>
    <row r="1013118" customFormat="1" x14ac:dyDescent="0.25"/>
    <row r="1013119" customFormat="1" x14ac:dyDescent="0.25"/>
    <row r="1013120" customFormat="1" x14ac:dyDescent="0.25"/>
    <row r="1013121" customFormat="1" x14ac:dyDescent="0.25"/>
    <row r="1013122" customFormat="1" x14ac:dyDescent="0.25"/>
    <row r="1013123" customFormat="1" x14ac:dyDescent="0.25"/>
    <row r="1013124" customFormat="1" x14ac:dyDescent="0.25"/>
    <row r="1013125" customFormat="1" x14ac:dyDescent="0.25"/>
    <row r="1013126" customFormat="1" x14ac:dyDescent="0.25"/>
    <row r="1013127" customFormat="1" x14ac:dyDescent="0.25"/>
    <row r="1013128" customFormat="1" x14ac:dyDescent="0.25"/>
    <row r="1013129" customFormat="1" x14ac:dyDescent="0.25"/>
    <row r="1013130" customFormat="1" x14ac:dyDescent="0.25"/>
    <row r="1013131" customFormat="1" x14ac:dyDescent="0.25"/>
    <row r="1013132" customFormat="1" x14ac:dyDescent="0.25"/>
    <row r="1013133" customFormat="1" x14ac:dyDescent="0.25"/>
    <row r="1013134" customFormat="1" x14ac:dyDescent="0.25"/>
    <row r="1013135" customFormat="1" x14ac:dyDescent="0.25"/>
    <row r="1013136" customFormat="1" x14ac:dyDescent="0.25"/>
    <row r="1013137" customFormat="1" x14ac:dyDescent="0.25"/>
    <row r="1013138" customFormat="1" x14ac:dyDescent="0.25"/>
    <row r="1013139" customFormat="1" x14ac:dyDescent="0.25"/>
    <row r="1013140" customFormat="1" x14ac:dyDescent="0.25"/>
    <row r="1013141" customFormat="1" x14ac:dyDescent="0.25"/>
    <row r="1013142" customFormat="1" x14ac:dyDescent="0.25"/>
    <row r="1013143" customFormat="1" x14ac:dyDescent="0.25"/>
    <row r="1013144" customFormat="1" x14ac:dyDescent="0.25"/>
    <row r="1013145" customFormat="1" x14ac:dyDescent="0.25"/>
    <row r="1013146" customFormat="1" x14ac:dyDescent="0.25"/>
    <row r="1013147" customFormat="1" x14ac:dyDescent="0.25"/>
    <row r="1013148" customFormat="1" x14ac:dyDescent="0.25"/>
    <row r="1013149" customFormat="1" x14ac:dyDescent="0.25"/>
    <row r="1013150" customFormat="1" x14ac:dyDescent="0.25"/>
    <row r="1013151" customFormat="1" x14ac:dyDescent="0.25"/>
    <row r="1013152" customFormat="1" x14ac:dyDescent="0.25"/>
    <row r="1013153" customFormat="1" x14ac:dyDescent="0.25"/>
    <row r="1013154" customFormat="1" x14ac:dyDescent="0.25"/>
    <row r="1013155" customFormat="1" x14ac:dyDescent="0.25"/>
    <row r="1013156" customFormat="1" x14ac:dyDescent="0.25"/>
    <row r="1013157" customFormat="1" x14ac:dyDescent="0.25"/>
    <row r="1013158" customFormat="1" x14ac:dyDescent="0.25"/>
    <row r="1013159" customFormat="1" x14ac:dyDescent="0.25"/>
    <row r="1013160" customFormat="1" x14ac:dyDescent="0.25"/>
    <row r="1013161" customFormat="1" x14ac:dyDescent="0.25"/>
    <row r="1013162" customFormat="1" x14ac:dyDescent="0.25"/>
    <row r="1013163" customFormat="1" x14ac:dyDescent="0.25"/>
    <row r="1013164" customFormat="1" x14ac:dyDescent="0.25"/>
    <row r="1013165" customFormat="1" x14ac:dyDescent="0.25"/>
    <row r="1013166" customFormat="1" x14ac:dyDescent="0.25"/>
    <row r="1013167" customFormat="1" x14ac:dyDescent="0.25"/>
    <row r="1013168" customFormat="1" x14ac:dyDescent="0.25"/>
    <row r="1013169" customFormat="1" x14ac:dyDescent="0.25"/>
    <row r="1013170" customFormat="1" x14ac:dyDescent="0.25"/>
    <row r="1013171" customFormat="1" x14ac:dyDescent="0.25"/>
    <row r="1013172" customFormat="1" x14ac:dyDescent="0.25"/>
    <row r="1013173" customFormat="1" x14ac:dyDescent="0.25"/>
    <row r="1013174" customFormat="1" x14ac:dyDescent="0.25"/>
    <row r="1013175" customFormat="1" x14ac:dyDescent="0.25"/>
    <row r="1013176" customFormat="1" x14ac:dyDescent="0.25"/>
    <row r="1013177" customFormat="1" x14ac:dyDescent="0.25"/>
    <row r="1013178" customFormat="1" x14ac:dyDescent="0.25"/>
    <row r="1013179" customFormat="1" x14ac:dyDescent="0.25"/>
    <row r="1013180" customFormat="1" x14ac:dyDescent="0.25"/>
    <row r="1013181" customFormat="1" x14ac:dyDescent="0.25"/>
    <row r="1013182" customFormat="1" x14ac:dyDescent="0.25"/>
    <row r="1013183" customFormat="1" x14ac:dyDescent="0.25"/>
    <row r="1013184" customFormat="1" x14ac:dyDescent="0.25"/>
    <row r="1013185" customFormat="1" x14ac:dyDescent="0.25"/>
    <row r="1013186" customFormat="1" x14ac:dyDescent="0.25"/>
    <row r="1013187" customFormat="1" x14ac:dyDescent="0.25"/>
    <row r="1013188" customFormat="1" x14ac:dyDescent="0.25"/>
    <row r="1013189" customFormat="1" x14ac:dyDescent="0.25"/>
    <row r="1013190" customFormat="1" x14ac:dyDescent="0.25"/>
    <row r="1013191" customFormat="1" x14ac:dyDescent="0.25"/>
    <row r="1013192" customFormat="1" x14ac:dyDescent="0.25"/>
    <row r="1013193" customFormat="1" x14ac:dyDescent="0.25"/>
    <row r="1013194" customFormat="1" x14ac:dyDescent="0.25"/>
    <row r="1013195" customFormat="1" x14ac:dyDescent="0.25"/>
    <row r="1013196" customFormat="1" x14ac:dyDescent="0.25"/>
    <row r="1013197" customFormat="1" x14ac:dyDescent="0.25"/>
    <row r="1013198" customFormat="1" x14ac:dyDescent="0.25"/>
    <row r="1013199" customFormat="1" x14ac:dyDescent="0.25"/>
    <row r="1013200" customFormat="1" x14ac:dyDescent="0.25"/>
    <row r="1013201" customFormat="1" x14ac:dyDescent="0.25"/>
    <row r="1013202" customFormat="1" x14ac:dyDescent="0.25"/>
    <row r="1013203" customFormat="1" x14ac:dyDescent="0.25"/>
    <row r="1013204" customFormat="1" x14ac:dyDescent="0.25"/>
    <row r="1013205" customFormat="1" x14ac:dyDescent="0.25"/>
    <row r="1013206" customFormat="1" x14ac:dyDescent="0.25"/>
    <row r="1013207" customFormat="1" x14ac:dyDescent="0.25"/>
    <row r="1013208" customFormat="1" x14ac:dyDescent="0.25"/>
    <row r="1013209" customFormat="1" x14ac:dyDescent="0.25"/>
    <row r="1013210" customFormat="1" x14ac:dyDescent="0.25"/>
    <row r="1013211" customFormat="1" x14ac:dyDescent="0.25"/>
    <row r="1013212" customFormat="1" x14ac:dyDescent="0.25"/>
    <row r="1013213" customFormat="1" x14ac:dyDescent="0.25"/>
    <row r="1013214" customFormat="1" x14ac:dyDescent="0.25"/>
    <row r="1013215" customFormat="1" x14ac:dyDescent="0.25"/>
    <row r="1013216" customFormat="1" x14ac:dyDescent="0.25"/>
    <row r="1013217" customFormat="1" x14ac:dyDescent="0.25"/>
    <row r="1013218" customFormat="1" x14ac:dyDescent="0.25"/>
    <row r="1013219" customFormat="1" x14ac:dyDescent="0.25"/>
    <row r="1013220" customFormat="1" x14ac:dyDescent="0.25"/>
    <row r="1013221" customFormat="1" x14ac:dyDescent="0.25"/>
    <row r="1013222" customFormat="1" x14ac:dyDescent="0.25"/>
    <row r="1013223" customFormat="1" x14ac:dyDescent="0.25"/>
    <row r="1013224" customFormat="1" x14ac:dyDescent="0.25"/>
    <row r="1013225" customFormat="1" x14ac:dyDescent="0.25"/>
    <row r="1013226" customFormat="1" x14ac:dyDescent="0.25"/>
    <row r="1013227" customFormat="1" x14ac:dyDescent="0.25"/>
    <row r="1013228" customFormat="1" x14ac:dyDescent="0.25"/>
    <row r="1013229" customFormat="1" x14ac:dyDescent="0.25"/>
    <row r="1013230" customFormat="1" x14ac:dyDescent="0.25"/>
    <row r="1013231" customFormat="1" x14ac:dyDescent="0.25"/>
    <row r="1013232" customFormat="1" x14ac:dyDescent="0.25"/>
    <row r="1013233" customFormat="1" x14ac:dyDescent="0.25"/>
    <row r="1013234" customFormat="1" x14ac:dyDescent="0.25"/>
    <row r="1013235" customFormat="1" x14ac:dyDescent="0.25"/>
    <row r="1013236" customFormat="1" x14ac:dyDescent="0.25"/>
    <row r="1013237" customFormat="1" x14ac:dyDescent="0.25"/>
    <row r="1013238" customFormat="1" x14ac:dyDescent="0.25"/>
    <row r="1013239" customFormat="1" x14ac:dyDescent="0.25"/>
    <row r="1013240" customFormat="1" x14ac:dyDescent="0.25"/>
    <row r="1013241" customFormat="1" x14ac:dyDescent="0.25"/>
    <row r="1013242" customFormat="1" x14ac:dyDescent="0.25"/>
    <row r="1013243" customFormat="1" x14ac:dyDescent="0.25"/>
    <row r="1013244" customFormat="1" x14ac:dyDescent="0.25"/>
    <row r="1013245" customFormat="1" x14ac:dyDescent="0.25"/>
    <row r="1013246" customFormat="1" x14ac:dyDescent="0.25"/>
    <row r="1013247" customFormat="1" x14ac:dyDescent="0.25"/>
    <row r="1013248" customFormat="1" x14ac:dyDescent="0.25"/>
    <row r="1013249" customFormat="1" x14ac:dyDescent="0.25"/>
    <row r="1013250" customFormat="1" x14ac:dyDescent="0.25"/>
    <row r="1013251" customFormat="1" x14ac:dyDescent="0.25"/>
    <row r="1013252" customFormat="1" x14ac:dyDescent="0.25"/>
    <row r="1013253" customFormat="1" x14ac:dyDescent="0.25"/>
    <row r="1013254" customFormat="1" x14ac:dyDescent="0.25"/>
    <row r="1013255" customFormat="1" x14ac:dyDescent="0.25"/>
    <row r="1013256" customFormat="1" x14ac:dyDescent="0.25"/>
    <row r="1013257" customFormat="1" x14ac:dyDescent="0.25"/>
    <row r="1013258" customFormat="1" x14ac:dyDescent="0.25"/>
    <row r="1013259" customFormat="1" x14ac:dyDescent="0.25"/>
    <row r="1013260" customFormat="1" x14ac:dyDescent="0.25"/>
    <row r="1013261" customFormat="1" x14ac:dyDescent="0.25"/>
    <row r="1013262" customFormat="1" x14ac:dyDescent="0.25"/>
    <row r="1013263" customFormat="1" x14ac:dyDescent="0.25"/>
    <row r="1013264" customFormat="1" x14ac:dyDescent="0.25"/>
    <row r="1013265" customFormat="1" x14ac:dyDescent="0.25"/>
    <row r="1013266" customFormat="1" x14ac:dyDescent="0.25"/>
    <row r="1013267" customFormat="1" x14ac:dyDescent="0.25"/>
    <row r="1013268" customFormat="1" x14ac:dyDescent="0.25"/>
    <row r="1013269" customFormat="1" x14ac:dyDescent="0.25"/>
    <row r="1013270" customFormat="1" x14ac:dyDescent="0.25"/>
    <row r="1013271" customFormat="1" x14ac:dyDescent="0.25"/>
    <row r="1013272" customFormat="1" x14ac:dyDescent="0.25"/>
    <row r="1013273" customFormat="1" x14ac:dyDescent="0.25"/>
    <row r="1013274" customFormat="1" x14ac:dyDescent="0.25"/>
    <row r="1013275" customFormat="1" x14ac:dyDescent="0.25"/>
    <row r="1013276" customFormat="1" x14ac:dyDescent="0.25"/>
    <row r="1013277" customFormat="1" x14ac:dyDescent="0.25"/>
    <row r="1013278" customFormat="1" x14ac:dyDescent="0.25"/>
    <row r="1013279" customFormat="1" x14ac:dyDescent="0.25"/>
    <row r="1013280" customFormat="1" x14ac:dyDescent="0.25"/>
    <row r="1013281" customFormat="1" x14ac:dyDescent="0.25"/>
    <row r="1013282" customFormat="1" x14ac:dyDescent="0.25"/>
    <row r="1013283" customFormat="1" x14ac:dyDescent="0.25"/>
    <row r="1013284" customFormat="1" x14ac:dyDescent="0.25"/>
    <row r="1013285" customFormat="1" x14ac:dyDescent="0.25"/>
    <row r="1013286" customFormat="1" x14ac:dyDescent="0.25"/>
    <row r="1013287" customFormat="1" x14ac:dyDescent="0.25"/>
    <row r="1013288" customFormat="1" x14ac:dyDescent="0.25"/>
    <row r="1013289" customFormat="1" x14ac:dyDescent="0.25"/>
    <row r="1013290" customFormat="1" x14ac:dyDescent="0.25"/>
    <row r="1013291" customFormat="1" x14ac:dyDescent="0.25"/>
    <row r="1013292" customFormat="1" x14ac:dyDescent="0.25"/>
    <row r="1013293" customFormat="1" x14ac:dyDescent="0.25"/>
    <row r="1013294" customFormat="1" x14ac:dyDescent="0.25"/>
    <row r="1013295" customFormat="1" x14ac:dyDescent="0.25"/>
    <row r="1013296" customFormat="1" x14ac:dyDescent="0.25"/>
    <row r="1013297" customFormat="1" x14ac:dyDescent="0.25"/>
    <row r="1013298" customFormat="1" x14ac:dyDescent="0.25"/>
    <row r="1013299" customFormat="1" x14ac:dyDescent="0.25"/>
    <row r="1013300" customFormat="1" x14ac:dyDescent="0.25"/>
    <row r="1013301" customFormat="1" x14ac:dyDescent="0.25"/>
    <row r="1013302" customFormat="1" x14ac:dyDescent="0.25"/>
    <row r="1013303" customFormat="1" x14ac:dyDescent="0.25"/>
    <row r="1013304" customFormat="1" x14ac:dyDescent="0.25"/>
    <row r="1013305" customFormat="1" x14ac:dyDescent="0.25"/>
    <row r="1013306" customFormat="1" x14ac:dyDescent="0.25"/>
    <row r="1013307" customFormat="1" x14ac:dyDescent="0.25"/>
    <row r="1013308" customFormat="1" x14ac:dyDescent="0.25"/>
    <row r="1013309" customFormat="1" x14ac:dyDescent="0.25"/>
    <row r="1013310" customFormat="1" x14ac:dyDescent="0.25"/>
    <row r="1013311" customFormat="1" x14ac:dyDescent="0.25"/>
    <row r="1013312" customFormat="1" x14ac:dyDescent="0.25"/>
    <row r="1013313" customFormat="1" x14ac:dyDescent="0.25"/>
    <row r="1013314" customFormat="1" x14ac:dyDescent="0.25"/>
    <row r="1013315" customFormat="1" x14ac:dyDescent="0.25"/>
    <row r="1013316" customFormat="1" x14ac:dyDescent="0.25"/>
    <row r="1013317" customFormat="1" x14ac:dyDescent="0.25"/>
    <row r="1013318" customFormat="1" x14ac:dyDescent="0.25"/>
    <row r="1013319" customFormat="1" x14ac:dyDescent="0.25"/>
    <row r="1013320" customFormat="1" x14ac:dyDescent="0.25"/>
    <row r="1013321" customFormat="1" x14ac:dyDescent="0.25"/>
    <row r="1013322" customFormat="1" x14ac:dyDescent="0.25"/>
    <row r="1013323" customFormat="1" x14ac:dyDescent="0.25"/>
    <row r="1013324" customFormat="1" x14ac:dyDescent="0.25"/>
    <row r="1013325" customFormat="1" x14ac:dyDescent="0.25"/>
    <row r="1013326" customFormat="1" x14ac:dyDescent="0.25"/>
    <row r="1013327" customFormat="1" x14ac:dyDescent="0.25"/>
    <row r="1013328" customFormat="1" x14ac:dyDescent="0.25"/>
    <row r="1013329" customFormat="1" x14ac:dyDescent="0.25"/>
    <row r="1013330" customFormat="1" x14ac:dyDescent="0.25"/>
    <row r="1013331" customFormat="1" x14ac:dyDescent="0.25"/>
    <row r="1013332" customFormat="1" x14ac:dyDescent="0.25"/>
    <row r="1013333" customFormat="1" x14ac:dyDescent="0.25"/>
    <row r="1013334" customFormat="1" x14ac:dyDescent="0.25"/>
    <row r="1013335" customFormat="1" x14ac:dyDescent="0.25"/>
    <row r="1013336" customFormat="1" x14ac:dyDescent="0.25"/>
    <row r="1013337" customFormat="1" x14ac:dyDescent="0.25"/>
    <row r="1013338" customFormat="1" x14ac:dyDescent="0.25"/>
    <row r="1013339" customFormat="1" x14ac:dyDescent="0.25"/>
    <row r="1013340" customFormat="1" x14ac:dyDescent="0.25"/>
    <row r="1013341" customFormat="1" x14ac:dyDescent="0.25"/>
    <row r="1013342" customFormat="1" x14ac:dyDescent="0.25"/>
    <row r="1013343" customFormat="1" x14ac:dyDescent="0.25"/>
    <row r="1013344" customFormat="1" x14ac:dyDescent="0.25"/>
    <row r="1013345" customFormat="1" x14ac:dyDescent="0.25"/>
    <row r="1013346" customFormat="1" x14ac:dyDescent="0.25"/>
    <row r="1013347" customFormat="1" x14ac:dyDescent="0.25"/>
    <row r="1013348" customFormat="1" x14ac:dyDescent="0.25"/>
    <row r="1013349" customFormat="1" x14ac:dyDescent="0.25"/>
    <row r="1013350" customFormat="1" x14ac:dyDescent="0.25"/>
    <row r="1013351" customFormat="1" x14ac:dyDescent="0.25"/>
    <row r="1013352" customFormat="1" x14ac:dyDescent="0.25"/>
    <row r="1013353" customFormat="1" x14ac:dyDescent="0.25"/>
    <row r="1013354" customFormat="1" x14ac:dyDescent="0.25"/>
    <row r="1013355" customFormat="1" x14ac:dyDescent="0.25"/>
    <row r="1013356" customFormat="1" x14ac:dyDescent="0.25"/>
    <row r="1013357" customFormat="1" x14ac:dyDescent="0.25"/>
    <row r="1013358" customFormat="1" x14ac:dyDescent="0.25"/>
    <row r="1013359" customFormat="1" x14ac:dyDescent="0.25"/>
    <row r="1013360" customFormat="1" x14ac:dyDescent="0.25"/>
    <row r="1013361" customFormat="1" x14ac:dyDescent="0.25"/>
    <row r="1013362" customFormat="1" x14ac:dyDescent="0.25"/>
    <row r="1013363" customFormat="1" x14ac:dyDescent="0.25"/>
    <row r="1013364" customFormat="1" x14ac:dyDescent="0.25"/>
    <row r="1013365" customFormat="1" x14ac:dyDescent="0.25"/>
    <row r="1013366" customFormat="1" x14ac:dyDescent="0.25"/>
    <row r="1013367" customFormat="1" x14ac:dyDescent="0.25"/>
    <row r="1013368" customFormat="1" x14ac:dyDescent="0.25"/>
    <row r="1013369" customFormat="1" x14ac:dyDescent="0.25"/>
    <row r="1013370" customFormat="1" x14ac:dyDescent="0.25"/>
    <row r="1013371" customFormat="1" x14ac:dyDescent="0.25"/>
    <row r="1013372" customFormat="1" x14ac:dyDescent="0.25"/>
    <row r="1013373" customFormat="1" x14ac:dyDescent="0.25"/>
    <row r="1013374" customFormat="1" x14ac:dyDescent="0.25"/>
    <row r="1013375" customFormat="1" x14ac:dyDescent="0.25"/>
    <row r="1013376" customFormat="1" x14ac:dyDescent="0.25"/>
    <row r="1013377" customFormat="1" x14ac:dyDescent="0.25"/>
    <row r="1013378" customFormat="1" x14ac:dyDescent="0.25"/>
    <row r="1013379" customFormat="1" x14ac:dyDescent="0.25"/>
    <row r="1013380" customFormat="1" x14ac:dyDescent="0.25"/>
    <row r="1013381" customFormat="1" x14ac:dyDescent="0.25"/>
    <row r="1013382" customFormat="1" x14ac:dyDescent="0.25"/>
    <row r="1013383" customFormat="1" x14ac:dyDescent="0.25"/>
    <row r="1013384" customFormat="1" x14ac:dyDescent="0.25"/>
    <row r="1013385" customFormat="1" x14ac:dyDescent="0.25"/>
    <row r="1013386" customFormat="1" x14ac:dyDescent="0.25"/>
    <row r="1013387" customFormat="1" x14ac:dyDescent="0.25"/>
    <row r="1013388" customFormat="1" x14ac:dyDescent="0.25"/>
    <row r="1013389" customFormat="1" x14ac:dyDescent="0.25"/>
    <row r="1013390" customFormat="1" x14ac:dyDescent="0.25"/>
    <row r="1013391" customFormat="1" x14ac:dyDescent="0.25"/>
    <row r="1013392" customFormat="1" x14ac:dyDescent="0.25"/>
    <row r="1013393" customFormat="1" x14ac:dyDescent="0.25"/>
    <row r="1013394" customFormat="1" x14ac:dyDescent="0.25"/>
    <row r="1013395" customFormat="1" x14ac:dyDescent="0.25"/>
    <row r="1013396" customFormat="1" x14ac:dyDescent="0.25"/>
    <row r="1013397" customFormat="1" x14ac:dyDescent="0.25"/>
    <row r="1013398" customFormat="1" x14ac:dyDescent="0.25"/>
    <row r="1013399" customFormat="1" x14ac:dyDescent="0.25"/>
    <row r="1013400" customFormat="1" x14ac:dyDescent="0.25"/>
    <row r="1013401" customFormat="1" x14ac:dyDescent="0.25"/>
    <row r="1013402" customFormat="1" x14ac:dyDescent="0.25"/>
    <row r="1013403" customFormat="1" x14ac:dyDescent="0.25"/>
    <row r="1013404" customFormat="1" x14ac:dyDescent="0.25"/>
    <row r="1013405" customFormat="1" x14ac:dyDescent="0.25"/>
    <row r="1013406" customFormat="1" x14ac:dyDescent="0.25"/>
    <row r="1013407" customFormat="1" x14ac:dyDescent="0.25"/>
    <row r="1013408" customFormat="1" x14ac:dyDescent="0.25"/>
    <row r="1013409" customFormat="1" x14ac:dyDescent="0.25"/>
    <row r="1013410" customFormat="1" x14ac:dyDescent="0.25"/>
    <row r="1013411" customFormat="1" x14ac:dyDescent="0.25"/>
    <row r="1013412" customFormat="1" x14ac:dyDescent="0.25"/>
    <row r="1013413" customFormat="1" x14ac:dyDescent="0.25"/>
    <row r="1013414" customFormat="1" x14ac:dyDescent="0.25"/>
    <row r="1013415" customFormat="1" x14ac:dyDescent="0.25"/>
    <row r="1013416" customFormat="1" x14ac:dyDescent="0.25"/>
    <row r="1013417" customFormat="1" x14ac:dyDescent="0.25"/>
    <row r="1013418" customFormat="1" x14ac:dyDescent="0.25"/>
    <row r="1013419" customFormat="1" x14ac:dyDescent="0.25"/>
    <row r="1013420" customFormat="1" x14ac:dyDescent="0.25"/>
    <row r="1013421" customFormat="1" x14ac:dyDescent="0.25"/>
    <row r="1013422" customFormat="1" x14ac:dyDescent="0.25"/>
    <row r="1013423" customFormat="1" x14ac:dyDescent="0.25"/>
    <row r="1013424" customFormat="1" x14ac:dyDescent="0.25"/>
    <row r="1013425" customFormat="1" x14ac:dyDescent="0.25"/>
    <row r="1013426" customFormat="1" x14ac:dyDescent="0.25"/>
    <row r="1013427" customFormat="1" x14ac:dyDescent="0.25"/>
    <row r="1013428" customFormat="1" x14ac:dyDescent="0.25"/>
    <row r="1013429" customFormat="1" x14ac:dyDescent="0.25"/>
    <row r="1013430" customFormat="1" x14ac:dyDescent="0.25"/>
    <row r="1013431" customFormat="1" x14ac:dyDescent="0.25"/>
    <row r="1013432" customFormat="1" x14ac:dyDescent="0.25"/>
    <row r="1013433" customFormat="1" x14ac:dyDescent="0.25"/>
    <row r="1013434" customFormat="1" x14ac:dyDescent="0.25"/>
    <row r="1013435" customFormat="1" x14ac:dyDescent="0.25"/>
    <row r="1013436" customFormat="1" x14ac:dyDescent="0.25"/>
    <row r="1013437" customFormat="1" x14ac:dyDescent="0.25"/>
    <row r="1013438" customFormat="1" x14ac:dyDescent="0.25"/>
    <row r="1013439" customFormat="1" x14ac:dyDescent="0.25"/>
    <row r="1013440" customFormat="1" x14ac:dyDescent="0.25"/>
    <row r="1013441" customFormat="1" x14ac:dyDescent="0.25"/>
    <row r="1013442" customFormat="1" x14ac:dyDescent="0.25"/>
    <row r="1013443" customFormat="1" x14ac:dyDescent="0.25"/>
    <row r="1013444" customFormat="1" x14ac:dyDescent="0.25"/>
    <row r="1013445" customFormat="1" x14ac:dyDescent="0.25"/>
    <row r="1013446" customFormat="1" x14ac:dyDescent="0.25"/>
    <row r="1013447" customFormat="1" x14ac:dyDescent="0.25"/>
    <row r="1013448" customFormat="1" x14ac:dyDescent="0.25"/>
    <row r="1013449" customFormat="1" x14ac:dyDescent="0.25"/>
    <row r="1013450" customFormat="1" x14ac:dyDescent="0.25"/>
    <row r="1013451" customFormat="1" x14ac:dyDescent="0.25"/>
    <row r="1013452" customFormat="1" x14ac:dyDescent="0.25"/>
    <row r="1013453" customFormat="1" x14ac:dyDescent="0.25"/>
    <row r="1013454" customFormat="1" x14ac:dyDescent="0.25"/>
    <row r="1013455" customFormat="1" x14ac:dyDescent="0.25"/>
    <row r="1013456" customFormat="1" x14ac:dyDescent="0.25"/>
    <row r="1013457" customFormat="1" x14ac:dyDescent="0.25"/>
    <row r="1013458" customFormat="1" x14ac:dyDescent="0.25"/>
    <row r="1013459" customFormat="1" x14ac:dyDescent="0.25"/>
    <row r="1013460" customFormat="1" x14ac:dyDescent="0.25"/>
    <row r="1013461" customFormat="1" x14ac:dyDescent="0.25"/>
    <row r="1013462" customFormat="1" x14ac:dyDescent="0.25"/>
    <row r="1013463" customFormat="1" x14ac:dyDescent="0.25"/>
    <row r="1013464" customFormat="1" x14ac:dyDescent="0.25"/>
    <row r="1013465" customFormat="1" x14ac:dyDescent="0.25"/>
    <row r="1013466" customFormat="1" x14ac:dyDescent="0.25"/>
    <row r="1013467" customFormat="1" x14ac:dyDescent="0.25"/>
    <row r="1013468" customFormat="1" x14ac:dyDescent="0.25"/>
    <row r="1013469" customFormat="1" x14ac:dyDescent="0.25"/>
    <row r="1013470" customFormat="1" x14ac:dyDescent="0.25"/>
    <row r="1013471" customFormat="1" x14ac:dyDescent="0.25"/>
    <row r="1013472" customFormat="1" x14ac:dyDescent="0.25"/>
    <row r="1013473" customFormat="1" x14ac:dyDescent="0.25"/>
    <row r="1013474" customFormat="1" x14ac:dyDescent="0.25"/>
    <row r="1013475" customFormat="1" x14ac:dyDescent="0.25"/>
    <row r="1013476" customFormat="1" x14ac:dyDescent="0.25"/>
    <row r="1013477" customFormat="1" x14ac:dyDescent="0.25"/>
    <row r="1013478" customFormat="1" x14ac:dyDescent="0.25"/>
    <row r="1013479" customFormat="1" x14ac:dyDescent="0.25"/>
    <row r="1013480" customFormat="1" x14ac:dyDescent="0.25"/>
    <row r="1013481" customFormat="1" x14ac:dyDescent="0.25"/>
    <row r="1013482" customFormat="1" x14ac:dyDescent="0.25"/>
    <row r="1013483" customFormat="1" x14ac:dyDescent="0.25"/>
    <row r="1013484" customFormat="1" x14ac:dyDescent="0.25"/>
    <row r="1013485" customFormat="1" x14ac:dyDescent="0.25"/>
    <row r="1013486" customFormat="1" x14ac:dyDescent="0.25"/>
    <row r="1013487" customFormat="1" x14ac:dyDescent="0.25"/>
    <row r="1013488" customFormat="1" x14ac:dyDescent="0.25"/>
    <row r="1013489" customFormat="1" x14ac:dyDescent="0.25"/>
    <row r="1013490" customFormat="1" x14ac:dyDescent="0.25"/>
    <row r="1013491" customFormat="1" x14ac:dyDescent="0.25"/>
    <row r="1013492" customFormat="1" x14ac:dyDescent="0.25"/>
    <row r="1013493" customFormat="1" x14ac:dyDescent="0.25"/>
    <row r="1013494" customFormat="1" x14ac:dyDescent="0.25"/>
    <row r="1013495" customFormat="1" x14ac:dyDescent="0.25"/>
    <row r="1013496" customFormat="1" x14ac:dyDescent="0.25"/>
    <row r="1013497" customFormat="1" x14ac:dyDescent="0.25"/>
    <row r="1013498" customFormat="1" x14ac:dyDescent="0.25"/>
    <row r="1013499" customFormat="1" x14ac:dyDescent="0.25"/>
    <row r="1013500" customFormat="1" x14ac:dyDescent="0.25"/>
    <row r="1013501" customFormat="1" x14ac:dyDescent="0.25"/>
    <row r="1013502" customFormat="1" x14ac:dyDescent="0.25"/>
    <row r="1013503" customFormat="1" x14ac:dyDescent="0.25"/>
    <row r="1013504" customFormat="1" x14ac:dyDescent="0.25"/>
    <row r="1013505" customFormat="1" x14ac:dyDescent="0.25"/>
    <row r="1013506" customFormat="1" x14ac:dyDescent="0.25"/>
    <row r="1013507" customFormat="1" x14ac:dyDescent="0.25"/>
    <row r="1013508" customFormat="1" x14ac:dyDescent="0.25"/>
    <row r="1013509" customFormat="1" x14ac:dyDescent="0.25"/>
    <row r="1013510" customFormat="1" x14ac:dyDescent="0.25"/>
    <row r="1013511" customFormat="1" x14ac:dyDescent="0.25"/>
    <row r="1013512" customFormat="1" x14ac:dyDescent="0.25"/>
    <row r="1013513" customFormat="1" x14ac:dyDescent="0.25"/>
    <row r="1013514" customFormat="1" x14ac:dyDescent="0.25"/>
    <row r="1013515" customFormat="1" x14ac:dyDescent="0.25"/>
    <row r="1013516" customFormat="1" x14ac:dyDescent="0.25"/>
    <row r="1013517" customFormat="1" x14ac:dyDescent="0.25"/>
    <row r="1013518" customFormat="1" x14ac:dyDescent="0.25"/>
    <row r="1013519" customFormat="1" x14ac:dyDescent="0.25"/>
    <row r="1013520" customFormat="1" x14ac:dyDescent="0.25"/>
    <row r="1013521" customFormat="1" x14ac:dyDescent="0.25"/>
    <row r="1013522" customFormat="1" x14ac:dyDescent="0.25"/>
    <row r="1013523" customFormat="1" x14ac:dyDescent="0.25"/>
    <row r="1013524" customFormat="1" x14ac:dyDescent="0.25"/>
    <row r="1013525" customFormat="1" x14ac:dyDescent="0.25"/>
    <row r="1013526" customFormat="1" x14ac:dyDescent="0.25"/>
    <row r="1013527" customFormat="1" x14ac:dyDescent="0.25"/>
    <row r="1013528" customFormat="1" x14ac:dyDescent="0.25"/>
    <row r="1013529" customFormat="1" x14ac:dyDescent="0.25"/>
    <row r="1013530" customFormat="1" x14ac:dyDescent="0.25"/>
    <row r="1013531" customFormat="1" x14ac:dyDescent="0.25"/>
    <row r="1013532" customFormat="1" x14ac:dyDescent="0.25"/>
    <row r="1013533" customFormat="1" x14ac:dyDescent="0.25"/>
    <row r="1013534" customFormat="1" x14ac:dyDescent="0.25"/>
    <row r="1013535" customFormat="1" x14ac:dyDescent="0.25"/>
    <row r="1013536" customFormat="1" x14ac:dyDescent="0.25"/>
    <row r="1013537" customFormat="1" x14ac:dyDescent="0.25"/>
    <row r="1013538" customFormat="1" x14ac:dyDescent="0.25"/>
    <row r="1013539" customFormat="1" x14ac:dyDescent="0.25"/>
    <row r="1013540" customFormat="1" x14ac:dyDescent="0.25"/>
    <row r="1013541" customFormat="1" x14ac:dyDescent="0.25"/>
    <row r="1013542" customFormat="1" x14ac:dyDescent="0.25"/>
    <row r="1013543" customFormat="1" x14ac:dyDescent="0.25"/>
    <row r="1013544" customFormat="1" x14ac:dyDescent="0.25"/>
    <row r="1013545" customFormat="1" x14ac:dyDescent="0.25"/>
    <row r="1013546" customFormat="1" x14ac:dyDescent="0.25"/>
    <row r="1013547" customFormat="1" x14ac:dyDescent="0.25"/>
    <row r="1013548" customFormat="1" x14ac:dyDescent="0.25"/>
    <row r="1013549" customFormat="1" x14ac:dyDescent="0.25"/>
    <row r="1013550" customFormat="1" x14ac:dyDescent="0.25"/>
    <row r="1013551" customFormat="1" x14ac:dyDescent="0.25"/>
    <row r="1013552" customFormat="1" x14ac:dyDescent="0.25"/>
    <row r="1013553" customFormat="1" x14ac:dyDescent="0.25"/>
    <row r="1013554" customFormat="1" x14ac:dyDescent="0.25"/>
    <row r="1013555" customFormat="1" x14ac:dyDescent="0.25"/>
    <row r="1013556" customFormat="1" x14ac:dyDescent="0.25"/>
    <row r="1013557" customFormat="1" x14ac:dyDescent="0.25"/>
    <row r="1013558" customFormat="1" x14ac:dyDescent="0.25"/>
    <row r="1013559" customFormat="1" x14ac:dyDescent="0.25"/>
    <row r="1013560" customFormat="1" x14ac:dyDescent="0.25"/>
    <row r="1013561" customFormat="1" x14ac:dyDescent="0.25"/>
    <row r="1013562" customFormat="1" x14ac:dyDescent="0.25"/>
    <row r="1013563" customFormat="1" x14ac:dyDescent="0.25"/>
    <row r="1013564" customFormat="1" x14ac:dyDescent="0.25"/>
    <row r="1013565" customFormat="1" x14ac:dyDescent="0.25"/>
    <row r="1013566" customFormat="1" x14ac:dyDescent="0.25"/>
    <row r="1013567" customFormat="1" x14ac:dyDescent="0.25"/>
    <row r="1013568" customFormat="1" x14ac:dyDescent="0.25"/>
    <row r="1013569" customFormat="1" x14ac:dyDescent="0.25"/>
    <row r="1013570" customFormat="1" x14ac:dyDescent="0.25"/>
    <row r="1013571" customFormat="1" x14ac:dyDescent="0.25"/>
    <row r="1013572" customFormat="1" x14ac:dyDescent="0.25"/>
    <row r="1013573" customFormat="1" x14ac:dyDescent="0.25"/>
    <row r="1013574" customFormat="1" x14ac:dyDescent="0.25"/>
    <row r="1013575" customFormat="1" x14ac:dyDescent="0.25"/>
    <row r="1013576" customFormat="1" x14ac:dyDescent="0.25"/>
    <row r="1013577" customFormat="1" x14ac:dyDescent="0.25"/>
    <row r="1013578" customFormat="1" x14ac:dyDescent="0.25"/>
    <row r="1013579" customFormat="1" x14ac:dyDescent="0.25"/>
    <row r="1013580" customFormat="1" x14ac:dyDescent="0.25"/>
    <row r="1013581" customFormat="1" x14ac:dyDescent="0.25"/>
    <row r="1013582" customFormat="1" x14ac:dyDescent="0.25"/>
    <row r="1013583" customFormat="1" x14ac:dyDescent="0.25"/>
    <row r="1013584" customFormat="1" x14ac:dyDescent="0.25"/>
    <row r="1013585" customFormat="1" x14ac:dyDescent="0.25"/>
    <row r="1013586" customFormat="1" x14ac:dyDescent="0.25"/>
    <row r="1013587" customFormat="1" x14ac:dyDescent="0.25"/>
    <row r="1013588" customFormat="1" x14ac:dyDescent="0.25"/>
    <row r="1013589" customFormat="1" x14ac:dyDescent="0.25"/>
    <row r="1013590" customFormat="1" x14ac:dyDescent="0.25"/>
    <row r="1013591" customFormat="1" x14ac:dyDescent="0.25"/>
    <row r="1013592" customFormat="1" x14ac:dyDescent="0.25"/>
    <row r="1013593" customFormat="1" x14ac:dyDescent="0.25"/>
    <row r="1013594" customFormat="1" x14ac:dyDescent="0.25"/>
    <row r="1013595" customFormat="1" x14ac:dyDescent="0.25"/>
    <row r="1013596" customFormat="1" x14ac:dyDescent="0.25"/>
    <row r="1013597" customFormat="1" x14ac:dyDescent="0.25"/>
    <row r="1013598" customFormat="1" x14ac:dyDescent="0.25"/>
    <row r="1013599" customFormat="1" x14ac:dyDescent="0.25"/>
    <row r="1013600" customFormat="1" x14ac:dyDescent="0.25"/>
    <row r="1013601" customFormat="1" x14ac:dyDescent="0.25"/>
    <row r="1013602" customFormat="1" x14ac:dyDescent="0.25"/>
    <row r="1013603" customFormat="1" x14ac:dyDescent="0.25"/>
    <row r="1013604" customFormat="1" x14ac:dyDescent="0.25"/>
    <row r="1013605" customFormat="1" x14ac:dyDescent="0.25"/>
    <row r="1013606" customFormat="1" x14ac:dyDescent="0.25"/>
    <row r="1013607" customFormat="1" x14ac:dyDescent="0.25"/>
    <row r="1013608" customFormat="1" x14ac:dyDescent="0.25"/>
    <row r="1013609" customFormat="1" x14ac:dyDescent="0.25"/>
    <row r="1013610" customFormat="1" x14ac:dyDescent="0.25"/>
    <row r="1013611" customFormat="1" x14ac:dyDescent="0.25"/>
    <row r="1013612" customFormat="1" x14ac:dyDescent="0.25"/>
    <row r="1013613" customFormat="1" x14ac:dyDescent="0.25"/>
    <row r="1013614" customFormat="1" x14ac:dyDescent="0.25"/>
    <row r="1013615" customFormat="1" x14ac:dyDescent="0.25"/>
    <row r="1013616" customFormat="1" x14ac:dyDescent="0.25"/>
    <row r="1013617" customFormat="1" x14ac:dyDescent="0.25"/>
    <row r="1013618" customFormat="1" x14ac:dyDescent="0.25"/>
    <row r="1013619" customFormat="1" x14ac:dyDescent="0.25"/>
    <row r="1013620" customFormat="1" x14ac:dyDescent="0.25"/>
    <row r="1013621" customFormat="1" x14ac:dyDescent="0.25"/>
    <row r="1013622" customFormat="1" x14ac:dyDescent="0.25"/>
    <row r="1013623" customFormat="1" x14ac:dyDescent="0.25"/>
    <row r="1013624" customFormat="1" x14ac:dyDescent="0.25"/>
    <row r="1013625" customFormat="1" x14ac:dyDescent="0.25"/>
    <row r="1013626" customFormat="1" x14ac:dyDescent="0.25"/>
    <row r="1013627" customFormat="1" x14ac:dyDescent="0.25"/>
    <row r="1013628" customFormat="1" x14ac:dyDescent="0.25"/>
    <row r="1013629" customFormat="1" x14ac:dyDescent="0.25"/>
    <row r="1013630" customFormat="1" x14ac:dyDescent="0.25"/>
    <row r="1013631" customFormat="1" x14ac:dyDescent="0.25"/>
    <row r="1013632" customFormat="1" x14ac:dyDescent="0.25"/>
    <row r="1013633" customFormat="1" x14ac:dyDescent="0.25"/>
    <row r="1013634" customFormat="1" x14ac:dyDescent="0.25"/>
    <row r="1013635" customFormat="1" x14ac:dyDescent="0.25"/>
    <row r="1013636" customFormat="1" x14ac:dyDescent="0.25"/>
    <row r="1013637" customFormat="1" x14ac:dyDescent="0.25"/>
    <row r="1013638" customFormat="1" x14ac:dyDescent="0.25"/>
    <row r="1013639" customFormat="1" x14ac:dyDescent="0.25"/>
    <row r="1013640" customFormat="1" x14ac:dyDescent="0.25"/>
    <row r="1013641" customFormat="1" x14ac:dyDescent="0.25"/>
    <row r="1013642" customFormat="1" x14ac:dyDescent="0.25"/>
    <row r="1013643" customFormat="1" x14ac:dyDescent="0.25"/>
    <row r="1013644" customFormat="1" x14ac:dyDescent="0.25"/>
    <row r="1013645" customFormat="1" x14ac:dyDescent="0.25"/>
    <row r="1013646" customFormat="1" x14ac:dyDescent="0.25"/>
    <row r="1013647" customFormat="1" x14ac:dyDescent="0.25"/>
    <row r="1013648" customFormat="1" x14ac:dyDescent="0.25"/>
    <row r="1013649" customFormat="1" x14ac:dyDescent="0.25"/>
    <row r="1013650" customFormat="1" x14ac:dyDescent="0.25"/>
    <row r="1013651" customFormat="1" x14ac:dyDescent="0.25"/>
    <row r="1013652" customFormat="1" x14ac:dyDescent="0.25"/>
    <row r="1013653" customFormat="1" x14ac:dyDescent="0.25"/>
    <row r="1013654" customFormat="1" x14ac:dyDescent="0.25"/>
    <row r="1013655" customFormat="1" x14ac:dyDescent="0.25"/>
    <row r="1013656" customFormat="1" x14ac:dyDescent="0.25"/>
    <row r="1013657" customFormat="1" x14ac:dyDescent="0.25"/>
    <row r="1013658" customFormat="1" x14ac:dyDescent="0.25"/>
    <row r="1013659" customFormat="1" x14ac:dyDescent="0.25"/>
    <row r="1013660" customFormat="1" x14ac:dyDescent="0.25"/>
    <row r="1013661" customFormat="1" x14ac:dyDescent="0.25"/>
    <row r="1013662" customFormat="1" x14ac:dyDescent="0.25"/>
    <row r="1013663" customFormat="1" x14ac:dyDescent="0.25"/>
    <row r="1013664" customFormat="1" x14ac:dyDescent="0.25"/>
    <row r="1013665" customFormat="1" x14ac:dyDescent="0.25"/>
    <row r="1013666" customFormat="1" x14ac:dyDescent="0.25"/>
    <row r="1013667" customFormat="1" x14ac:dyDescent="0.25"/>
    <row r="1013668" customFormat="1" x14ac:dyDescent="0.25"/>
    <row r="1013669" customFormat="1" x14ac:dyDescent="0.25"/>
    <row r="1013670" customFormat="1" x14ac:dyDescent="0.25"/>
    <row r="1013671" customFormat="1" x14ac:dyDescent="0.25"/>
    <row r="1013672" customFormat="1" x14ac:dyDescent="0.25"/>
    <row r="1013673" customFormat="1" x14ac:dyDescent="0.25"/>
    <row r="1013674" customFormat="1" x14ac:dyDescent="0.25"/>
    <row r="1013675" customFormat="1" x14ac:dyDescent="0.25"/>
    <row r="1013676" customFormat="1" x14ac:dyDescent="0.25"/>
    <row r="1013677" customFormat="1" x14ac:dyDescent="0.25"/>
    <row r="1013678" customFormat="1" x14ac:dyDescent="0.25"/>
    <row r="1013679" customFormat="1" x14ac:dyDescent="0.25"/>
    <row r="1013680" customFormat="1" x14ac:dyDescent="0.25"/>
    <row r="1013681" customFormat="1" x14ac:dyDescent="0.25"/>
    <row r="1013682" customFormat="1" x14ac:dyDescent="0.25"/>
    <row r="1013683" customFormat="1" x14ac:dyDescent="0.25"/>
    <row r="1013684" customFormat="1" x14ac:dyDescent="0.25"/>
    <row r="1013685" customFormat="1" x14ac:dyDescent="0.25"/>
    <row r="1013686" customFormat="1" x14ac:dyDescent="0.25"/>
    <row r="1013687" customFormat="1" x14ac:dyDescent="0.25"/>
    <row r="1013688" customFormat="1" x14ac:dyDescent="0.25"/>
    <row r="1013689" customFormat="1" x14ac:dyDescent="0.25"/>
    <row r="1013690" customFormat="1" x14ac:dyDescent="0.25"/>
    <row r="1013691" customFormat="1" x14ac:dyDescent="0.25"/>
    <row r="1013692" customFormat="1" x14ac:dyDescent="0.25"/>
    <row r="1013693" customFormat="1" x14ac:dyDescent="0.25"/>
    <row r="1013694" customFormat="1" x14ac:dyDescent="0.25"/>
    <row r="1013695" customFormat="1" x14ac:dyDescent="0.25"/>
    <row r="1013696" customFormat="1" x14ac:dyDescent="0.25"/>
    <row r="1013697" customFormat="1" x14ac:dyDescent="0.25"/>
    <row r="1013698" customFormat="1" x14ac:dyDescent="0.25"/>
    <row r="1013699" customFormat="1" x14ac:dyDescent="0.25"/>
    <row r="1013700" customFormat="1" x14ac:dyDescent="0.25"/>
    <row r="1013701" customFormat="1" x14ac:dyDescent="0.25"/>
    <row r="1013702" customFormat="1" x14ac:dyDescent="0.25"/>
    <row r="1013703" customFormat="1" x14ac:dyDescent="0.25"/>
    <row r="1013704" customFormat="1" x14ac:dyDescent="0.25"/>
    <row r="1013705" customFormat="1" x14ac:dyDescent="0.25"/>
    <row r="1013706" customFormat="1" x14ac:dyDescent="0.25"/>
    <row r="1013707" customFormat="1" x14ac:dyDescent="0.25"/>
    <row r="1013708" customFormat="1" x14ac:dyDescent="0.25"/>
    <row r="1013709" customFormat="1" x14ac:dyDescent="0.25"/>
    <row r="1013710" customFormat="1" x14ac:dyDescent="0.25"/>
    <row r="1013711" customFormat="1" x14ac:dyDescent="0.25"/>
    <row r="1013712" customFormat="1" x14ac:dyDescent="0.25"/>
    <row r="1013713" customFormat="1" x14ac:dyDescent="0.25"/>
    <row r="1013714" customFormat="1" x14ac:dyDescent="0.25"/>
    <row r="1013715" customFormat="1" x14ac:dyDescent="0.25"/>
    <row r="1013716" customFormat="1" x14ac:dyDescent="0.25"/>
    <row r="1013717" customFormat="1" x14ac:dyDescent="0.25"/>
    <row r="1013718" customFormat="1" x14ac:dyDescent="0.25"/>
    <row r="1013719" customFormat="1" x14ac:dyDescent="0.25"/>
    <row r="1013720" customFormat="1" x14ac:dyDescent="0.25"/>
    <row r="1013721" customFormat="1" x14ac:dyDescent="0.25"/>
    <row r="1013722" customFormat="1" x14ac:dyDescent="0.25"/>
    <row r="1013723" customFormat="1" x14ac:dyDescent="0.25"/>
    <row r="1013724" customFormat="1" x14ac:dyDescent="0.25"/>
    <row r="1013725" customFormat="1" x14ac:dyDescent="0.25"/>
    <row r="1013726" customFormat="1" x14ac:dyDescent="0.25"/>
    <row r="1013727" customFormat="1" x14ac:dyDescent="0.25"/>
    <row r="1013728" customFormat="1" x14ac:dyDescent="0.25"/>
    <row r="1013729" customFormat="1" x14ac:dyDescent="0.25"/>
    <row r="1013730" customFormat="1" x14ac:dyDescent="0.25"/>
    <row r="1013731" customFormat="1" x14ac:dyDescent="0.25"/>
    <row r="1013732" customFormat="1" x14ac:dyDescent="0.25"/>
    <row r="1013733" customFormat="1" x14ac:dyDescent="0.25"/>
    <row r="1013734" customFormat="1" x14ac:dyDescent="0.25"/>
    <row r="1013735" customFormat="1" x14ac:dyDescent="0.25"/>
    <row r="1013736" customFormat="1" x14ac:dyDescent="0.25"/>
    <row r="1013737" customFormat="1" x14ac:dyDescent="0.25"/>
    <row r="1013738" customFormat="1" x14ac:dyDescent="0.25"/>
    <row r="1013739" customFormat="1" x14ac:dyDescent="0.25"/>
    <row r="1013740" customFormat="1" x14ac:dyDescent="0.25"/>
    <row r="1013741" customFormat="1" x14ac:dyDescent="0.25"/>
    <row r="1013742" customFormat="1" x14ac:dyDescent="0.25"/>
    <row r="1013743" customFormat="1" x14ac:dyDescent="0.25"/>
    <row r="1013744" customFormat="1" x14ac:dyDescent="0.25"/>
    <row r="1013745" customFormat="1" x14ac:dyDescent="0.25"/>
    <row r="1013746" customFormat="1" x14ac:dyDescent="0.25"/>
    <row r="1013747" customFormat="1" x14ac:dyDescent="0.25"/>
    <row r="1013748" customFormat="1" x14ac:dyDescent="0.25"/>
    <row r="1013749" customFormat="1" x14ac:dyDescent="0.25"/>
    <row r="1013750" customFormat="1" x14ac:dyDescent="0.25"/>
    <row r="1013751" customFormat="1" x14ac:dyDescent="0.25"/>
    <row r="1013752" customFormat="1" x14ac:dyDescent="0.25"/>
    <row r="1013753" customFormat="1" x14ac:dyDescent="0.25"/>
    <row r="1013754" customFormat="1" x14ac:dyDescent="0.25"/>
    <row r="1013755" customFormat="1" x14ac:dyDescent="0.25"/>
    <row r="1013756" customFormat="1" x14ac:dyDescent="0.25"/>
    <row r="1013757" customFormat="1" x14ac:dyDescent="0.25"/>
    <row r="1013758" customFormat="1" x14ac:dyDescent="0.25"/>
    <row r="1013759" customFormat="1" x14ac:dyDescent="0.25"/>
    <row r="1013760" customFormat="1" x14ac:dyDescent="0.25"/>
    <row r="1013761" customFormat="1" x14ac:dyDescent="0.25"/>
    <row r="1013762" customFormat="1" x14ac:dyDescent="0.25"/>
    <row r="1013763" customFormat="1" x14ac:dyDescent="0.25"/>
    <row r="1013764" customFormat="1" x14ac:dyDescent="0.25"/>
    <row r="1013765" customFormat="1" x14ac:dyDescent="0.25"/>
    <row r="1013766" customFormat="1" x14ac:dyDescent="0.25"/>
    <row r="1013767" customFormat="1" x14ac:dyDescent="0.25"/>
    <row r="1013768" customFormat="1" x14ac:dyDescent="0.25"/>
    <row r="1013769" customFormat="1" x14ac:dyDescent="0.25"/>
    <row r="1013770" customFormat="1" x14ac:dyDescent="0.25"/>
    <row r="1013771" customFormat="1" x14ac:dyDescent="0.25"/>
    <row r="1013772" customFormat="1" x14ac:dyDescent="0.25"/>
    <row r="1013773" customFormat="1" x14ac:dyDescent="0.25"/>
    <row r="1013774" customFormat="1" x14ac:dyDescent="0.25"/>
    <row r="1013775" customFormat="1" x14ac:dyDescent="0.25"/>
    <row r="1013776" customFormat="1" x14ac:dyDescent="0.25"/>
    <row r="1013777" customFormat="1" x14ac:dyDescent="0.25"/>
    <row r="1013778" customFormat="1" x14ac:dyDescent="0.25"/>
    <row r="1013779" customFormat="1" x14ac:dyDescent="0.25"/>
    <row r="1013780" customFormat="1" x14ac:dyDescent="0.25"/>
    <row r="1013781" customFormat="1" x14ac:dyDescent="0.25"/>
    <row r="1013782" customFormat="1" x14ac:dyDescent="0.25"/>
    <row r="1013783" customFormat="1" x14ac:dyDescent="0.25"/>
    <row r="1013784" customFormat="1" x14ac:dyDescent="0.25"/>
    <row r="1013785" customFormat="1" x14ac:dyDescent="0.25"/>
    <row r="1013786" customFormat="1" x14ac:dyDescent="0.25"/>
    <row r="1013787" customFormat="1" x14ac:dyDescent="0.25"/>
    <row r="1013788" customFormat="1" x14ac:dyDescent="0.25"/>
    <row r="1013789" customFormat="1" x14ac:dyDescent="0.25"/>
    <row r="1013790" customFormat="1" x14ac:dyDescent="0.25"/>
    <row r="1013791" customFormat="1" x14ac:dyDescent="0.25"/>
    <row r="1013792" customFormat="1" x14ac:dyDescent="0.25"/>
    <row r="1013793" customFormat="1" x14ac:dyDescent="0.25"/>
    <row r="1013794" customFormat="1" x14ac:dyDescent="0.25"/>
    <row r="1013795" customFormat="1" x14ac:dyDescent="0.25"/>
    <row r="1013796" customFormat="1" x14ac:dyDescent="0.25"/>
    <row r="1013797" customFormat="1" x14ac:dyDescent="0.25"/>
    <row r="1013798" customFormat="1" x14ac:dyDescent="0.25"/>
    <row r="1013799" customFormat="1" x14ac:dyDescent="0.25"/>
    <row r="1013800" customFormat="1" x14ac:dyDescent="0.25"/>
    <row r="1013801" customFormat="1" x14ac:dyDescent="0.25"/>
    <row r="1013802" customFormat="1" x14ac:dyDescent="0.25"/>
    <row r="1013803" customFormat="1" x14ac:dyDescent="0.25"/>
    <row r="1013804" customFormat="1" x14ac:dyDescent="0.25"/>
    <row r="1013805" customFormat="1" x14ac:dyDescent="0.25"/>
    <row r="1013806" customFormat="1" x14ac:dyDescent="0.25"/>
    <row r="1013807" customFormat="1" x14ac:dyDescent="0.25"/>
    <row r="1013808" customFormat="1" x14ac:dyDescent="0.25"/>
    <row r="1013809" customFormat="1" x14ac:dyDescent="0.25"/>
    <row r="1013810" customFormat="1" x14ac:dyDescent="0.25"/>
    <row r="1013811" customFormat="1" x14ac:dyDescent="0.25"/>
    <row r="1013812" customFormat="1" x14ac:dyDescent="0.25"/>
    <row r="1013813" customFormat="1" x14ac:dyDescent="0.25"/>
    <row r="1013814" customFormat="1" x14ac:dyDescent="0.25"/>
    <row r="1013815" customFormat="1" x14ac:dyDescent="0.25"/>
    <row r="1013816" customFormat="1" x14ac:dyDescent="0.25"/>
    <row r="1013817" customFormat="1" x14ac:dyDescent="0.25"/>
    <row r="1013818" customFormat="1" x14ac:dyDescent="0.25"/>
    <row r="1013819" customFormat="1" x14ac:dyDescent="0.25"/>
    <row r="1013820" customFormat="1" x14ac:dyDescent="0.25"/>
    <row r="1013821" customFormat="1" x14ac:dyDescent="0.25"/>
    <row r="1013822" customFormat="1" x14ac:dyDescent="0.25"/>
    <row r="1013823" customFormat="1" x14ac:dyDescent="0.25"/>
    <row r="1013824" customFormat="1" x14ac:dyDescent="0.25"/>
    <row r="1013825" customFormat="1" x14ac:dyDescent="0.25"/>
    <row r="1013826" customFormat="1" x14ac:dyDescent="0.25"/>
    <row r="1013827" customFormat="1" x14ac:dyDescent="0.25"/>
    <row r="1013828" customFormat="1" x14ac:dyDescent="0.25"/>
    <row r="1013829" customFormat="1" x14ac:dyDescent="0.25"/>
    <row r="1013830" customFormat="1" x14ac:dyDescent="0.25"/>
    <row r="1013831" customFormat="1" x14ac:dyDescent="0.25"/>
    <row r="1013832" customFormat="1" x14ac:dyDescent="0.25"/>
    <row r="1013833" customFormat="1" x14ac:dyDescent="0.25"/>
    <row r="1013834" customFormat="1" x14ac:dyDescent="0.25"/>
    <row r="1013835" customFormat="1" x14ac:dyDescent="0.25"/>
    <row r="1013836" customFormat="1" x14ac:dyDescent="0.25"/>
    <row r="1013837" customFormat="1" x14ac:dyDescent="0.25"/>
    <row r="1013838" customFormat="1" x14ac:dyDescent="0.25"/>
    <row r="1013839" customFormat="1" x14ac:dyDescent="0.25"/>
    <row r="1013840" customFormat="1" x14ac:dyDescent="0.25"/>
    <row r="1013841" customFormat="1" x14ac:dyDescent="0.25"/>
    <row r="1013842" customFormat="1" x14ac:dyDescent="0.25"/>
    <row r="1013843" customFormat="1" x14ac:dyDescent="0.25"/>
    <row r="1013844" customFormat="1" x14ac:dyDescent="0.25"/>
    <row r="1013845" customFormat="1" x14ac:dyDescent="0.25"/>
    <row r="1013846" customFormat="1" x14ac:dyDescent="0.25"/>
    <row r="1013847" customFormat="1" x14ac:dyDescent="0.25"/>
    <row r="1013848" customFormat="1" x14ac:dyDescent="0.25"/>
    <row r="1013849" customFormat="1" x14ac:dyDescent="0.25"/>
    <row r="1013850" customFormat="1" x14ac:dyDescent="0.25"/>
    <row r="1013851" customFormat="1" x14ac:dyDescent="0.25"/>
    <row r="1013852" customFormat="1" x14ac:dyDescent="0.25"/>
    <row r="1013853" customFormat="1" x14ac:dyDescent="0.25"/>
    <row r="1013854" customFormat="1" x14ac:dyDescent="0.25"/>
    <row r="1013855" customFormat="1" x14ac:dyDescent="0.25"/>
    <row r="1013856" customFormat="1" x14ac:dyDescent="0.25"/>
    <row r="1013857" customFormat="1" x14ac:dyDescent="0.25"/>
    <row r="1013858" customFormat="1" x14ac:dyDescent="0.25"/>
    <row r="1013859" customFormat="1" x14ac:dyDescent="0.25"/>
    <row r="1013860" customFormat="1" x14ac:dyDescent="0.25"/>
    <row r="1013861" customFormat="1" x14ac:dyDescent="0.25"/>
    <row r="1013862" customFormat="1" x14ac:dyDescent="0.25"/>
    <row r="1013863" customFormat="1" x14ac:dyDescent="0.25"/>
    <row r="1013864" customFormat="1" x14ac:dyDescent="0.25"/>
    <row r="1013865" customFormat="1" x14ac:dyDescent="0.25"/>
    <row r="1013866" customFormat="1" x14ac:dyDescent="0.25"/>
    <row r="1013867" customFormat="1" x14ac:dyDescent="0.25"/>
    <row r="1013868" customFormat="1" x14ac:dyDescent="0.25"/>
    <row r="1013869" customFormat="1" x14ac:dyDescent="0.25"/>
    <row r="1013870" customFormat="1" x14ac:dyDescent="0.25"/>
    <row r="1013871" customFormat="1" x14ac:dyDescent="0.25"/>
    <row r="1013872" customFormat="1" x14ac:dyDescent="0.25"/>
    <row r="1013873" customFormat="1" x14ac:dyDescent="0.25"/>
    <row r="1013874" customFormat="1" x14ac:dyDescent="0.25"/>
    <row r="1013875" customFormat="1" x14ac:dyDescent="0.25"/>
    <row r="1013876" customFormat="1" x14ac:dyDescent="0.25"/>
    <row r="1013877" customFormat="1" x14ac:dyDescent="0.25"/>
    <row r="1013878" customFormat="1" x14ac:dyDescent="0.25"/>
    <row r="1013879" customFormat="1" x14ac:dyDescent="0.25"/>
    <row r="1013880" customFormat="1" x14ac:dyDescent="0.25"/>
    <row r="1013881" customFormat="1" x14ac:dyDescent="0.25"/>
    <row r="1013882" customFormat="1" x14ac:dyDescent="0.25"/>
    <row r="1013883" customFormat="1" x14ac:dyDescent="0.25"/>
    <row r="1013884" customFormat="1" x14ac:dyDescent="0.25"/>
    <row r="1013885" customFormat="1" x14ac:dyDescent="0.25"/>
    <row r="1013886" customFormat="1" x14ac:dyDescent="0.25"/>
    <row r="1013887" customFormat="1" x14ac:dyDescent="0.25"/>
    <row r="1013888" customFormat="1" x14ac:dyDescent="0.25"/>
    <row r="1013889" customFormat="1" x14ac:dyDescent="0.25"/>
    <row r="1013890" customFormat="1" x14ac:dyDescent="0.25"/>
    <row r="1013891" customFormat="1" x14ac:dyDescent="0.25"/>
    <row r="1013892" customFormat="1" x14ac:dyDescent="0.25"/>
    <row r="1013893" customFormat="1" x14ac:dyDescent="0.25"/>
    <row r="1013894" customFormat="1" x14ac:dyDescent="0.25"/>
    <row r="1013895" customFormat="1" x14ac:dyDescent="0.25"/>
    <row r="1013896" customFormat="1" x14ac:dyDescent="0.25"/>
    <row r="1013897" customFormat="1" x14ac:dyDescent="0.25"/>
    <row r="1013898" customFormat="1" x14ac:dyDescent="0.25"/>
    <row r="1013899" customFormat="1" x14ac:dyDescent="0.25"/>
    <row r="1013900" customFormat="1" x14ac:dyDescent="0.25"/>
    <row r="1013901" customFormat="1" x14ac:dyDescent="0.25"/>
    <row r="1013902" customFormat="1" x14ac:dyDescent="0.25"/>
    <row r="1013903" customFormat="1" x14ac:dyDescent="0.25"/>
    <row r="1013904" customFormat="1" x14ac:dyDescent="0.25"/>
    <row r="1013905" customFormat="1" x14ac:dyDescent="0.25"/>
    <row r="1013906" customFormat="1" x14ac:dyDescent="0.25"/>
    <row r="1013907" customFormat="1" x14ac:dyDescent="0.25"/>
    <row r="1013908" customFormat="1" x14ac:dyDescent="0.25"/>
    <row r="1013909" customFormat="1" x14ac:dyDescent="0.25"/>
    <row r="1013910" customFormat="1" x14ac:dyDescent="0.25"/>
    <row r="1013911" customFormat="1" x14ac:dyDescent="0.25"/>
    <row r="1013912" customFormat="1" x14ac:dyDescent="0.25"/>
    <row r="1013913" customFormat="1" x14ac:dyDescent="0.25"/>
    <row r="1013914" customFormat="1" x14ac:dyDescent="0.25"/>
    <row r="1013915" customFormat="1" x14ac:dyDescent="0.25"/>
    <row r="1013916" customFormat="1" x14ac:dyDescent="0.25"/>
    <row r="1013917" customFormat="1" x14ac:dyDescent="0.25"/>
    <row r="1013918" customFormat="1" x14ac:dyDescent="0.25"/>
    <row r="1013919" customFormat="1" x14ac:dyDescent="0.25"/>
    <row r="1013920" customFormat="1" x14ac:dyDescent="0.25"/>
    <row r="1013921" customFormat="1" x14ac:dyDescent="0.25"/>
    <row r="1013922" customFormat="1" x14ac:dyDescent="0.25"/>
    <row r="1013923" customFormat="1" x14ac:dyDescent="0.25"/>
    <row r="1013924" customFormat="1" x14ac:dyDescent="0.25"/>
    <row r="1013925" customFormat="1" x14ac:dyDescent="0.25"/>
    <row r="1013926" customFormat="1" x14ac:dyDescent="0.25"/>
    <row r="1013927" customFormat="1" x14ac:dyDescent="0.25"/>
    <row r="1013928" customFormat="1" x14ac:dyDescent="0.25"/>
    <row r="1013929" customFormat="1" x14ac:dyDescent="0.25"/>
    <row r="1013930" customFormat="1" x14ac:dyDescent="0.25"/>
    <row r="1013931" customFormat="1" x14ac:dyDescent="0.25"/>
    <row r="1013932" customFormat="1" x14ac:dyDescent="0.25"/>
    <row r="1013933" customFormat="1" x14ac:dyDescent="0.25"/>
    <row r="1013934" customFormat="1" x14ac:dyDescent="0.25"/>
    <row r="1013935" customFormat="1" x14ac:dyDescent="0.25"/>
    <row r="1013936" customFormat="1" x14ac:dyDescent="0.25"/>
    <row r="1013937" customFormat="1" x14ac:dyDescent="0.25"/>
    <row r="1013938" customFormat="1" x14ac:dyDescent="0.25"/>
    <row r="1013939" customFormat="1" x14ac:dyDescent="0.25"/>
    <row r="1013940" customFormat="1" x14ac:dyDescent="0.25"/>
    <row r="1013941" customFormat="1" x14ac:dyDescent="0.25"/>
    <row r="1013942" customFormat="1" x14ac:dyDescent="0.25"/>
    <row r="1013943" customFormat="1" x14ac:dyDescent="0.25"/>
    <row r="1013944" customFormat="1" x14ac:dyDescent="0.25"/>
    <row r="1013945" customFormat="1" x14ac:dyDescent="0.25"/>
    <row r="1013946" customFormat="1" x14ac:dyDescent="0.25"/>
    <row r="1013947" customFormat="1" x14ac:dyDescent="0.25"/>
    <row r="1013948" customFormat="1" x14ac:dyDescent="0.25"/>
    <row r="1013949" customFormat="1" x14ac:dyDescent="0.25"/>
    <row r="1013950" customFormat="1" x14ac:dyDescent="0.25"/>
    <row r="1013951" customFormat="1" x14ac:dyDescent="0.25"/>
    <row r="1013952" customFormat="1" x14ac:dyDescent="0.25"/>
    <row r="1013953" customFormat="1" x14ac:dyDescent="0.25"/>
    <row r="1013954" customFormat="1" x14ac:dyDescent="0.25"/>
    <row r="1013955" customFormat="1" x14ac:dyDescent="0.25"/>
    <row r="1013956" customFormat="1" x14ac:dyDescent="0.25"/>
    <row r="1013957" customFormat="1" x14ac:dyDescent="0.25"/>
    <row r="1013958" customFormat="1" x14ac:dyDescent="0.25"/>
    <row r="1013959" customFormat="1" x14ac:dyDescent="0.25"/>
    <row r="1013960" customFormat="1" x14ac:dyDescent="0.25"/>
    <row r="1013961" customFormat="1" x14ac:dyDescent="0.25"/>
    <row r="1013962" customFormat="1" x14ac:dyDescent="0.25"/>
    <row r="1013963" customFormat="1" x14ac:dyDescent="0.25"/>
    <row r="1013964" customFormat="1" x14ac:dyDescent="0.25"/>
    <row r="1013965" customFormat="1" x14ac:dyDescent="0.25"/>
    <row r="1013966" customFormat="1" x14ac:dyDescent="0.25"/>
    <row r="1013967" customFormat="1" x14ac:dyDescent="0.25"/>
    <row r="1013968" customFormat="1" x14ac:dyDescent="0.25"/>
    <row r="1013969" customFormat="1" x14ac:dyDescent="0.25"/>
    <row r="1013970" customFormat="1" x14ac:dyDescent="0.25"/>
    <row r="1013971" customFormat="1" x14ac:dyDescent="0.25"/>
    <row r="1013972" customFormat="1" x14ac:dyDescent="0.25"/>
    <row r="1013973" customFormat="1" x14ac:dyDescent="0.25"/>
    <row r="1013974" customFormat="1" x14ac:dyDescent="0.25"/>
    <row r="1013975" customFormat="1" x14ac:dyDescent="0.25"/>
    <row r="1013976" customFormat="1" x14ac:dyDescent="0.25"/>
    <row r="1013977" customFormat="1" x14ac:dyDescent="0.25"/>
    <row r="1013978" customFormat="1" x14ac:dyDescent="0.25"/>
    <row r="1013979" customFormat="1" x14ac:dyDescent="0.25"/>
    <row r="1013980" customFormat="1" x14ac:dyDescent="0.25"/>
    <row r="1013981" customFormat="1" x14ac:dyDescent="0.25"/>
    <row r="1013982" customFormat="1" x14ac:dyDescent="0.25"/>
    <row r="1013983" customFormat="1" x14ac:dyDescent="0.25"/>
    <row r="1013984" customFormat="1" x14ac:dyDescent="0.25"/>
    <row r="1013985" customFormat="1" x14ac:dyDescent="0.25"/>
    <row r="1013986" customFormat="1" x14ac:dyDescent="0.25"/>
    <row r="1013987" customFormat="1" x14ac:dyDescent="0.25"/>
    <row r="1013988" customFormat="1" x14ac:dyDescent="0.25"/>
    <row r="1013989" customFormat="1" x14ac:dyDescent="0.25"/>
    <row r="1013990" customFormat="1" x14ac:dyDescent="0.25"/>
    <row r="1013991" customFormat="1" x14ac:dyDescent="0.25"/>
    <row r="1013992" customFormat="1" x14ac:dyDescent="0.25"/>
    <row r="1013993" customFormat="1" x14ac:dyDescent="0.25"/>
    <row r="1013994" customFormat="1" x14ac:dyDescent="0.25"/>
    <row r="1013995" customFormat="1" x14ac:dyDescent="0.25"/>
    <row r="1013996" customFormat="1" x14ac:dyDescent="0.25"/>
    <row r="1013997" customFormat="1" x14ac:dyDescent="0.25"/>
    <row r="1013998" customFormat="1" x14ac:dyDescent="0.25"/>
    <row r="1013999" customFormat="1" x14ac:dyDescent="0.25"/>
    <row r="1014000" customFormat="1" x14ac:dyDescent="0.25"/>
    <row r="1014001" customFormat="1" x14ac:dyDescent="0.25"/>
    <row r="1014002" customFormat="1" x14ac:dyDescent="0.25"/>
    <row r="1014003" customFormat="1" x14ac:dyDescent="0.25"/>
    <row r="1014004" customFormat="1" x14ac:dyDescent="0.25"/>
    <row r="1014005" customFormat="1" x14ac:dyDescent="0.25"/>
    <row r="1014006" customFormat="1" x14ac:dyDescent="0.25"/>
    <row r="1014007" customFormat="1" x14ac:dyDescent="0.25"/>
    <row r="1014008" customFormat="1" x14ac:dyDescent="0.25"/>
    <row r="1014009" customFormat="1" x14ac:dyDescent="0.25"/>
    <row r="1014010" customFormat="1" x14ac:dyDescent="0.25"/>
    <row r="1014011" customFormat="1" x14ac:dyDescent="0.25"/>
    <row r="1014012" customFormat="1" x14ac:dyDescent="0.25"/>
    <row r="1014013" customFormat="1" x14ac:dyDescent="0.25"/>
    <row r="1014014" customFormat="1" x14ac:dyDescent="0.25"/>
    <row r="1014015" customFormat="1" x14ac:dyDescent="0.25"/>
    <row r="1014016" customFormat="1" x14ac:dyDescent="0.25"/>
    <row r="1014017" customFormat="1" x14ac:dyDescent="0.25"/>
    <row r="1014018" customFormat="1" x14ac:dyDescent="0.25"/>
    <row r="1014019" customFormat="1" x14ac:dyDescent="0.25"/>
    <row r="1014020" customFormat="1" x14ac:dyDescent="0.25"/>
    <row r="1014021" customFormat="1" x14ac:dyDescent="0.25"/>
    <row r="1014022" customFormat="1" x14ac:dyDescent="0.25"/>
    <row r="1014023" customFormat="1" x14ac:dyDescent="0.25"/>
    <row r="1014024" customFormat="1" x14ac:dyDescent="0.25"/>
    <row r="1014025" customFormat="1" x14ac:dyDescent="0.25"/>
    <row r="1014026" customFormat="1" x14ac:dyDescent="0.25"/>
    <row r="1014027" customFormat="1" x14ac:dyDescent="0.25"/>
    <row r="1014028" customFormat="1" x14ac:dyDescent="0.25"/>
    <row r="1014029" customFormat="1" x14ac:dyDescent="0.25"/>
    <row r="1014030" customFormat="1" x14ac:dyDescent="0.25"/>
    <row r="1014031" customFormat="1" x14ac:dyDescent="0.25"/>
    <row r="1014032" customFormat="1" x14ac:dyDescent="0.25"/>
    <row r="1014033" customFormat="1" x14ac:dyDescent="0.25"/>
    <row r="1014034" customFormat="1" x14ac:dyDescent="0.25"/>
    <row r="1014035" customFormat="1" x14ac:dyDescent="0.25"/>
    <row r="1014036" customFormat="1" x14ac:dyDescent="0.25"/>
    <row r="1014037" customFormat="1" x14ac:dyDescent="0.25"/>
    <row r="1014038" customFormat="1" x14ac:dyDescent="0.25"/>
    <row r="1014039" customFormat="1" x14ac:dyDescent="0.25"/>
    <row r="1014040" customFormat="1" x14ac:dyDescent="0.25"/>
    <row r="1014041" customFormat="1" x14ac:dyDescent="0.25"/>
    <row r="1014042" customFormat="1" x14ac:dyDescent="0.25"/>
    <row r="1014043" customFormat="1" x14ac:dyDescent="0.25"/>
    <row r="1014044" customFormat="1" x14ac:dyDescent="0.25"/>
    <row r="1014045" customFormat="1" x14ac:dyDescent="0.25"/>
    <row r="1014046" customFormat="1" x14ac:dyDescent="0.25"/>
    <row r="1014047" customFormat="1" x14ac:dyDescent="0.25"/>
    <row r="1014048" customFormat="1" x14ac:dyDescent="0.25"/>
    <row r="1014049" customFormat="1" x14ac:dyDescent="0.25"/>
    <row r="1014050" customFormat="1" x14ac:dyDescent="0.25"/>
    <row r="1014051" customFormat="1" x14ac:dyDescent="0.25"/>
    <row r="1014052" customFormat="1" x14ac:dyDescent="0.25"/>
    <row r="1014053" customFormat="1" x14ac:dyDescent="0.25"/>
    <row r="1014054" customFormat="1" x14ac:dyDescent="0.25"/>
    <row r="1014055" customFormat="1" x14ac:dyDescent="0.25"/>
    <row r="1014056" customFormat="1" x14ac:dyDescent="0.25"/>
    <row r="1014057" customFormat="1" x14ac:dyDescent="0.25"/>
    <row r="1014058" customFormat="1" x14ac:dyDescent="0.25"/>
    <row r="1014059" customFormat="1" x14ac:dyDescent="0.25"/>
    <row r="1014060" customFormat="1" x14ac:dyDescent="0.25"/>
    <row r="1014061" customFormat="1" x14ac:dyDescent="0.25"/>
    <row r="1014062" customFormat="1" x14ac:dyDescent="0.25"/>
    <row r="1014063" customFormat="1" x14ac:dyDescent="0.25"/>
    <row r="1014064" customFormat="1" x14ac:dyDescent="0.25"/>
    <row r="1014065" customFormat="1" x14ac:dyDescent="0.25"/>
    <row r="1014066" customFormat="1" x14ac:dyDescent="0.25"/>
    <row r="1014067" customFormat="1" x14ac:dyDescent="0.25"/>
    <row r="1014068" customFormat="1" x14ac:dyDescent="0.25"/>
    <row r="1014069" customFormat="1" x14ac:dyDescent="0.25"/>
    <row r="1014070" customFormat="1" x14ac:dyDescent="0.25"/>
    <row r="1014071" customFormat="1" x14ac:dyDescent="0.25"/>
    <row r="1014072" customFormat="1" x14ac:dyDescent="0.25"/>
    <row r="1014073" customFormat="1" x14ac:dyDescent="0.25"/>
    <row r="1014074" customFormat="1" x14ac:dyDescent="0.25"/>
    <row r="1014075" customFormat="1" x14ac:dyDescent="0.25"/>
    <row r="1014076" customFormat="1" x14ac:dyDescent="0.25"/>
    <row r="1014077" customFormat="1" x14ac:dyDescent="0.25"/>
    <row r="1014078" customFormat="1" x14ac:dyDescent="0.25"/>
    <row r="1014079" customFormat="1" x14ac:dyDescent="0.25"/>
    <row r="1014080" customFormat="1" x14ac:dyDescent="0.25"/>
    <row r="1014081" customFormat="1" x14ac:dyDescent="0.25"/>
    <row r="1014082" customFormat="1" x14ac:dyDescent="0.25"/>
    <row r="1014083" customFormat="1" x14ac:dyDescent="0.25"/>
    <row r="1014084" customFormat="1" x14ac:dyDescent="0.25"/>
    <row r="1014085" customFormat="1" x14ac:dyDescent="0.25"/>
    <row r="1014086" customFormat="1" x14ac:dyDescent="0.25"/>
    <row r="1014087" customFormat="1" x14ac:dyDescent="0.25"/>
    <row r="1014088" customFormat="1" x14ac:dyDescent="0.25"/>
    <row r="1014089" customFormat="1" x14ac:dyDescent="0.25"/>
    <row r="1014090" customFormat="1" x14ac:dyDescent="0.25"/>
    <row r="1014091" customFormat="1" x14ac:dyDescent="0.25"/>
    <row r="1014092" customFormat="1" x14ac:dyDescent="0.25"/>
    <row r="1014093" customFormat="1" x14ac:dyDescent="0.25"/>
    <row r="1014094" customFormat="1" x14ac:dyDescent="0.25"/>
    <row r="1014095" customFormat="1" x14ac:dyDescent="0.25"/>
    <row r="1014096" customFormat="1" x14ac:dyDescent="0.25"/>
    <row r="1014097" customFormat="1" x14ac:dyDescent="0.25"/>
    <row r="1014098" customFormat="1" x14ac:dyDescent="0.25"/>
    <row r="1014099" customFormat="1" x14ac:dyDescent="0.25"/>
    <row r="1014100" customFormat="1" x14ac:dyDescent="0.25"/>
    <row r="1014101" customFormat="1" x14ac:dyDescent="0.25"/>
    <row r="1014102" customFormat="1" x14ac:dyDescent="0.25"/>
    <row r="1014103" customFormat="1" x14ac:dyDescent="0.25"/>
    <row r="1014104" customFormat="1" x14ac:dyDescent="0.25"/>
    <row r="1014105" customFormat="1" x14ac:dyDescent="0.25"/>
    <row r="1014106" customFormat="1" x14ac:dyDescent="0.25"/>
    <row r="1014107" customFormat="1" x14ac:dyDescent="0.25"/>
    <row r="1014108" customFormat="1" x14ac:dyDescent="0.25"/>
    <row r="1014109" customFormat="1" x14ac:dyDescent="0.25"/>
    <row r="1014110" customFormat="1" x14ac:dyDescent="0.25"/>
    <row r="1014111" customFormat="1" x14ac:dyDescent="0.25"/>
    <row r="1014112" customFormat="1" x14ac:dyDescent="0.25"/>
    <row r="1014113" customFormat="1" x14ac:dyDescent="0.25"/>
    <row r="1014114" customFormat="1" x14ac:dyDescent="0.25"/>
    <row r="1014115" customFormat="1" x14ac:dyDescent="0.25"/>
    <row r="1014116" customFormat="1" x14ac:dyDescent="0.25"/>
    <row r="1014117" customFormat="1" x14ac:dyDescent="0.25"/>
    <row r="1014118" customFormat="1" x14ac:dyDescent="0.25"/>
    <row r="1014119" customFormat="1" x14ac:dyDescent="0.25"/>
    <row r="1014120" customFormat="1" x14ac:dyDescent="0.25"/>
    <row r="1014121" customFormat="1" x14ac:dyDescent="0.25"/>
    <row r="1014122" customFormat="1" x14ac:dyDescent="0.25"/>
    <row r="1014123" customFormat="1" x14ac:dyDescent="0.25"/>
    <row r="1014124" customFormat="1" x14ac:dyDescent="0.25"/>
    <row r="1014125" customFormat="1" x14ac:dyDescent="0.25"/>
    <row r="1014126" customFormat="1" x14ac:dyDescent="0.25"/>
    <row r="1014127" customFormat="1" x14ac:dyDescent="0.25"/>
    <row r="1014128" customFormat="1" x14ac:dyDescent="0.25"/>
    <row r="1014129" customFormat="1" x14ac:dyDescent="0.25"/>
    <row r="1014130" customFormat="1" x14ac:dyDescent="0.25"/>
    <row r="1014131" customFormat="1" x14ac:dyDescent="0.25"/>
    <row r="1014132" customFormat="1" x14ac:dyDescent="0.25"/>
    <row r="1014133" customFormat="1" x14ac:dyDescent="0.25"/>
    <row r="1014134" customFormat="1" x14ac:dyDescent="0.25"/>
    <row r="1014135" customFormat="1" x14ac:dyDescent="0.25"/>
    <row r="1014136" customFormat="1" x14ac:dyDescent="0.25"/>
    <row r="1014137" customFormat="1" x14ac:dyDescent="0.25"/>
    <row r="1014138" customFormat="1" x14ac:dyDescent="0.25"/>
    <row r="1014139" customFormat="1" x14ac:dyDescent="0.25"/>
    <row r="1014140" customFormat="1" x14ac:dyDescent="0.25"/>
    <row r="1014141" customFormat="1" x14ac:dyDescent="0.25"/>
    <row r="1014142" customFormat="1" x14ac:dyDescent="0.25"/>
    <row r="1014143" customFormat="1" x14ac:dyDescent="0.25"/>
    <row r="1014144" customFormat="1" x14ac:dyDescent="0.25"/>
    <row r="1014145" customFormat="1" x14ac:dyDescent="0.25"/>
    <row r="1014146" customFormat="1" x14ac:dyDescent="0.25"/>
    <row r="1014147" customFormat="1" x14ac:dyDescent="0.25"/>
    <row r="1014148" customFormat="1" x14ac:dyDescent="0.25"/>
    <row r="1014149" customFormat="1" x14ac:dyDescent="0.25"/>
    <row r="1014150" customFormat="1" x14ac:dyDescent="0.25"/>
    <row r="1014151" customFormat="1" x14ac:dyDescent="0.25"/>
    <row r="1014152" customFormat="1" x14ac:dyDescent="0.25"/>
    <row r="1014153" customFormat="1" x14ac:dyDescent="0.25"/>
    <row r="1014154" customFormat="1" x14ac:dyDescent="0.25"/>
    <row r="1014155" customFormat="1" x14ac:dyDescent="0.25"/>
    <row r="1014156" customFormat="1" x14ac:dyDescent="0.25"/>
    <row r="1014157" customFormat="1" x14ac:dyDescent="0.25"/>
    <row r="1014158" customFormat="1" x14ac:dyDescent="0.25"/>
    <row r="1014159" customFormat="1" x14ac:dyDescent="0.25"/>
    <row r="1014160" customFormat="1" x14ac:dyDescent="0.25"/>
    <row r="1014161" customFormat="1" x14ac:dyDescent="0.25"/>
    <row r="1014162" customFormat="1" x14ac:dyDescent="0.25"/>
    <row r="1014163" customFormat="1" x14ac:dyDescent="0.25"/>
    <row r="1014164" customFormat="1" x14ac:dyDescent="0.25"/>
    <row r="1014165" customFormat="1" x14ac:dyDescent="0.25"/>
    <row r="1014166" customFormat="1" x14ac:dyDescent="0.25"/>
    <row r="1014167" customFormat="1" x14ac:dyDescent="0.25"/>
    <row r="1014168" customFormat="1" x14ac:dyDescent="0.25"/>
    <row r="1014169" customFormat="1" x14ac:dyDescent="0.25"/>
    <row r="1014170" customFormat="1" x14ac:dyDescent="0.25"/>
    <row r="1014171" customFormat="1" x14ac:dyDescent="0.25"/>
    <row r="1014172" customFormat="1" x14ac:dyDescent="0.25"/>
    <row r="1014173" customFormat="1" x14ac:dyDescent="0.25"/>
    <row r="1014174" customFormat="1" x14ac:dyDescent="0.25"/>
    <row r="1014175" customFormat="1" x14ac:dyDescent="0.25"/>
    <row r="1014176" customFormat="1" x14ac:dyDescent="0.25"/>
    <row r="1014177" customFormat="1" x14ac:dyDescent="0.25"/>
    <row r="1014178" customFormat="1" x14ac:dyDescent="0.25"/>
    <row r="1014179" customFormat="1" x14ac:dyDescent="0.25"/>
    <row r="1014180" customFormat="1" x14ac:dyDescent="0.25"/>
    <row r="1014181" customFormat="1" x14ac:dyDescent="0.25"/>
    <row r="1014182" customFormat="1" x14ac:dyDescent="0.25"/>
    <row r="1014183" customFormat="1" x14ac:dyDescent="0.25"/>
    <row r="1014184" customFormat="1" x14ac:dyDescent="0.25"/>
    <row r="1014185" customFormat="1" x14ac:dyDescent="0.25"/>
    <row r="1014186" customFormat="1" x14ac:dyDescent="0.25"/>
    <row r="1014187" customFormat="1" x14ac:dyDescent="0.25"/>
    <row r="1014188" customFormat="1" x14ac:dyDescent="0.25"/>
    <row r="1014189" customFormat="1" x14ac:dyDescent="0.25"/>
    <row r="1014190" customFormat="1" x14ac:dyDescent="0.25"/>
    <row r="1014191" customFormat="1" x14ac:dyDescent="0.25"/>
    <row r="1014192" customFormat="1" x14ac:dyDescent="0.25"/>
    <row r="1014193" customFormat="1" x14ac:dyDescent="0.25"/>
    <row r="1014194" customFormat="1" x14ac:dyDescent="0.25"/>
    <row r="1014195" customFormat="1" x14ac:dyDescent="0.25"/>
    <row r="1014196" customFormat="1" x14ac:dyDescent="0.25"/>
    <row r="1014197" customFormat="1" x14ac:dyDescent="0.25"/>
    <row r="1014198" customFormat="1" x14ac:dyDescent="0.25"/>
    <row r="1014199" customFormat="1" x14ac:dyDescent="0.25"/>
    <row r="1014200" customFormat="1" x14ac:dyDescent="0.25"/>
    <row r="1014201" customFormat="1" x14ac:dyDescent="0.25"/>
    <row r="1014202" customFormat="1" x14ac:dyDescent="0.25"/>
    <row r="1014203" customFormat="1" x14ac:dyDescent="0.25"/>
    <row r="1014204" customFormat="1" x14ac:dyDescent="0.25"/>
    <row r="1014205" customFormat="1" x14ac:dyDescent="0.25"/>
    <row r="1014206" customFormat="1" x14ac:dyDescent="0.25"/>
    <row r="1014207" customFormat="1" x14ac:dyDescent="0.25"/>
    <row r="1014208" customFormat="1" x14ac:dyDescent="0.25"/>
    <row r="1014209" customFormat="1" x14ac:dyDescent="0.25"/>
    <row r="1014210" customFormat="1" x14ac:dyDescent="0.25"/>
    <row r="1014211" customFormat="1" x14ac:dyDescent="0.25"/>
    <row r="1014212" customFormat="1" x14ac:dyDescent="0.25"/>
    <row r="1014213" customFormat="1" x14ac:dyDescent="0.25"/>
    <row r="1014214" customFormat="1" x14ac:dyDescent="0.25"/>
    <row r="1014215" customFormat="1" x14ac:dyDescent="0.25"/>
    <row r="1014216" customFormat="1" x14ac:dyDescent="0.25"/>
    <row r="1014217" customFormat="1" x14ac:dyDescent="0.25"/>
    <row r="1014218" customFormat="1" x14ac:dyDescent="0.25"/>
    <row r="1014219" customFormat="1" x14ac:dyDescent="0.25"/>
    <row r="1014220" customFormat="1" x14ac:dyDescent="0.25"/>
    <row r="1014221" customFormat="1" x14ac:dyDescent="0.25"/>
    <row r="1014222" customFormat="1" x14ac:dyDescent="0.25"/>
    <row r="1014223" customFormat="1" x14ac:dyDescent="0.25"/>
    <row r="1014224" customFormat="1" x14ac:dyDescent="0.25"/>
    <row r="1014225" customFormat="1" x14ac:dyDescent="0.25"/>
    <row r="1014226" customFormat="1" x14ac:dyDescent="0.25"/>
    <row r="1014227" customFormat="1" x14ac:dyDescent="0.25"/>
    <row r="1014228" customFormat="1" x14ac:dyDescent="0.25"/>
    <row r="1014229" customFormat="1" x14ac:dyDescent="0.25"/>
    <row r="1014230" customFormat="1" x14ac:dyDescent="0.25"/>
    <row r="1014231" customFormat="1" x14ac:dyDescent="0.25"/>
    <row r="1014232" customFormat="1" x14ac:dyDescent="0.25"/>
    <row r="1014233" customFormat="1" x14ac:dyDescent="0.25"/>
    <row r="1014234" customFormat="1" x14ac:dyDescent="0.25"/>
    <row r="1014235" customFormat="1" x14ac:dyDescent="0.25"/>
    <row r="1014236" customFormat="1" x14ac:dyDescent="0.25"/>
    <row r="1014237" customFormat="1" x14ac:dyDescent="0.25"/>
    <row r="1014238" customFormat="1" x14ac:dyDescent="0.25"/>
    <row r="1014239" customFormat="1" x14ac:dyDescent="0.25"/>
    <row r="1014240" customFormat="1" x14ac:dyDescent="0.25"/>
    <row r="1014241" customFormat="1" x14ac:dyDescent="0.25"/>
    <row r="1014242" customFormat="1" x14ac:dyDescent="0.25"/>
    <row r="1014243" customFormat="1" x14ac:dyDescent="0.25"/>
    <row r="1014244" customFormat="1" x14ac:dyDescent="0.25"/>
    <row r="1014245" customFormat="1" x14ac:dyDescent="0.25"/>
    <row r="1014246" customFormat="1" x14ac:dyDescent="0.25"/>
    <row r="1014247" customFormat="1" x14ac:dyDescent="0.25"/>
    <row r="1014248" customFormat="1" x14ac:dyDescent="0.25"/>
    <row r="1014249" customFormat="1" x14ac:dyDescent="0.25"/>
    <row r="1014250" customFormat="1" x14ac:dyDescent="0.25"/>
    <row r="1014251" customFormat="1" x14ac:dyDescent="0.25"/>
    <row r="1014252" customFormat="1" x14ac:dyDescent="0.25"/>
    <row r="1014253" customFormat="1" x14ac:dyDescent="0.25"/>
    <row r="1014254" customFormat="1" x14ac:dyDescent="0.25"/>
    <row r="1014255" customFormat="1" x14ac:dyDescent="0.25"/>
    <row r="1014256" customFormat="1" x14ac:dyDescent="0.25"/>
    <row r="1014257" customFormat="1" x14ac:dyDescent="0.25"/>
    <row r="1014258" customFormat="1" x14ac:dyDescent="0.25"/>
    <row r="1014259" customFormat="1" x14ac:dyDescent="0.25"/>
    <row r="1014260" customFormat="1" x14ac:dyDescent="0.25"/>
    <row r="1014261" customFormat="1" x14ac:dyDescent="0.25"/>
    <row r="1014262" customFormat="1" x14ac:dyDescent="0.25"/>
    <row r="1014263" customFormat="1" x14ac:dyDescent="0.25"/>
    <row r="1014264" customFormat="1" x14ac:dyDescent="0.25"/>
    <row r="1014265" customFormat="1" x14ac:dyDescent="0.25"/>
    <row r="1014266" customFormat="1" x14ac:dyDescent="0.25"/>
    <row r="1014267" customFormat="1" x14ac:dyDescent="0.25"/>
    <row r="1014268" customFormat="1" x14ac:dyDescent="0.25"/>
    <row r="1014269" customFormat="1" x14ac:dyDescent="0.25"/>
    <row r="1014270" customFormat="1" x14ac:dyDescent="0.25"/>
    <row r="1014271" customFormat="1" x14ac:dyDescent="0.25"/>
    <row r="1014272" customFormat="1" x14ac:dyDescent="0.25"/>
    <row r="1014273" customFormat="1" x14ac:dyDescent="0.25"/>
    <row r="1014274" customFormat="1" x14ac:dyDescent="0.25"/>
    <row r="1014275" customFormat="1" x14ac:dyDescent="0.25"/>
    <row r="1014276" customFormat="1" x14ac:dyDescent="0.25"/>
    <row r="1014277" customFormat="1" x14ac:dyDescent="0.25"/>
    <row r="1014278" customFormat="1" x14ac:dyDescent="0.25"/>
    <row r="1014279" customFormat="1" x14ac:dyDescent="0.25"/>
    <row r="1014280" customFormat="1" x14ac:dyDescent="0.25"/>
    <row r="1014281" customFormat="1" x14ac:dyDescent="0.25"/>
    <row r="1014282" customFormat="1" x14ac:dyDescent="0.25"/>
    <row r="1014283" customFormat="1" x14ac:dyDescent="0.25"/>
    <row r="1014284" customFormat="1" x14ac:dyDescent="0.25"/>
    <row r="1014285" customFormat="1" x14ac:dyDescent="0.25"/>
    <row r="1014286" customFormat="1" x14ac:dyDescent="0.25"/>
    <row r="1014287" customFormat="1" x14ac:dyDescent="0.25"/>
    <row r="1014288" customFormat="1" x14ac:dyDescent="0.25"/>
    <row r="1014289" customFormat="1" x14ac:dyDescent="0.25"/>
    <row r="1014290" customFormat="1" x14ac:dyDescent="0.25"/>
    <row r="1014291" customFormat="1" x14ac:dyDescent="0.25"/>
    <row r="1014292" customFormat="1" x14ac:dyDescent="0.25"/>
    <row r="1014293" customFormat="1" x14ac:dyDescent="0.25"/>
    <row r="1014294" customFormat="1" x14ac:dyDescent="0.25"/>
    <row r="1014295" customFormat="1" x14ac:dyDescent="0.25"/>
    <row r="1014296" customFormat="1" x14ac:dyDescent="0.25"/>
    <row r="1014297" customFormat="1" x14ac:dyDescent="0.25"/>
    <row r="1014298" customFormat="1" x14ac:dyDescent="0.25"/>
    <row r="1014299" customFormat="1" x14ac:dyDescent="0.25"/>
    <row r="1014300" customFormat="1" x14ac:dyDescent="0.25"/>
    <row r="1014301" customFormat="1" x14ac:dyDescent="0.25"/>
    <row r="1014302" customFormat="1" x14ac:dyDescent="0.25"/>
    <row r="1014303" customFormat="1" x14ac:dyDescent="0.25"/>
    <row r="1014304" customFormat="1" x14ac:dyDescent="0.25"/>
    <row r="1014305" customFormat="1" x14ac:dyDescent="0.25"/>
    <row r="1014306" customFormat="1" x14ac:dyDescent="0.25"/>
    <row r="1014307" customFormat="1" x14ac:dyDescent="0.25"/>
    <row r="1014308" customFormat="1" x14ac:dyDescent="0.25"/>
    <row r="1014309" customFormat="1" x14ac:dyDescent="0.25"/>
    <row r="1014310" customFormat="1" x14ac:dyDescent="0.25"/>
    <row r="1014311" customFormat="1" x14ac:dyDescent="0.25"/>
    <row r="1014312" customFormat="1" x14ac:dyDescent="0.25"/>
    <row r="1014313" customFormat="1" x14ac:dyDescent="0.25"/>
    <row r="1014314" customFormat="1" x14ac:dyDescent="0.25"/>
    <row r="1014315" customFormat="1" x14ac:dyDescent="0.25"/>
    <row r="1014316" customFormat="1" x14ac:dyDescent="0.25"/>
    <row r="1014317" customFormat="1" x14ac:dyDescent="0.25"/>
    <row r="1014318" customFormat="1" x14ac:dyDescent="0.25"/>
    <row r="1014319" customFormat="1" x14ac:dyDescent="0.25"/>
    <row r="1014320" customFormat="1" x14ac:dyDescent="0.25"/>
    <row r="1014321" customFormat="1" x14ac:dyDescent="0.25"/>
    <row r="1014322" customFormat="1" x14ac:dyDescent="0.25"/>
    <row r="1014323" customFormat="1" x14ac:dyDescent="0.25"/>
    <row r="1014324" customFormat="1" x14ac:dyDescent="0.25"/>
    <row r="1014325" customFormat="1" x14ac:dyDescent="0.25"/>
    <row r="1014326" customFormat="1" x14ac:dyDescent="0.25"/>
    <row r="1014327" customFormat="1" x14ac:dyDescent="0.25"/>
    <row r="1014328" customFormat="1" x14ac:dyDescent="0.25"/>
    <row r="1014329" customFormat="1" x14ac:dyDescent="0.25"/>
    <row r="1014330" customFormat="1" x14ac:dyDescent="0.25"/>
    <row r="1014331" customFormat="1" x14ac:dyDescent="0.25"/>
    <row r="1014332" customFormat="1" x14ac:dyDescent="0.25"/>
    <row r="1014333" customFormat="1" x14ac:dyDescent="0.25"/>
    <row r="1014334" customFormat="1" x14ac:dyDescent="0.25"/>
    <row r="1014335" customFormat="1" x14ac:dyDescent="0.25"/>
    <row r="1014336" customFormat="1" x14ac:dyDescent="0.25"/>
    <row r="1014337" customFormat="1" x14ac:dyDescent="0.25"/>
    <row r="1014338" customFormat="1" x14ac:dyDescent="0.25"/>
    <row r="1014339" customFormat="1" x14ac:dyDescent="0.25"/>
    <row r="1014340" customFormat="1" x14ac:dyDescent="0.25"/>
    <row r="1014341" customFormat="1" x14ac:dyDescent="0.25"/>
    <row r="1014342" customFormat="1" x14ac:dyDescent="0.25"/>
    <row r="1014343" customFormat="1" x14ac:dyDescent="0.25"/>
    <row r="1014344" customFormat="1" x14ac:dyDescent="0.25"/>
    <row r="1014345" customFormat="1" x14ac:dyDescent="0.25"/>
    <row r="1014346" customFormat="1" x14ac:dyDescent="0.25"/>
    <row r="1014347" customFormat="1" x14ac:dyDescent="0.25"/>
    <row r="1014348" customFormat="1" x14ac:dyDescent="0.25"/>
    <row r="1014349" customFormat="1" x14ac:dyDescent="0.25"/>
    <row r="1014350" customFormat="1" x14ac:dyDescent="0.25"/>
    <row r="1014351" customFormat="1" x14ac:dyDescent="0.25"/>
    <row r="1014352" customFormat="1" x14ac:dyDescent="0.25"/>
    <row r="1014353" customFormat="1" x14ac:dyDescent="0.25"/>
    <row r="1014354" customFormat="1" x14ac:dyDescent="0.25"/>
    <row r="1014355" customFormat="1" x14ac:dyDescent="0.25"/>
    <row r="1014356" customFormat="1" x14ac:dyDescent="0.25"/>
    <row r="1014357" customFormat="1" x14ac:dyDescent="0.25"/>
    <row r="1014358" customFormat="1" x14ac:dyDescent="0.25"/>
    <row r="1014359" customFormat="1" x14ac:dyDescent="0.25"/>
    <row r="1014360" customFormat="1" x14ac:dyDescent="0.25"/>
    <row r="1014361" customFormat="1" x14ac:dyDescent="0.25"/>
    <row r="1014362" customFormat="1" x14ac:dyDescent="0.25"/>
    <row r="1014363" customFormat="1" x14ac:dyDescent="0.25"/>
    <row r="1014364" customFormat="1" x14ac:dyDescent="0.25"/>
    <row r="1014365" customFormat="1" x14ac:dyDescent="0.25"/>
    <row r="1014366" customFormat="1" x14ac:dyDescent="0.25"/>
    <row r="1014367" customFormat="1" x14ac:dyDescent="0.25"/>
    <row r="1014368" customFormat="1" x14ac:dyDescent="0.25"/>
    <row r="1014369" customFormat="1" x14ac:dyDescent="0.25"/>
    <row r="1014370" customFormat="1" x14ac:dyDescent="0.25"/>
    <row r="1014371" customFormat="1" x14ac:dyDescent="0.25"/>
    <row r="1014372" customFormat="1" x14ac:dyDescent="0.25"/>
    <row r="1014373" customFormat="1" x14ac:dyDescent="0.25"/>
    <row r="1014374" customFormat="1" x14ac:dyDescent="0.25"/>
    <row r="1014375" customFormat="1" x14ac:dyDescent="0.25"/>
    <row r="1014376" customFormat="1" x14ac:dyDescent="0.25"/>
    <row r="1014377" customFormat="1" x14ac:dyDescent="0.25"/>
    <row r="1014378" customFormat="1" x14ac:dyDescent="0.25"/>
    <row r="1014379" customFormat="1" x14ac:dyDescent="0.25"/>
    <row r="1014380" customFormat="1" x14ac:dyDescent="0.25"/>
    <row r="1014381" customFormat="1" x14ac:dyDescent="0.25"/>
    <row r="1014382" customFormat="1" x14ac:dyDescent="0.25"/>
    <row r="1014383" customFormat="1" x14ac:dyDescent="0.25"/>
    <row r="1014384" customFormat="1" x14ac:dyDescent="0.25"/>
    <row r="1014385" customFormat="1" x14ac:dyDescent="0.25"/>
    <row r="1014386" customFormat="1" x14ac:dyDescent="0.25"/>
    <row r="1014387" customFormat="1" x14ac:dyDescent="0.25"/>
    <row r="1014388" customFormat="1" x14ac:dyDescent="0.25"/>
    <row r="1014389" customFormat="1" x14ac:dyDescent="0.25"/>
    <row r="1014390" customFormat="1" x14ac:dyDescent="0.25"/>
    <row r="1014391" customFormat="1" x14ac:dyDescent="0.25"/>
    <row r="1014392" customFormat="1" x14ac:dyDescent="0.25"/>
    <row r="1014393" customFormat="1" x14ac:dyDescent="0.25"/>
    <row r="1014394" customFormat="1" x14ac:dyDescent="0.25"/>
    <row r="1014395" customFormat="1" x14ac:dyDescent="0.25"/>
    <row r="1014396" customFormat="1" x14ac:dyDescent="0.25"/>
    <row r="1014397" customFormat="1" x14ac:dyDescent="0.25"/>
    <row r="1014398" customFormat="1" x14ac:dyDescent="0.25"/>
    <row r="1014399" customFormat="1" x14ac:dyDescent="0.25"/>
    <row r="1014400" customFormat="1" x14ac:dyDescent="0.25"/>
    <row r="1014401" customFormat="1" x14ac:dyDescent="0.25"/>
    <row r="1014402" customFormat="1" x14ac:dyDescent="0.25"/>
    <row r="1014403" customFormat="1" x14ac:dyDescent="0.25"/>
    <row r="1014404" customFormat="1" x14ac:dyDescent="0.25"/>
    <row r="1014405" customFormat="1" x14ac:dyDescent="0.25"/>
    <row r="1014406" customFormat="1" x14ac:dyDescent="0.25"/>
    <row r="1014407" customFormat="1" x14ac:dyDescent="0.25"/>
    <row r="1014408" customFormat="1" x14ac:dyDescent="0.25"/>
    <row r="1014409" customFormat="1" x14ac:dyDescent="0.25"/>
    <row r="1014410" customFormat="1" x14ac:dyDescent="0.25"/>
    <row r="1014411" customFormat="1" x14ac:dyDescent="0.25"/>
    <row r="1014412" customFormat="1" x14ac:dyDescent="0.25"/>
    <row r="1014413" customFormat="1" x14ac:dyDescent="0.25"/>
    <row r="1014414" customFormat="1" x14ac:dyDescent="0.25"/>
    <row r="1014415" customFormat="1" x14ac:dyDescent="0.25"/>
    <row r="1014416" customFormat="1" x14ac:dyDescent="0.25"/>
    <row r="1014417" customFormat="1" x14ac:dyDescent="0.25"/>
    <row r="1014418" customFormat="1" x14ac:dyDescent="0.25"/>
    <row r="1014419" customFormat="1" x14ac:dyDescent="0.25"/>
    <row r="1014420" customFormat="1" x14ac:dyDescent="0.25"/>
    <row r="1014421" customFormat="1" x14ac:dyDescent="0.25"/>
    <row r="1014422" customFormat="1" x14ac:dyDescent="0.25"/>
    <row r="1014423" customFormat="1" x14ac:dyDescent="0.25"/>
    <row r="1014424" customFormat="1" x14ac:dyDescent="0.25"/>
    <row r="1014425" customFormat="1" x14ac:dyDescent="0.25"/>
    <row r="1014426" customFormat="1" x14ac:dyDescent="0.25"/>
    <row r="1014427" customFormat="1" x14ac:dyDescent="0.25"/>
    <row r="1014428" customFormat="1" x14ac:dyDescent="0.25"/>
    <row r="1014429" customFormat="1" x14ac:dyDescent="0.25"/>
    <row r="1014430" customFormat="1" x14ac:dyDescent="0.25"/>
    <row r="1014431" customFormat="1" x14ac:dyDescent="0.25"/>
    <row r="1014432" customFormat="1" x14ac:dyDescent="0.25"/>
    <row r="1014433" customFormat="1" x14ac:dyDescent="0.25"/>
    <row r="1014434" customFormat="1" x14ac:dyDescent="0.25"/>
    <row r="1014435" customFormat="1" x14ac:dyDescent="0.25"/>
    <row r="1014436" customFormat="1" x14ac:dyDescent="0.25"/>
    <row r="1014437" customFormat="1" x14ac:dyDescent="0.25"/>
    <row r="1014438" customFormat="1" x14ac:dyDescent="0.25"/>
    <row r="1014439" customFormat="1" x14ac:dyDescent="0.25"/>
    <row r="1014440" customFormat="1" x14ac:dyDescent="0.25"/>
    <row r="1014441" customFormat="1" x14ac:dyDescent="0.25"/>
    <row r="1014442" customFormat="1" x14ac:dyDescent="0.25"/>
    <row r="1014443" customFormat="1" x14ac:dyDescent="0.25"/>
    <row r="1014444" customFormat="1" x14ac:dyDescent="0.25"/>
    <row r="1014445" customFormat="1" x14ac:dyDescent="0.25"/>
    <row r="1014446" customFormat="1" x14ac:dyDescent="0.25"/>
    <row r="1014447" customFormat="1" x14ac:dyDescent="0.25"/>
    <row r="1014448" customFormat="1" x14ac:dyDescent="0.25"/>
    <row r="1014449" customFormat="1" x14ac:dyDescent="0.25"/>
    <row r="1014450" customFormat="1" x14ac:dyDescent="0.25"/>
    <row r="1014451" customFormat="1" x14ac:dyDescent="0.25"/>
    <row r="1014452" customFormat="1" x14ac:dyDescent="0.25"/>
    <row r="1014453" customFormat="1" x14ac:dyDescent="0.25"/>
    <row r="1014454" customFormat="1" x14ac:dyDescent="0.25"/>
    <row r="1014455" customFormat="1" x14ac:dyDescent="0.25"/>
    <row r="1014456" customFormat="1" x14ac:dyDescent="0.25"/>
    <row r="1014457" customFormat="1" x14ac:dyDescent="0.25"/>
    <row r="1014458" customFormat="1" x14ac:dyDescent="0.25"/>
    <row r="1014459" customFormat="1" x14ac:dyDescent="0.25"/>
    <row r="1014460" customFormat="1" x14ac:dyDescent="0.25"/>
    <row r="1014461" customFormat="1" x14ac:dyDescent="0.25"/>
    <row r="1014462" customFormat="1" x14ac:dyDescent="0.25"/>
    <row r="1014463" customFormat="1" x14ac:dyDescent="0.25"/>
    <row r="1014464" customFormat="1" x14ac:dyDescent="0.25"/>
    <row r="1014465" customFormat="1" x14ac:dyDescent="0.25"/>
    <row r="1014466" customFormat="1" x14ac:dyDescent="0.25"/>
    <row r="1014467" customFormat="1" x14ac:dyDescent="0.25"/>
    <row r="1014468" customFormat="1" x14ac:dyDescent="0.25"/>
    <row r="1014469" customFormat="1" x14ac:dyDescent="0.25"/>
    <row r="1014470" customFormat="1" x14ac:dyDescent="0.25"/>
    <row r="1014471" customFormat="1" x14ac:dyDescent="0.25"/>
    <row r="1014472" customFormat="1" x14ac:dyDescent="0.25"/>
    <row r="1014473" customFormat="1" x14ac:dyDescent="0.25"/>
    <row r="1014474" customFormat="1" x14ac:dyDescent="0.25"/>
    <row r="1014475" customFormat="1" x14ac:dyDescent="0.25"/>
    <row r="1014476" customFormat="1" x14ac:dyDescent="0.25"/>
    <row r="1014477" customFormat="1" x14ac:dyDescent="0.25"/>
    <row r="1014478" customFormat="1" x14ac:dyDescent="0.25"/>
    <row r="1014479" customFormat="1" x14ac:dyDescent="0.25"/>
    <row r="1014480" customFormat="1" x14ac:dyDescent="0.25"/>
    <row r="1014481" customFormat="1" x14ac:dyDescent="0.25"/>
    <row r="1014482" customFormat="1" x14ac:dyDescent="0.25"/>
    <row r="1014483" customFormat="1" x14ac:dyDescent="0.25"/>
    <row r="1014484" customFormat="1" x14ac:dyDescent="0.25"/>
    <row r="1014485" customFormat="1" x14ac:dyDescent="0.25"/>
    <row r="1014486" customFormat="1" x14ac:dyDescent="0.25"/>
    <row r="1014487" customFormat="1" x14ac:dyDescent="0.25"/>
    <row r="1014488" customFormat="1" x14ac:dyDescent="0.25"/>
    <row r="1014489" customFormat="1" x14ac:dyDescent="0.25"/>
    <row r="1014490" customFormat="1" x14ac:dyDescent="0.25"/>
    <row r="1014491" customFormat="1" x14ac:dyDescent="0.25"/>
    <row r="1014492" customFormat="1" x14ac:dyDescent="0.25"/>
    <row r="1014493" customFormat="1" x14ac:dyDescent="0.25"/>
    <row r="1014494" customFormat="1" x14ac:dyDescent="0.25"/>
    <row r="1014495" customFormat="1" x14ac:dyDescent="0.25"/>
    <row r="1014496" customFormat="1" x14ac:dyDescent="0.25"/>
    <row r="1014497" customFormat="1" x14ac:dyDescent="0.25"/>
    <row r="1014498" customFormat="1" x14ac:dyDescent="0.25"/>
    <row r="1014499" customFormat="1" x14ac:dyDescent="0.25"/>
    <row r="1014500" customFormat="1" x14ac:dyDescent="0.25"/>
    <row r="1014501" customFormat="1" x14ac:dyDescent="0.25"/>
    <row r="1014502" customFormat="1" x14ac:dyDescent="0.25"/>
    <row r="1014503" customFormat="1" x14ac:dyDescent="0.25"/>
    <row r="1014504" customFormat="1" x14ac:dyDescent="0.25"/>
    <row r="1014505" customFormat="1" x14ac:dyDescent="0.25"/>
    <row r="1014506" customFormat="1" x14ac:dyDescent="0.25"/>
    <row r="1014507" customFormat="1" x14ac:dyDescent="0.25"/>
    <row r="1014508" customFormat="1" x14ac:dyDescent="0.25"/>
    <row r="1014509" customFormat="1" x14ac:dyDescent="0.25"/>
    <row r="1014510" customFormat="1" x14ac:dyDescent="0.25"/>
    <row r="1014511" customFormat="1" x14ac:dyDescent="0.25"/>
    <row r="1014512" customFormat="1" x14ac:dyDescent="0.25"/>
    <row r="1014513" customFormat="1" x14ac:dyDescent="0.25"/>
    <row r="1014514" customFormat="1" x14ac:dyDescent="0.25"/>
    <row r="1014515" customFormat="1" x14ac:dyDescent="0.25"/>
    <row r="1014516" customFormat="1" x14ac:dyDescent="0.25"/>
    <row r="1014517" customFormat="1" x14ac:dyDescent="0.25"/>
    <row r="1014518" customFormat="1" x14ac:dyDescent="0.25"/>
    <row r="1014519" customFormat="1" x14ac:dyDescent="0.25"/>
    <row r="1014520" customFormat="1" x14ac:dyDescent="0.25"/>
    <row r="1014521" customFormat="1" x14ac:dyDescent="0.25"/>
    <row r="1014522" customFormat="1" x14ac:dyDescent="0.25"/>
    <row r="1014523" customFormat="1" x14ac:dyDescent="0.25"/>
    <row r="1014524" customFormat="1" x14ac:dyDescent="0.25"/>
    <row r="1014525" customFormat="1" x14ac:dyDescent="0.25"/>
    <row r="1014526" customFormat="1" x14ac:dyDescent="0.25"/>
    <row r="1014527" customFormat="1" x14ac:dyDescent="0.25"/>
    <row r="1014528" customFormat="1" x14ac:dyDescent="0.25"/>
    <row r="1014529" customFormat="1" x14ac:dyDescent="0.25"/>
    <row r="1014530" customFormat="1" x14ac:dyDescent="0.25"/>
    <row r="1014531" customFormat="1" x14ac:dyDescent="0.25"/>
    <row r="1014532" customFormat="1" x14ac:dyDescent="0.25"/>
    <row r="1014533" customFormat="1" x14ac:dyDescent="0.25"/>
    <row r="1014534" customFormat="1" x14ac:dyDescent="0.25"/>
    <row r="1014535" customFormat="1" x14ac:dyDescent="0.25"/>
    <row r="1014536" customFormat="1" x14ac:dyDescent="0.25"/>
    <row r="1014537" customFormat="1" x14ac:dyDescent="0.25"/>
    <row r="1014538" customFormat="1" x14ac:dyDescent="0.25"/>
    <row r="1014539" customFormat="1" x14ac:dyDescent="0.25"/>
    <row r="1014540" customFormat="1" x14ac:dyDescent="0.25"/>
    <row r="1014541" customFormat="1" x14ac:dyDescent="0.25"/>
    <row r="1014542" customFormat="1" x14ac:dyDescent="0.25"/>
    <row r="1014543" customFormat="1" x14ac:dyDescent="0.25"/>
    <row r="1014544" customFormat="1" x14ac:dyDescent="0.25"/>
    <row r="1014545" customFormat="1" x14ac:dyDescent="0.25"/>
    <row r="1014546" customFormat="1" x14ac:dyDescent="0.25"/>
    <row r="1014547" customFormat="1" x14ac:dyDescent="0.25"/>
    <row r="1014548" customFormat="1" x14ac:dyDescent="0.25"/>
    <row r="1014549" customFormat="1" x14ac:dyDescent="0.25"/>
    <row r="1014550" customFormat="1" x14ac:dyDescent="0.25"/>
    <row r="1014551" customFormat="1" x14ac:dyDescent="0.25"/>
    <row r="1014552" customFormat="1" x14ac:dyDescent="0.25"/>
    <row r="1014553" customFormat="1" x14ac:dyDescent="0.25"/>
    <row r="1014554" customFormat="1" x14ac:dyDescent="0.25"/>
    <row r="1014555" customFormat="1" x14ac:dyDescent="0.25"/>
    <row r="1014556" customFormat="1" x14ac:dyDescent="0.25"/>
    <row r="1014557" customFormat="1" x14ac:dyDescent="0.25"/>
    <row r="1014558" customFormat="1" x14ac:dyDescent="0.25"/>
    <row r="1014559" customFormat="1" x14ac:dyDescent="0.25"/>
    <row r="1014560" customFormat="1" x14ac:dyDescent="0.25"/>
    <row r="1014561" customFormat="1" x14ac:dyDescent="0.25"/>
    <row r="1014562" customFormat="1" x14ac:dyDescent="0.25"/>
    <row r="1014563" customFormat="1" x14ac:dyDescent="0.25"/>
    <row r="1014564" customFormat="1" x14ac:dyDescent="0.25"/>
    <row r="1014565" customFormat="1" x14ac:dyDescent="0.25"/>
    <row r="1014566" customFormat="1" x14ac:dyDescent="0.25"/>
    <row r="1014567" customFormat="1" x14ac:dyDescent="0.25"/>
    <row r="1014568" customFormat="1" x14ac:dyDescent="0.25"/>
    <row r="1014569" customFormat="1" x14ac:dyDescent="0.25"/>
    <row r="1014570" customFormat="1" x14ac:dyDescent="0.25"/>
    <row r="1014571" customFormat="1" x14ac:dyDescent="0.25"/>
    <row r="1014572" customFormat="1" x14ac:dyDescent="0.25"/>
    <row r="1014573" customFormat="1" x14ac:dyDescent="0.25"/>
    <row r="1014574" customFormat="1" x14ac:dyDescent="0.25"/>
    <row r="1014575" customFormat="1" x14ac:dyDescent="0.25"/>
    <row r="1014576" customFormat="1" x14ac:dyDescent="0.25"/>
    <row r="1014577" customFormat="1" x14ac:dyDescent="0.25"/>
    <row r="1014578" customFormat="1" x14ac:dyDescent="0.25"/>
    <row r="1014579" customFormat="1" x14ac:dyDescent="0.25"/>
    <row r="1014580" customFormat="1" x14ac:dyDescent="0.25"/>
    <row r="1014581" customFormat="1" x14ac:dyDescent="0.25"/>
    <row r="1014582" customFormat="1" x14ac:dyDescent="0.25"/>
    <row r="1014583" customFormat="1" x14ac:dyDescent="0.25"/>
    <row r="1014584" customFormat="1" x14ac:dyDescent="0.25"/>
    <row r="1014585" customFormat="1" x14ac:dyDescent="0.25"/>
    <row r="1014586" customFormat="1" x14ac:dyDescent="0.25"/>
    <row r="1014587" customFormat="1" x14ac:dyDescent="0.25"/>
    <row r="1014588" customFormat="1" x14ac:dyDescent="0.25"/>
    <row r="1014589" customFormat="1" x14ac:dyDescent="0.25"/>
    <row r="1014590" customFormat="1" x14ac:dyDescent="0.25"/>
    <row r="1014591" customFormat="1" x14ac:dyDescent="0.25"/>
    <row r="1014592" customFormat="1" x14ac:dyDescent="0.25"/>
    <row r="1014593" customFormat="1" x14ac:dyDescent="0.25"/>
    <row r="1014594" customFormat="1" x14ac:dyDescent="0.25"/>
    <row r="1014595" customFormat="1" x14ac:dyDescent="0.25"/>
    <row r="1014596" customFormat="1" x14ac:dyDescent="0.25"/>
    <row r="1014597" customFormat="1" x14ac:dyDescent="0.25"/>
    <row r="1014598" customFormat="1" x14ac:dyDescent="0.25"/>
    <row r="1014599" customFormat="1" x14ac:dyDescent="0.25"/>
    <row r="1014600" customFormat="1" x14ac:dyDescent="0.25"/>
    <row r="1014601" customFormat="1" x14ac:dyDescent="0.25"/>
    <row r="1014602" customFormat="1" x14ac:dyDescent="0.25"/>
    <row r="1014603" customFormat="1" x14ac:dyDescent="0.25"/>
    <row r="1014604" customFormat="1" x14ac:dyDescent="0.25"/>
    <row r="1014605" customFormat="1" x14ac:dyDescent="0.25"/>
    <row r="1014606" customFormat="1" x14ac:dyDescent="0.25"/>
    <row r="1014607" customFormat="1" x14ac:dyDescent="0.25"/>
    <row r="1014608" customFormat="1" x14ac:dyDescent="0.25"/>
    <row r="1014609" customFormat="1" x14ac:dyDescent="0.25"/>
    <row r="1014610" customFormat="1" x14ac:dyDescent="0.25"/>
    <row r="1014611" customFormat="1" x14ac:dyDescent="0.25"/>
    <row r="1014612" customFormat="1" x14ac:dyDescent="0.25"/>
    <row r="1014613" customFormat="1" x14ac:dyDescent="0.25"/>
    <row r="1014614" customFormat="1" x14ac:dyDescent="0.25"/>
    <row r="1014615" customFormat="1" x14ac:dyDescent="0.25"/>
    <row r="1014616" customFormat="1" x14ac:dyDescent="0.25"/>
    <row r="1014617" customFormat="1" x14ac:dyDescent="0.25"/>
    <row r="1014618" customFormat="1" x14ac:dyDescent="0.25"/>
    <row r="1014619" customFormat="1" x14ac:dyDescent="0.25"/>
    <row r="1014620" customFormat="1" x14ac:dyDescent="0.25"/>
    <row r="1014621" customFormat="1" x14ac:dyDescent="0.25"/>
    <row r="1014622" customFormat="1" x14ac:dyDescent="0.25"/>
    <row r="1014623" customFormat="1" x14ac:dyDescent="0.25"/>
    <row r="1014624" customFormat="1" x14ac:dyDescent="0.25"/>
    <row r="1014625" customFormat="1" x14ac:dyDescent="0.25"/>
    <row r="1014626" customFormat="1" x14ac:dyDescent="0.25"/>
    <row r="1014627" customFormat="1" x14ac:dyDescent="0.25"/>
    <row r="1014628" customFormat="1" x14ac:dyDescent="0.25"/>
    <row r="1014629" customFormat="1" x14ac:dyDescent="0.25"/>
    <row r="1014630" customFormat="1" x14ac:dyDescent="0.25"/>
    <row r="1014631" customFormat="1" x14ac:dyDescent="0.25"/>
    <row r="1014632" customFormat="1" x14ac:dyDescent="0.25"/>
    <row r="1014633" customFormat="1" x14ac:dyDescent="0.25"/>
    <row r="1014634" customFormat="1" x14ac:dyDescent="0.25"/>
    <row r="1014635" customFormat="1" x14ac:dyDescent="0.25"/>
    <row r="1014636" customFormat="1" x14ac:dyDescent="0.25"/>
    <row r="1014637" customFormat="1" x14ac:dyDescent="0.25"/>
    <row r="1014638" customFormat="1" x14ac:dyDescent="0.25"/>
    <row r="1014639" customFormat="1" x14ac:dyDescent="0.25"/>
    <row r="1014640" customFormat="1" x14ac:dyDescent="0.25"/>
    <row r="1014641" customFormat="1" x14ac:dyDescent="0.25"/>
    <row r="1014642" customFormat="1" x14ac:dyDescent="0.25"/>
    <row r="1014643" customFormat="1" x14ac:dyDescent="0.25"/>
    <row r="1014644" customFormat="1" x14ac:dyDescent="0.25"/>
    <row r="1014645" customFormat="1" x14ac:dyDescent="0.25"/>
    <row r="1014646" customFormat="1" x14ac:dyDescent="0.25"/>
    <row r="1014647" customFormat="1" x14ac:dyDescent="0.25"/>
    <row r="1014648" customFormat="1" x14ac:dyDescent="0.25"/>
    <row r="1014649" customFormat="1" x14ac:dyDescent="0.25"/>
    <row r="1014650" customFormat="1" x14ac:dyDescent="0.25"/>
    <row r="1014651" customFormat="1" x14ac:dyDescent="0.25"/>
    <row r="1014652" customFormat="1" x14ac:dyDescent="0.25"/>
    <row r="1014653" customFormat="1" x14ac:dyDescent="0.25"/>
    <row r="1014654" customFormat="1" x14ac:dyDescent="0.25"/>
    <row r="1014655" customFormat="1" x14ac:dyDescent="0.25"/>
    <row r="1014656" customFormat="1" x14ac:dyDescent="0.25"/>
    <row r="1014657" customFormat="1" x14ac:dyDescent="0.25"/>
    <row r="1014658" customFormat="1" x14ac:dyDescent="0.25"/>
    <row r="1014659" customFormat="1" x14ac:dyDescent="0.25"/>
    <row r="1014660" customFormat="1" x14ac:dyDescent="0.25"/>
    <row r="1014661" customFormat="1" x14ac:dyDescent="0.25"/>
    <row r="1014662" customFormat="1" x14ac:dyDescent="0.25"/>
    <row r="1014663" customFormat="1" x14ac:dyDescent="0.25"/>
    <row r="1014664" customFormat="1" x14ac:dyDescent="0.25"/>
    <row r="1014665" customFormat="1" x14ac:dyDescent="0.25"/>
    <row r="1014666" customFormat="1" x14ac:dyDescent="0.25"/>
    <row r="1014667" customFormat="1" x14ac:dyDescent="0.25"/>
    <row r="1014668" customFormat="1" x14ac:dyDescent="0.25"/>
    <row r="1014669" customFormat="1" x14ac:dyDescent="0.25"/>
    <row r="1014670" customFormat="1" x14ac:dyDescent="0.25"/>
    <row r="1014671" customFormat="1" x14ac:dyDescent="0.25"/>
    <row r="1014672" customFormat="1" x14ac:dyDescent="0.25"/>
    <row r="1014673" customFormat="1" x14ac:dyDescent="0.25"/>
    <row r="1014674" customFormat="1" x14ac:dyDescent="0.25"/>
    <row r="1014675" customFormat="1" x14ac:dyDescent="0.25"/>
    <row r="1014676" customFormat="1" x14ac:dyDescent="0.25"/>
    <row r="1014677" customFormat="1" x14ac:dyDescent="0.25"/>
    <row r="1014678" customFormat="1" x14ac:dyDescent="0.25"/>
    <row r="1014679" customFormat="1" x14ac:dyDescent="0.25"/>
    <row r="1014680" customFormat="1" x14ac:dyDescent="0.25"/>
    <row r="1014681" customFormat="1" x14ac:dyDescent="0.25"/>
    <row r="1014682" customFormat="1" x14ac:dyDescent="0.25"/>
    <row r="1014683" customFormat="1" x14ac:dyDescent="0.25"/>
    <row r="1014684" customFormat="1" x14ac:dyDescent="0.25"/>
    <row r="1014685" customFormat="1" x14ac:dyDescent="0.25"/>
    <row r="1014686" customFormat="1" x14ac:dyDescent="0.25"/>
    <row r="1014687" customFormat="1" x14ac:dyDescent="0.25"/>
    <row r="1014688" customFormat="1" x14ac:dyDescent="0.25"/>
    <row r="1014689" customFormat="1" x14ac:dyDescent="0.25"/>
    <row r="1014690" customFormat="1" x14ac:dyDescent="0.25"/>
    <row r="1014691" customFormat="1" x14ac:dyDescent="0.25"/>
    <row r="1014692" customFormat="1" x14ac:dyDescent="0.25"/>
    <row r="1014693" customFormat="1" x14ac:dyDescent="0.25"/>
    <row r="1014694" customFormat="1" x14ac:dyDescent="0.25"/>
    <row r="1014695" customFormat="1" x14ac:dyDescent="0.25"/>
    <row r="1014696" customFormat="1" x14ac:dyDescent="0.25"/>
    <row r="1014697" customFormat="1" x14ac:dyDescent="0.25"/>
    <row r="1014698" customFormat="1" x14ac:dyDescent="0.25"/>
    <row r="1014699" customFormat="1" x14ac:dyDescent="0.25"/>
    <row r="1014700" customFormat="1" x14ac:dyDescent="0.25"/>
    <row r="1014701" customFormat="1" x14ac:dyDescent="0.25"/>
    <row r="1014702" customFormat="1" x14ac:dyDescent="0.25"/>
    <row r="1014703" customFormat="1" x14ac:dyDescent="0.25"/>
    <row r="1014704" customFormat="1" x14ac:dyDescent="0.25"/>
    <row r="1014705" customFormat="1" x14ac:dyDescent="0.25"/>
    <row r="1014706" customFormat="1" x14ac:dyDescent="0.25"/>
    <row r="1014707" customFormat="1" x14ac:dyDescent="0.25"/>
    <row r="1014708" customFormat="1" x14ac:dyDescent="0.25"/>
    <row r="1014709" customFormat="1" x14ac:dyDescent="0.25"/>
    <row r="1014710" customFormat="1" x14ac:dyDescent="0.25"/>
    <row r="1014711" customFormat="1" x14ac:dyDescent="0.25"/>
    <row r="1014712" customFormat="1" x14ac:dyDescent="0.25"/>
    <row r="1014713" customFormat="1" x14ac:dyDescent="0.25"/>
    <row r="1014714" customFormat="1" x14ac:dyDescent="0.25"/>
    <row r="1014715" customFormat="1" x14ac:dyDescent="0.25"/>
    <row r="1014716" customFormat="1" x14ac:dyDescent="0.25"/>
    <row r="1014717" customFormat="1" x14ac:dyDescent="0.25"/>
    <row r="1014718" customFormat="1" x14ac:dyDescent="0.25"/>
    <row r="1014719" customFormat="1" x14ac:dyDescent="0.25"/>
    <row r="1014720" customFormat="1" x14ac:dyDescent="0.25"/>
    <row r="1014721" customFormat="1" x14ac:dyDescent="0.25"/>
    <row r="1014722" customFormat="1" x14ac:dyDescent="0.25"/>
    <row r="1014723" customFormat="1" x14ac:dyDescent="0.25"/>
    <row r="1014724" customFormat="1" x14ac:dyDescent="0.25"/>
    <row r="1014725" customFormat="1" x14ac:dyDescent="0.25"/>
    <row r="1014726" customFormat="1" x14ac:dyDescent="0.25"/>
    <row r="1014727" customFormat="1" x14ac:dyDescent="0.25"/>
    <row r="1014728" customFormat="1" x14ac:dyDescent="0.25"/>
    <row r="1014729" customFormat="1" x14ac:dyDescent="0.25"/>
    <row r="1014730" customFormat="1" x14ac:dyDescent="0.25"/>
    <row r="1014731" customFormat="1" x14ac:dyDescent="0.25"/>
    <row r="1014732" customFormat="1" x14ac:dyDescent="0.25"/>
    <row r="1014733" customFormat="1" x14ac:dyDescent="0.25"/>
    <row r="1014734" customFormat="1" x14ac:dyDescent="0.25"/>
    <row r="1014735" customFormat="1" x14ac:dyDescent="0.25"/>
    <row r="1014736" customFormat="1" x14ac:dyDescent="0.25"/>
    <row r="1014737" customFormat="1" x14ac:dyDescent="0.25"/>
    <row r="1014738" customFormat="1" x14ac:dyDescent="0.25"/>
    <row r="1014739" customFormat="1" x14ac:dyDescent="0.25"/>
    <row r="1014740" customFormat="1" x14ac:dyDescent="0.25"/>
    <row r="1014741" customFormat="1" x14ac:dyDescent="0.25"/>
    <row r="1014742" customFormat="1" x14ac:dyDescent="0.25"/>
    <row r="1014743" customFormat="1" x14ac:dyDescent="0.25"/>
    <row r="1014744" customFormat="1" x14ac:dyDescent="0.25"/>
    <row r="1014745" customFormat="1" x14ac:dyDescent="0.25"/>
    <row r="1014746" customFormat="1" x14ac:dyDescent="0.25"/>
    <row r="1014747" customFormat="1" x14ac:dyDescent="0.25"/>
    <row r="1014748" customFormat="1" x14ac:dyDescent="0.25"/>
    <row r="1014749" customFormat="1" x14ac:dyDescent="0.25"/>
    <row r="1014750" customFormat="1" x14ac:dyDescent="0.25"/>
    <row r="1014751" customFormat="1" x14ac:dyDescent="0.25"/>
    <row r="1014752" customFormat="1" x14ac:dyDescent="0.25"/>
    <row r="1014753" customFormat="1" x14ac:dyDescent="0.25"/>
    <row r="1014754" customFormat="1" x14ac:dyDescent="0.25"/>
    <row r="1014755" customFormat="1" x14ac:dyDescent="0.25"/>
    <row r="1014756" customFormat="1" x14ac:dyDescent="0.25"/>
    <row r="1014757" customFormat="1" x14ac:dyDescent="0.25"/>
    <row r="1014758" customFormat="1" x14ac:dyDescent="0.25"/>
    <row r="1014759" customFormat="1" x14ac:dyDescent="0.25"/>
    <row r="1014760" customFormat="1" x14ac:dyDescent="0.25"/>
    <row r="1014761" customFormat="1" x14ac:dyDescent="0.25"/>
    <row r="1014762" customFormat="1" x14ac:dyDescent="0.25"/>
    <row r="1014763" customFormat="1" x14ac:dyDescent="0.25"/>
    <row r="1014764" customFormat="1" x14ac:dyDescent="0.25"/>
    <row r="1014765" customFormat="1" x14ac:dyDescent="0.25"/>
    <row r="1014766" customFormat="1" x14ac:dyDescent="0.25"/>
    <row r="1014767" customFormat="1" x14ac:dyDescent="0.25"/>
    <row r="1014768" customFormat="1" x14ac:dyDescent="0.25"/>
    <row r="1014769" customFormat="1" x14ac:dyDescent="0.25"/>
    <row r="1014770" customFormat="1" x14ac:dyDescent="0.25"/>
    <row r="1014771" customFormat="1" x14ac:dyDescent="0.25"/>
    <row r="1014772" customFormat="1" x14ac:dyDescent="0.25"/>
    <row r="1014773" customFormat="1" x14ac:dyDescent="0.25"/>
    <row r="1014774" customFormat="1" x14ac:dyDescent="0.25"/>
    <row r="1014775" customFormat="1" x14ac:dyDescent="0.25"/>
    <row r="1014776" customFormat="1" x14ac:dyDescent="0.25"/>
    <row r="1014777" customFormat="1" x14ac:dyDescent="0.25"/>
    <row r="1014778" customFormat="1" x14ac:dyDescent="0.25"/>
    <row r="1014779" customFormat="1" x14ac:dyDescent="0.25"/>
    <row r="1014780" customFormat="1" x14ac:dyDescent="0.25"/>
    <row r="1014781" customFormat="1" x14ac:dyDescent="0.25"/>
    <row r="1014782" customFormat="1" x14ac:dyDescent="0.25"/>
    <row r="1014783" customFormat="1" x14ac:dyDescent="0.25"/>
    <row r="1014784" customFormat="1" x14ac:dyDescent="0.25"/>
    <row r="1014785" customFormat="1" x14ac:dyDescent="0.25"/>
    <row r="1014786" customFormat="1" x14ac:dyDescent="0.25"/>
    <row r="1014787" customFormat="1" x14ac:dyDescent="0.25"/>
    <row r="1014788" customFormat="1" x14ac:dyDescent="0.25"/>
    <row r="1014789" customFormat="1" x14ac:dyDescent="0.25"/>
    <row r="1014790" customFormat="1" x14ac:dyDescent="0.25"/>
    <row r="1014791" customFormat="1" x14ac:dyDescent="0.25"/>
    <row r="1014792" customFormat="1" x14ac:dyDescent="0.25"/>
    <row r="1014793" customFormat="1" x14ac:dyDescent="0.25"/>
    <row r="1014794" customFormat="1" x14ac:dyDescent="0.25"/>
    <row r="1014795" customFormat="1" x14ac:dyDescent="0.25"/>
    <row r="1014796" customFormat="1" x14ac:dyDescent="0.25"/>
    <row r="1014797" customFormat="1" x14ac:dyDescent="0.25"/>
    <row r="1014798" customFormat="1" x14ac:dyDescent="0.25"/>
    <row r="1014799" customFormat="1" x14ac:dyDescent="0.25"/>
    <row r="1014800" customFormat="1" x14ac:dyDescent="0.25"/>
    <row r="1014801" customFormat="1" x14ac:dyDescent="0.25"/>
    <row r="1014802" customFormat="1" x14ac:dyDescent="0.25"/>
    <row r="1014803" customFormat="1" x14ac:dyDescent="0.25"/>
    <row r="1014804" customFormat="1" x14ac:dyDescent="0.25"/>
    <row r="1014805" customFormat="1" x14ac:dyDescent="0.25"/>
    <row r="1014806" customFormat="1" x14ac:dyDescent="0.25"/>
    <row r="1014807" customFormat="1" x14ac:dyDescent="0.25"/>
    <row r="1014808" customFormat="1" x14ac:dyDescent="0.25"/>
    <row r="1014809" customFormat="1" x14ac:dyDescent="0.25"/>
    <row r="1014810" customFormat="1" x14ac:dyDescent="0.25"/>
    <row r="1014811" customFormat="1" x14ac:dyDescent="0.25"/>
    <row r="1014812" customFormat="1" x14ac:dyDescent="0.25"/>
    <row r="1014813" customFormat="1" x14ac:dyDescent="0.25"/>
    <row r="1014814" customFormat="1" x14ac:dyDescent="0.25"/>
    <row r="1014815" customFormat="1" x14ac:dyDescent="0.25"/>
    <row r="1014816" customFormat="1" x14ac:dyDescent="0.25"/>
    <row r="1014817" customFormat="1" x14ac:dyDescent="0.25"/>
    <row r="1014818" customFormat="1" x14ac:dyDescent="0.25"/>
    <row r="1014819" customFormat="1" x14ac:dyDescent="0.25"/>
    <row r="1014820" customFormat="1" x14ac:dyDescent="0.25"/>
    <row r="1014821" customFormat="1" x14ac:dyDescent="0.25"/>
    <row r="1014822" customFormat="1" x14ac:dyDescent="0.25"/>
    <row r="1014823" customFormat="1" x14ac:dyDescent="0.25"/>
    <row r="1014824" customFormat="1" x14ac:dyDescent="0.25"/>
    <row r="1014825" customFormat="1" x14ac:dyDescent="0.25"/>
    <row r="1014826" customFormat="1" x14ac:dyDescent="0.25"/>
    <row r="1014827" customFormat="1" x14ac:dyDescent="0.25"/>
    <row r="1014828" customFormat="1" x14ac:dyDescent="0.25"/>
    <row r="1014829" customFormat="1" x14ac:dyDescent="0.25"/>
    <row r="1014830" customFormat="1" x14ac:dyDescent="0.25"/>
    <row r="1014831" customFormat="1" x14ac:dyDescent="0.25"/>
    <row r="1014832" customFormat="1" x14ac:dyDescent="0.25"/>
    <row r="1014833" customFormat="1" x14ac:dyDescent="0.25"/>
    <row r="1014834" customFormat="1" x14ac:dyDescent="0.25"/>
    <row r="1014835" customFormat="1" x14ac:dyDescent="0.25"/>
    <row r="1014836" customFormat="1" x14ac:dyDescent="0.25"/>
    <row r="1014837" customFormat="1" x14ac:dyDescent="0.25"/>
    <row r="1014838" customFormat="1" x14ac:dyDescent="0.25"/>
    <row r="1014839" customFormat="1" x14ac:dyDescent="0.25"/>
    <row r="1014840" customFormat="1" x14ac:dyDescent="0.25"/>
    <row r="1014841" customFormat="1" x14ac:dyDescent="0.25"/>
    <row r="1014842" customFormat="1" x14ac:dyDescent="0.25"/>
    <row r="1014843" customFormat="1" x14ac:dyDescent="0.25"/>
    <row r="1014844" customFormat="1" x14ac:dyDescent="0.25"/>
    <row r="1014845" customFormat="1" x14ac:dyDescent="0.25"/>
    <row r="1014846" customFormat="1" x14ac:dyDescent="0.25"/>
    <row r="1014847" customFormat="1" x14ac:dyDescent="0.25"/>
    <row r="1014848" customFormat="1" x14ac:dyDescent="0.25"/>
    <row r="1014849" customFormat="1" x14ac:dyDescent="0.25"/>
    <row r="1014850" customFormat="1" x14ac:dyDescent="0.25"/>
    <row r="1014851" customFormat="1" x14ac:dyDescent="0.25"/>
    <row r="1014852" customFormat="1" x14ac:dyDescent="0.25"/>
    <row r="1014853" customFormat="1" x14ac:dyDescent="0.25"/>
    <row r="1014854" customFormat="1" x14ac:dyDescent="0.25"/>
    <row r="1014855" customFormat="1" x14ac:dyDescent="0.25"/>
    <row r="1014856" customFormat="1" x14ac:dyDescent="0.25"/>
    <row r="1014857" customFormat="1" x14ac:dyDescent="0.25"/>
    <row r="1014858" customFormat="1" x14ac:dyDescent="0.25"/>
    <row r="1014859" customFormat="1" x14ac:dyDescent="0.25"/>
    <row r="1014860" customFormat="1" x14ac:dyDescent="0.25"/>
    <row r="1014861" customFormat="1" x14ac:dyDescent="0.25"/>
    <row r="1014862" customFormat="1" x14ac:dyDescent="0.25"/>
    <row r="1014863" customFormat="1" x14ac:dyDescent="0.25"/>
    <row r="1014864" customFormat="1" x14ac:dyDescent="0.25"/>
    <row r="1014865" customFormat="1" x14ac:dyDescent="0.25"/>
    <row r="1014866" customFormat="1" x14ac:dyDescent="0.25"/>
    <row r="1014867" customFormat="1" x14ac:dyDescent="0.25"/>
    <row r="1014868" customFormat="1" x14ac:dyDescent="0.25"/>
    <row r="1014869" customFormat="1" x14ac:dyDescent="0.25"/>
    <row r="1014870" customFormat="1" x14ac:dyDescent="0.25"/>
    <row r="1014871" customFormat="1" x14ac:dyDescent="0.25"/>
    <row r="1014872" customFormat="1" x14ac:dyDescent="0.25"/>
    <row r="1014873" customFormat="1" x14ac:dyDescent="0.25"/>
    <row r="1014874" customFormat="1" x14ac:dyDescent="0.25"/>
    <row r="1014875" customFormat="1" x14ac:dyDescent="0.25"/>
    <row r="1014876" customFormat="1" x14ac:dyDescent="0.25"/>
    <row r="1014877" customFormat="1" x14ac:dyDescent="0.25"/>
    <row r="1014878" customFormat="1" x14ac:dyDescent="0.25"/>
    <row r="1014879" customFormat="1" x14ac:dyDescent="0.25"/>
    <row r="1014880" customFormat="1" x14ac:dyDescent="0.25"/>
    <row r="1014881" customFormat="1" x14ac:dyDescent="0.25"/>
    <row r="1014882" customFormat="1" x14ac:dyDescent="0.25"/>
    <row r="1014883" customFormat="1" x14ac:dyDescent="0.25"/>
    <row r="1014884" customFormat="1" x14ac:dyDescent="0.25"/>
    <row r="1014885" customFormat="1" x14ac:dyDescent="0.25"/>
    <row r="1014886" customFormat="1" x14ac:dyDescent="0.25"/>
    <row r="1014887" customFormat="1" x14ac:dyDescent="0.25"/>
    <row r="1014888" customFormat="1" x14ac:dyDescent="0.25"/>
    <row r="1014889" customFormat="1" x14ac:dyDescent="0.25"/>
    <row r="1014890" customFormat="1" x14ac:dyDescent="0.25"/>
    <row r="1014891" customFormat="1" x14ac:dyDescent="0.25"/>
    <row r="1014892" customFormat="1" x14ac:dyDescent="0.25"/>
    <row r="1014893" customFormat="1" x14ac:dyDescent="0.25"/>
    <row r="1014894" customFormat="1" x14ac:dyDescent="0.25"/>
    <row r="1014895" customFormat="1" x14ac:dyDescent="0.25"/>
    <row r="1014896" customFormat="1" x14ac:dyDescent="0.25"/>
    <row r="1014897" customFormat="1" x14ac:dyDescent="0.25"/>
    <row r="1014898" customFormat="1" x14ac:dyDescent="0.25"/>
    <row r="1014899" customFormat="1" x14ac:dyDescent="0.25"/>
    <row r="1014900" customFormat="1" x14ac:dyDescent="0.25"/>
    <row r="1014901" customFormat="1" x14ac:dyDescent="0.25"/>
    <row r="1014902" customFormat="1" x14ac:dyDescent="0.25"/>
    <row r="1014903" customFormat="1" x14ac:dyDescent="0.25"/>
    <row r="1014904" customFormat="1" x14ac:dyDescent="0.25"/>
    <row r="1014905" customFormat="1" x14ac:dyDescent="0.25"/>
    <row r="1014906" customFormat="1" x14ac:dyDescent="0.25"/>
    <row r="1014907" customFormat="1" x14ac:dyDescent="0.25"/>
    <row r="1014908" customFormat="1" x14ac:dyDescent="0.25"/>
    <row r="1014909" customFormat="1" x14ac:dyDescent="0.25"/>
    <row r="1014910" customFormat="1" x14ac:dyDescent="0.25"/>
    <row r="1014911" customFormat="1" x14ac:dyDescent="0.25"/>
    <row r="1014912" customFormat="1" x14ac:dyDescent="0.25"/>
    <row r="1014913" customFormat="1" x14ac:dyDescent="0.25"/>
    <row r="1014914" customFormat="1" x14ac:dyDescent="0.25"/>
    <row r="1014915" customFormat="1" x14ac:dyDescent="0.25"/>
    <row r="1014916" customFormat="1" x14ac:dyDescent="0.25"/>
    <row r="1014917" customFormat="1" x14ac:dyDescent="0.25"/>
    <row r="1014918" customFormat="1" x14ac:dyDescent="0.25"/>
    <row r="1014919" customFormat="1" x14ac:dyDescent="0.25"/>
    <row r="1014920" customFormat="1" x14ac:dyDescent="0.25"/>
    <row r="1014921" customFormat="1" x14ac:dyDescent="0.25"/>
    <row r="1014922" customFormat="1" x14ac:dyDescent="0.25"/>
    <row r="1014923" customFormat="1" x14ac:dyDescent="0.25"/>
    <row r="1014924" customFormat="1" x14ac:dyDescent="0.25"/>
    <row r="1014925" customFormat="1" x14ac:dyDescent="0.25"/>
    <row r="1014926" customFormat="1" x14ac:dyDescent="0.25"/>
    <row r="1014927" customFormat="1" x14ac:dyDescent="0.25"/>
    <row r="1014928" customFormat="1" x14ac:dyDescent="0.25"/>
    <row r="1014929" customFormat="1" x14ac:dyDescent="0.25"/>
    <row r="1014930" customFormat="1" x14ac:dyDescent="0.25"/>
    <row r="1014931" customFormat="1" x14ac:dyDescent="0.25"/>
    <row r="1014932" customFormat="1" x14ac:dyDescent="0.25"/>
    <row r="1014933" customFormat="1" x14ac:dyDescent="0.25"/>
    <row r="1014934" customFormat="1" x14ac:dyDescent="0.25"/>
    <row r="1014935" customFormat="1" x14ac:dyDescent="0.25"/>
    <row r="1014936" customFormat="1" x14ac:dyDescent="0.25"/>
    <row r="1014937" customFormat="1" x14ac:dyDescent="0.25"/>
    <row r="1014938" customFormat="1" x14ac:dyDescent="0.25"/>
    <row r="1014939" customFormat="1" x14ac:dyDescent="0.25"/>
    <row r="1014940" customFormat="1" x14ac:dyDescent="0.25"/>
    <row r="1014941" customFormat="1" x14ac:dyDescent="0.25"/>
    <row r="1014942" customFormat="1" x14ac:dyDescent="0.25"/>
    <row r="1014943" customFormat="1" x14ac:dyDescent="0.25"/>
    <row r="1014944" customFormat="1" x14ac:dyDescent="0.25"/>
    <row r="1014945" customFormat="1" x14ac:dyDescent="0.25"/>
    <row r="1014946" customFormat="1" x14ac:dyDescent="0.25"/>
    <row r="1014947" customFormat="1" x14ac:dyDescent="0.25"/>
    <row r="1014948" customFormat="1" x14ac:dyDescent="0.25"/>
    <row r="1014949" customFormat="1" x14ac:dyDescent="0.25"/>
    <row r="1014950" customFormat="1" x14ac:dyDescent="0.25"/>
    <row r="1014951" customFormat="1" x14ac:dyDescent="0.25"/>
    <row r="1014952" customFormat="1" x14ac:dyDescent="0.25"/>
    <row r="1014953" customFormat="1" x14ac:dyDescent="0.25"/>
    <row r="1014954" customFormat="1" x14ac:dyDescent="0.25"/>
    <row r="1014955" customFormat="1" x14ac:dyDescent="0.25"/>
    <row r="1014956" customFormat="1" x14ac:dyDescent="0.25"/>
    <row r="1014957" customFormat="1" x14ac:dyDescent="0.25"/>
    <row r="1014958" customFormat="1" x14ac:dyDescent="0.25"/>
    <row r="1014959" customFormat="1" x14ac:dyDescent="0.25"/>
    <row r="1014960" customFormat="1" x14ac:dyDescent="0.25"/>
    <row r="1014961" customFormat="1" x14ac:dyDescent="0.25"/>
    <row r="1014962" customFormat="1" x14ac:dyDescent="0.25"/>
    <row r="1014963" customFormat="1" x14ac:dyDescent="0.25"/>
    <row r="1014964" customFormat="1" x14ac:dyDescent="0.25"/>
    <row r="1014965" customFormat="1" x14ac:dyDescent="0.25"/>
    <row r="1014966" customFormat="1" x14ac:dyDescent="0.25"/>
    <row r="1014967" customFormat="1" x14ac:dyDescent="0.25"/>
    <row r="1014968" customFormat="1" x14ac:dyDescent="0.25"/>
    <row r="1014969" customFormat="1" x14ac:dyDescent="0.25"/>
    <row r="1014970" customFormat="1" x14ac:dyDescent="0.25"/>
    <row r="1014971" customFormat="1" x14ac:dyDescent="0.25"/>
    <row r="1014972" customFormat="1" x14ac:dyDescent="0.25"/>
    <row r="1014973" customFormat="1" x14ac:dyDescent="0.25"/>
    <row r="1014974" customFormat="1" x14ac:dyDescent="0.25"/>
    <row r="1014975" customFormat="1" x14ac:dyDescent="0.25"/>
    <row r="1014976" customFormat="1" x14ac:dyDescent="0.25"/>
    <row r="1014977" customFormat="1" x14ac:dyDescent="0.25"/>
    <row r="1014978" customFormat="1" x14ac:dyDescent="0.25"/>
    <row r="1014979" customFormat="1" x14ac:dyDescent="0.25"/>
    <row r="1014980" customFormat="1" x14ac:dyDescent="0.25"/>
    <row r="1014981" customFormat="1" x14ac:dyDescent="0.25"/>
    <row r="1014982" customFormat="1" x14ac:dyDescent="0.25"/>
    <row r="1014983" customFormat="1" x14ac:dyDescent="0.25"/>
    <row r="1014984" customFormat="1" x14ac:dyDescent="0.25"/>
    <row r="1014985" customFormat="1" x14ac:dyDescent="0.25"/>
    <row r="1014986" customFormat="1" x14ac:dyDescent="0.25"/>
    <row r="1014987" customFormat="1" x14ac:dyDescent="0.25"/>
    <row r="1014988" customFormat="1" x14ac:dyDescent="0.25"/>
    <row r="1014989" customFormat="1" x14ac:dyDescent="0.25"/>
    <row r="1014990" customFormat="1" x14ac:dyDescent="0.25"/>
    <row r="1014991" customFormat="1" x14ac:dyDescent="0.25"/>
    <row r="1014992" customFormat="1" x14ac:dyDescent="0.25"/>
    <row r="1014993" customFormat="1" x14ac:dyDescent="0.25"/>
    <row r="1014994" customFormat="1" x14ac:dyDescent="0.25"/>
    <row r="1014995" customFormat="1" x14ac:dyDescent="0.25"/>
    <row r="1014996" customFormat="1" x14ac:dyDescent="0.25"/>
    <row r="1014997" customFormat="1" x14ac:dyDescent="0.25"/>
    <row r="1014998" customFormat="1" x14ac:dyDescent="0.25"/>
    <row r="1014999" customFormat="1" x14ac:dyDescent="0.25"/>
    <row r="1015000" customFormat="1" x14ac:dyDescent="0.25"/>
    <row r="1015001" customFormat="1" x14ac:dyDescent="0.25"/>
    <row r="1015002" customFormat="1" x14ac:dyDescent="0.25"/>
    <row r="1015003" customFormat="1" x14ac:dyDescent="0.25"/>
    <row r="1015004" customFormat="1" x14ac:dyDescent="0.25"/>
    <row r="1015005" customFormat="1" x14ac:dyDescent="0.25"/>
    <row r="1015006" customFormat="1" x14ac:dyDescent="0.25"/>
    <row r="1015007" customFormat="1" x14ac:dyDescent="0.25"/>
    <row r="1015008" customFormat="1" x14ac:dyDescent="0.25"/>
    <row r="1015009" customFormat="1" x14ac:dyDescent="0.25"/>
    <row r="1015010" customFormat="1" x14ac:dyDescent="0.25"/>
    <row r="1015011" customFormat="1" x14ac:dyDescent="0.25"/>
    <row r="1015012" customFormat="1" x14ac:dyDescent="0.25"/>
    <row r="1015013" customFormat="1" x14ac:dyDescent="0.25"/>
    <row r="1015014" customFormat="1" x14ac:dyDescent="0.25"/>
    <row r="1015015" customFormat="1" x14ac:dyDescent="0.25"/>
    <row r="1015016" customFormat="1" x14ac:dyDescent="0.25"/>
    <row r="1015017" customFormat="1" x14ac:dyDescent="0.25"/>
    <row r="1015018" customFormat="1" x14ac:dyDescent="0.25"/>
    <row r="1015019" customFormat="1" x14ac:dyDescent="0.25"/>
    <row r="1015020" customFormat="1" x14ac:dyDescent="0.25"/>
    <row r="1015021" customFormat="1" x14ac:dyDescent="0.25"/>
    <row r="1015022" customFormat="1" x14ac:dyDescent="0.25"/>
    <row r="1015023" customFormat="1" x14ac:dyDescent="0.25"/>
    <row r="1015024" customFormat="1" x14ac:dyDescent="0.25"/>
    <row r="1015025" customFormat="1" x14ac:dyDescent="0.25"/>
    <row r="1015026" customFormat="1" x14ac:dyDescent="0.25"/>
    <row r="1015027" customFormat="1" x14ac:dyDescent="0.25"/>
    <row r="1015028" customFormat="1" x14ac:dyDescent="0.25"/>
    <row r="1015029" customFormat="1" x14ac:dyDescent="0.25"/>
    <row r="1015030" customFormat="1" x14ac:dyDescent="0.25"/>
    <row r="1015031" customFormat="1" x14ac:dyDescent="0.25"/>
    <row r="1015032" customFormat="1" x14ac:dyDescent="0.25"/>
    <row r="1015033" customFormat="1" x14ac:dyDescent="0.25"/>
    <row r="1015034" customFormat="1" x14ac:dyDescent="0.25"/>
    <row r="1015035" customFormat="1" x14ac:dyDescent="0.25"/>
    <row r="1015036" customFormat="1" x14ac:dyDescent="0.25"/>
    <row r="1015037" customFormat="1" x14ac:dyDescent="0.25"/>
    <row r="1015038" customFormat="1" x14ac:dyDescent="0.25"/>
    <row r="1015039" customFormat="1" x14ac:dyDescent="0.25"/>
    <row r="1015040" customFormat="1" x14ac:dyDescent="0.25"/>
    <row r="1015041" customFormat="1" x14ac:dyDescent="0.25"/>
    <row r="1015042" customFormat="1" x14ac:dyDescent="0.25"/>
    <row r="1015043" customFormat="1" x14ac:dyDescent="0.25"/>
    <row r="1015044" customFormat="1" x14ac:dyDescent="0.25"/>
    <row r="1015045" customFormat="1" x14ac:dyDescent="0.25"/>
    <row r="1015046" customFormat="1" x14ac:dyDescent="0.25"/>
    <row r="1015047" customFormat="1" x14ac:dyDescent="0.25"/>
    <row r="1015048" customFormat="1" x14ac:dyDescent="0.25"/>
    <row r="1015049" customFormat="1" x14ac:dyDescent="0.25"/>
    <row r="1015050" customFormat="1" x14ac:dyDescent="0.25"/>
    <row r="1015051" customFormat="1" x14ac:dyDescent="0.25"/>
    <row r="1015052" customFormat="1" x14ac:dyDescent="0.25"/>
    <row r="1015053" customFormat="1" x14ac:dyDescent="0.25"/>
    <row r="1015054" customFormat="1" x14ac:dyDescent="0.25"/>
    <row r="1015055" customFormat="1" x14ac:dyDescent="0.25"/>
    <row r="1015056" customFormat="1" x14ac:dyDescent="0.25"/>
    <row r="1015057" customFormat="1" x14ac:dyDescent="0.25"/>
    <row r="1015058" customFormat="1" x14ac:dyDescent="0.25"/>
    <row r="1015059" customFormat="1" x14ac:dyDescent="0.25"/>
    <row r="1015060" customFormat="1" x14ac:dyDescent="0.25"/>
    <row r="1015061" customFormat="1" x14ac:dyDescent="0.25"/>
    <row r="1015062" customFormat="1" x14ac:dyDescent="0.25"/>
    <row r="1015063" customFormat="1" x14ac:dyDescent="0.25"/>
    <row r="1015064" customFormat="1" x14ac:dyDescent="0.25"/>
    <row r="1015065" customFormat="1" x14ac:dyDescent="0.25"/>
    <row r="1015066" customFormat="1" x14ac:dyDescent="0.25"/>
    <row r="1015067" customFormat="1" x14ac:dyDescent="0.25"/>
    <row r="1015068" customFormat="1" x14ac:dyDescent="0.25"/>
    <row r="1015069" customFormat="1" x14ac:dyDescent="0.25"/>
    <row r="1015070" customFormat="1" x14ac:dyDescent="0.25"/>
    <row r="1015071" customFormat="1" x14ac:dyDescent="0.25"/>
    <row r="1015072" customFormat="1" x14ac:dyDescent="0.25"/>
    <row r="1015073" customFormat="1" x14ac:dyDescent="0.25"/>
    <row r="1015074" customFormat="1" x14ac:dyDescent="0.25"/>
    <row r="1015075" customFormat="1" x14ac:dyDescent="0.25"/>
    <row r="1015076" customFormat="1" x14ac:dyDescent="0.25"/>
    <row r="1015077" customFormat="1" x14ac:dyDescent="0.25"/>
    <row r="1015078" customFormat="1" x14ac:dyDescent="0.25"/>
    <row r="1015079" customFormat="1" x14ac:dyDescent="0.25"/>
    <row r="1015080" customFormat="1" x14ac:dyDescent="0.25"/>
    <row r="1015081" customFormat="1" x14ac:dyDescent="0.25"/>
    <row r="1015082" customFormat="1" x14ac:dyDescent="0.25"/>
    <row r="1015083" customFormat="1" x14ac:dyDescent="0.25"/>
    <row r="1015084" customFormat="1" x14ac:dyDescent="0.25"/>
    <row r="1015085" customFormat="1" x14ac:dyDescent="0.25"/>
    <row r="1015086" customFormat="1" x14ac:dyDescent="0.25"/>
    <row r="1015087" customFormat="1" x14ac:dyDescent="0.25"/>
    <row r="1015088" customFormat="1" x14ac:dyDescent="0.25"/>
    <row r="1015089" customFormat="1" x14ac:dyDescent="0.25"/>
    <row r="1015090" customFormat="1" x14ac:dyDescent="0.25"/>
    <row r="1015091" customFormat="1" x14ac:dyDescent="0.25"/>
    <row r="1015092" customFormat="1" x14ac:dyDescent="0.25"/>
    <row r="1015093" customFormat="1" x14ac:dyDescent="0.25"/>
    <row r="1015094" customFormat="1" x14ac:dyDescent="0.25"/>
    <row r="1015095" customFormat="1" x14ac:dyDescent="0.25"/>
    <row r="1015096" customFormat="1" x14ac:dyDescent="0.25"/>
    <row r="1015097" customFormat="1" x14ac:dyDescent="0.25"/>
    <row r="1015098" customFormat="1" x14ac:dyDescent="0.25"/>
    <row r="1015099" customFormat="1" x14ac:dyDescent="0.25"/>
    <row r="1015100" customFormat="1" x14ac:dyDescent="0.25"/>
    <row r="1015101" customFormat="1" x14ac:dyDescent="0.25"/>
    <row r="1015102" customFormat="1" x14ac:dyDescent="0.25"/>
    <row r="1015103" customFormat="1" x14ac:dyDescent="0.25"/>
    <row r="1015104" customFormat="1" x14ac:dyDescent="0.25"/>
    <row r="1015105" customFormat="1" x14ac:dyDescent="0.25"/>
    <row r="1015106" customFormat="1" x14ac:dyDescent="0.25"/>
    <row r="1015107" customFormat="1" x14ac:dyDescent="0.25"/>
    <row r="1015108" customFormat="1" x14ac:dyDescent="0.25"/>
    <row r="1015109" customFormat="1" x14ac:dyDescent="0.25"/>
    <row r="1015110" customFormat="1" x14ac:dyDescent="0.25"/>
    <row r="1015111" customFormat="1" x14ac:dyDescent="0.25"/>
    <row r="1015112" customFormat="1" x14ac:dyDescent="0.25"/>
    <row r="1015113" customFormat="1" x14ac:dyDescent="0.25"/>
    <row r="1015114" customFormat="1" x14ac:dyDescent="0.25"/>
    <row r="1015115" customFormat="1" x14ac:dyDescent="0.25"/>
    <row r="1015116" customFormat="1" x14ac:dyDescent="0.25"/>
    <row r="1015117" customFormat="1" x14ac:dyDescent="0.25"/>
    <row r="1015118" customFormat="1" x14ac:dyDescent="0.25"/>
    <row r="1015119" customFormat="1" x14ac:dyDescent="0.25"/>
    <row r="1015120" customFormat="1" x14ac:dyDescent="0.25"/>
    <row r="1015121" customFormat="1" x14ac:dyDescent="0.25"/>
    <row r="1015122" customFormat="1" x14ac:dyDescent="0.25"/>
    <row r="1015123" customFormat="1" x14ac:dyDescent="0.25"/>
    <row r="1015124" customFormat="1" x14ac:dyDescent="0.25"/>
    <row r="1015125" customFormat="1" x14ac:dyDescent="0.25"/>
    <row r="1015126" customFormat="1" x14ac:dyDescent="0.25"/>
    <row r="1015127" customFormat="1" x14ac:dyDescent="0.25"/>
    <row r="1015128" customFormat="1" x14ac:dyDescent="0.25"/>
    <row r="1015129" customFormat="1" x14ac:dyDescent="0.25"/>
    <row r="1015130" customFormat="1" x14ac:dyDescent="0.25"/>
    <row r="1015131" customFormat="1" x14ac:dyDescent="0.25"/>
    <row r="1015132" customFormat="1" x14ac:dyDescent="0.25"/>
    <row r="1015133" customFormat="1" x14ac:dyDescent="0.25"/>
    <row r="1015134" customFormat="1" x14ac:dyDescent="0.25"/>
    <row r="1015135" customFormat="1" x14ac:dyDescent="0.25"/>
    <row r="1015136" customFormat="1" x14ac:dyDescent="0.25"/>
    <row r="1015137" customFormat="1" x14ac:dyDescent="0.25"/>
    <row r="1015138" customFormat="1" x14ac:dyDescent="0.25"/>
    <row r="1015139" customFormat="1" x14ac:dyDescent="0.25"/>
    <row r="1015140" customFormat="1" x14ac:dyDescent="0.25"/>
    <row r="1015141" customFormat="1" x14ac:dyDescent="0.25"/>
    <row r="1015142" customFormat="1" x14ac:dyDescent="0.25"/>
    <row r="1015143" customFormat="1" x14ac:dyDescent="0.25"/>
    <row r="1015144" customFormat="1" x14ac:dyDescent="0.25"/>
    <row r="1015145" customFormat="1" x14ac:dyDescent="0.25"/>
    <row r="1015146" customFormat="1" x14ac:dyDescent="0.25"/>
    <row r="1015147" customFormat="1" x14ac:dyDescent="0.25"/>
    <row r="1015148" customFormat="1" x14ac:dyDescent="0.25"/>
    <row r="1015149" customFormat="1" x14ac:dyDescent="0.25"/>
    <row r="1015150" customFormat="1" x14ac:dyDescent="0.25"/>
    <row r="1015151" customFormat="1" x14ac:dyDescent="0.25"/>
    <row r="1015152" customFormat="1" x14ac:dyDescent="0.25"/>
    <row r="1015153" customFormat="1" x14ac:dyDescent="0.25"/>
    <row r="1015154" customFormat="1" x14ac:dyDescent="0.25"/>
    <row r="1015155" customFormat="1" x14ac:dyDescent="0.25"/>
    <row r="1015156" customFormat="1" x14ac:dyDescent="0.25"/>
    <row r="1015157" customFormat="1" x14ac:dyDescent="0.25"/>
    <row r="1015158" customFormat="1" x14ac:dyDescent="0.25"/>
    <row r="1015159" customFormat="1" x14ac:dyDescent="0.25"/>
    <row r="1015160" customFormat="1" x14ac:dyDescent="0.25"/>
    <row r="1015161" customFormat="1" x14ac:dyDescent="0.25"/>
    <row r="1015162" customFormat="1" x14ac:dyDescent="0.25"/>
    <row r="1015163" customFormat="1" x14ac:dyDescent="0.25"/>
    <row r="1015164" customFormat="1" x14ac:dyDescent="0.25"/>
    <row r="1015165" customFormat="1" x14ac:dyDescent="0.25"/>
    <row r="1015166" customFormat="1" x14ac:dyDescent="0.25"/>
    <row r="1015167" customFormat="1" x14ac:dyDescent="0.25"/>
    <row r="1015168" customFormat="1" x14ac:dyDescent="0.25"/>
    <row r="1015169" customFormat="1" x14ac:dyDescent="0.25"/>
    <row r="1015170" customFormat="1" x14ac:dyDescent="0.25"/>
    <row r="1015171" customFormat="1" x14ac:dyDescent="0.25"/>
    <row r="1015172" customFormat="1" x14ac:dyDescent="0.25"/>
    <row r="1015173" customFormat="1" x14ac:dyDescent="0.25"/>
    <row r="1015174" customFormat="1" x14ac:dyDescent="0.25"/>
    <row r="1015175" customFormat="1" x14ac:dyDescent="0.25"/>
    <row r="1015176" customFormat="1" x14ac:dyDescent="0.25"/>
    <row r="1015177" customFormat="1" x14ac:dyDescent="0.25"/>
    <row r="1015178" customFormat="1" x14ac:dyDescent="0.25"/>
    <row r="1015179" customFormat="1" x14ac:dyDescent="0.25"/>
    <row r="1015180" customFormat="1" x14ac:dyDescent="0.25"/>
    <row r="1015181" customFormat="1" x14ac:dyDescent="0.25"/>
    <row r="1015182" customFormat="1" x14ac:dyDescent="0.25"/>
    <row r="1015183" customFormat="1" x14ac:dyDescent="0.25"/>
    <row r="1015184" customFormat="1" x14ac:dyDescent="0.25"/>
    <row r="1015185" customFormat="1" x14ac:dyDescent="0.25"/>
    <row r="1015186" customFormat="1" x14ac:dyDescent="0.25"/>
    <row r="1015187" customFormat="1" x14ac:dyDescent="0.25"/>
    <row r="1015188" customFormat="1" x14ac:dyDescent="0.25"/>
    <row r="1015189" customFormat="1" x14ac:dyDescent="0.25"/>
    <row r="1015190" customFormat="1" x14ac:dyDescent="0.25"/>
    <row r="1015191" customFormat="1" x14ac:dyDescent="0.25"/>
    <row r="1015192" customFormat="1" x14ac:dyDescent="0.25"/>
    <row r="1015193" customFormat="1" x14ac:dyDescent="0.25"/>
    <row r="1015194" customFormat="1" x14ac:dyDescent="0.25"/>
    <row r="1015195" customFormat="1" x14ac:dyDescent="0.25"/>
    <row r="1015196" customFormat="1" x14ac:dyDescent="0.25"/>
    <row r="1015197" customFormat="1" x14ac:dyDescent="0.25"/>
    <row r="1015198" customFormat="1" x14ac:dyDescent="0.25"/>
    <row r="1015199" customFormat="1" x14ac:dyDescent="0.25"/>
    <row r="1015200" customFormat="1" x14ac:dyDescent="0.25"/>
    <row r="1015201" customFormat="1" x14ac:dyDescent="0.25"/>
    <row r="1015202" customFormat="1" x14ac:dyDescent="0.25"/>
    <row r="1015203" customFormat="1" x14ac:dyDescent="0.25"/>
    <row r="1015204" customFormat="1" x14ac:dyDescent="0.25"/>
    <row r="1015205" customFormat="1" x14ac:dyDescent="0.25"/>
    <row r="1015206" customFormat="1" x14ac:dyDescent="0.25"/>
    <row r="1015207" customFormat="1" x14ac:dyDescent="0.25"/>
    <row r="1015208" customFormat="1" x14ac:dyDescent="0.25"/>
    <row r="1015209" customFormat="1" x14ac:dyDescent="0.25"/>
    <row r="1015210" customFormat="1" x14ac:dyDescent="0.25"/>
    <row r="1015211" customFormat="1" x14ac:dyDescent="0.25"/>
    <row r="1015212" customFormat="1" x14ac:dyDescent="0.25"/>
    <row r="1015213" customFormat="1" x14ac:dyDescent="0.25"/>
    <row r="1015214" customFormat="1" x14ac:dyDescent="0.25"/>
    <row r="1015215" customFormat="1" x14ac:dyDescent="0.25"/>
    <row r="1015216" customFormat="1" x14ac:dyDescent="0.25"/>
    <row r="1015217" customFormat="1" x14ac:dyDescent="0.25"/>
    <row r="1015218" customFormat="1" x14ac:dyDescent="0.25"/>
    <row r="1015219" customFormat="1" x14ac:dyDescent="0.25"/>
    <row r="1015220" customFormat="1" x14ac:dyDescent="0.25"/>
    <row r="1015221" customFormat="1" x14ac:dyDescent="0.25"/>
    <row r="1015222" customFormat="1" x14ac:dyDescent="0.25"/>
    <row r="1015223" customFormat="1" x14ac:dyDescent="0.25"/>
    <row r="1015224" customFormat="1" x14ac:dyDescent="0.25"/>
    <row r="1015225" customFormat="1" x14ac:dyDescent="0.25"/>
    <row r="1015226" customFormat="1" x14ac:dyDescent="0.25"/>
    <row r="1015227" customFormat="1" x14ac:dyDescent="0.25"/>
    <row r="1015228" customFormat="1" x14ac:dyDescent="0.25"/>
    <row r="1015229" customFormat="1" x14ac:dyDescent="0.25"/>
    <row r="1015230" customFormat="1" x14ac:dyDescent="0.25"/>
    <row r="1015231" customFormat="1" x14ac:dyDescent="0.25"/>
    <row r="1015232" customFormat="1" x14ac:dyDescent="0.25"/>
    <row r="1015233" customFormat="1" x14ac:dyDescent="0.25"/>
    <row r="1015234" customFormat="1" x14ac:dyDescent="0.25"/>
    <row r="1015235" customFormat="1" x14ac:dyDescent="0.25"/>
    <row r="1015236" customFormat="1" x14ac:dyDescent="0.25"/>
    <row r="1015237" customFormat="1" x14ac:dyDescent="0.25"/>
    <row r="1015238" customFormat="1" x14ac:dyDescent="0.25"/>
    <row r="1015239" customFormat="1" x14ac:dyDescent="0.25"/>
    <row r="1015240" customFormat="1" x14ac:dyDescent="0.25"/>
    <row r="1015241" customFormat="1" x14ac:dyDescent="0.25"/>
    <row r="1015242" customFormat="1" x14ac:dyDescent="0.25"/>
    <row r="1015243" customFormat="1" x14ac:dyDescent="0.25"/>
    <row r="1015244" customFormat="1" x14ac:dyDescent="0.25"/>
    <row r="1015245" customFormat="1" x14ac:dyDescent="0.25"/>
    <row r="1015246" customFormat="1" x14ac:dyDescent="0.25"/>
    <row r="1015247" customFormat="1" x14ac:dyDescent="0.25"/>
    <row r="1015248" customFormat="1" x14ac:dyDescent="0.25"/>
    <row r="1015249" customFormat="1" x14ac:dyDescent="0.25"/>
    <row r="1015250" customFormat="1" x14ac:dyDescent="0.25"/>
    <row r="1015251" customFormat="1" x14ac:dyDescent="0.25"/>
    <row r="1015252" customFormat="1" x14ac:dyDescent="0.25"/>
    <row r="1015253" customFormat="1" x14ac:dyDescent="0.25"/>
    <row r="1015254" customFormat="1" x14ac:dyDescent="0.25"/>
    <row r="1015255" customFormat="1" x14ac:dyDescent="0.25"/>
    <row r="1015256" customFormat="1" x14ac:dyDescent="0.25"/>
    <row r="1015257" customFormat="1" x14ac:dyDescent="0.25"/>
    <row r="1015258" customFormat="1" x14ac:dyDescent="0.25"/>
    <row r="1015259" customFormat="1" x14ac:dyDescent="0.25"/>
    <row r="1015260" customFormat="1" x14ac:dyDescent="0.25"/>
    <row r="1015261" customFormat="1" x14ac:dyDescent="0.25"/>
    <row r="1015262" customFormat="1" x14ac:dyDescent="0.25"/>
    <row r="1015263" customFormat="1" x14ac:dyDescent="0.25"/>
    <row r="1015264" customFormat="1" x14ac:dyDescent="0.25"/>
    <row r="1015265" customFormat="1" x14ac:dyDescent="0.25"/>
    <row r="1015266" customFormat="1" x14ac:dyDescent="0.25"/>
    <row r="1015267" customFormat="1" x14ac:dyDescent="0.25"/>
    <row r="1015268" customFormat="1" x14ac:dyDescent="0.25"/>
    <row r="1015269" customFormat="1" x14ac:dyDescent="0.25"/>
    <row r="1015270" customFormat="1" x14ac:dyDescent="0.25"/>
    <row r="1015271" customFormat="1" x14ac:dyDescent="0.25"/>
    <row r="1015272" customFormat="1" x14ac:dyDescent="0.25"/>
    <row r="1015273" customFormat="1" x14ac:dyDescent="0.25"/>
    <row r="1015274" customFormat="1" x14ac:dyDescent="0.25"/>
    <row r="1015275" customFormat="1" x14ac:dyDescent="0.25"/>
    <row r="1015276" customFormat="1" x14ac:dyDescent="0.25"/>
    <row r="1015277" customFormat="1" x14ac:dyDescent="0.25"/>
    <row r="1015278" customFormat="1" x14ac:dyDescent="0.25"/>
    <row r="1015279" customFormat="1" x14ac:dyDescent="0.25"/>
    <row r="1015280" customFormat="1" x14ac:dyDescent="0.25"/>
    <row r="1015281" customFormat="1" x14ac:dyDescent="0.25"/>
    <row r="1015282" customFormat="1" x14ac:dyDescent="0.25"/>
    <row r="1015283" customFormat="1" x14ac:dyDescent="0.25"/>
    <row r="1015284" customFormat="1" x14ac:dyDescent="0.25"/>
    <row r="1015285" customFormat="1" x14ac:dyDescent="0.25"/>
    <row r="1015286" customFormat="1" x14ac:dyDescent="0.25"/>
    <row r="1015287" customFormat="1" x14ac:dyDescent="0.25"/>
    <row r="1015288" customFormat="1" x14ac:dyDescent="0.25"/>
    <row r="1015289" customFormat="1" x14ac:dyDescent="0.25"/>
    <row r="1015290" customFormat="1" x14ac:dyDescent="0.25"/>
    <row r="1015291" customFormat="1" x14ac:dyDescent="0.25"/>
    <row r="1015292" customFormat="1" x14ac:dyDescent="0.25"/>
    <row r="1015293" customFormat="1" x14ac:dyDescent="0.25"/>
    <row r="1015294" customFormat="1" x14ac:dyDescent="0.25"/>
    <row r="1015295" customFormat="1" x14ac:dyDescent="0.25"/>
    <row r="1015296" customFormat="1" x14ac:dyDescent="0.25"/>
    <row r="1015297" customFormat="1" x14ac:dyDescent="0.25"/>
    <row r="1015298" customFormat="1" x14ac:dyDescent="0.25"/>
    <row r="1015299" customFormat="1" x14ac:dyDescent="0.25"/>
    <row r="1015300" customFormat="1" x14ac:dyDescent="0.25"/>
    <row r="1015301" customFormat="1" x14ac:dyDescent="0.25"/>
    <row r="1015302" customFormat="1" x14ac:dyDescent="0.25"/>
    <row r="1015303" customFormat="1" x14ac:dyDescent="0.25"/>
    <row r="1015304" customFormat="1" x14ac:dyDescent="0.25"/>
    <row r="1015305" customFormat="1" x14ac:dyDescent="0.25"/>
    <row r="1015306" customFormat="1" x14ac:dyDescent="0.25"/>
    <row r="1015307" customFormat="1" x14ac:dyDescent="0.25"/>
    <row r="1015308" customFormat="1" x14ac:dyDescent="0.25"/>
    <row r="1015309" customFormat="1" x14ac:dyDescent="0.25"/>
    <row r="1015310" customFormat="1" x14ac:dyDescent="0.25"/>
    <row r="1015311" customFormat="1" x14ac:dyDescent="0.25"/>
    <row r="1015312" customFormat="1" x14ac:dyDescent="0.25"/>
    <row r="1015313" customFormat="1" x14ac:dyDescent="0.25"/>
    <row r="1015314" customFormat="1" x14ac:dyDescent="0.25"/>
    <row r="1015315" customFormat="1" x14ac:dyDescent="0.25"/>
    <row r="1015316" customFormat="1" x14ac:dyDescent="0.25"/>
    <row r="1015317" customFormat="1" x14ac:dyDescent="0.25"/>
    <row r="1015318" customFormat="1" x14ac:dyDescent="0.25"/>
    <row r="1015319" customFormat="1" x14ac:dyDescent="0.25"/>
    <row r="1015320" customFormat="1" x14ac:dyDescent="0.25"/>
    <row r="1015321" customFormat="1" x14ac:dyDescent="0.25"/>
    <row r="1015322" customFormat="1" x14ac:dyDescent="0.25"/>
    <row r="1015323" customFormat="1" x14ac:dyDescent="0.25"/>
    <row r="1015324" customFormat="1" x14ac:dyDescent="0.25"/>
    <row r="1015325" customFormat="1" x14ac:dyDescent="0.25"/>
    <row r="1015326" customFormat="1" x14ac:dyDescent="0.25"/>
    <row r="1015327" customFormat="1" x14ac:dyDescent="0.25"/>
    <row r="1015328" customFormat="1" x14ac:dyDescent="0.25"/>
    <row r="1015329" customFormat="1" x14ac:dyDescent="0.25"/>
    <row r="1015330" customFormat="1" x14ac:dyDescent="0.25"/>
    <row r="1015331" customFormat="1" x14ac:dyDescent="0.25"/>
    <row r="1015332" customFormat="1" x14ac:dyDescent="0.25"/>
    <row r="1015333" customFormat="1" x14ac:dyDescent="0.25"/>
    <row r="1015334" customFormat="1" x14ac:dyDescent="0.25"/>
    <row r="1015335" customFormat="1" x14ac:dyDescent="0.25"/>
    <row r="1015336" customFormat="1" x14ac:dyDescent="0.25"/>
    <row r="1015337" customFormat="1" x14ac:dyDescent="0.25"/>
    <row r="1015338" customFormat="1" x14ac:dyDescent="0.25"/>
    <row r="1015339" customFormat="1" x14ac:dyDescent="0.25"/>
    <row r="1015340" customFormat="1" x14ac:dyDescent="0.25"/>
    <row r="1015341" customFormat="1" x14ac:dyDescent="0.25"/>
    <row r="1015342" customFormat="1" x14ac:dyDescent="0.25"/>
    <row r="1015343" customFormat="1" x14ac:dyDescent="0.25"/>
    <row r="1015344" customFormat="1" x14ac:dyDescent="0.25"/>
    <row r="1015345" customFormat="1" x14ac:dyDescent="0.25"/>
    <row r="1015346" customFormat="1" x14ac:dyDescent="0.25"/>
    <row r="1015347" customFormat="1" x14ac:dyDescent="0.25"/>
    <row r="1015348" customFormat="1" x14ac:dyDescent="0.25"/>
    <row r="1015349" customFormat="1" x14ac:dyDescent="0.25"/>
    <row r="1015350" customFormat="1" x14ac:dyDescent="0.25"/>
    <row r="1015351" customFormat="1" x14ac:dyDescent="0.25"/>
    <row r="1015352" customFormat="1" x14ac:dyDescent="0.25"/>
    <row r="1015353" customFormat="1" x14ac:dyDescent="0.25"/>
    <row r="1015354" customFormat="1" x14ac:dyDescent="0.25"/>
    <row r="1015355" customFormat="1" x14ac:dyDescent="0.25"/>
    <row r="1015356" customFormat="1" x14ac:dyDescent="0.25"/>
    <row r="1015357" customFormat="1" x14ac:dyDescent="0.25"/>
    <row r="1015358" customFormat="1" x14ac:dyDescent="0.25"/>
    <row r="1015359" customFormat="1" x14ac:dyDescent="0.25"/>
    <row r="1015360" customFormat="1" x14ac:dyDescent="0.25"/>
    <row r="1015361" customFormat="1" x14ac:dyDescent="0.25"/>
    <row r="1015362" customFormat="1" x14ac:dyDescent="0.25"/>
    <row r="1015363" customFormat="1" x14ac:dyDescent="0.25"/>
    <row r="1015364" customFormat="1" x14ac:dyDescent="0.25"/>
    <row r="1015365" customFormat="1" x14ac:dyDescent="0.25"/>
    <row r="1015366" customFormat="1" x14ac:dyDescent="0.25"/>
    <row r="1015367" customFormat="1" x14ac:dyDescent="0.25"/>
    <row r="1015368" customFormat="1" x14ac:dyDescent="0.25"/>
    <row r="1015369" customFormat="1" x14ac:dyDescent="0.25"/>
    <row r="1015370" customFormat="1" x14ac:dyDescent="0.25"/>
    <row r="1015371" customFormat="1" x14ac:dyDescent="0.25"/>
    <row r="1015372" customFormat="1" x14ac:dyDescent="0.25"/>
    <row r="1015373" customFormat="1" x14ac:dyDescent="0.25"/>
    <row r="1015374" customFormat="1" x14ac:dyDescent="0.25"/>
    <row r="1015375" customFormat="1" x14ac:dyDescent="0.25"/>
    <row r="1015376" customFormat="1" x14ac:dyDescent="0.25"/>
    <row r="1015377" customFormat="1" x14ac:dyDescent="0.25"/>
    <row r="1015378" customFormat="1" x14ac:dyDescent="0.25"/>
    <row r="1015379" customFormat="1" x14ac:dyDescent="0.25"/>
    <row r="1015380" customFormat="1" x14ac:dyDescent="0.25"/>
    <row r="1015381" customFormat="1" x14ac:dyDescent="0.25"/>
    <row r="1015382" customFormat="1" x14ac:dyDescent="0.25"/>
    <row r="1015383" customFormat="1" x14ac:dyDescent="0.25"/>
    <row r="1015384" customFormat="1" x14ac:dyDescent="0.25"/>
    <row r="1015385" customFormat="1" x14ac:dyDescent="0.25"/>
    <row r="1015386" customFormat="1" x14ac:dyDescent="0.25"/>
    <row r="1015387" customFormat="1" x14ac:dyDescent="0.25"/>
    <row r="1015388" customFormat="1" x14ac:dyDescent="0.25"/>
    <row r="1015389" customFormat="1" x14ac:dyDescent="0.25"/>
    <row r="1015390" customFormat="1" x14ac:dyDescent="0.25"/>
    <row r="1015391" customFormat="1" x14ac:dyDescent="0.25"/>
    <row r="1015392" customFormat="1" x14ac:dyDescent="0.25"/>
    <row r="1015393" customFormat="1" x14ac:dyDescent="0.25"/>
    <row r="1015394" customFormat="1" x14ac:dyDescent="0.25"/>
    <row r="1015395" customFormat="1" x14ac:dyDescent="0.25"/>
    <row r="1015396" customFormat="1" x14ac:dyDescent="0.25"/>
    <row r="1015397" customFormat="1" x14ac:dyDescent="0.25"/>
    <row r="1015398" customFormat="1" x14ac:dyDescent="0.25"/>
    <row r="1015399" customFormat="1" x14ac:dyDescent="0.25"/>
    <row r="1015400" customFormat="1" x14ac:dyDescent="0.25"/>
    <row r="1015401" customFormat="1" x14ac:dyDescent="0.25"/>
    <row r="1015402" customFormat="1" x14ac:dyDescent="0.25"/>
    <row r="1015403" customFormat="1" x14ac:dyDescent="0.25"/>
    <row r="1015404" customFormat="1" x14ac:dyDescent="0.25"/>
    <row r="1015405" customFormat="1" x14ac:dyDescent="0.25"/>
    <row r="1015406" customFormat="1" x14ac:dyDescent="0.25"/>
    <row r="1015407" customFormat="1" x14ac:dyDescent="0.25"/>
    <row r="1015408" customFormat="1" x14ac:dyDescent="0.25"/>
    <row r="1015409" customFormat="1" x14ac:dyDescent="0.25"/>
    <row r="1015410" customFormat="1" x14ac:dyDescent="0.25"/>
    <row r="1015411" customFormat="1" x14ac:dyDescent="0.25"/>
    <row r="1015412" customFormat="1" x14ac:dyDescent="0.25"/>
    <row r="1015413" customFormat="1" x14ac:dyDescent="0.25"/>
    <row r="1015414" customFormat="1" x14ac:dyDescent="0.25"/>
    <row r="1015415" customFormat="1" x14ac:dyDescent="0.25"/>
    <row r="1015416" customFormat="1" x14ac:dyDescent="0.25"/>
    <row r="1015417" customFormat="1" x14ac:dyDescent="0.25"/>
    <row r="1015418" customFormat="1" x14ac:dyDescent="0.25"/>
    <row r="1015419" customFormat="1" x14ac:dyDescent="0.25"/>
    <row r="1015420" customFormat="1" x14ac:dyDescent="0.25"/>
    <row r="1015421" customFormat="1" x14ac:dyDescent="0.25"/>
    <row r="1015422" customFormat="1" x14ac:dyDescent="0.25"/>
    <row r="1015423" customFormat="1" x14ac:dyDescent="0.25"/>
    <row r="1015424" customFormat="1" x14ac:dyDescent="0.25"/>
    <row r="1015425" customFormat="1" x14ac:dyDescent="0.25"/>
    <row r="1015426" customFormat="1" x14ac:dyDescent="0.25"/>
    <row r="1015427" customFormat="1" x14ac:dyDescent="0.25"/>
    <row r="1015428" customFormat="1" x14ac:dyDescent="0.25"/>
    <row r="1015429" customFormat="1" x14ac:dyDescent="0.25"/>
    <row r="1015430" customFormat="1" x14ac:dyDescent="0.25"/>
    <row r="1015431" customFormat="1" x14ac:dyDescent="0.25"/>
    <row r="1015432" customFormat="1" x14ac:dyDescent="0.25"/>
    <row r="1015433" customFormat="1" x14ac:dyDescent="0.25"/>
    <row r="1015434" customFormat="1" x14ac:dyDescent="0.25"/>
    <row r="1015435" customFormat="1" x14ac:dyDescent="0.25"/>
    <row r="1015436" customFormat="1" x14ac:dyDescent="0.25"/>
    <row r="1015437" customFormat="1" x14ac:dyDescent="0.25"/>
    <row r="1015438" customFormat="1" x14ac:dyDescent="0.25"/>
    <row r="1015439" customFormat="1" x14ac:dyDescent="0.25"/>
    <row r="1015440" customFormat="1" x14ac:dyDescent="0.25"/>
    <row r="1015441" customFormat="1" x14ac:dyDescent="0.25"/>
    <row r="1015442" customFormat="1" x14ac:dyDescent="0.25"/>
    <row r="1015443" customFormat="1" x14ac:dyDescent="0.25"/>
    <row r="1015444" customFormat="1" x14ac:dyDescent="0.25"/>
    <row r="1015445" customFormat="1" x14ac:dyDescent="0.25"/>
    <row r="1015446" customFormat="1" x14ac:dyDescent="0.25"/>
    <row r="1015447" customFormat="1" x14ac:dyDescent="0.25"/>
    <row r="1015448" customFormat="1" x14ac:dyDescent="0.25"/>
    <row r="1015449" customFormat="1" x14ac:dyDescent="0.25"/>
    <row r="1015450" customFormat="1" x14ac:dyDescent="0.25"/>
    <row r="1015451" customFormat="1" x14ac:dyDescent="0.25"/>
    <row r="1015452" customFormat="1" x14ac:dyDescent="0.25"/>
    <row r="1015453" customFormat="1" x14ac:dyDescent="0.25"/>
    <row r="1015454" customFormat="1" x14ac:dyDescent="0.25"/>
    <row r="1015455" customFormat="1" x14ac:dyDescent="0.25"/>
    <row r="1015456" customFormat="1" x14ac:dyDescent="0.25"/>
    <row r="1015457" customFormat="1" x14ac:dyDescent="0.25"/>
    <row r="1015458" customFormat="1" x14ac:dyDescent="0.25"/>
    <row r="1015459" customFormat="1" x14ac:dyDescent="0.25"/>
    <row r="1015460" customFormat="1" x14ac:dyDescent="0.25"/>
    <row r="1015461" customFormat="1" x14ac:dyDescent="0.25"/>
    <row r="1015462" customFormat="1" x14ac:dyDescent="0.25"/>
    <row r="1015463" customFormat="1" x14ac:dyDescent="0.25"/>
    <row r="1015464" customFormat="1" x14ac:dyDescent="0.25"/>
    <row r="1015465" customFormat="1" x14ac:dyDescent="0.25"/>
    <row r="1015466" customFormat="1" x14ac:dyDescent="0.25"/>
    <row r="1015467" customFormat="1" x14ac:dyDescent="0.25"/>
    <row r="1015468" customFormat="1" x14ac:dyDescent="0.25"/>
    <row r="1015469" customFormat="1" x14ac:dyDescent="0.25"/>
    <row r="1015470" customFormat="1" x14ac:dyDescent="0.25"/>
    <row r="1015471" customFormat="1" x14ac:dyDescent="0.25"/>
    <row r="1015472" customFormat="1" x14ac:dyDescent="0.25"/>
    <row r="1015473" customFormat="1" x14ac:dyDescent="0.25"/>
    <row r="1015474" customFormat="1" x14ac:dyDescent="0.25"/>
    <row r="1015475" customFormat="1" x14ac:dyDescent="0.25"/>
    <row r="1015476" customFormat="1" x14ac:dyDescent="0.25"/>
    <row r="1015477" customFormat="1" x14ac:dyDescent="0.25"/>
    <row r="1015478" customFormat="1" x14ac:dyDescent="0.25"/>
    <row r="1015479" customFormat="1" x14ac:dyDescent="0.25"/>
    <row r="1015480" customFormat="1" x14ac:dyDescent="0.25"/>
    <row r="1015481" customFormat="1" x14ac:dyDescent="0.25"/>
    <row r="1015482" customFormat="1" x14ac:dyDescent="0.25"/>
    <row r="1015483" customFormat="1" x14ac:dyDescent="0.25"/>
    <row r="1015484" customFormat="1" x14ac:dyDescent="0.25"/>
    <row r="1015485" customFormat="1" x14ac:dyDescent="0.25"/>
    <row r="1015486" customFormat="1" x14ac:dyDescent="0.25"/>
    <row r="1015487" customFormat="1" x14ac:dyDescent="0.25"/>
    <row r="1015488" customFormat="1" x14ac:dyDescent="0.25"/>
    <row r="1015489" customFormat="1" x14ac:dyDescent="0.25"/>
    <row r="1015490" customFormat="1" x14ac:dyDescent="0.25"/>
    <row r="1015491" customFormat="1" x14ac:dyDescent="0.25"/>
    <row r="1015492" customFormat="1" x14ac:dyDescent="0.25"/>
    <row r="1015493" customFormat="1" x14ac:dyDescent="0.25"/>
    <row r="1015494" customFormat="1" x14ac:dyDescent="0.25"/>
    <row r="1015495" customFormat="1" x14ac:dyDescent="0.25"/>
    <row r="1015496" customFormat="1" x14ac:dyDescent="0.25"/>
    <row r="1015497" customFormat="1" x14ac:dyDescent="0.25"/>
    <row r="1015498" customFormat="1" x14ac:dyDescent="0.25"/>
    <row r="1015499" customFormat="1" x14ac:dyDescent="0.25"/>
    <row r="1015500" customFormat="1" x14ac:dyDescent="0.25"/>
    <row r="1015501" customFormat="1" x14ac:dyDescent="0.25"/>
    <row r="1015502" customFormat="1" x14ac:dyDescent="0.25"/>
    <row r="1015503" customFormat="1" x14ac:dyDescent="0.25"/>
    <row r="1015504" customFormat="1" x14ac:dyDescent="0.25"/>
    <row r="1015505" customFormat="1" x14ac:dyDescent="0.25"/>
    <row r="1015506" customFormat="1" x14ac:dyDescent="0.25"/>
    <row r="1015507" customFormat="1" x14ac:dyDescent="0.25"/>
    <row r="1015508" customFormat="1" x14ac:dyDescent="0.25"/>
    <row r="1015509" customFormat="1" x14ac:dyDescent="0.25"/>
    <row r="1015510" customFormat="1" x14ac:dyDescent="0.25"/>
    <row r="1015511" customFormat="1" x14ac:dyDescent="0.25"/>
    <row r="1015512" customFormat="1" x14ac:dyDescent="0.25"/>
    <row r="1015513" customFormat="1" x14ac:dyDescent="0.25"/>
    <row r="1015514" customFormat="1" x14ac:dyDescent="0.25"/>
    <row r="1015515" customFormat="1" x14ac:dyDescent="0.25"/>
    <row r="1015516" customFormat="1" x14ac:dyDescent="0.25"/>
    <row r="1015517" customFormat="1" x14ac:dyDescent="0.25"/>
    <row r="1015518" customFormat="1" x14ac:dyDescent="0.25"/>
    <row r="1015519" customFormat="1" x14ac:dyDescent="0.25"/>
    <row r="1015520" customFormat="1" x14ac:dyDescent="0.25"/>
    <row r="1015521" customFormat="1" x14ac:dyDescent="0.25"/>
    <row r="1015522" customFormat="1" x14ac:dyDescent="0.25"/>
    <row r="1015523" customFormat="1" x14ac:dyDescent="0.25"/>
    <row r="1015524" customFormat="1" x14ac:dyDescent="0.25"/>
    <row r="1015525" customFormat="1" x14ac:dyDescent="0.25"/>
    <row r="1015526" customFormat="1" x14ac:dyDescent="0.25"/>
    <row r="1015527" customFormat="1" x14ac:dyDescent="0.25"/>
    <row r="1015528" customFormat="1" x14ac:dyDescent="0.25"/>
    <row r="1015529" customFormat="1" x14ac:dyDescent="0.25"/>
    <row r="1015530" customFormat="1" x14ac:dyDescent="0.25"/>
    <row r="1015531" customFormat="1" x14ac:dyDescent="0.25"/>
    <row r="1015532" customFormat="1" x14ac:dyDescent="0.25"/>
    <row r="1015533" customFormat="1" x14ac:dyDescent="0.25"/>
    <row r="1015534" customFormat="1" x14ac:dyDescent="0.25"/>
    <row r="1015535" customFormat="1" x14ac:dyDescent="0.25"/>
    <row r="1015536" customFormat="1" x14ac:dyDescent="0.25"/>
    <row r="1015537" customFormat="1" x14ac:dyDescent="0.25"/>
    <row r="1015538" customFormat="1" x14ac:dyDescent="0.25"/>
    <row r="1015539" customFormat="1" x14ac:dyDescent="0.25"/>
    <row r="1015540" customFormat="1" x14ac:dyDescent="0.25"/>
    <row r="1015541" customFormat="1" x14ac:dyDescent="0.25"/>
    <row r="1015542" customFormat="1" x14ac:dyDescent="0.25"/>
    <row r="1015543" customFormat="1" x14ac:dyDescent="0.25"/>
    <row r="1015544" customFormat="1" x14ac:dyDescent="0.25"/>
    <row r="1015545" customFormat="1" x14ac:dyDescent="0.25"/>
    <row r="1015546" customFormat="1" x14ac:dyDescent="0.25"/>
    <row r="1015547" customFormat="1" x14ac:dyDescent="0.25"/>
    <row r="1015548" customFormat="1" x14ac:dyDescent="0.25"/>
    <row r="1015549" customFormat="1" x14ac:dyDescent="0.25"/>
    <row r="1015550" customFormat="1" x14ac:dyDescent="0.25"/>
    <row r="1015551" customFormat="1" x14ac:dyDescent="0.25"/>
    <row r="1015552" customFormat="1" x14ac:dyDescent="0.25"/>
    <row r="1015553" customFormat="1" x14ac:dyDescent="0.25"/>
    <row r="1015554" customFormat="1" x14ac:dyDescent="0.25"/>
    <row r="1015555" customFormat="1" x14ac:dyDescent="0.25"/>
    <row r="1015556" customFormat="1" x14ac:dyDescent="0.25"/>
    <row r="1015557" customFormat="1" x14ac:dyDescent="0.25"/>
    <row r="1015558" customFormat="1" x14ac:dyDescent="0.25"/>
    <row r="1015559" customFormat="1" x14ac:dyDescent="0.25"/>
    <row r="1015560" customFormat="1" x14ac:dyDescent="0.25"/>
    <row r="1015561" customFormat="1" x14ac:dyDescent="0.25"/>
    <row r="1015562" customFormat="1" x14ac:dyDescent="0.25"/>
    <row r="1015563" customFormat="1" x14ac:dyDescent="0.25"/>
    <row r="1015564" customFormat="1" x14ac:dyDescent="0.25"/>
    <row r="1015565" customFormat="1" x14ac:dyDescent="0.25"/>
    <row r="1015566" customFormat="1" x14ac:dyDescent="0.25"/>
    <row r="1015567" customFormat="1" x14ac:dyDescent="0.25"/>
    <row r="1015568" customFormat="1" x14ac:dyDescent="0.25"/>
    <row r="1015569" customFormat="1" x14ac:dyDescent="0.25"/>
    <row r="1015570" customFormat="1" x14ac:dyDescent="0.25"/>
    <row r="1015571" customFormat="1" x14ac:dyDescent="0.25"/>
    <row r="1015572" customFormat="1" x14ac:dyDescent="0.25"/>
    <row r="1015573" customFormat="1" x14ac:dyDescent="0.25"/>
    <row r="1015574" customFormat="1" x14ac:dyDescent="0.25"/>
    <row r="1015575" customFormat="1" x14ac:dyDescent="0.25"/>
    <row r="1015576" customFormat="1" x14ac:dyDescent="0.25"/>
    <row r="1015577" customFormat="1" x14ac:dyDescent="0.25"/>
    <row r="1015578" customFormat="1" x14ac:dyDescent="0.25"/>
    <row r="1015579" customFormat="1" x14ac:dyDescent="0.25"/>
    <row r="1015580" customFormat="1" x14ac:dyDescent="0.25"/>
    <row r="1015581" customFormat="1" x14ac:dyDescent="0.25"/>
    <row r="1015582" customFormat="1" x14ac:dyDescent="0.25"/>
    <row r="1015583" customFormat="1" x14ac:dyDescent="0.25"/>
    <row r="1015584" customFormat="1" x14ac:dyDescent="0.25"/>
    <row r="1015585" customFormat="1" x14ac:dyDescent="0.25"/>
    <row r="1015586" customFormat="1" x14ac:dyDescent="0.25"/>
    <row r="1015587" customFormat="1" x14ac:dyDescent="0.25"/>
    <row r="1015588" customFormat="1" x14ac:dyDescent="0.25"/>
    <row r="1015589" customFormat="1" x14ac:dyDescent="0.25"/>
    <row r="1015590" customFormat="1" x14ac:dyDescent="0.25"/>
    <row r="1015591" customFormat="1" x14ac:dyDescent="0.25"/>
    <row r="1015592" customFormat="1" x14ac:dyDescent="0.25"/>
    <row r="1015593" customFormat="1" x14ac:dyDescent="0.25"/>
    <row r="1015594" customFormat="1" x14ac:dyDescent="0.25"/>
    <row r="1015595" customFormat="1" x14ac:dyDescent="0.25"/>
    <row r="1015596" customFormat="1" x14ac:dyDescent="0.25"/>
    <row r="1015597" customFormat="1" x14ac:dyDescent="0.25"/>
    <row r="1015598" customFormat="1" x14ac:dyDescent="0.25"/>
    <row r="1015599" customFormat="1" x14ac:dyDescent="0.25"/>
    <row r="1015600" customFormat="1" x14ac:dyDescent="0.25"/>
    <row r="1015601" customFormat="1" x14ac:dyDescent="0.25"/>
    <row r="1015602" customFormat="1" x14ac:dyDescent="0.25"/>
    <row r="1015603" customFormat="1" x14ac:dyDescent="0.25"/>
    <row r="1015604" customFormat="1" x14ac:dyDescent="0.25"/>
    <row r="1015605" customFormat="1" x14ac:dyDescent="0.25"/>
    <row r="1015606" customFormat="1" x14ac:dyDescent="0.25"/>
    <row r="1015607" customFormat="1" x14ac:dyDescent="0.25"/>
    <row r="1015608" customFormat="1" x14ac:dyDescent="0.25"/>
    <row r="1015609" customFormat="1" x14ac:dyDescent="0.25"/>
    <row r="1015610" customFormat="1" x14ac:dyDescent="0.25"/>
    <row r="1015611" customFormat="1" x14ac:dyDescent="0.25"/>
    <row r="1015612" customFormat="1" x14ac:dyDescent="0.25"/>
    <row r="1015613" customFormat="1" x14ac:dyDescent="0.25"/>
    <row r="1015614" customFormat="1" x14ac:dyDescent="0.25"/>
    <row r="1015615" customFormat="1" x14ac:dyDescent="0.25"/>
    <row r="1015616" customFormat="1" x14ac:dyDescent="0.25"/>
    <row r="1015617" customFormat="1" x14ac:dyDescent="0.25"/>
    <row r="1015618" customFormat="1" x14ac:dyDescent="0.25"/>
    <row r="1015619" customFormat="1" x14ac:dyDescent="0.25"/>
    <row r="1015620" customFormat="1" x14ac:dyDescent="0.25"/>
    <row r="1015621" customFormat="1" x14ac:dyDescent="0.25"/>
    <row r="1015622" customFormat="1" x14ac:dyDescent="0.25"/>
    <row r="1015623" customFormat="1" x14ac:dyDescent="0.25"/>
    <row r="1015624" customFormat="1" x14ac:dyDescent="0.25"/>
    <row r="1015625" customFormat="1" x14ac:dyDescent="0.25"/>
    <row r="1015626" customFormat="1" x14ac:dyDescent="0.25"/>
    <row r="1015627" customFormat="1" x14ac:dyDescent="0.25"/>
    <row r="1015628" customFormat="1" x14ac:dyDescent="0.25"/>
    <row r="1015629" customFormat="1" x14ac:dyDescent="0.25"/>
    <row r="1015630" customFormat="1" x14ac:dyDescent="0.25"/>
    <row r="1015631" customFormat="1" x14ac:dyDescent="0.25"/>
    <row r="1015632" customFormat="1" x14ac:dyDescent="0.25"/>
    <row r="1015633" customFormat="1" x14ac:dyDescent="0.25"/>
    <row r="1015634" customFormat="1" x14ac:dyDescent="0.25"/>
    <row r="1015635" customFormat="1" x14ac:dyDescent="0.25"/>
    <row r="1015636" customFormat="1" x14ac:dyDescent="0.25"/>
    <row r="1015637" customFormat="1" x14ac:dyDescent="0.25"/>
    <row r="1015638" customFormat="1" x14ac:dyDescent="0.25"/>
    <row r="1015639" customFormat="1" x14ac:dyDescent="0.25"/>
    <row r="1015640" customFormat="1" x14ac:dyDescent="0.25"/>
    <row r="1015641" customFormat="1" x14ac:dyDescent="0.25"/>
    <row r="1015642" customFormat="1" x14ac:dyDescent="0.25"/>
    <row r="1015643" customFormat="1" x14ac:dyDescent="0.25"/>
    <row r="1015644" customFormat="1" x14ac:dyDescent="0.25"/>
    <row r="1015645" customFormat="1" x14ac:dyDescent="0.25"/>
    <row r="1015646" customFormat="1" x14ac:dyDescent="0.25"/>
    <row r="1015647" customFormat="1" x14ac:dyDescent="0.25"/>
    <row r="1015648" customFormat="1" x14ac:dyDescent="0.25"/>
    <row r="1015649" customFormat="1" x14ac:dyDescent="0.25"/>
    <row r="1015650" customFormat="1" x14ac:dyDescent="0.25"/>
    <row r="1015651" customFormat="1" x14ac:dyDescent="0.25"/>
    <row r="1015652" customFormat="1" x14ac:dyDescent="0.25"/>
    <row r="1015653" customFormat="1" x14ac:dyDescent="0.25"/>
    <row r="1015654" customFormat="1" x14ac:dyDescent="0.25"/>
    <row r="1015655" customFormat="1" x14ac:dyDescent="0.25"/>
    <row r="1015656" customFormat="1" x14ac:dyDescent="0.25"/>
    <row r="1015657" customFormat="1" x14ac:dyDescent="0.25"/>
    <row r="1015658" customFormat="1" x14ac:dyDescent="0.25"/>
    <row r="1015659" customFormat="1" x14ac:dyDescent="0.25"/>
    <row r="1015660" customFormat="1" x14ac:dyDescent="0.25"/>
    <row r="1015661" customFormat="1" x14ac:dyDescent="0.25"/>
    <row r="1015662" customFormat="1" x14ac:dyDescent="0.25"/>
    <row r="1015663" customFormat="1" x14ac:dyDescent="0.25"/>
    <row r="1015664" customFormat="1" x14ac:dyDescent="0.25"/>
    <row r="1015665" customFormat="1" x14ac:dyDescent="0.25"/>
    <row r="1015666" customFormat="1" x14ac:dyDescent="0.25"/>
    <row r="1015667" customFormat="1" x14ac:dyDescent="0.25"/>
    <row r="1015668" customFormat="1" x14ac:dyDescent="0.25"/>
    <row r="1015669" customFormat="1" x14ac:dyDescent="0.25"/>
    <row r="1015670" customFormat="1" x14ac:dyDescent="0.25"/>
    <row r="1015671" customFormat="1" x14ac:dyDescent="0.25"/>
    <row r="1015672" customFormat="1" x14ac:dyDescent="0.25"/>
    <row r="1015673" customFormat="1" x14ac:dyDescent="0.25"/>
    <row r="1015674" customFormat="1" x14ac:dyDescent="0.25"/>
    <row r="1015675" customFormat="1" x14ac:dyDescent="0.25"/>
    <row r="1015676" customFormat="1" x14ac:dyDescent="0.25"/>
    <row r="1015677" customFormat="1" x14ac:dyDescent="0.25"/>
    <row r="1015678" customFormat="1" x14ac:dyDescent="0.25"/>
    <row r="1015679" customFormat="1" x14ac:dyDescent="0.25"/>
    <row r="1015680" customFormat="1" x14ac:dyDescent="0.25"/>
    <row r="1015681" customFormat="1" x14ac:dyDescent="0.25"/>
    <row r="1015682" customFormat="1" x14ac:dyDescent="0.25"/>
    <row r="1015683" customFormat="1" x14ac:dyDescent="0.25"/>
    <row r="1015684" customFormat="1" x14ac:dyDescent="0.25"/>
    <row r="1015685" customFormat="1" x14ac:dyDescent="0.25"/>
    <row r="1015686" customFormat="1" x14ac:dyDescent="0.25"/>
    <row r="1015687" customFormat="1" x14ac:dyDescent="0.25"/>
    <row r="1015688" customFormat="1" x14ac:dyDescent="0.25"/>
    <row r="1015689" customFormat="1" x14ac:dyDescent="0.25"/>
    <row r="1015690" customFormat="1" x14ac:dyDescent="0.25"/>
    <row r="1015691" customFormat="1" x14ac:dyDescent="0.25"/>
    <row r="1015692" customFormat="1" x14ac:dyDescent="0.25"/>
    <row r="1015693" customFormat="1" x14ac:dyDescent="0.25"/>
    <row r="1015694" customFormat="1" x14ac:dyDescent="0.25"/>
    <row r="1015695" customFormat="1" x14ac:dyDescent="0.25"/>
    <row r="1015696" customFormat="1" x14ac:dyDescent="0.25"/>
    <row r="1015697" customFormat="1" x14ac:dyDescent="0.25"/>
    <row r="1015698" customFormat="1" x14ac:dyDescent="0.25"/>
    <row r="1015699" customFormat="1" x14ac:dyDescent="0.25"/>
    <row r="1015700" customFormat="1" x14ac:dyDescent="0.25"/>
    <row r="1015701" customFormat="1" x14ac:dyDescent="0.25"/>
    <row r="1015702" customFormat="1" x14ac:dyDescent="0.25"/>
    <row r="1015703" customFormat="1" x14ac:dyDescent="0.25"/>
    <row r="1015704" customFormat="1" x14ac:dyDescent="0.25"/>
    <row r="1015705" customFormat="1" x14ac:dyDescent="0.25"/>
    <row r="1015706" customFormat="1" x14ac:dyDescent="0.25"/>
    <row r="1015707" customFormat="1" x14ac:dyDescent="0.25"/>
    <row r="1015708" customFormat="1" x14ac:dyDescent="0.25"/>
    <row r="1015709" customFormat="1" x14ac:dyDescent="0.25"/>
    <row r="1015710" customFormat="1" x14ac:dyDescent="0.25"/>
    <row r="1015711" customFormat="1" x14ac:dyDescent="0.25"/>
    <row r="1015712" customFormat="1" x14ac:dyDescent="0.25"/>
    <row r="1015713" customFormat="1" x14ac:dyDescent="0.25"/>
    <row r="1015714" customFormat="1" x14ac:dyDescent="0.25"/>
    <row r="1015715" customFormat="1" x14ac:dyDescent="0.25"/>
    <row r="1015716" customFormat="1" x14ac:dyDescent="0.25"/>
    <row r="1015717" customFormat="1" x14ac:dyDescent="0.25"/>
    <row r="1015718" customFormat="1" x14ac:dyDescent="0.25"/>
    <row r="1015719" customFormat="1" x14ac:dyDescent="0.25"/>
    <row r="1015720" customFormat="1" x14ac:dyDescent="0.25"/>
    <row r="1015721" customFormat="1" x14ac:dyDescent="0.25"/>
    <row r="1015722" customFormat="1" x14ac:dyDescent="0.25"/>
    <row r="1015723" customFormat="1" x14ac:dyDescent="0.25"/>
    <row r="1015724" customFormat="1" x14ac:dyDescent="0.25"/>
    <row r="1015725" customFormat="1" x14ac:dyDescent="0.25"/>
    <row r="1015726" customFormat="1" x14ac:dyDescent="0.25"/>
    <row r="1015727" customFormat="1" x14ac:dyDescent="0.25"/>
    <row r="1015728" customFormat="1" x14ac:dyDescent="0.25"/>
    <row r="1015729" customFormat="1" x14ac:dyDescent="0.25"/>
    <row r="1015730" customFormat="1" x14ac:dyDescent="0.25"/>
    <row r="1015731" customFormat="1" x14ac:dyDescent="0.25"/>
    <row r="1015732" customFormat="1" x14ac:dyDescent="0.25"/>
    <row r="1015733" customFormat="1" x14ac:dyDescent="0.25"/>
    <row r="1015734" customFormat="1" x14ac:dyDescent="0.25"/>
    <row r="1015735" customFormat="1" x14ac:dyDescent="0.25"/>
    <row r="1015736" customFormat="1" x14ac:dyDescent="0.25"/>
    <row r="1015737" customFormat="1" x14ac:dyDescent="0.25"/>
    <row r="1015738" customFormat="1" x14ac:dyDescent="0.25"/>
    <row r="1015739" customFormat="1" x14ac:dyDescent="0.25"/>
    <row r="1015740" customFormat="1" x14ac:dyDescent="0.25"/>
    <row r="1015741" customFormat="1" x14ac:dyDescent="0.25"/>
    <row r="1015742" customFormat="1" x14ac:dyDescent="0.25"/>
    <row r="1015743" customFormat="1" x14ac:dyDescent="0.25"/>
    <row r="1015744" customFormat="1" x14ac:dyDescent="0.25"/>
    <row r="1015745" customFormat="1" x14ac:dyDescent="0.25"/>
    <row r="1015746" customFormat="1" x14ac:dyDescent="0.25"/>
    <row r="1015747" customFormat="1" x14ac:dyDescent="0.25"/>
    <row r="1015748" customFormat="1" x14ac:dyDescent="0.25"/>
    <row r="1015749" customFormat="1" x14ac:dyDescent="0.25"/>
    <row r="1015750" customFormat="1" x14ac:dyDescent="0.25"/>
    <row r="1015751" customFormat="1" x14ac:dyDescent="0.25"/>
    <row r="1015752" customFormat="1" x14ac:dyDescent="0.25"/>
    <row r="1015753" customFormat="1" x14ac:dyDescent="0.25"/>
    <row r="1015754" customFormat="1" x14ac:dyDescent="0.25"/>
    <row r="1015755" customFormat="1" x14ac:dyDescent="0.25"/>
    <row r="1015756" customFormat="1" x14ac:dyDescent="0.25"/>
    <row r="1015757" customFormat="1" x14ac:dyDescent="0.25"/>
    <row r="1015758" customFormat="1" x14ac:dyDescent="0.25"/>
    <row r="1015759" customFormat="1" x14ac:dyDescent="0.25"/>
    <row r="1015760" customFormat="1" x14ac:dyDescent="0.25"/>
    <row r="1015761" customFormat="1" x14ac:dyDescent="0.25"/>
    <row r="1015762" customFormat="1" x14ac:dyDescent="0.25"/>
    <row r="1015763" customFormat="1" x14ac:dyDescent="0.25"/>
    <row r="1015764" customFormat="1" x14ac:dyDescent="0.25"/>
    <row r="1015765" customFormat="1" x14ac:dyDescent="0.25"/>
    <row r="1015766" customFormat="1" x14ac:dyDescent="0.25"/>
    <row r="1015767" customFormat="1" x14ac:dyDescent="0.25"/>
    <row r="1015768" customFormat="1" x14ac:dyDescent="0.25"/>
    <row r="1015769" customFormat="1" x14ac:dyDescent="0.25"/>
    <row r="1015770" customFormat="1" x14ac:dyDescent="0.25"/>
    <row r="1015771" customFormat="1" x14ac:dyDescent="0.25"/>
    <row r="1015772" customFormat="1" x14ac:dyDescent="0.25"/>
    <row r="1015773" customFormat="1" x14ac:dyDescent="0.25"/>
    <row r="1015774" customFormat="1" x14ac:dyDescent="0.25"/>
    <row r="1015775" customFormat="1" x14ac:dyDescent="0.25"/>
    <row r="1015776" customFormat="1" x14ac:dyDescent="0.25"/>
    <row r="1015777" customFormat="1" x14ac:dyDescent="0.25"/>
    <row r="1015778" customFormat="1" x14ac:dyDescent="0.25"/>
    <row r="1015779" customFormat="1" x14ac:dyDescent="0.25"/>
    <row r="1015780" customFormat="1" x14ac:dyDescent="0.25"/>
    <row r="1015781" customFormat="1" x14ac:dyDescent="0.25"/>
    <row r="1015782" customFormat="1" x14ac:dyDescent="0.25"/>
    <row r="1015783" customFormat="1" x14ac:dyDescent="0.25"/>
    <row r="1015784" customFormat="1" x14ac:dyDescent="0.25"/>
    <row r="1015785" customFormat="1" x14ac:dyDescent="0.25"/>
    <row r="1015786" customFormat="1" x14ac:dyDescent="0.25"/>
    <row r="1015787" customFormat="1" x14ac:dyDescent="0.25"/>
    <row r="1015788" customFormat="1" x14ac:dyDescent="0.25"/>
    <row r="1015789" customFormat="1" x14ac:dyDescent="0.25"/>
    <row r="1015790" customFormat="1" x14ac:dyDescent="0.25"/>
    <row r="1015791" customFormat="1" x14ac:dyDescent="0.25"/>
    <row r="1015792" customFormat="1" x14ac:dyDescent="0.25"/>
    <row r="1015793" customFormat="1" x14ac:dyDescent="0.25"/>
    <row r="1015794" customFormat="1" x14ac:dyDescent="0.25"/>
    <row r="1015795" customFormat="1" x14ac:dyDescent="0.25"/>
    <row r="1015796" customFormat="1" x14ac:dyDescent="0.25"/>
    <row r="1015797" customFormat="1" x14ac:dyDescent="0.25"/>
    <row r="1015798" customFormat="1" x14ac:dyDescent="0.25"/>
    <row r="1015799" customFormat="1" x14ac:dyDescent="0.25"/>
    <row r="1015800" customFormat="1" x14ac:dyDescent="0.25"/>
    <row r="1015801" customFormat="1" x14ac:dyDescent="0.25"/>
    <row r="1015802" customFormat="1" x14ac:dyDescent="0.25"/>
    <row r="1015803" customFormat="1" x14ac:dyDescent="0.25"/>
    <row r="1015804" customFormat="1" x14ac:dyDescent="0.25"/>
    <row r="1015805" customFormat="1" x14ac:dyDescent="0.25"/>
    <row r="1015806" customFormat="1" x14ac:dyDescent="0.25"/>
    <row r="1015807" customFormat="1" x14ac:dyDescent="0.25"/>
    <row r="1015808" customFormat="1" x14ac:dyDescent="0.25"/>
    <row r="1015809" customFormat="1" x14ac:dyDescent="0.25"/>
    <row r="1015810" customFormat="1" x14ac:dyDescent="0.25"/>
    <row r="1015811" customFormat="1" x14ac:dyDescent="0.25"/>
    <row r="1015812" customFormat="1" x14ac:dyDescent="0.25"/>
    <row r="1015813" customFormat="1" x14ac:dyDescent="0.25"/>
    <row r="1015814" customFormat="1" x14ac:dyDescent="0.25"/>
    <row r="1015815" customFormat="1" x14ac:dyDescent="0.25"/>
    <row r="1015816" customFormat="1" x14ac:dyDescent="0.25"/>
    <row r="1015817" customFormat="1" x14ac:dyDescent="0.25"/>
    <row r="1015818" customFormat="1" x14ac:dyDescent="0.25"/>
    <row r="1015819" customFormat="1" x14ac:dyDescent="0.25"/>
    <row r="1015820" customFormat="1" x14ac:dyDescent="0.25"/>
    <row r="1015821" customFormat="1" x14ac:dyDescent="0.25"/>
    <row r="1015822" customFormat="1" x14ac:dyDescent="0.25"/>
    <row r="1015823" customFormat="1" x14ac:dyDescent="0.25"/>
    <row r="1015824" customFormat="1" x14ac:dyDescent="0.25"/>
    <row r="1015825" customFormat="1" x14ac:dyDescent="0.25"/>
    <row r="1015826" customFormat="1" x14ac:dyDescent="0.25"/>
    <row r="1015827" customFormat="1" x14ac:dyDescent="0.25"/>
    <row r="1015828" customFormat="1" x14ac:dyDescent="0.25"/>
    <row r="1015829" customFormat="1" x14ac:dyDescent="0.25"/>
    <row r="1015830" customFormat="1" x14ac:dyDescent="0.25"/>
    <row r="1015831" customFormat="1" x14ac:dyDescent="0.25"/>
    <row r="1015832" customFormat="1" x14ac:dyDescent="0.25"/>
    <row r="1015833" customFormat="1" x14ac:dyDescent="0.25"/>
    <row r="1015834" customFormat="1" x14ac:dyDescent="0.25"/>
    <row r="1015835" customFormat="1" x14ac:dyDescent="0.25"/>
    <row r="1015836" customFormat="1" x14ac:dyDescent="0.25"/>
    <row r="1015837" customFormat="1" x14ac:dyDescent="0.25"/>
    <row r="1015838" customFormat="1" x14ac:dyDescent="0.25"/>
    <row r="1015839" customFormat="1" x14ac:dyDescent="0.25"/>
    <row r="1015840" customFormat="1" x14ac:dyDescent="0.25"/>
    <row r="1015841" customFormat="1" x14ac:dyDescent="0.25"/>
    <row r="1015842" customFormat="1" x14ac:dyDescent="0.25"/>
    <row r="1015843" customFormat="1" x14ac:dyDescent="0.25"/>
    <row r="1015844" customFormat="1" x14ac:dyDescent="0.25"/>
    <row r="1015845" customFormat="1" x14ac:dyDescent="0.25"/>
    <row r="1015846" customFormat="1" x14ac:dyDescent="0.25"/>
    <row r="1015847" customFormat="1" x14ac:dyDescent="0.25"/>
    <row r="1015848" customFormat="1" x14ac:dyDescent="0.25"/>
    <row r="1015849" customFormat="1" x14ac:dyDescent="0.25"/>
    <row r="1015850" customFormat="1" x14ac:dyDescent="0.25"/>
    <row r="1015851" customFormat="1" x14ac:dyDescent="0.25"/>
    <row r="1015852" customFormat="1" x14ac:dyDescent="0.25"/>
    <row r="1015853" customFormat="1" x14ac:dyDescent="0.25"/>
    <row r="1015854" customFormat="1" x14ac:dyDescent="0.25"/>
    <row r="1015855" customFormat="1" x14ac:dyDescent="0.25"/>
    <row r="1015856" customFormat="1" x14ac:dyDescent="0.25"/>
    <row r="1015857" customFormat="1" x14ac:dyDescent="0.25"/>
    <row r="1015858" customFormat="1" x14ac:dyDescent="0.25"/>
    <row r="1015859" customFormat="1" x14ac:dyDescent="0.25"/>
    <row r="1015860" customFormat="1" x14ac:dyDescent="0.25"/>
    <row r="1015861" customFormat="1" x14ac:dyDescent="0.25"/>
    <row r="1015862" customFormat="1" x14ac:dyDescent="0.25"/>
    <row r="1015863" customFormat="1" x14ac:dyDescent="0.25"/>
    <row r="1015864" customFormat="1" x14ac:dyDescent="0.25"/>
    <row r="1015865" customFormat="1" x14ac:dyDescent="0.25"/>
    <row r="1015866" customFormat="1" x14ac:dyDescent="0.25"/>
    <row r="1015867" customFormat="1" x14ac:dyDescent="0.25"/>
    <row r="1015868" customFormat="1" x14ac:dyDescent="0.25"/>
    <row r="1015869" customFormat="1" x14ac:dyDescent="0.25"/>
    <row r="1015870" customFormat="1" x14ac:dyDescent="0.25"/>
    <row r="1015871" customFormat="1" x14ac:dyDescent="0.25"/>
    <row r="1015872" customFormat="1" x14ac:dyDescent="0.25"/>
    <row r="1015873" customFormat="1" x14ac:dyDescent="0.25"/>
    <row r="1015874" customFormat="1" x14ac:dyDescent="0.25"/>
    <row r="1015875" customFormat="1" x14ac:dyDescent="0.25"/>
    <row r="1015876" customFormat="1" x14ac:dyDescent="0.25"/>
    <row r="1015877" customFormat="1" x14ac:dyDescent="0.25"/>
    <row r="1015878" customFormat="1" x14ac:dyDescent="0.25"/>
    <row r="1015879" customFormat="1" x14ac:dyDescent="0.25"/>
    <row r="1015880" customFormat="1" x14ac:dyDescent="0.25"/>
    <row r="1015881" customFormat="1" x14ac:dyDescent="0.25"/>
    <row r="1015882" customFormat="1" x14ac:dyDescent="0.25"/>
    <row r="1015883" customFormat="1" x14ac:dyDescent="0.25"/>
    <row r="1015884" customFormat="1" x14ac:dyDescent="0.25"/>
    <row r="1015885" customFormat="1" x14ac:dyDescent="0.25"/>
    <row r="1015886" customFormat="1" x14ac:dyDescent="0.25"/>
    <row r="1015887" customFormat="1" x14ac:dyDescent="0.25"/>
    <row r="1015888" customFormat="1" x14ac:dyDescent="0.25"/>
    <row r="1015889" customFormat="1" x14ac:dyDescent="0.25"/>
    <row r="1015890" customFormat="1" x14ac:dyDescent="0.25"/>
    <row r="1015891" customFormat="1" x14ac:dyDescent="0.25"/>
    <row r="1015892" customFormat="1" x14ac:dyDescent="0.25"/>
    <row r="1015893" customFormat="1" x14ac:dyDescent="0.25"/>
    <row r="1015894" customFormat="1" x14ac:dyDescent="0.25"/>
    <row r="1015895" customFormat="1" x14ac:dyDescent="0.25"/>
    <row r="1015896" customFormat="1" x14ac:dyDescent="0.25"/>
    <row r="1015897" customFormat="1" x14ac:dyDescent="0.25"/>
    <row r="1015898" customFormat="1" x14ac:dyDescent="0.25"/>
    <row r="1015899" customFormat="1" x14ac:dyDescent="0.25"/>
    <row r="1015900" customFormat="1" x14ac:dyDescent="0.25"/>
    <row r="1015901" customFormat="1" x14ac:dyDescent="0.25"/>
    <row r="1015902" customFormat="1" x14ac:dyDescent="0.25"/>
    <row r="1015903" customFormat="1" x14ac:dyDescent="0.25"/>
    <row r="1015904" customFormat="1" x14ac:dyDescent="0.25"/>
    <row r="1015905" customFormat="1" x14ac:dyDescent="0.25"/>
    <row r="1015906" customFormat="1" x14ac:dyDescent="0.25"/>
    <row r="1015907" customFormat="1" x14ac:dyDescent="0.25"/>
    <row r="1015908" customFormat="1" x14ac:dyDescent="0.25"/>
    <row r="1015909" customFormat="1" x14ac:dyDescent="0.25"/>
    <row r="1015910" customFormat="1" x14ac:dyDescent="0.25"/>
    <row r="1015911" customFormat="1" x14ac:dyDescent="0.25"/>
    <row r="1015912" customFormat="1" x14ac:dyDescent="0.25"/>
    <row r="1015913" customFormat="1" x14ac:dyDescent="0.25"/>
    <row r="1015914" customFormat="1" x14ac:dyDescent="0.25"/>
    <row r="1015915" customFormat="1" x14ac:dyDescent="0.25"/>
    <row r="1015916" customFormat="1" x14ac:dyDescent="0.25"/>
    <row r="1015917" customFormat="1" x14ac:dyDescent="0.25"/>
    <row r="1015918" customFormat="1" x14ac:dyDescent="0.25"/>
    <row r="1015919" customFormat="1" x14ac:dyDescent="0.25"/>
    <row r="1015920" customFormat="1" x14ac:dyDescent="0.25"/>
    <row r="1015921" customFormat="1" x14ac:dyDescent="0.25"/>
    <row r="1015922" customFormat="1" x14ac:dyDescent="0.25"/>
    <row r="1015923" customFormat="1" x14ac:dyDescent="0.25"/>
    <row r="1015924" customFormat="1" x14ac:dyDescent="0.25"/>
    <row r="1015925" customFormat="1" x14ac:dyDescent="0.25"/>
    <row r="1015926" customFormat="1" x14ac:dyDescent="0.25"/>
    <row r="1015927" customFormat="1" x14ac:dyDescent="0.25"/>
    <row r="1015928" customFormat="1" x14ac:dyDescent="0.25"/>
    <row r="1015929" customFormat="1" x14ac:dyDescent="0.25"/>
    <row r="1015930" customFormat="1" x14ac:dyDescent="0.25"/>
    <row r="1015931" customFormat="1" x14ac:dyDescent="0.25"/>
    <row r="1015932" customFormat="1" x14ac:dyDescent="0.25"/>
    <row r="1015933" customFormat="1" x14ac:dyDescent="0.25"/>
    <row r="1015934" customFormat="1" x14ac:dyDescent="0.25"/>
    <row r="1015935" customFormat="1" x14ac:dyDescent="0.25"/>
    <row r="1015936" customFormat="1" x14ac:dyDescent="0.25"/>
    <row r="1015937" customFormat="1" x14ac:dyDescent="0.25"/>
    <row r="1015938" customFormat="1" x14ac:dyDescent="0.25"/>
    <row r="1015939" customFormat="1" x14ac:dyDescent="0.25"/>
    <row r="1015940" customFormat="1" x14ac:dyDescent="0.25"/>
    <row r="1015941" customFormat="1" x14ac:dyDescent="0.25"/>
    <row r="1015942" customFormat="1" x14ac:dyDescent="0.25"/>
    <row r="1015943" customFormat="1" x14ac:dyDescent="0.25"/>
    <row r="1015944" customFormat="1" x14ac:dyDescent="0.25"/>
    <row r="1015945" customFormat="1" x14ac:dyDescent="0.25"/>
    <row r="1015946" customFormat="1" x14ac:dyDescent="0.25"/>
    <row r="1015947" customFormat="1" x14ac:dyDescent="0.25"/>
    <row r="1015948" customFormat="1" x14ac:dyDescent="0.25"/>
    <row r="1015949" customFormat="1" x14ac:dyDescent="0.25"/>
    <row r="1015950" customFormat="1" x14ac:dyDescent="0.25"/>
    <row r="1015951" customFormat="1" x14ac:dyDescent="0.25"/>
    <row r="1015952" customFormat="1" x14ac:dyDescent="0.25"/>
    <row r="1015953" customFormat="1" x14ac:dyDescent="0.25"/>
    <row r="1015954" customFormat="1" x14ac:dyDescent="0.25"/>
    <row r="1015955" customFormat="1" x14ac:dyDescent="0.25"/>
    <row r="1015956" customFormat="1" x14ac:dyDescent="0.25"/>
    <row r="1015957" customFormat="1" x14ac:dyDescent="0.25"/>
    <row r="1015958" customFormat="1" x14ac:dyDescent="0.25"/>
    <row r="1015959" customFormat="1" x14ac:dyDescent="0.25"/>
    <row r="1015960" customFormat="1" x14ac:dyDescent="0.25"/>
    <row r="1015961" customFormat="1" x14ac:dyDescent="0.25"/>
    <row r="1015962" customFormat="1" x14ac:dyDescent="0.25"/>
    <row r="1015963" customFormat="1" x14ac:dyDescent="0.25"/>
    <row r="1015964" customFormat="1" x14ac:dyDescent="0.25"/>
    <row r="1015965" customFormat="1" x14ac:dyDescent="0.25"/>
    <row r="1015966" customFormat="1" x14ac:dyDescent="0.25"/>
    <row r="1015967" customFormat="1" x14ac:dyDescent="0.25"/>
    <row r="1015968" customFormat="1" x14ac:dyDescent="0.25"/>
    <row r="1015969" customFormat="1" x14ac:dyDescent="0.25"/>
    <row r="1015970" customFormat="1" x14ac:dyDescent="0.25"/>
    <row r="1015971" customFormat="1" x14ac:dyDescent="0.25"/>
    <row r="1015972" customFormat="1" x14ac:dyDescent="0.25"/>
    <row r="1015973" customFormat="1" x14ac:dyDescent="0.25"/>
    <row r="1015974" customFormat="1" x14ac:dyDescent="0.25"/>
    <row r="1015975" customFormat="1" x14ac:dyDescent="0.25"/>
    <row r="1015976" customFormat="1" x14ac:dyDescent="0.25"/>
    <row r="1015977" customFormat="1" x14ac:dyDescent="0.25"/>
    <row r="1015978" customFormat="1" x14ac:dyDescent="0.25"/>
    <row r="1015979" customFormat="1" x14ac:dyDescent="0.25"/>
    <row r="1015980" customFormat="1" x14ac:dyDescent="0.25"/>
    <row r="1015981" customFormat="1" x14ac:dyDescent="0.25"/>
    <row r="1015982" customFormat="1" x14ac:dyDescent="0.25"/>
    <row r="1015983" customFormat="1" x14ac:dyDescent="0.25"/>
    <row r="1015984" customFormat="1" x14ac:dyDescent="0.25"/>
    <row r="1015985" customFormat="1" x14ac:dyDescent="0.25"/>
    <row r="1015986" customFormat="1" x14ac:dyDescent="0.25"/>
    <row r="1015987" customFormat="1" x14ac:dyDescent="0.25"/>
    <row r="1015988" customFormat="1" x14ac:dyDescent="0.25"/>
    <row r="1015989" customFormat="1" x14ac:dyDescent="0.25"/>
    <row r="1015990" customFormat="1" x14ac:dyDescent="0.25"/>
    <row r="1015991" customFormat="1" x14ac:dyDescent="0.25"/>
    <row r="1015992" customFormat="1" x14ac:dyDescent="0.25"/>
    <row r="1015993" customFormat="1" x14ac:dyDescent="0.25"/>
    <row r="1015994" customFormat="1" x14ac:dyDescent="0.25"/>
    <row r="1015995" customFormat="1" x14ac:dyDescent="0.25"/>
    <row r="1015996" customFormat="1" x14ac:dyDescent="0.25"/>
    <row r="1015997" customFormat="1" x14ac:dyDescent="0.25"/>
    <row r="1015998" customFormat="1" x14ac:dyDescent="0.25"/>
    <row r="1015999" customFormat="1" x14ac:dyDescent="0.25"/>
    <row r="1016000" customFormat="1" x14ac:dyDescent="0.25"/>
    <row r="1016001" customFormat="1" x14ac:dyDescent="0.25"/>
    <row r="1016002" customFormat="1" x14ac:dyDescent="0.25"/>
    <row r="1016003" customFormat="1" x14ac:dyDescent="0.25"/>
    <row r="1016004" customFormat="1" x14ac:dyDescent="0.25"/>
    <row r="1016005" customFormat="1" x14ac:dyDescent="0.25"/>
    <row r="1016006" customFormat="1" x14ac:dyDescent="0.25"/>
    <row r="1016007" customFormat="1" x14ac:dyDescent="0.25"/>
    <row r="1016008" customFormat="1" x14ac:dyDescent="0.25"/>
    <row r="1016009" customFormat="1" x14ac:dyDescent="0.25"/>
    <row r="1016010" customFormat="1" x14ac:dyDescent="0.25"/>
    <row r="1016011" customFormat="1" x14ac:dyDescent="0.25"/>
    <row r="1016012" customFormat="1" x14ac:dyDescent="0.25"/>
    <row r="1016013" customFormat="1" x14ac:dyDescent="0.25"/>
    <row r="1016014" customFormat="1" x14ac:dyDescent="0.25"/>
    <row r="1016015" customFormat="1" x14ac:dyDescent="0.25"/>
    <row r="1016016" customFormat="1" x14ac:dyDescent="0.25"/>
    <row r="1016017" customFormat="1" x14ac:dyDescent="0.25"/>
    <row r="1016018" customFormat="1" x14ac:dyDescent="0.25"/>
    <row r="1016019" customFormat="1" x14ac:dyDescent="0.25"/>
    <row r="1016020" customFormat="1" x14ac:dyDescent="0.25"/>
    <row r="1016021" customFormat="1" x14ac:dyDescent="0.25"/>
    <row r="1016022" customFormat="1" x14ac:dyDescent="0.25"/>
    <row r="1016023" customFormat="1" x14ac:dyDescent="0.25"/>
    <row r="1016024" customFormat="1" x14ac:dyDescent="0.25"/>
    <row r="1016025" customFormat="1" x14ac:dyDescent="0.25"/>
    <row r="1016026" customFormat="1" x14ac:dyDescent="0.25"/>
    <row r="1016027" customFormat="1" x14ac:dyDescent="0.25"/>
    <row r="1016028" customFormat="1" x14ac:dyDescent="0.25"/>
    <row r="1016029" customFormat="1" x14ac:dyDescent="0.25"/>
    <row r="1016030" customFormat="1" x14ac:dyDescent="0.25"/>
    <row r="1016031" customFormat="1" x14ac:dyDescent="0.25"/>
    <row r="1016032" customFormat="1" x14ac:dyDescent="0.25"/>
    <row r="1016033" customFormat="1" x14ac:dyDescent="0.25"/>
    <row r="1016034" customFormat="1" x14ac:dyDescent="0.25"/>
    <row r="1016035" customFormat="1" x14ac:dyDescent="0.25"/>
    <row r="1016036" customFormat="1" x14ac:dyDescent="0.25"/>
    <row r="1016037" customFormat="1" x14ac:dyDescent="0.25"/>
    <row r="1016038" customFormat="1" x14ac:dyDescent="0.25"/>
    <row r="1016039" customFormat="1" x14ac:dyDescent="0.25"/>
    <row r="1016040" customFormat="1" x14ac:dyDescent="0.25"/>
    <row r="1016041" customFormat="1" x14ac:dyDescent="0.25"/>
    <row r="1016042" customFormat="1" x14ac:dyDescent="0.25"/>
    <row r="1016043" customFormat="1" x14ac:dyDescent="0.25"/>
    <row r="1016044" customFormat="1" x14ac:dyDescent="0.25"/>
    <row r="1016045" customFormat="1" x14ac:dyDescent="0.25"/>
    <row r="1016046" customFormat="1" x14ac:dyDescent="0.25"/>
    <row r="1016047" customFormat="1" x14ac:dyDescent="0.25"/>
    <row r="1016048" customFormat="1" x14ac:dyDescent="0.25"/>
    <row r="1016049" customFormat="1" x14ac:dyDescent="0.25"/>
    <row r="1016050" customFormat="1" x14ac:dyDescent="0.25"/>
    <row r="1016051" customFormat="1" x14ac:dyDescent="0.25"/>
    <row r="1016052" customFormat="1" x14ac:dyDescent="0.25"/>
    <row r="1016053" customFormat="1" x14ac:dyDescent="0.25"/>
    <row r="1016054" customFormat="1" x14ac:dyDescent="0.25"/>
    <row r="1016055" customFormat="1" x14ac:dyDescent="0.25"/>
    <row r="1016056" customFormat="1" x14ac:dyDescent="0.25"/>
    <row r="1016057" customFormat="1" x14ac:dyDescent="0.25"/>
    <row r="1016058" customFormat="1" x14ac:dyDescent="0.25"/>
    <row r="1016059" customFormat="1" x14ac:dyDescent="0.25"/>
    <row r="1016060" customFormat="1" x14ac:dyDescent="0.25"/>
    <row r="1016061" customFormat="1" x14ac:dyDescent="0.25"/>
    <row r="1016062" customFormat="1" x14ac:dyDescent="0.25"/>
    <row r="1016063" customFormat="1" x14ac:dyDescent="0.25"/>
    <row r="1016064" customFormat="1" x14ac:dyDescent="0.25"/>
    <row r="1016065" customFormat="1" x14ac:dyDescent="0.25"/>
    <row r="1016066" customFormat="1" x14ac:dyDescent="0.25"/>
    <row r="1016067" customFormat="1" x14ac:dyDescent="0.25"/>
    <row r="1016068" customFormat="1" x14ac:dyDescent="0.25"/>
    <row r="1016069" customFormat="1" x14ac:dyDescent="0.25"/>
    <row r="1016070" customFormat="1" x14ac:dyDescent="0.25"/>
    <row r="1016071" customFormat="1" x14ac:dyDescent="0.25"/>
    <row r="1016072" customFormat="1" x14ac:dyDescent="0.25"/>
    <row r="1016073" customFormat="1" x14ac:dyDescent="0.25"/>
    <row r="1016074" customFormat="1" x14ac:dyDescent="0.25"/>
    <row r="1016075" customFormat="1" x14ac:dyDescent="0.25"/>
    <row r="1016076" customFormat="1" x14ac:dyDescent="0.25"/>
    <row r="1016077" customFormat="1" x14ac:dyDescent="0.25"/>
    <row r="1016078" customFormat="1" x14ac:dyDescent="0.25"/>
    <row r="1016079" customFormat="1" x14ac:dyDescent="0.25"/>
    <row r="1016080" customFormat="1" x14ac:dyDescent="0.25"/>
    <row r="1016081" customFormat="1" x14ac:dyDescent="0.25"/>
    <row r="1016082" customFormat="1" x14ac:dyDescent="0.25"/>
    <row r="1016083" customFormat="1" x14ac:dyDescent="0.25"/>
    <row r="1016084" customFormat="1" x14ac:dyDescent="0.25"/>
    <row r="1016085" customFormat="1" x14ac:dyDescent="0.25"/>
    <row r="1016086" customFormat="1" x14ac:dyDescent="0.25"/>
    <row r="1016087" customFormat="1" x14ac:dyDescent="0.25"/>
    <row r="1016088" customFormat="1" x14ac:dyDescent="0.25"/>
    <row r="1016089" customFormat="1" x14ac:dyDescent="0.25"/>
    <row r="1016090" customFormat="1" x14ac:dyDescent="0.25"/>
    <row r="1016091" customFormat="1" x14ac:dyDescent="0.25"/>
    <row r="1016092" customFormat="1" x14ac:dyDescent="0.25"/>
    <row r="1016093" customFormat="1" x14ac:dyDescent="0.25"/>
    <row r="1016094" customFormat="1" x14ac:dyDescent="0.25"/>
    <row r="1016095" customFormat="1" x14ac:dyDescent="0.25"/>
    <row r="1016096" customFormat="1" x14ac:dyDescent="0.25"/>
    <row r="1016097" customFormat="1" x14ac:dyDescent="0.25"/>
    <row r="1016098" customFormat="1" x14ac:dyDescent="0.25"/>
    <row r="1016099" customFormat="1" x14ac:dyDescent="0.25"/>
    <row r="1016100" customFormat="1" x14ac:dyDescent="0.25"/>
    <row r="1016101" customFormat="1" x14ac:dyDescent="0.25"/>
    <row r="1016102" customFormat="1" x14ac:dyDescent="0.25"/>
    <row r="1016103" customFormat="1" x14ac:dyDescent="0.25"/>
    <row r="1016104" customFormat="1" x14ac:dyDescent="0.25"/>
    <row r="1016105" customFormat="1" x14ac:dyDescent="0.25"/>
    <row r="1016106" customFormat="1" x14ac:dyDescent="0.25"/>
    <row r="1016107" customFormat="1" x14ac:dyDescent="0.25"/>
    <row r="1016108" customFormat="1" x14ac:dyDescent="0.25"/>
    <row r="1016109" customFormat="1" x14ac:dyDescent="0.25"/>
    <row r="1016110" customFormat="1" x14ac:dyDescent="0.25"/>
    <row r="1016111" customFormat="1" x14ac:dyDescent="0.25"/>
    <row r="1016112" customFormat="1" x14ac:dyDescent="0.25"/>
    <row r="1016113" customFormat="1" x14ac:dyDescent="0.25"/>
    <row r="1016114" customFormat="1" x14ac:dyDescent="0.25"/>
    <row r="1016115" customFormat="1" x14ac:dyDescent="0.25"/>
    <row r="1016116" customFormat="1" x14ac:dyDescent="0.25"/>
    <row r="1016117" customFormat="1" x14ac:dyDescent="0.25"/>
    <row r="1016118" customFormat="1" x14ac:dyDescent="0.25"/>
    <row r="1016119" customFormat="1" x14ac:dyDescent="0.25"/>
    <row r="1016120" customFormat="1" x14ac:dyDescent="0.25"/>
    <row r="1016121" customFormat="1" x14ac:dyDescent="0.25"/>
    <row r="1016122" customFormat="1" x14ac:dyDescent="0.25"/>
    <row r="1016123" customFormat="1" x14ac:dyDescent="0.25"/>
    <row r="1016124" customFormat="1" x14ac:dyDescent="0.25"/>
    <row r="1016125" customFormat="1" x14ac:dyDescent="0.25"/>
    <row r="1016126" customFormat="1" x14ac:dyDescent="0.25"/>
    <row r="1016127" customFormat="1" x14ac:dyDescent="0.25"/>
    <row r="1016128" customFormat="1" x14ac:dyDescent="0.25"/>
    <row r="1016129" customFormat="1" x14ac:dyDescent="0.25"/>
    <row r="1016130" customFormat="1" x14ac:dyDescent="0.25"/>
    <row r="1016131" customFormat="1" x14ac:dyDescent="0.25"/>
    <row r="1016132" customFormat="1" x14ac:dyDescent="0.25"/>
    <row r="1016133" customFormat="1" x14ac:dyDescent="0.25"/>
    <row r="1016134" customFormat="1" x14ac:dyDescent="0.25"/>
    <row r="1016135" customFormat="1" x14ac:dyDescent="0.25"/>
    <row r="1016136" customFormat="1" x14ac:dyDescent="0.25"/>
    <row r="1016137" customFormat="1" x14ac:dyDescent="0.25"/>
    <row r="1016138" customFormat="1" x14ac:dyDescent="0.25"/>
    <row r="1016139" customFormat="1" x14ac:dyDescent="0.25"/>
    <row r="1016140" customFormat="1" x14ac:dyDescent="0.25"/>
    <row r="1016141" customFormat="1" x14ac:dyDescent="0.25"/>
    <row r="1016142" customFormat="1" x14ac:dyDescent="0.25"/>
    <row r="1016143" customFormat="1" x14ac:dyDescent="0.25"/>
    <row r="1016144" customFormat="1" x14ac:dyDescent="0.25"/>
    <row r="1016145" customFormat="1" x14ac:dyDescent="0.25"/>
    <row r="1016146" customFormat="1" x14ac:dyDescent="0.25"/>
    <row r="1016147" customFormat="1" x14ac:dyDescent="0.25"/>
    <row r="1016148" customFormat="1" x14ac:dyDescent="0.25"/>
    <row r="1016149" customFormat="1" x14ac:dyDescent="0.25"/>
    <row r="1016150" customFormat="1" x14ac:dyDescent="0.25"/>
    <row r="1016151" customFormat="1" x14ac:dyDescent="0.25"/>
    <row r="1016152" customFormat="1" x14ac:dyDescent="0.25"/>
    <row r="1016153" customFormat="1" x14ac:dyDescent="0.25"/>
    <row r="1016154" customFormat="1" x14ac:dyDescent="0.25"/>
    <row r="1016155" customFormat="1" x14ac:dyDescent="0.25"/>
    <row r="1016156" customFormat="1" x14ac:dyDescent="0.25"/>
    <row r="1016157" customFormat="1" x14ac:dyDescent="0.25"/>
    <row r="1016158" customFormat="1" x14ac:dyDescent="0.25"/>
    <row r="1016159" customFormat="1" x14ac:dyDescent="0.25"/>
    <row r="1016160" customFormat="1" x14ac:dyDescent="0.25"/>
    <row r="1016161" customFormat="1" x14ac:dyDescent="0.25"/>
    <row r="1016162" customFormat="1" x14ac:dyDescent="0.25"/>
    <row r="1016163" customFormat="1" x14ac:dyDescent="0.25"/>
    <row r="1016164" customFormat="1" x14ac:dyDescent="0.25"/>
    <row r="1016165" customFormat="1" x14ac:dyDescent="0.25"/>
    <row r="1016166" customFormat="1" x14ac:dyDescent="0.25"/>
    <row r="1016167" customFormat="1" x14ac:dyDescent="0.25"/>
    <row r="1016168" customFormat="1" x14ac:dyDescent="0.25"/>
    <row r="1016169" customFormat="1" x14ac:dyDescent="0.25"/>
    <row r="1016170" customFormat="1" x14ac:dyDescent="0.25"/>
    <row r="1016171" customFormat="1" x14ac:dyDescent="0.25"/>
    <row r="1016172" customFormat="1" x14ac:dyDescent="0.25"/>
    <row r="1016173" customFormat="1" x14ac:dyDescent="0.25"/>
    <row r="1016174" customFormat="1" x14ac:dyDescent="0.25"/>
    <row r="1016175" customFormat="1" x14ac:dyDescent="0.25"/>
    <row r="1016176" customFormat="1" x14ac:dyDescent="0.25"/>
    <row r="1016177" customFormat="1" x14ac:dyDescent="0.25"/>
    <row r="1016178" customFormat="1" x14ac:dyDescent="0.25"/>
    <row r="1016179" customFormat="1" x14ac:dyDescent="0.25"/>
    <row r="1016180" customFormat="1" x14ac:dyDescent="0.25"/>
    <row r="1016181" customFormat="1" x14ac:dyDescent="0.25"/>
    <row r="1016182" customFormat="1" x14ac:dyDescent="0.25"/>
    <row r="1016183" customFormat="1" x14ac:dyDescent="0.25"/>
    <row r="1016184" customFormat="1" x14ac:dyDescent="0.25"/>
    <row r="1016185" customFormat="1" x14ac:dyDescent="0.25"/>
    <row r="1016186" customFormat="1" x14ac:dyDescent="0.25"/>
    <row r="1016187" customFormat="1" x14ac:dyDescent="0.25"/>
    <row r="1016188" customFormat="1" x14ac:dyDescent="0.25"/>
    <row r="1016189" customFormat="1" x14ac:dyDescent="0.25"/>
    <row r="1016190" customFormat="1" x14ac:dyDescent="0.25"/>
    <row r="1016191" customFormat="1" x14ac:dyDescent="0.25"/>
    <row r="1016192" customFormat="1" x14ac:dyDescent="0.25"/>
    <row r="1016193" customFormat="1" x14ac:dyDescent="0.25"/>
    <row r="1016194" customFormat="1" x14ac:dyDescent="0.25"/>
    <row r="1016195" customFormat="1" x14ac:dyDescent="0.25"/>
    <row r="1016196" customFormat="1" x14ac:dyDescent="0.25"/>
    <row r="1016197" customFormat="1" x14ac:dyDescent="0.25"/>
    <row r="1016198" customFormat="1" x14ac:dyDescent="0.25"/>
    <row r="1016199" customFormat="1" x14ac:dyDescent="0.25"/>
    <row r="1016200" customFormat="1" x14ac:dyDescent="0.25"/>
    <row r="1016201" customFormat="1" x14ac:dyDescent="0.25"/>
    <row r="1016202" customFormat="1" x14ac:dyDescent="0.25"/>
    <row r="1016203" customFormat="1" x14ac:dyDescent="0.25"/>
    <row r="1016204" customFormat="1" x14ac:dyDescent="0.25"/>
    <row r="1016205" customFormat="1" x14ac:dyDescent="0.25"/>
    <row r="1016206" customFormat="1" x14ac:dyDescent="0.25"/>
    <row r="1016207" customFormat="1" x14ac:dyDescent="0.25"/>
    <row r="1016208" customFormat="1" x14ac:dyDescent="0.25"/>
    <row r="1016209" customFormat="1" x14ac:dyDescent="0.25"/>
    <row r="1016210" customFormat="1" x14ac:dyDescent="0.25"/>
    <row r="1016211" customFormat="1" x14ac:dyDescent="0.25"/>
    <row r="1016212" customFormat="1" x14ac:dyDescent="0.25"/>
    <row r="1016213" customFormat="1" x14ac:dyDescent="0.25"/>
    <row r="1016214" customFormat="1" x14ac:dyDescent="0.25"/>
    <row r="1016215" customFormat="1" x14ac:dyDescent="0.25"/>
    <row r="1016216" customFormat="1" x14ac:dyDescent="0.25"/>
    <row r="1016217" customFormat="1" x14ac:dyDescent="0.25"/>
    <row r="1016218" customFormat="1" x14ac:dyDescent="0.25"/>
    <row r="1016219" customFormat="1" x14ac:dyDescent="0.25"/>
    <row r="1016220" customFormat="1" x14ac:dyDescent="0.25"/>
    <row r="1016221" customFormat="1" x14ac:dyDescent="0.25"/>
    <row r="1016222" customFormat="1" x14ac:dyDescent="0.25"/>
    <row r="1016223" customFormat="1" x14ac:dyDescent="0.25"/>
    <row r="1016224" customFormat="1" x14ac:dyDescent="0.25"/>
    <row r="1016225" customFormat="1" x14ac:dyDescent="0.25"/>
    <row r="1016226" customFormat="1" x14ac:dyDescent="0.25"/>
    <row r="1016227" customFormat="1" x14ac:dyDescent="0.25"/>
    <row r="1016228" customFormat="1" x14ac:dyDescent="0.25"/>
    <row r="1016229" customFormat="1" x14ac:dyDescent="0.25"/>
    <row r="1016230" customFormat="1" x14ac:dyDescent="0.25"/>
    <row r="1016231" customFormat="1" x14ac:dyDescent="0.25"/>
    <row r="1016232" customFormat="1" x14ac:dyDescent="0.25"/>
    <row r="1016233" customFormat="1" x14ac:dyDescent="0.25"/>
    <row r="1016234" customFormat="1" x14ac:dyDescent="0.25"/>
    <row r="1016235" customFormat="1" x14ac:dyDescent="0.25"/>
    <row r="1016236" customFormat="1" x14ac:dyDescent="0.25"/>
    <row r="1016237" customFormat="1" x14ac:dyDescent="0.25"/>
    <row r="1016238" customFormat="1" x14ac:dyDescent="0.25"/>
    <row r="1016239" customFormat="1" x14ac:dyDescent="0.25"/>
    <row r="1016240" customFormat="1" x14ac:dyDescent="0.25"/>
    <row r="1016241" customFormat="1" x14ac:dyDescent="0.25"/>
    <row r="1016242" customFormat="1" x14ac:dyDescent="0.25"/>
    <row r="1016243" customFormat="1" x14ac:dyDescent="0.25"/>
    <row r="1016244" customFormat="1" x14ac:dyDescent="0.25"/>
    <row r="1016245" customFormat="1" x14ac:dyDescent="0.25"/>
    <row r="1016246" customFormat="1" x14ac:dyDescent="0.25"/>
    <row r="1016247" customFormat="1" x14ac:dyDescent="0.25"/>
    <row r="1016248" customFormat="1" x14ac:dyDescent="0.25"/>
    <row r="1016249" customFormat="1" x14ac:dyDescent="0.25"/>
    <row r="1016250" customFormat="1" x14ac:dyDescent="0.25"/>
    <row r="1016251" customFormat="1" x14ac:dyDescent="0.25"/>
    <row r="1016252" customFormat="1" x14ac:dyDescent="0.25"/>
    <row r="1016253" customFormat="1" x14ac:dyDescent="0.25"/>
    <row r="1016254" customFormat="1" x14ac:dyDescent="0.25"/>
    <row r="1016255" customFormat="1" x14ac:dyDescent="0.25"/>
    <row r="1016256" customFormat="1" x14ac:dyDescent="0.25"/>
    <row r="1016257" customFormat="1" x14ac:dyDescent="0.25"/>
    <row r="1016258" customFormat="1" x14ac:dyDescent="0.25"/>
    <row r="1016259" customFormat="1" x14ac:dyDescent="0.25"/>
    <row r="1016260" customFormat="1" x14ac:dyDescent="0.25"/>
    <row r="1016261" customFormat="1" x14ac:dyDescent="0.25"/>
    <row r="1016262" customFormat="1" x14ac:dyDescent="0.25"/>
    <row r="1016263" customFormat="1" x14ac:dyDescent="0.25"/>
    <row r="1016264" customFormat="1" x14ac:dyDescent="0.25"/>
    <row r="1016265" customFormat="1" x14ac:dyDescent="0.25"/>
    <row r="1016266" customFormat="1" x14ac:dyDescent="0.25"/>
    <row r="1016267" customFormat="1" x14ac:dyDescent="0.25"/>
    <row r="1016268" customFormat="1" x14ac:dyDescent="0.25"/>
    <row r="1016269" customFormat="1" x14ac:dyDescent="0.25"/>
    <row r="1016270" customFormat="1" x14ac:dyDescent="0.25"/>
    <row r="1016271" customFormat="1" x14ac:dyDescent="0.25"/>
    <row r="1016272" customFormat="1" x14ac:dyDescent="0.25"/>
    <row r="1016273" customFormat="1" x14ac:dyDescent="0.25"/>
    <row r="1016274" customFormat="1" x14ac:dyDescent="0.25"/>
    <row r="1016275" customFormat="1" x14ac:dyDescent="0.25"/>
    <row r="1016276" customFormat="1" x14ac:dyDescent="0.25"/>
    <row r="1016277" customFormat="1" x14ac:dyDescent="0.25"/>
    <row r="1016278" customFormat="1" x14ac:dyDescent="0.25"/>
    <row r="1016279" customFormat="1" x14ac:dyDescent="0.25"/>
    <row r="1016280" customFormat="1" x14ac:dyDescent="0.25"/>
    <row r="1016281" customFormat="1" x14ac:dyDescent="0.25"/>
    <row r="1016282" customFormat="1" x14ac:dyDescent="0.25"/>
    <row r="1016283" customFormat="1" x14ac:dyDescent="0.25"/>
    <row r="1016284" customFormat="1" x14ac:dyDescent="0.25"/>
    <row r="1016285" customFormat="1" x14ac:dyDescent="0.25"/>
    <row r="1016286" customFormat="1" x14ac:dyDescent="0.25"/>
    <row r="1016287" customFormat="1" x14ac:dyDescent="0.25"/>
    <row r="1016288" customFormat="1" x14ac:dyDescent="0.25"/>
    <row r="1016289" customFormat="1" x14ac:dyDescent="0.25"/>
    <row r="1016290" customFormat="1" x14ac:dyDescent="0.25"/>
    <row r="1016291" customFormat="1" x14ac:dyDescent="0.25"/>
    <row r="1016292" customFormat="1" x14ac:dyDescent="0.25"/>
    <row r="1016293" customFormat="1" x14ac:dyDescent="0.25"/>
    <row r="1016294" customFormat="1" x14ac:dyDescent="0.25"/>
    <row r="1016295" customFormat="1" x14ac:dyDescent="0.25"/>
    <row r="1016296" customFormat="1" x14ac:dyDescent="0.25"/>
    <row r="1016297" customFormat="1" x14ac:dyDescent="0.25"/>
    <row r="1016298" customFormat="1" x14ac:dyDescent="0.25"/>
    <row r="1016299" customFormat="1" x14ac:dyDescent="0.25"/>
    <row r="1016300" customFormat="1" x14ac:dyDescent="0.25"/>
    <row r="1016301" customFormat="1" x14ac:dyDescent="0.25"/>
    <row r="1016302" customFormat="1" x14ac:dyDescent="0.25"/>
    <row r="1016303" customFormat="1" x14ac:dyDescent="0.25"/>
    <row r="1016304" customFormat="1" x14ac:dyDescent="0.25"/>
    <row r="1016305" customFormat="1" x14ac:dyDescent="0.25"/>
    <row r="1016306" customFormat="1" x14ac:dyDescent="0.25"/>
    <row r="1016307" customFormat="1" x14ac:dyDescent="0.25"/>
    <row r="1016308" customFormat="1" x14ac:dyDescent="0.25"/>
    <row r="1016309" customFormat="1" x14ac:dyDescent="0.25"/>
    <row r="1016310" customFormat="1" x14ac:dyDescent="0.25"/>
    <row r="1016311" customFormat="1" x14ac:dyDescent="0.25"/>
    <row r="1016312" customFormat="1" x14ac:dyDescent="0.25"/>
    <row r="1016313" customFormat="1" x14ac:dyDescent="0.25"/>
    <row r="1016314" customFormat="1" x14ac:dyDescent="0.25"/>
    <row r="1016315" customFormat="1" x14ac:dyDescent="0.25"/>
    <row r="1016316" customFormat="1" x14ac:dyDescent="0.25"/>
    <row r="1016317" customFormat="1" x14ac:dyDescent="0.25"/>
    <row r="1016318" customFormat="1" x14ac:dyDescent="0.25"/>
    <row r="1016319" customFormat="1" x14ac:dyDescent="0.25"/>
    <row r="1016320" customFormat="1" x14ac:dyDescent="0.25"/>
    <row r="1016321" customFormat="1" x14ac:dyDescent="0.25"/>
    <row r="1016322" customFormat="1" x14ac:dyDescent="0.25"/>
    <row r="1016323" customFormat="1" x14ac:dyDescent="0.25"/>
    <row r="1016324" customFormat="1" x14ac:dyDescent="0.25"/>
    <row r="1016325" customFormat="1" x14ac:dyDescent="0.25"/>
    <row r="1016326" customFormat="1" x14ac:dyDescent="0.25"/>
    <row r="1016327" customFormat="1" x14ac:dyDescent="0.25"/>
    <row r="1016328" customFormat="1" x14ac:dyDescent="0.25"/>
    <row r="1016329" customFormat="1" x14ac:dyDescent="0.25"/>
    <row r="1016330" customFormat="1" x14ac:dyDescent="0.25"/>
    <row r="1016331" customFormat="1" x14ac:dyDescent="0.25"/>
    <row r="1016332" customFormat="1" x14ac:dyDescent="0.25"/>
    <row r="1016333" customFormat="1" x14ac:dyDescent="0.25"/>
    <row r="1016334" customFormat="1" x14ac:dyDescent="0.25"/>
    <row r="1016335" customFormat="1" x14ac:dyDescent="0.25"/>
    <row r="1016336" customFormat="1" x14ac:dyDescent="0.25"/>
    <row r="1016337" customFormat="1" x14ac:dyDescent="0.25"/>
    <row r="1016338" customFormat="1" x14ac:dyDescent="0.25"/>
    <row r="1016339" customFormat="1" x14ac:dyDescent="0.25"/>
    <row r="1016340" customFormat="1" x14ac:dyDescent="0.25"/>
    <row r="1016341" customFormat="1" x14ac:dyDescent="0.25"/>
    <row r="1016342" customFormat="1" x14ac:dyDescent="0.25"/>
    <row r="1016343" customFormat="1" x14ac:dyDescent="0.25"/>
    <row r="1016344" customFormat="1" x14ac:dyDescent="0.25"/>
    <row r="1016345" customFormat="1" x14ac:dyDescent="0.25"/>
    <row r="1016346" customFormat="1" x14ac:dyDescent="0.25"/>
    <row r="1016347" customFormat="1" x14ac:dyDescent="0.25"/>
    <row r="1016348" customFormat="1" x14ac:dyDescent="0.25"/>
    <row r="1016349" customFormat="1" x14ac:dyDescent="0.25"/>
    <row r="1016350" customFormat="1" x14ac:dyDescent="0.25"/>
    <row r="1016351" customFormat="1" x14ac:dyDescent="0.25"/>
    <row r="1016352" customFormat="1" x14ac:dyDescent="0.25"/>
    <row r="1016353" customFormat="1" x14ac:dyDescent="0.25"/>
    <row r="1016354" customFormat="1" x14ac:dyDescent="0.25"/>
    <row r="1016355" customFormat="1" x14ac:dyDescent="0.25"/>
    <row r="1016356" customFormat="1" x14ac:dyDescent="0.25"/>
    <row r="1016357" customFormat="1" x14ac:dyDescent="0.25"/>
    <row r="1016358" customFormat="1" x14ac:dyDescent="0.25"/>
    <row r="1016359" customFormat="1" x14ac:dyDescent="0.25"/>
    <row r="1016360" customFormat="1" x14ac:dyDescent="0.25"/>
    <row r="1016361" customFormat="1" x14ac:dyDescent="0.25"/>
    <row r="1016362" customFormat="1" x14ac:dyDescent="0.25"/>
    <row r="1016363" customFormat="1" x14ac:dyDescent="0.25"/>
    <row r="1016364" customFormat="1" x14ac:dyDescent="0.25"/>
    <row r="1016365" customFormat="1" x14ac:dyDescent="0.25"/>
    <row r="1016366" customFormat="1" x14ac:dyDescent="0.25"/>
    <row r="1016367" customFormat="1" x14ac:dyDescent="0.25"/>
    <row r="1016368" customFormat="1" x14ac:dyDescent="0.25"/>
    <row r="1016369" customFormat="1" x14ac:dyDescent="0.25"/>
    <row r="1016370" customFormat="1" x14ac:dyDescent="0.25"/>
    <row r="1016371" customFormat="1" x14ac:dyDescent="0.25"/>
    <row r="1016372" customFormat="1" x14ac:dyDescent="0.25"/>
    <row r="1016373" customFormat="1" x14ac:dyDescent="0.25"/>
    <row r="1016374" customFormat="1" x14ac:dyDescent="0.25"/>
    <row r="1016375" customFormat="1" x14ac:dyDescent="0.25"/>
    <row r="1016376" customFormat="1" x14ac:dyDescent="0.25"/>
    <row r="1016377" customFormat="1" x14ac:dyDescent="0.25"/>
    <row r="1016378" customFormat="1" x14ac:dyDescent="0.25"/>
    <row r="1016379" customFormat="1" x14ac:dyDescent="0.25"/>
    <row r="1016380" customFormat="1" x14ac:dyDescent="0.25"/>
    <row r="1016381" customFormat="1" x14ac:dyDescent="0.25"/>
    <row r="1016382" customFormat="1" x14ac:dyDescent="0.25"/>
    <row r="1016383" customFormat="1" x14ac:dyDescent="0.25"/>
    <row r="1016384" customFormat="1" x14ac:dyDescent="0.25"/>
    <row r="1016385" customFormat="1" x14ac:dyDescent="0.25"/>
    <row r="1016386" customFormat="1" x14ac:dyDescent="0.25"/>
    <row r="1016387" customFormat="1" x14ac:dyDescent="0.25"/>
    <row r="1016388" customFormat="1" x14ac:dyDescent="0.25"/>
    <row r="1016389" customFormat="1" x14ac:dyDescent="0.25"/>
    <row r="1016390" customFormat="1" x14ac:dyDescent="0.25"/>
    <row r="1016391" customFormat="1" x14ac:dyDescent="0.25"/>
    <row r="1016392" customFormat="1" x14ac:dyDescent="0.25"/>
    <row r="1016393" customFormat="1" x14ac:dyDescent="0.25"/>
    <row r="1016394" customFormat="1" x14ac:dyDescent="0.25"/>
    <row r="1016395" customFormat="1" x14ac:dyDescent="0.25"/>
    <row r="1016396" customFormat="1" x14ac:dyDescent="0.25"/>
    <row r="1016397" customFormat="1" x14ac:dyDescent="0.25"/>
    <row r="1016398" customFormat="1" x14ac:dyDescent="0.25"/>
    <row r="1016399" customFormat="1" x14ac:dyDescent="0.25"/>
    <row r="1016400" customFormat="1" x14ac:dyDescent="0.25"/>
    <row r="1016401" customFormat="1" x14ac:dyDescent="0.25"/>
    <row r="1016402" customFormat="1" x14ac:dyDescent="0.25"/>
    <row r="1016403" customFormat="1" x14ac:dyDescent="0.25"/>
    <row r="1016404" customFormat="1" x14ac:dyDescent="0.25"/>
    <row r="1016405" customFormat="1" x14ac:dyDescent="0.25"/>
    <row r="1016406" customFormat="1" x14ac:dyDescent="0.25"/>
    <row r="1016407" customFormat="1" x14ac:dyDescent="0.25"/>
    <row r="1016408" customFormat="1" x14ac:dyDescent="0.25"/>
    <row r="1016409" customFormat="1" x14ac:dyDescent="0.25"/>
    <row r="1016410" customFormat="1" x14ac:dyDescent="0.25"/>
    <row r="1016411" customFormat="1" x14ac:dyDescent="0.25"/>
    <row r="1016412" customFormat="1" x14ac:dyDescent="0.25"/>
    <row r="1016413" customFormat="1" x14ac:dyDescent="0.25"/>
    <row r="1016414" customFormat="1" x14ac:dyDescent="0.25"/>
    <row r="1016415" customFormat="1" x14ac:dyDescent="0.25"/>
    <row r="1016416" customFormat="1" x14ac:dyDescent="0.25"/>
    <row r="1016417" customFormat="1" x14ac:dyDescent="0.25"/>
    <row r="1016418" customFormat="1" x14ac:dyDescent="0.25"/>
    <row r="1016419" customFormat="1" x14ac:dyDescent="0.25"/>
    <row r="1016420" customFormat="1" x14ac:dyDescent="0.25"/>
    <row r="1016421" customFormat="1" x14ac:dyDescent="0.25"/>
    <row r="1016422" customFormat="1" x14ac:dyDescent="0.25"/>
    <row r="1016423" customFormat="1" x14ac:dyDescent="0.25"/>
    <row r="1016424" customFormat="1" x14ac:dyDescent="0.25"/>
    <row r="1016425" customFormat="1" x14ac:dyDescent="0.25"/>
    <row r="1016426" customFormat="1" x14ac:dyDescent="0.25"/>
    <row r="1016427" customFormat="1" x14ac:dyDescent="0.25"/>
    <row r="1016428" customFormat="1" x14ac:dyDescent="0.25"/>
    <row r="1016429" customFormat="1" x14ac:dyDescent="0.25"/>
    <row r="1016430" customFormat="1" x14ac:dyDescent="0.25"/>
    <row r="1016431" customFormat="1" x14ac:dyDescent="0.25"/>
    <row r="1016432" customFormat="1" x14ac:dyDescent="0.25"/>
    <row r="1016433" customFormat="1" x14ac:dyDescent="0.25"/>
    <row r="1016434" customFormat="1" x14ac:dyDescent="0.25"/>
    <row r="1016435" customFormat="1" x14ac:dyDescent="0.25"/>
    <row r="1016436" customFormat="1" x14ac:dyDescent="0.25"/>
    <row r="1016437" customFormat="1" x14ac:dyDescent="0.25"/>
    <row r="1016438" customFormat="1" x14ac:dyDescent="0.25"/>
    <row r="1016439" customFormat="1" x14ac:dyDescent="0.25"/>
    <row r="1016440" customFormat="1" x14ac:dyDescent="0.25"/>
    <row r="1016441" customFormat="1" x14ac:dyDescent="0.25"/>
    <row r="1016442" customFormat="1" x14ac:dyDescent="0.25"/>
    <row r="1016443" customFormat="1" x14ac:dyDescent="0.25"/>
    <row r="1016444" customFormat="1" x14ac:dyDescent="0.25"/>
    <row r="1016445" customFormat="1" x14ac:dyDescent="0.25"/>
    <row r="1016446" customFormat="1" x14ac:dyDescent="0.25"/>
    <row r="1016447" customFormat="1" x14ac:dyDescent="0.25"/>
    <row r="1016448" customFormat="1" x14ac:dyDescent="0.25"/>
    <row r="1016449" customFormat="1" x14ac:dyDescent="0.25"/>
    <row r="1016450" customFormat="1" x14ac:dyDescent="0.25"/>
    <row r="1016451" customFormat="1" x14ac:dyDescent="0.25"/>
    <row r="1016452" customFormat="1" x14ac:dyDescent="0.25"/>
    <row r="1016453" customFormat="1" x14ac:dyDescent="0.25"/>
    <row r="1016454" customFormat="1" x14ac:dyDescent="0.25"/>
    <row r="1016455" customFormat="1" x14ac:dyDescent="0.25"/>
    <row r="1016456" customFormat="1" x14ac:dyDescent="0.25"/>
    <row r="1016457" customFormat="1" x14ac:dyDescent="0.25"/>
    <row r="1016458" customFormat="1" x14ac:dyDescent="0.25"/>
    <row r="1016459" customFormat="1" x14ac:dyDescent="0.25"/>
    <row r="1016460" customFormat="1" x14ac:dyDescent="0.25"/>
    <row r="1016461" customFormat="1" x14ac:dyDescent="0.25"/>
    <row r="1016462" customFormat="1" x14ac:dyDescent="0.25"/>
    <row r="1016463" customFormat="1" x14ac:dyDescent="0.25"/>
    <row r="1016464" customFormat="1" x14ac:dyDescent="0.25"/>
    <row r="1016465" customFormat="1" x14ac:dyDescent="0.25"/>
    <row r="1016466" customFormat="1" x14ac:dyDescent="0.25"/>
    <row r="1016467" customFormat="1" x14ac:dyDescent="0.25"/>
    <row r="1016468" customFormat="1" x14ac:dyDescent="0.25"/>
    <row r="1016469" customFormat="1" x14ac:dyDescent="0.25"/>
    <row r="1016470" customFormat="1" x14ac:dyDescent="0.25"/>
    <row r="1016471" customFormat="1" x14ac:dyDescent="0.25"/>
    <row r="1016472" customFormat="1" x14ac:dyDescent="0.25"/>
    <row r="1016473" customFormat="1" x14ac:dyDescent="0.25"/>
    <row r="1016474" customFormat="1" x14ac:dyDescent="0.25"/>
    <row r="1016475" customFormat="1" x14ac:dyDescent="0.25"/>
    <row r="1016476" customFormat="1" x14ac:dyDescent="0.25"/>
    <row r="1016477" customFormat="1" x14ac:dyDescent="0.25"/>
    <row r="1016478" customFormat="1" x14ac:dyDescent="0.25"/>
    <row r="1016479" customFormat="1" x14ac:dyDescent="0.25"/>
    <row r="1016480" customFormat="1" x14ac:dyDescent="0.25"/>
    <row r="1016481" customFormat="1" x14ac:dyDescent="0.25"/>
    <row r="1016482" customFormat="1" x14ac:dyDescent="0.25"/>
    <row r="1016483" customFormat="1" x14ac:dyDescent="0.25"/>
    <row r="1016484" customFormat="1" x14ac:dyDescent="0.25"/>
    <row r="1016485" customFormat="1" x14ac:dyDescent="0.25"/>
    <row r="1016486" customFormat="1" x14ac:dyDescent="0.25"/>
    <row r="1016487" customFormat="1" x14ac:dyDescent="0.25"/>
    <row r="1016488" customFormat="1" x14ac:dyDescent="0.25"/>
    <row r="1016489" customFormat="1" x14ac:dyDescent="0.25"/>
    <row r="1016490" customFormat="1" x14ac:dyDescent="0.25"/>
    <row r="1016491" customFormat="1" x14ac:dyDescent="0.25"/>
    <row r="1016492" customFormat="1" x14ac:dyDescent="0.25"/>
    <row r="1016493" customFormat="1" x14ac:dyDescent="0.25"/>
    <row r="1016494" customFormat="1" x14ac:dyDescent="0.25"/>
    <row r="1016495" customFormat="1" x14ac:dyDescent="0.25"/>
    <row r="1016496" customFormat="1" x14ac:dyDescent="0.25"/>
    <row r="1016497" customFormat="1" x14ac:dyDescent="0.25"/>
    <row r="1016498" customFormat="1" x14ac:dyDescent="0.25"/>
    <row r="1016499" customFormat="1" x14ac:dyDescent="0.25"/>
    <row r="1016500" customFormat="1" x14ac:dyDescent="0.25"/>
    <row r="1016501" customFormat="1" x14ac:dyDescent="0.25"/>
    <row r="1016502" customFormat="1" x14ac:dyDescent="0.25"/>
    <row r="1016503" customFormat="1" x14ac:dyDescent="0.25"/>
    <row r="1016504" customFormat="1" x14ac:dyDescent="0.25"/>
    <row r="1016505" customFormat="1" x14ac:dyDescent="0.25"/>
    <row r="1016506" customFormat="1" x14ac:dyDescent="0.25"/>
    <row r="1016507" customFormat="1" x14ac:dyDescent="0.25"/>
    <row r="1016508" customFormat="1" x14ac:dyDescent="0.25"/>
    <row r="1016509" customFormat="1" x14ac:dyDescent="0.25"/>
    <row r="1016510" customFormat="1" x14ac:dyDescent="0.25"/>
    <row r="1016511" customFormat="1" x14ac:dyDescent="0.25"/>
    <row r="1016512" customFormat="1" x14ac:dyDescent="0.25"/>
    <row r="1016513" customFormat="1" x14ac:dyDescent="0.25"/>
    <row r="1016514" customFormat="1" x14ac:dyDescent="0.25"/>
    <row r="1016515" customFormat="1" x14ac:dyDescent="0.25"/>
    <row r="1016516" customFormat="1" x14ac:dyDescent="0.25"/>
    <row r="1016517" customFormat="1" x14ac:dyDescent="0.25"/>
    <row r="1016518" customFormat="1" x14ac:dyDescent="0.25"/>
    <row r="1016519" customFormat="1" x14ac:dyDescent="0.25"/>
    <row r="1016520" customFormat="1" x14ac:dyDescent="0.25"/>
    <row r="1016521" customFormat="1" x14ac:dyDescent="0.25"/>
    <row r="1016522" customFormat="1" x14ac:dyDescent="0.25"/>
    <row r="1016523" customFormat="1" x14ac:dyDescent="0.25"/>
    <row r="1016524" customFormat="1" x14ac:dyDescent="0.25"/>
    <row r="1016525" customFormat="1" x14ac:dyDescent="0.25"/>
    <row r="1016526" customFormat="1" x14ac:dyDescent="0.25"/>
    <row r="1016527" customFormat="1" x14ac:dyDescent="0.25"/>
    <row r="1016528" customFormat="1" x14ac:dyDescent="0.25"/>
    <row r="1016529" customFormat="1" x14ac:dyDescent="0.25"/>
    <row r="1016530" customFormat="1" x14ac:dyDescent="0.25"/>
    <row r="1016531" customFormat="1" x14ac:dyDescent="0.25"/>
    <row r="1016532" customFormat="1" x14ac:dyDescent="0.25"/>
    <row r="1016533" customFormat="1" x14ac:dyDescent="0.25"/>
    <row r="1016534" customFormat="1" x14ac:dyDescent="0.25"/>
    <row r="1016535" customFormat="1" x14ac:dyDescent="0.25"/>
    <row r="1016536" customFormat="1" x14ac:dyDescent="0.25"/>
    <row r="1016537" customFormat="1" x14ac:dyDescent="0.25"/>
    <row r="1016538" customFormat="1" x14ac:dyDescent="0.25"/>
    <row r="1016539" customFormat="1" x14ac:dyDescent="0.25"/>
    <row r="1016540" customFormat="1" x14ac:dyDescent="0.25"/>
    <row r="1016541" customFormat="1" x14ac:dyDescent="0.25"/>
    <row r="1016542" customFormat="1" x14ac:dyDescent="0.25"/>
    <row r="1016543" customFormat="1" x14ac:dyDescent="0.25"/>
    <row r="1016544" customFormat="1" x14ac:dyDescent="0.25"/>
    <row r="1016545" customFormat="1" x14ac:dyDescent="0.25"/>
    <row r="1016546" customFormat="1" x14ac:dyDescent="0.25"/>
    <row r="1016547" customFormat="1" x14ac:dyDescent="0.25"/>
    <row r="1016548" customFormat="1" x14ac:dyDescent="0.25"/>
    <row r="1016549" customFormat="1" x14ac:dyDescent="0.25"/>
    <row r="1016550" customFormat="1" x14ac:dyDescent="0.25"/>
    <row r="1016551" customFormat="1" x14ac:dyDescent="0.25"/>
    <row r="1016552" customFormat="1" x14ac:dyDescent="0.25"/>
    <row r="1016553" customFormat="1" x14ac:dyDescent="0.25"/>
    <row r="1016554" customFormat="1" x14ac:dyDescent="0.25"/>
    <row r="1016555" customFormat="1" x14ac:dyDescent="0.25"/>
    <row r="1016556" customFormat="1" x14ac:dyDescent="0.25"/>
    <row r="1016557" customFormat="1" x14ac:dyDescent="0.25"/>
    <row r="1016558" customFormat="1" x14ac:dyDescent="0.25"/>
    <row r="1016559" customFormat="1" x14ac:dyDescent="0.25"/>
    <row r="1016560" customFormat="1" x14ac:dyDescent="0.25"/>
    <row r="1016561" customFormat="1" x14ac:dyDescent="0.25"/>
    <row r="1016562" customFormat="1" x14ac:dyDescent="0.25"/>
    <row r="1016563" customFormat="1" x14ac:dyDescent="0.25"/>
    <row r="1016564" customFormat="1" x14ac:dyDescent="0.25"/>
    <row r="1016565" customFormat="1" x14ac:dyDescent="0.25"/>
    <row r="1016566" customFormat="1" x14ac:dyDescent="0.25"/>
    <row r="1016567" customFormat="1" x14ac:dyDescent="0.25"/>
    <row r="1016568" customFormat="1" x14ac:dyDescent="0.25"/>
    <row r="1016569" customFormat="1" x14ac:dyDescent="0.25"/>
    <row r="1016570" customFormat="1" x14ac:dyDescent="0.25"/>
    <row r="1016571" customFormat="1" x14ac:dyDescent="0.25"/>
    <row r="1016572" customFormat="1" x14ac:dyDescent="0.25"/>
    <row r="1016573" customFormat="1" x14ac:dyDescent="0.25"/>
    <row r="1016574" customFormat="1" x14ac:dyDescent="0.25"/>
    <row r="1016575" customFormat="1" x14ac:dyDescent="0.25"/>
    <row r="1016576" customFormat="1" x14ac:dyDescent="0.25"/>
    <row r="1016577" customFormat="1" x14ac:dyDescent="0.25"/>
    <row r="1016578" customFormat="1" x14ac:dyDescent="0.25"/>
    <row r="1016579" customFormat="1" x14ac:dyDescent="0.25"/>
    <row r="1016580" customFormat="1" x14ac:dyDescent="0.25"/>
    <row r="1016581" customFormat="1" x14ac:dyDescent="0.25"/>
    <row r="1016582" customFormat="1" x14ac:dyDescent="0.25"/>
    <row r="1016583" customFormat="1" x14ac:dyDescent="0.25"/>
    <row r="1016584" customFormat="1" x14ac:dyDescent="0.25"/>
    <row r="1016585" customFormat="1" x14ac:dyDescent="0.25"/>
    <row r="1016586" customFormat="1" x14ac:dyDescent="0.25"/>
    <row r="1016587" customFormat="1" x14ac:dyDescent="0.25"/>
    <row r="1016588" customFormat="1" x14ac:dyDescent="0.25"/>
    <row r="1016589" customFormat="1" x14ac:dyDescent="0.25"/>
    <row r="1016590" customFormat="1" x14ac:dyDescent="0.25"/>
    <row r="1016591" customFormat="1" x14ac:dyDescent="0.25"/>
    <row r="1016592" customFormat="1" x14ac:dyDescent="0.25"/>
    <row r="1016593" customFormat="1" x14ac:dyDescent="0.25"/>
    <row r="1016594" customFormat="1" x14ac:dyDescent="0.25"/>
    <row r="1016595" customFormat="1" x14ac:dyDescent="0.25"/>
    <row r="1016596" customFormat="1" x14ac:dyDescent="0.25"/>
    <row r="1016597" customFormat="1" x14ac:dyDescent="0.25"/>
    <row r="1016598" customFormat="1" x14ac:dyDescent="0.25"/>
    <row r="1016599" customFormat="1" x14ac:dyDescent="0.25"/>
    <row r="1016600" customFormat="1" x14ac:dyDescent="0.25"/>
    <row r="1016601" customFormat="1" x14ac:dyDescent="0.25"/>
    <row r="1016602" customFormat="1" x14ac:dyDescent="0.25"/>
    <row r="1016603" customFormat="1" x14ac:dyDescent="0.25"/>
    <row r="1016604" customFormat="1" x14ac:dyDescent="0.25"/>
    <row r="1016605" customFormat="1" x14ac:dyDescent="0.25"/>
    <row r="1016606" customFormat="1" x14ac:dyDescent="0.25"/>
    <row r="1016607" customFormat="1" x14ac:dyDescent="0.25"/>
    <row r="1016608" customFormat="1" x14ac:dyDescent="0.25"/>
    <row r="1016609" customFormat="1" x14ac:dyDescent="0.25"/>
    <row r="1016610" customFormat="1" x14ac:dyDescent="0.25"/>
    <row r="1016611" customFormat="1" x14ac:dyDescent="0.25"/>
    <row r="1016612" customFormat="1" x14ac:dyDescent="0.25"/>
    <row r="1016613" customFormat="1" x14ac:dyDescent="0.25"/>
    <row r="1016614" customFormat="1" x14ac:dyDescent="0.25"/>
    <row r="1016615" customFormat="1" x14ac:dyDescent="0.25"/>
    <row r="1016616" customFormat="1" x14ac:dyDescent="0.25"/>
    <row r="1016617" customFormat="1" x14ac:dyDescent="0.25"/>
    <row r="1016618" customFormat="1" x14ac:dyDescent="0.25"/>
    <row r="1016619" customFormat="1" x14ac:dyDescent="0.25"/>
    <row r="1016620" customFormat="1" x14ac:dyDescent="0.25"/>
    <row r="1016621" customFormat="1" x14ac:dyDescent="0.25"/>
    <row r="1016622" customFormat="1" x14ac:dyDescent="0.25"/>
    <row r="1016623" customFormat="1" x14ac:dyDescent="0.25"/>
    <row r="1016624" customFormat="1" x14ac:dyDescent="0.25"/>
    <row r="1016625" customFormat="1" x14ac:dyDescent="0.25"/>
    <row r="1016626" customFormat="1" x14ac:dyDescent="0.25"/>
    <row r="1016627" customFormat="1" x14ac:dyDescent="0.25"/>
    <row r="1016628" customFormat="1" x14ac:dyDescent="0.25"/>
    <row r="1016629" customFormat="1" x14ac:dyDescent="0.25"/>
    <row r="1016630" customFormat="1" x14ac:dyDescent="0.25"/>
    <row r="1016631" customFormat="1" x14ac:dyDescent="0.25"/>
    <row r="1016632" customFormat="1" x14ac:dyDescent="0.25"/>
    <row r="1016633" customFormat="1" x14ac:dyDescent="0.25"/>
    <row r="1016634" customFormat="1" x14ac:dyDescent="0.25"/>
    <row r="1016635" customFormat="1" x14ac:dyDescent="0.25"/>
    <row r="1016636" customFormat="1" x14ac:dyDescent="0.25"/>
    <row r="1016637" customFormat="1" x14ac:dyDescent="0.25"/>
    <row r="1016638" customFormat="1" x14ac:dyDescent="0.25"/>
    <row r="1016639" customFormat="1" x14ac:dyDescent="0.25"/>
    <row r="1016640" customFormat="1" x14ac:dyDescent="0.25"/>
    <row r="1016641" customFormat="1" x14ac:dyDescent="0.25"/>
    <row r="1016642" customFormat="1" x14ac:dyDescent="0.25"/>
    <row r="1016643" customFormat="1" x14ac:dyDescent="0.25"/>
    <row r="1016644" customFormat="1" x14ac:dyDescent="0.25"/>
    <row r="1016645" customFormat="1" x14ac:dyDescent="0.25"/>
    <row r="1016646" customFormat="1" x14ac:dyDescent="0.25"/>
    <row r="1016647" customFormat="1" x14ac:dyDescent="0.25"/>
    <row r="1016648" customFormat="1" x14ac:dyDescent="0.25"/>
    <row r="1016649" customFormat="1" x14ac:dyDescent="0.25"/>
    <row r="1016650" customFormat="1" x14ac:dyDescent="0.25"/>
    <row r="1016651" customFormat="1" x14ac:dyDescent="0.25"/>
    <row r="1016652" customFormat="1" x14ac:dyDescent="0.25"/>
    <row r="1016653" customFormat="1" x14ac:dyDescent="0.25"/>
    <row r="1016654" customFormat="1" x14ac:dyDescent="0.25"/>
    <row r="1016655" customFormat="1" x14ac:dyDescent="0.25"/>
    <row r="1016656" customFormat="1" x14ac:dyDescent="0.25"/>
    <row r="1016657" customFormat="1" x14ac:dyDescent="0.25"/>
    <row r="1016658" customFormat="1" x14ac:dyDescent="0.25"/>
    <row r="1016659" customFormat="1" x14ac:dyDescent="0.25"/>
    <row r="1016660" customFormat="1" x14ac:dyDescent="0.25"/>
    <row r="1016661" customFormat="1" x14ac:dyDescent="0.25"/>
    <row r="1016662" customFormat="1" x14ac:dyDescent="0.25"/>
    <row r="1016663" customFormat="1" x14ac:dyDescent="0.25"/>
    <row r="1016664" customFormat="1" x14ac:dyDescent="0.25"/>
    <row r="1016665" customFormat="1" x14ac:dyDescent="0.25"/>
    <row r="1016666" customFormat="1" x14ac:dyDescent="0.25"/>
    <row r="1016667" customFormat="1" x14ac:dyDescent="0.25"/>
    <row r="1016668" customFormat="1" x14ac:dyDescent="0.25"/>
    <row r="1016669" customFormat="1" x14ac:dyDescent="0.25"/>
    <row r="1016670" customFormat="1" x14ac:dyDescent="0.25"/>
    <row r="1016671" customFormat="1" x14ac:dyDescent="0.25"/>
    <row r="1016672" customFormat="1" x14ac:dyDescent="0.25"/>
    <row r="1016673" customFormat="1" x14ac:dyDescent="0.25"/>
    <row r="1016674" customFormat="1" x14ac:dyDescent="0.25"/>
    <row r="1016675" customFormat="1" x14ac:dyDescent="0.25"/>
    <row r="1016676" customFormat="1" x14ac:dyDescent="0.25"/>
    <row r="1016677" customFormat="1" x14ac:dyDescent="0.25"/>
    <row r="1016678" customFormat="1" x14ac:dyDescent="0.25"/>
    <row r="1016679" customFormat="1" x14ac:dyDescent="0.25"/>
    <row r="1016680" customFormat="1" x14ac:dyDescent="0.25"/>
    <row r="1016681" customFormat="1" x14ac:dyDescent="0.25"/>
    <row r="1016682" customFormat="1" x14ac:dyDescent="0.25"/>
    <row r="1016683" customFormat="1" x14ac:dyDescent="0.25"/>
    <row r="1016684" customFormat="1" x14ac:dyDescent="0.25"/>
    <row r="1016685" customFormat="1" x14ac:dyDescent="0.25"/>
    <row r="1016686" customFormat="1" x14ac:dyDescent="0.25"/>
    <row r="1016687" customFormat="1" x14ac:dyDescent="0.25"/>
    <row r="1016688" customFormat="1" x14ac:dyDescent="0.25"/>
    <row r="1016689" customFormat="1" x14ac:dyDescent="0.25"/>
    <row r="1016690" customFormat="1" x14ac:dyDescent="0.25"/>
    <row r="1016691" customFormat="1" x14ac:dyDescent="0.25"/>
    <row r="1016692" customFormat="1" x14ac:dyDescent="0.25"/>
    <row r="1016693" customFormat="1" x14ac:dyDescent="0.25"/>
    <row r="1016694" customFormat="1" x14ac:dyDescent="0.25"/>
    <row r="1016695" customFormat="1" x14ac:dyDescent="0.25"/>
    <row r="1016696" customFormat="1" x14ac:dyDescent="0.25"/>
    <row r="1016697" customFormat="1" x14ac:dyDescent="0.25"/>
    <row r="1016698" customFormat="1" x14ac:dyDescent="0.25"/>
    <row r="1016699" customFormat="1" x14ac:dyDescent="0.25"/>
    <row r="1016700" customFormat="1" x14ac:dyDescent="0.25"/>
    <row r="1016701" customFormat="1" x14ac:dyDescent="0.25"/>
    <row r="1016702" customFormat="1" x14ac:dyDescent="0.25"/>
    <row r="1016703" customFormat="1" x14ac:dyDescent="0.25"/>
    <row r="1016704" customFormat="1" x14ac:dyDescent="0.25"/>
    <row r="1016705" customFormat="1" x14ac:dyDescent="0.25"/>
    <row r="1016706" customFormat="1" x14ac:dyDescent="0.25"/>
    <row r="1016707" customFormat="1" x14ac:dyDescent="0.25"/>
    <row r="1016708" customFormat="1" x14ac:dyDescent="0.25"/>
    <row r="1016709" customFormat="1" x14ac:dyDescent="0.25"/>
    <row r="1016710" customFormat="1" x14ac:dyDescent="0.25"/>
    <row r="1016711" customFormat="1" x14ac:dyDescent="0.25"/>
    <row r="1016712" customFormat="1" x14ac:dyDescent="0.25"/>
    <row r="1016713" customFormat="1" x14ac:dyDescent="0.25"/>
    <row r="1016714" customFormat="1" x14ac:dyDescent="0.25"/>
    <row r="1016715" customFormat="1" x14ac:dyDescent="0.25"/>
    <row r="1016716" customFormat="1" x14ac:dyDescent="0.25"/>
    <row r="1016717" customFormat="1" x14ac:dyDescent="0.25"/>
    <row r="1016718" customFormat="1" x14ac:dyDescent="0.25"/>
    <row r="1016719" customFormat="1" x14ac:dyDescent="0.25"/>
    <row r="1016720" customFormat="1" x14ac:dyDescent="0.25"/>
    <row r="1016721" customFormat="1" x14ac:dyDescent="0.25"/>
    <row r="1016722" customFormat="1" x14ac:dyDescent="0.25"/>
    <row r="1016723" customFormat="1" x14ac:dyDescent="0.25"/>
    <row r="1016724" customFormat="1" x14ac:dyDescent="0.25"/>
    <row r="1016725" customFormat="1" x14ac:dyDescent="0.25"/>
    <row r="1016726" customFormat="1" x14ac:dyDescent="0.25"/>
    <row r="1016727" customFormat="1" x14ac:dyDescent="0.25"/>
    <row r="1016728" customFormat="1" x14ac:dyDescent="0.25"/>
    <row r="1016729" customFormat="1" x14ac:dyDescent="0.25"/>
    <row r="1016730" customFormat="1" x14ac:dyDescent="0.25"/>
    <row r="1016731" customFormat="1" x14ac:dyDescent="0.25"/>
    <row r="1016732" customFormat="1" x14ac:dyDescent="0.25"/>
    <row r="1016733" customFormat="1" x14ac:dyDescent="0.25"/>
    <row r="1016734" customFormat="1" x14ac:dyDescent="0.25"/>
    <row r="1016735" customFormat="1" x14ac:dyDescent="0.25"/>
    <row r="1016736" customFormat="1" x14ac:dyDescent="0.25"/>
    <row r="1016737" customFormat="1" x14ac:dyDescent="0.25"/>
    <row r="1016738" customFormat="1" x14ac:dyDescent="0.25"/>
    <row r="1016739" customFormat="1" x14ac:dyDescent="0.25"/>
    <row r="1016740" customFormat="1" x14ac:dyDescent="0.25"/>
    <row r="1016741" customFormat="1" x14ac:dyDescent="0.25"/>
    <row r="1016742" customFormat="1" x14ac:dyDescent="0.25"/>
    <row r="1016743" customFormat="1" x14ac:dyDescent="0.25"/>
    <row r="1016744" customFormat="1" x14ac:dyDescent="0.25"/>
    <row r="1016745" customFormat="1" x14ac:dyDescent="0.25"/>
    <row r="1016746" customFormat="1" x14ac:dyDescent="0.25"/>
    <row r="1016747" customFormat="1" x14ac:dyDescent="0.25"/>
    <row r="1016748" customFormat="1" x14ac:dyDescent="0.25"/>
    <row r="1016749" customFormat="1" x14ac:dyDescent="0.25"/>
    <row r="1016750" customFormat="1" x14ac:dyDescent="0.25"/>
    <row r="1016751" customFormat="1" x14ac:dyDescent="0.25"/>
    <row r="1016752" customFormat="1" x14ac:dyDescent="0.25"/>
    <row r="1016753" customFormat="1" x14ac:dyDescent="0.25"/>
    <row r="1016754" customFormat="1" x14ac:dyDescent="0.25"/>
    <row r="1016755" customFormat="1" x14ac:dyDescent="0.25"/>
    <row r="1016756" customFormat="1" x14ac:dyDescent="0.25"/>
    <row r="1016757" customFormat="1" x14ac:dyDescent="0.25"/>
    <row r="1016758" customFormat="1" x14ac:dyDescent="0.25"/>
    <row r="1016759" customFormat="1" x14ac:dyDescent="0.25"/>
    <row r="1016760" customFormat="1" x14ac:dyDescent="0.25"/>
    <row r="1016761" customFormat="1" x14ac:dyDescent="0.25"/>
    <row r="1016762" customFormat="1" x14ac:dyDescent="0.25"/>
    <row r="1016763" customFormat="1" x14ac:dyDescent="0.25"/>
    <row r="1016764" customFormat="1" x14ac:dyDescent="0.25"/>
    <row r="1016765" customFormat="1" x14ac:dyDescent="0.25"/>
    <row r="1016766" customFormat="1" x14ac:dyDescent="0.25"/>
    <row r="1016767" customFormat="1" x14ac:dyDescent="0.25"/>
    <row r="1016768" customFormat="1" x14ac:dyDescent="0.25"/>
    <row r="1016769" customFormat="1" x14ac:dyDescent="0.25"/>
    <row r="1016770" customFormat="1" x14ac:dyDescent="0.25"/>
    <row r="1016771" customFormat="1" x14ac:dyDescent="0.25"/>
    <row r="1016772" customFormat="1" x14ac:dyDescent="0.25"/>
    <row r="1016773" customFormat="1" x14ac:dyDescent="0.25"/>
    <row r="1016774" customFormat="1" x14ac:dyDescent="0.25"/>
    <row r="1016775" customFormat="1" x14ac:dyDescent="0.25"/>
    <row r="1016776" customFormat="1" x14ac:dyDescent="0.25"/>
    <row r="1016777" customFormat="1" x14ac:dyDescent="0.25"/>
    <row r="1016778" customFormat="1" x14ac:dyDescent="0.25"/>
    <row r="1016779" customFormat="1" x14ac:dyDescent="0.25"/>
    <row r="1016780" customFormat="1" x14ac:dyDescent="0.25"/>
    <row r="1016781" customFormat="1" x14ac:dyDescent="0.25"/>
    <row r="1016782" customFormat="1" x14ac:dyDescent="0.25"/>
    <row r="1016783" customFormat="1" x14ac:dyDescent="0.25"/>
    <row r="1016784" customFormat="1" x14ac:dyDescent="0.25"/>
    <row r="1016785" customFormat="1" x14ac:dyDescent="0.25"/>
    <row r="1016786" customFormat="1" x14ac:dyDescent="0.25"/>
    <row r="1016787" customFormat="1" x14ac:dyDescent="0.25"/>
    <row r="1016788" customFormat="1" x14ac:dyDescent="0.25"/>
    <row r="1016789" customFormat="1" x14ac:dyDescent="0.25"/>
    <row r="1016790" customFormat="1" x14ac:dyDescent="0.25"/>
    <row r="1016791" customFormat="1" x14ac:dyDescent="0.25"/>
    <row r="1016792" customFormat="1" x14ac:dyDescent="0.25"/>
    <row r="1016793" customFormat="1" x14ac:dyDescent="0.25"/>
    <row r="1016794" customFormat="1" x14ac:dyDescent="0.25"/>
    <row r="1016795" customFormat="1" x14ac:dyDescent="0.25"/>
    <row r="1016796" customFormat="1" x14ac:dyDescent="0.25"/>
    <row r="1016797" customFormat="1" x14ac:dyDescent="0.25"/>
    <row r="1016798" customFormat="1" x14ac:dyDescent="0.25"/>
    <row r="1016799" customFormat="1" x14ac:dyDescent="0.25"/>
    <row r="1016800" customFormat="1" x14ac:dyDescent="0.25"/>
    <row r="1016801" customFormat="1" x14ac:dyDescent="0.25"/>
    <row r="1016802" customFormat="1" x14ac:dyDescent="0.25"/>
    <row r="1016803" customFormat="1" x14ac:dyDescent="0.25"/>
    <row r="1016804" customFormat="1" x14ac:dyDescent="0.25"/>
    <row r="1016805" customFormat="1" x14ac:dyDescent="0.25"/>
    <row r="1016806" customFormat="1" x14ac:dyDescent="0.25"/>
    <row r="1016807" customFormat="1" x14ac:dyDescent="0.25"/>
    <row r="1016808" customFormat="1" x14ac:dyDescent="0.25"/>
    <row r="1016809" customFormat="1" x14ac:dyDescent="0.25"/>
    <row r="1016810" customFormat="1" x14ac:dyDescent="0.25"/>
    <row r="1016811" customFormat="1" x14ac:dyDescent="0.25"/>
    <row r="1016812" customFormat="1" x14ac:dyDescent="0.25"/>
    <row r="1016813" customFormat="1" x14ac:dyDescent="0.25"/>
    <row r="1016814" customFormat="1" x14ac:dyDescent="0.25"/>
    <row r="1016815" customFormat="1" x14ac:dyDescent="0.25"/>
    <row r="1016816" customFormat="1" x14ac:dyDescent="0.25"/>
    <row r="1016817" customFormat="1" x14ac:dyDescent="0.25"/>
    <row r="1016818" customFormat="1" x14ac:dyDescent="0.25"/>
    <row r="1016819" customFormat="1" x14ac:dyDescent="0.25"/>
    <row r="1016820" customFormat="1" x14ac:dyDescent="0.25"/>
    <row r="1016821" customFormat="1" x14ac:dyDescent="0.25"/>
    <row r="1016822" customFormat="1" x14ac:dyDescent="0.25"/>
    <row r="1016823" customFormat="1" x14ac:dyDescent="0.25"/>
    <row r="1016824" customFormat="1" x14ac:dyDescent="0.25"/>
    <row r="1016825" customFormat="1" x14ac:dyDescent="0.25"/>
    <row r="1016826" customFormat="1" x14ac:dyDescent="0.25"/>
    <row r="1016827" customFormat="1" x14ac:dyDescent="0.25"/>
    <row r="1016828" customFormat="1" x14ac:dyDescent="0.25"/>
    <row r="1016829" customFormat="1" x14ac:dyDescent="0.25"/>
    <row r="1016830" customFormat="1" x14ac:dyDescent="0.25"/>
    <row r="1016831" customFormat="1" x14ac:dyDescent="0.25"/>
    <row r="1016832" customFormat="1" x14ac:dyDescent="0.25"/>
    <row r="1016833" customFormat="1" x14ac:dyDescent="0.25"/>
    <row r="1016834" customFormat="1" x14ac:dyDescent="0.25"/>
    <row r="1016835" customFormat="1" x14ac:dyDescent="0.25"/>
    <row r="1016836" customFormat="1" x14ac:dyDescent="0.25"/>
    <row r="1016837" customFormat="1" x14ac:dyDescent="0.25"/>
    <row r="1016838" customFormat="1" x14ac:dyDescent="0.25"/>
    <row r="1016839" customFormat="1" x14ac:dyDescent="0.25"/>
    <row r="1016840" customFormat="1" x14ac:dyDescent="0.25"/>
    <row r="1016841" customFormat="1" x14ac:dyDescent="0.25"/>
    <row r="1016842" customFormat="1" x14ac:dyDescent="0.25"/>
    <row r="1016843" customFormat="1" x14ac:dyDescent="0.25"/>
    <row r="1016844" customFormat="1" x14ac:dyDescent="0.25"/>
    <row r="1016845" customFormat="1" x14ac:dyDescent="0.25"/>
    <row r="1016846" customFormat="1" x14ac:dyDescent="0.25"/>
    <row r="1016847" customFormat="1" x14ac:dyDescent="0.25"/>
    <row r="1016848" customFormat="1" x14ac:dyDescent="0.25"/>
    <row r="1016849" customFormat="1" x14ac:dyDescent="0.25"/>
    <row r="1016850" customFormat="1" x14ac:dyDescent="0.25"/>
    <row r="1016851" customFormat="1" x14ac:dyDescent="0.25"/>
    <row r="1016852" customFormat="1" x14ac:dyDescent="0.25"/>
    <row r="1016853" customFormat="1" x14ac:dyDescent="0.25"/>
    <row r="1016854" customFormat="1" x14ac:dyDescent="0.25"/>
    <row r="1016855" customFormat="1" x14ac:dyDescent="0.25"/>
    <row r="1016856" customFormat="1" x14ac:dyDescent="0.25"/>
    <row r="1016857" customFormat="1" x14ac:dyDescent="0.25"/>
    <row r="1016858" customFormat="1" x14ac:dyDescent="0.25"/>
    <row r="1016859" customFormat="1" x14ac:dyDescent="0.25"/>
    <row r="1016860" customFormat="1" x14ac:dyDescent="0.25"/>
    <row r="1016861" customFormat="1" x14ac:dyDescent="0.25"/>
    <row r="1016862" customFormat="1" x14ac:dyDescent="0.25"/>
    <row r="1016863" customFormat="1" x14ac:dyDescent="0.25"/>
    <row r="1016864" customFormat="1" x14ac:dyDescent="0.25"/>
    <row r="1016865" customFormat="1" x14ac:dyDescent="0.25"/>
    <row r="1016866" customFormat="1" x14ac:dyDescent="0.25"/>
    <row r="1016867" customFormat="1" x14ac:dyDescent="0.25"/>
    <row r="1016868" customFormat="1" x14ac:dyDescent="0.25"/>
    <row r="1016869" customFormat="1" x14ac:dyDescent="0.25"/>
    <row r="1016870" customFormat="1" x14ac:dyDescent="0.25"/>
    <row r="1016871" customFormat="1" x14ac:dyDescent="0.25"/>
    <row r="1016872" customFormat="1" x14ac:dyDescent="0.25"/>
    <row r="1016873" customFormat="1" x14ac:dyDescent="0.25"/>
    <row r="1016874" customFormat="1" x14ac:dyDescent="0.25"/>
    <row r="1016875" customFormat="1" x14ac:dyDescent="0.25"/>
    <row r="1016876" customFormat="1" x14ac:dyDescent="0.25"/>
    <row r="1016877" customFormat="1" x14ac:dyDescent="0.25"/>
    <row r="1016878" customFormat="1" x14ac:dyDescent="0.25"/>
    <row r="1016879" customFormat="1" x14ac:dyDescent="0.25"/>
    <row r="1016880" customFormat="1" x14ac:dyDescent="0.25"/>
    <row r="1016881" customFormat="1" x14ac:dyDescent="0.25"/>
    <row r="1016882" customFormat="1" x14ac:dyDescent="0.25"/>
    <row r="1016883" customFormat="1" x14ac:dyDescent="0.25"/>
    <row r="1016884" customFormat="1" x14ac:dyDescent="0.25"/>
    <row r="1016885" customFormat="1" x14ac:dyDescent="0.25"/>
    <row r="1016886" customFormat="1" x14ac:dyDescent="0.25"/>
    <row r="1016887" customFormat="1" x14ac:dyDescent="0.25"/>
    <row r="1016888" customFormat="1" x14ac:dyDescent="0.25"/>
    <row r="1016889" customFormat="1" x14ac:dyDescent="0.25"/>
    <row r="1016890" customFormat="1" x14ac:dyDescent="0.25"/>
    <row r="1016891" customFormat="1" x14ac:dyDescent="0.25"/>
    <row r="1016892" customFormat="1" x14ac:dyDescent="0.25"/>
    <row r="1016893" customFormat="1" x14ac:dyDescent="0.25"/>
    <row r="1016894" customFormat="1" x14ac:dyDescent="0.25"/>
    <row r="1016895" customFormat="1" x14ac:dyDescent="0.25"/>
    <row r="1016896" customFormat="1" x14ac:dyDescent="0.25"/>
    <row r="1016897" customFormat="1" x14ac:dyDescent="0.25"/>
    <row r="1016898" customFormat="1" x14ac:dyDescent="0.25"/>
    <row r="1016899" customFormat="1" x14ac:dyDescent="0.25"/>
    <row r="1016900" customFormat="1" x14ac:dyDescent="0.25"/>
    <row r="1016901" customFormat="1" x14ac:dyDescent="0.25"/>
    <row r="1016902" customFormat="1" x14ac:dyDescent="0.25"/>
    <row r="1016903" customFormat="1" x14ac:dyDescent="0.25"/>
    <row r="1016904" customFormat="1" x14ac:dyDescent="0.25"/>
    <row r="1016905" customFormat="1" x14ac:dyDescent="0.25"/>
    <row r="1016906" customFormat="1" x14ac:dyDescent="0.25"/>
    <row r="1016907" customFormat="1" x14ac:dyDescent="0.25"/>
    <row r="1016908" customFormat="1" x14ac:dyDescent="0.25"/>
    <row r="1016909" customFormat="1" x14ac:dyDescent="0.25"/>
    <row r="1016910" customFormat="1" x14ac:dyDescent="0.25"/>
    <row r="1016911" customFormat="1" x14ac:dyDescent="0.25"/>
    <row r="1016912" customFormat="1" x14ac:dyDescent="0.25"/>
    <row r="1016913" customFormat="1" x14ac:dyDescent="0.25"/>
    <row r="1016914" customFormat="1" x14ac:dyDescent="0.25"/>
    <row r="1016915" customFormat="1" x14ac:dyDescent="0.25"/>
    <row r="1016916" customFormat="1" x14ac:dyDescent="0.25"/>
    <row r="1016917" customFormat="1" x14ac:dyDescent="0.25"/>
    <row r="1016918" customFormat="1" x14ac:dyDescent="0.25"/>
    <row r="1016919" customFormat="1" x14ac:dyDescent="0.25"/>
    <row r="1016920" customFormat="1" x14ac:dyDescent="0.25"/>
    <row r="1016921" customFormat="1" x14ac:dyDescent="0.25"/>
    <row r="1016922" customFormat="1" x14ac:dyDescent="0.25"/>
    <row r="1016923" customFormat="1" x14ac:dyDescent="0.25"/>
    <row r="1016924" customFormat="1" x14ac:dyDescent="0.25"/>
    <row r="1016925" customFormat="1" x14ac:dyDescent="0.25"/>
    <row r="1016926" customFormat="1" x14ac:dyDescent="0.25"/>
    <row r="1016927" customFormat="1" x14ac:dyDescent="0.25"/>
    <row r="1016928" customFormat="1" x14ac:dyDescent="0.25"/>
    <row r="1016929" customFormat="1" x14ac:dyDescent="0.25"/>
    <row r="1016930" customFormat="1" x14ac:dyDescent="0.25"/>
    <row r="1016931" customFormat="1" x14ac:dyDescent="0.25"/>
    <row r="1016932" customFormat="1" x14ac:dyDescent="0.25"/>
    <row r="1016933" customFormat="1" x14ac:dyDescent="0.25"/>
    <row r="1016934" customFormat="1" x14ac:dyDescent="0.25"/>
    <row r="1016935" customFormat="1" x14ac:dyDescent="0.25"/>
    <row r="1016936" customFormat="1" x14ac:dyDescent="0.25"/>
    <row r="1016937" customFormat="1" x14ac:dyDescent="0.25"/>
    <row r="1016938" customFormat="1" x14ac:dyDescent="0.25"/>
    <row r="1016939" customFormat="1" x14ac:dyDescent="0.25"/>
    <row r="1016940" customFormat="1" x14ac:dyDescent="0.25"/>
    <row r="1016941" customFormat="1" x14ac:dyDescent="0.25"/>
    <row r="1016942" customFormat="1" x14ac:dyDescent="0.25"/>
    <row r="1016943" customFormat="1" x14ac:dyDescent="0.25"/>
    <row r="1016944" customFormat="1" x14ac:dyDescent="0.25"/>
    <row r="1016945" customFormat="1" x14ac:dyDescent="0.25"/>
    <row r="1016946" customFormat="1" x14ac:dyDescent="0.25"/>
    <row r="1016947" customFormat="1" x14ac:dyDescent="0.25"/>
    <row r="1016948" customFormat="1" x14ac:dyDescent="0.25"/>
    <row r="1016949" customFormat="1" x14ac:dyDescent="0.25"/>
    <row r="1016950" customFormat="1" x14ac:dyDescent="0.25"/>
    <row r="1016951" customFormat="1" x14ac:dyDescent="0.25"/>
    <row r="1016952" customFormat="1" x14ac:dyDescent="0.25"/>
    <row r="1016953" customFormat="1" x14ac:dyDescent="0.25"/>
    <row r="1016954" customFormat="1" x14ac:dyDescent="0.25"/>
    <row r="1016955" customFormat="1" x14ac:dyDescent="0.25"/>
    <row r="1016956" customFormat="1" x14ac:dyDescent="0.25"/>
    <row r="1016957" customFormat="1" x14ac:dyDescent="0.25"/>
    <row r="1016958" customFormat="1" x14ac:dyDescent="0.25"/>
    <row r="1016959" customFormat="1" x14ac:dyDescent="0.25"/>
    <row r="1016960" customFormat="1" x14ac:dyDescent="0.25"/>
    <row r="1016961" customFormat="1" x14ac:dyDescent="0.25"/>
    <row r="1016962" customFormat="1" x14ac:dyDescent="0.25"/>
    <row r="1016963" customFormat="1" x14ac:dyDescent="0.25"/>
    <row r="1016964" customFormat="1" x14ac:dyDescent="0.25"/>
    <row r="1016965" customFormat="1" x14ac:dyDescent="0.25"/>
    <row r="1016966" customFormat="1" x14ac:dyDescent="0.25"/>
    <row r="1016967" customFormat="1" x14ac:dyDescent="0.25"/>
    <row r="1016968" customFormat="1" x14ac:dyDescent="0.25"/>
    <row r="1016969" customFormat="1" x14ac:dyDescent="0.25"/>
    <row r="1016970" customFormat="1" x14ac:dyDescent="0.25"/>
    <row r="1016971" customFormat="1" x14ac:dyDescent="0.25"/>
    <row r="1016972" customFormat="1" x14ac:dyDescent="0.25"/>
    <row r="1016973" customFormat="1" x14ac:dyDescent="0.25"/>
    <row r="1016974" customFormat="1" x14ac:dyDescent="0.25"/>
    <row r="1016975" customFormat="1" x14ac:dyDescent="0.25"/>
    <row r="1016976" customFormat="1" x14ac:dyDescent="0.25"/>
    <row r="1016977" customFormat="1" x14ac:dyDescent="0.25"/>
    <row r="1016978" customFormat="1" x14ac:dyDescent="0.25"/>
    <row r="1016979" customFormat="1" x14ac:dyDescent="0.25"/>
    <row r="1016980" customFormat="1" x14ac:dyDescent="0.25"/>
    <row r="1016981" customFormat="1" x14ac:dyDescent="0.25"/>
    <row r="1016982" customFormat="1" x14ac:dyDescent="0.25"/>
    <row r="1016983" customFormat="1" x14ac:dyDescent="0.25"/>
    <row r="1016984" customFormat="1" x14ac:dyDescent="0.25"/>
    <row r="1016985" customFormat="1" x14ac:dyDescent="0.25"/>
    <row r="1016986" customFormat="1" x14ac:dyDescent="0.25"/>
    <row r="1016987" customFormat="1" x14ac:dyDescent="0.25"/>
    <row r="1016988" customFormat="1" x14ac:dyDescent="0.25"/>
    <row r="1016989" customFormat="1" x14ac:dyDescent="0.25"/>
    <row r="1016990" customFormat="1" x14ac:dyDescent="0.25"/>
    <row r="1016991" customFormat="1" x14ac:dyDescent="0.25"/>
    <row r="1016992" customFormat="1" x14ac:dyDescent="0.25"/>
    <row r="1016993" customFormat="1" x14ac:dyDescent="0.25"/>
    <row r="1016994" customFormat="1" x14ac:dyDescent="0.25"/>
    <row r="1016995" customFormat="1" x14ac:dyDescent="0.25"/>
    <row r="1016996" customFormat="1" x14ac:dyDescent="0.25"/>
    <row r="1016997" customFormat="1" x14ac:dyDescent="0.25"/>
    <row r="1016998" customFormat="1" x14ac:dyDescent="0.25"/>
    <row r="1016999" customFormat="1" x14ac:dyDescent="0.25"/>
    <row r="1017000" customFormat="1" x14ac:dyDescent="0.25"/>
    <row r="1017001" customFormat="1" x14ac:dyDescent="0.25"/>
    <row r="1017002" customFormat="1" x14ac:dyDescent="0.25"/>
    <row r="1017003" customFormat="1" x14ac:dyDescent="0.25"/>
    <row r="1017004" customFormat="1" x14ac:dyDescent="0.25"/>
    <row r="1017005" customFormat="1" x14ac:dyDescent="0.25"/>
    <row r="1017006" customFormat="1" x14ac:dyDescent="0.25"/>
    <row r="1017007" customFormat="1" x14ac:dyDescent="0.25"/>
    <row r="1017008" customFormat="1" x14ac:dyDescent="0.25"/>
    <row r="1017009" customFormat="1" x14ac:dyDescent="0.25"/>
    <row r="1017010" customFormat="1" x14ac:dyDescent="0.25"/>
    <row r="1017011" customFormat="1" x14ac:dyDescent="0.25"/>
    <row r="1017012" customFormat="1" x14ac:dyDescent="0.25"/>
    <row r="1017013" customFormat="1" x14ac:dyDescent="0.25"/>
    <row r="1017014" customFormat="1" x14ac:dyDescent="0.25"/>
    <row r="1017015" customFormat="1" x14ac:dyDescent="0.25"/>
    <row r="1017016" customFormat="1" x14ac:dyDescent="0.25"/>
    <row r="1017017" customFormat="1" x14ac:dyDescent="0.25"/>
    <row r="1017018" customFormat="1" x14ac:dyDescent="0.25"/>
    <row r="1017019" customFormat="1" x14ac:dyDescent="0.25"/>
    <row r="1017020" customFormat="1" x14ac:dyDescent="0.25"/>
    <row r="1017021" customFormat="1" x14ac:dyDescent="0.25"/>
    <row r="1017022" customFormat="1" x14ac:dyDescent="0.25"/>
    <row r="1017023" customFormat="1" x14ac:dyDescent="0.25"/>
    <row r="1017024" customFormat="1" x14ac:dyDescent="0.25"/>
    <row r="1017025" customFormat="1" x14ac:dyDescent="0.25"/>
    <row r="1017026" customFormat="1" x14ac:dyDescent="0.25"/>
    <row r="1017027" customFormat="1" x14ac:dyDescent="0.25"/>
    <row r="1017028" customFormat="1" x14ac:dyDescent="0.25"/>
    <row r="1017029" customFormat="1" x14ac:dyDescent="0.25"/>
    <row r="1017030" customFormat="1" x14ac:dyDescent="0.25"/>
    <row r="1017031" customFormat="1" x14ac:dyDescent="0.25"/>
    <row r="1017032" customFormat="1" x14ac:dyDescent="0.25"/>
    <row r="1017033" customFormat="1" x14ac:dyDescent="0.25"/>
    <row r="1017034" customFormat="1" x14ac:dyDescent="0.25"/>
    <row r="1017035" customFormat="1" x14ac:dyDescent="0.25"/>
    <row r="1017036" customFormat="1" x14ac:dyDescent="0.25"/>
    <row r="1017037" customFormat="1" x14ac:dyDescent="0.25"/>
    <row r="1017038" customFormat="1" x14ac:dyDescent="0.25"/>
    <row r="1017039" customFormat="1" x14ac:dyDescent="0.25"/>
    <row r="1017040" customFormat="1" x14ac:dyDescent="0.25"/>
    <row r="1017041" customFormat="1" x14ac:dyDescent="0.25"/>
    <row r="1017042" customFormat="1" x14ac:dyDescent="0.25"/>
    <row r="1017043" customFormat="1" x14ac:dyDescent="0.25"/>
    <row r="1017044" customFormat="1" x14ac:dyDescent="0.25"/>
    <row r="1017045" customFormat="1" x14ac:dyDescent="0.25"/>
    <row r="1017046" customFormat="1" x14ac:dyDescent="0.25"/>
    <row r="1017047" customFormat="1" x14ac:dyDescent="0.25"/>
    <row r="1017048" customFormat="1" x14ac:dyDescent="0.25"/>
    <row r="1017049" customFormat="1" x14ac:dyDescent="0.25"/>
    <row r="1017050" customFormat="1" x14ac:dyDescent="0.25"/>
    <row r="1017051" customFormat="1" x14ac:dyDescent="0.25"/>
    <row r="1017052" customFormat="1" x14ac:dyDescent="0.25"/>
    <row r="1017053" customFormat="1" x14ac:dyDescent="0.25"/>
    <row r="1017054" customFormat="1" x14ac:dyDescent="0.25"/>
    <row r="1017055" customFormat="1" x14ac:dyDescent="0.25"/>
    <row r="1017056" customFormat="1" x14ac:dyDescent="0.25"/>
    <row r="1017057" customFormat="1" x14ac:dyDescent="0.25"/>
    <row r="1017058" customFormat="1" x14ac:dyDescent="0.25"/>
    <row r="1017059" customFormat="1" x14ac:dyDescent="0.25"/>
    <row r="1017060" customFormat="1" x14ac:dyDescent="0.25"/>
    <row r="1017061" customFormat="1" x14ac:dyDescent="0.25"/>
    <row r="1017062" customFormat="1" x14ac:dyDescent="0.25"/>
    <row r="1017063" customFormat="1" x14ac:dyDescent="0.25"/>
    <row r="1017064" customFormat="1" x14ac:dyDescent="0.25"/>
    <row r="1017065" customFormat="1" x14ac:dyDescent="0.25"/>
    <row r="1017066" customFormat="1" x14ac:dyDescent="0.25"/>
    <row r="1017067" customFormat="1" x14ac:dyDescent="0.25"/>
    <row r="1017068" customFormat="1" x14ac:dyDescent="0.25"/>
    <row r="1017069" customFormat="1" x14ac:dyDescent="0.25"/>
    <row r="1017070" customFormat="1" x14ac:dyDescent="0.25"/>
    <row r="1017071" customFormat="1" x14ac:dyDescent="0.25"/>
    <row r="1017072" customFormat="1" x14ac:dyDescent="0.25"/>
    <row r="1017073" customFormat="1" x14ac:dyDescent="0.25"/>
    <row r="1017074" customFormat="1" x14ac:dyDescent="0.25"/>
    <row r="1017075" customFormat="1" x14ac:dyDescent="0.25"/>
    <row r="1017076" customFormat="1" x14ac:dyDescent="0.25"/>
    <row r="1017077" customFormat="1" x14ac:dyDescent="0.25"/>
    <row r="1017078" customFormat="1" x14ac:dyDescent="0.25"/>
    <row r="1017079" customFormat="1" x14ac:dyDescent="0.25"/>
    <row r="1017080" customFormat="1" x14ac:dyDescent="0.25"/>
    <row r="1017081" customFormat="1" x14ac:dyDescent="0.25"/>
    <row r="1017082" customFormat="1" x14ac:dyDescent="0.25"/>
    <row r="1017083" customFormat="1" x14ac:dyDescent="0.25"/>
    <row r="1017084" customFormat="1" x14ac:dyDescent="0.25"/>
    <row r="1017085" customFormat="1" x14ac:dyDescent="0.25"/>
    <row r="1017086" customFormat="1" x14ac:dyDescent="0.25"/>
    <row r="1017087" customFormat="1" x14ac:dyDescent="0.25"/>
    <row r="1017088" customFormat="1" x14ac:dyDescent="0.25"/>
    <row r="1017089" customFormat="1" x14ac:dyDescent="0.25"/>
    <row r="1017090" customFormat="1" x14ac:dyDescent="0.25"/>
    <row r="1017091" customFormat="1" x14ac:dyDescent="0.25"/>
    <row r="1017092" customFormat="1" x14ac:dyDescent="0.25"/>
    <row r="1017093" customFormat="1" x14ac:dyDescent="0.25"/>
    <row r="1017094" customFormat="1" x14ac:dyDescent="0.25"/>
    <row r="1017095" customFormat="1" x14ac:dyDescent="0.25"/>
    <row r="1017096" customFormat="1" x14ac:dyDescent="0.25"/>
    <row r="1017097" customFormat="1" x14ac:dyDescent="0.25"/>
    <row r="1017098" customFormat="1" x14ac:dyDescent="0.25"/>
    <row r="1017099" customFormat="1" x14ac:dyDescent="0.25"/>
    <row r="1017100" customFormat="1" x14ac:dyDescent="0.25"/>
    <row r="1017101" customFormat="1" x14ac:dyDescent="0.25"/>
    <row r="1017102" customFormat="1" x14ac:dyDescent="0.25"/>
    <row r="1017103" customFormat="1" x14ac:dyDescent="0.25"/>
    <row r="1017104" customFormat="1" x14ac:dyDescent="0.25"/>
    <row r="1017105" customFormat="1" x14ac:dyDescent="0.25"/>
    <row r="1017106" customFormat="1" x14ac:dyDescent="0.25"/>
    <row r="1017107" customFormat="1" x14ac:dyDescent="0.25"/>
    <row r="1017108" customFormat="1" x14ac:dyDescent="0.25"/>
    <row r="1017109" customFormat="1" x14ac:dyDescent="0.25"/>
    <row r="1017110" customFormat="1" x14ac:dyDescent="0.25"/>
    <row r="1017111" customFormat="1" x14ac:dyDescent="0.25"/>
    <row r="1017112" customFormat="1" x14ac:dyDescent="0.25"/>
    <row r="1017113" customFormat="1" x14ac:dyDescent="0.25"/>
    <row r="1017114" customFormat="1" x14ac:dyDescent="0.25"/>
    <row r="1017115" customFormat="1" x14ac:dyDescent="0.25"/>
    <row r="1017116" customFormat="1" x14ac:dyDescent="0.25"/>
    <row r="1017117" customFormat="1" x14ac:dyDescent="0.25"/>
    <row r="1017118" customFormat="1" x14ac:dyDescent="0.25"/>
    <row r="1017119" customFormat="1" x14ac:dyDescent="0.25"/>
    <row r="1017120" customFormat="1" x14ac:dyDescent="0.25"/>
    <row r="1017121" customFormat="1" x14ac:dyDescent="0.25"/>
    <row r="1017122" customFormat="1" x14ac:dyDescent="0.25"/>
    <row r="1017123" customFormat="1" x14ac:dyDescent="0.25"/>
    <row r="1017124" customFormat="1" x14ac:dyDescent="0.25"/>
    <row r="1017125" customFormat="1" x14ac:dyDescent="0.25"/>
    <row r="1017126" customFormat="1" x14ac:dyDescent="0.25"/>
    <row r="1017127" customFormat="1" x14ac:dyDescent="0.25"/>
    <row r="1017128" customFormat="1" x14ac:dyDescent="0.25"/>
    <row r="1017129" customFormat="1" x14ac:dyDescent="0.25"/>
    <row r="1017130" customFormat="1" x14ac:dyDescent="0.25"/>
    <row r="1017131" customFormat="1" x14ac:dyDescent="0.25"/>
    <row r="1017132" customFormat="1" x14ac:dyDescent="0.25"/>
    <row r="1017133" customFormat="1" x14ac:dyDescent="0.25"/>
    <row r="1017134" customFormat="1" x14ac:dyDescent="0.25"/>
    <row r="1017135" customFormat="1" x14ac:dyDescent="0.25"/>
    <row r="1017136" customFormat="1" x14ac:dyDescent="0.25"/>
    <row r="1017137" customFormat="1" x14ac:dyDescent="0.25"/>
    <row r="1017138" customFormat="1" x14ac:dyDescent="0.25"/>
    <row r="1017139" customFormat="1" x14ac:dyDescent="0.25"/>
    <row r="1017140" customFormat="1" x14ac:dyDescent="0.25"/>
    <row r="1017141" customFormat="1" x14ac:dyDescent="0.25"/>
    <row r="1017142" customFormat="1" x14ac:dyDescent="0.25"/>
    <row r="1017143" customFormat="1" x14ac:dyDescent="0.25"/>
    <row r="1017144" customFormat="1" x14ac:dyDescent="0.25"/>
    <row r="1017145" customFormat="1" x14ac:dyDescent="0.25"/>
    <row r="1017146" customFormat="1" x14ac:dyDescent="0.25"/>
    <row r="1017147" customFormat="1" x14ac:dyDescent="0.25"/>
    <row r="1017148" customFormat="1" x14ac:dyDescent="0.25"/>
    <row r="1017149" customFormat="1" x14ac:dyDescent="0.25"/>
    <row r="1017150" customFormat="1" x14ac:dyDescent="0.25"/>
    <row r="1017151" customFormat="1" x14ac:dyDescent="0.25"/>
    <row r="1017152" customFormat="1" x14ac:dyDescent="0.25"/>
    <row r="1017153" customFormat="1" x14ac:dyDescent="0.25"/>
    <row r="1017154" customFormat="1" x14ac:dyDescent="0.25"/>
    <row r="1017155" customFormat="1" x14ac:dyDescent="0.25"/>
    <row r="1017156" customFormat="1" x14ac:dyDescent="0.25"/>
    <row r="1017157" customFormat="1" x14ac:dyDescent="0.25"/>
    <row r="1017158" customFormat="1" x14ac:dyDescent="0.25"/>
    <row r="1017159" customFormat="1" x14ac:dyDescent="0.25"/>
    <row r="1017160" customFormat="1" x14ac:dyDescent="0.25"/>
    <row r="1017161" customFormat="1" x14ac:dyDescent="0.25"/>
    <row r="1017162" customFormat="1" x14ac:dyDescent="0.25"/>
    <row r="1017163" customFormat="1" x14ac:dyDescent="0.25"/>
    <row r="1017164" customFormat="1" x14ac:dyDescent="0.25"/>
    <row r="1017165" customFormat="1" x14ac:dyDescent="0.25"/>
    <row r="1017166" customFormat="1" x14ac:dyDescent="0.25"/>
    <row r="1017167" customFormat="1" x14ac:dyDescent="0.25"/>
    <row r="1017168" customFormat="1" x14ac:dyDescent="0.25"/>
    <row r="1017169" customFormat="1" x14ac:dyDescent="0.25"/>
    <row r="1017170" customFormat="1" x14ac:dyDescent="0.25"/>
    <row r="1017171" customFormat="1" x14ac:dyDescent="0.25"/>
    <row r="1017172" customFormat="1" x14ac:dyDescent="0.25"/>
    <row r="1017173" customFormat="1" x14ac:dyDescent="0.25"/>
    <row r="1017174" customFormat="1" x14ac:dyDescent="0.25"/>
    <row r="1017175" customFormat="1" x14ac:dyDescent="0.25"/>
    <row r="1017176" customFormat="1" x14ac:dyDescent="0.25"/>
    <row r="1017177" customFormat="1" x14ac:dyDescent="0.25"/>
    <row r="1017178" customFormat="1" x14ac:dyDescent="0.25"/>
    <row r="1017179" customFormat="1" x14ac:dyDescent="0.25"/>
    <row r="1017180" customFormat="1" x14ac:dyDescent="0.25"/>
    <row r="1017181" customFormat="1" x14ac:dyDescent="0.25"/>
    <row r="1017182" customFormat="1" x14ac:dyDescent="0.25"/>
    <row r="1017183" customFormat="1" x14ac:dyDescent="0.25"/>
    <row r="1017184" customFormat="1" x14ac:dyDescent="0.25"/>
    <row r="1017185" customFormat="1" x14ac:dyDescent="0.25"/>
    <row r="1017186" customFormat="1" x14ac:dyDescent="0.25"/>
    <row r="1017187" customFormat="1" x14ac:dyDescent="0.25"/>
    <row r="1017188" customFormat="1" x14ac:dyDescent="0.25"/>
    <row r="1017189" customFormat="1" x14ac:dyDescent="0.25"/>
    <row r="1017190" customFormat="1" x14ac:dyDescent="0.25"/>
    <row r="1017191" customFormat="1" x14ac:dyDescent="0.25"/>
    <row r="1017192" customFormat="1" x14ac:dyDescent="0.25"/>
    <row r="1017193" customFormat="1" x14ac:dyDescent="0.25"/>
    <row r="1017194" customFormat="1" x14ac:dyDescent="0.25"/>
    <row r="1017195" customFormat="1" x14ac:dyDescent="0.25"/>
    <row r="1017196" customFormat="1" x14ac:dyDescent="0.25"/>
    <row r="1017197" customFormat="1" x14ac:dyDescent="0.25"/>
    <row r="1017198" customFormat="1" x14ac:dyDescent="0.25"/>
    <row r="1017199" customFormat="1" x14ac:dyDescent="0.25"/>
    <row r="1017200" customFormat="1" x14ac:dyDescent="0.25"/>
    <row r="1017201" customFormat="1" x14ac:dyDescent="0.25"/>
    <row r="1017202" customFormat="1" x14ac:dyDescent="0.25"/>
    <row r="1017203" customFormat="1" x14ac:dyDescent="0.25"/>
    <row r="1017204" customFormat="1" x14ac:dyDescent="0.25"/>
    <row r="1017205" customFormat="1" x14ac:dyDescent="0.25"/>
    <row r="1017206" customFormat="1" x14ac:dyDescent="0.25"/>
    <row r="1017207" customFormat="1" x14ac:dyDescent="0.25"/>
    <row r="1017208" customFormat="1" x14ac:dyDescent="0.25"/>
    <row r="1017209" customFormat="1" x14ac:dyDescent="0.25"/>
    <row r="1017210" customFormat="1" x14ac:dyDescent="0.25"/>
    <row r="1017211" customFormat="1" x14ac:dyDescent="0.25"/>
    <row r="1017212" customFormat="1" x14ac:dyDescent="0.25"/>
    <row r="1017213" customFormat="1" x14ac:dyDescent="0.25"/>
    <row r="1017214" customFormat="1" x14ac:dyDescent="0.25"/>
    <row r="1017215" customFormat="1" x14ac:dyDescent="0.25"/>
    <row r="1017216" customFormat="1" x14ac:dyDescent="0.25"/>
    <row r="1017217" customFormat="1" x14ac:dyDescent="0.25"/>
    <row r="1017218" customFormat="1" x14ac:dyDescent="0.25"/>
    <row r="1017219" customFormat="1" x14ac:dyDescent="0.25"/>
    <row r="1017220" customFormat="1" x14ac:dyDescent="0.25"/>
    <row r="1017221" customFormat="1" x14ac:dyDescent="0.25"/>
    <row r="1017222" customFormat="1" x14ac:dyDescent="0.25"/>
    <row r="1017223" customFormat="1" x14ac:dyDescent="0.25"/>
    <row r="1017224" customFormat="1" x14ac:dyDescent="0.25"/>
    <row r="1017225" customFormat="1" x14ac:dyDescent="0.25"/>
    <row r="1017226" customFormat="1" x14ac:dyDescent="0.25"/>
    <row r="1017227" customFormat="1" x14ac:dyDescent="0.25"/>
    <row r="1017228" customFormat="1" x14ac:dyDescent="0.25"/>
    <row r="1017229" customFormat="1" x14ac:dyDescent="0.25"/>
    <row r="1017230" customFormat="1" x14ac:dyDescent="0.25"/>
    <row r="1017231" customFormat="1" x14ac:dyDescent="0.25"/>
    <row r="1017232" customFormat="1" x14ac:dyDescent="0.25"/>
    <row r="1017233" customFormat="1" x14ac:dyDescent="0.25"/>
    <row r="1017234" customFormat="1" x14ac:dyDescent="0.25"/>
    <row r="1017235" customFormat="1" x14ac:dyDescent="0.25"/>
    <row r="1017236" customFormat="1" x14ac:dyDescent="0.25"/>
    <row r="1017237" customFormat="1" x14ac:dyDescent="0.25"/>
    <row r="1017238" customFormat="1" x14ac:dyDescent="0.25"/>
    <row r="1017239" customFormat="1" x14ac:dyDescent="0.25"/>
    <row r="1017240" customFormat="1" x14ac:dyDescent="0.25"/>
    <row r="1017241" customFormat="1" x14ac:dyDescent="0.25"/>
    <row r="1017242" customFormat="1" x14ac:dyDescent="0.25"/>
    <row r="1017243" customFormat="1" x14ac:dyDescent="0.25"/>
    <row r="1017244" customFormat="1" x14ac:dyDescent="0.25"/>
    <row r="1017245" customFormat="1" x14ac:dyDescent="0.25"/>
    <row r="1017246" customFormat="1" x14ac:dyDescent="0.25"/>
    <row r="1017247" customFormat="1" x14ac:dyDescent="0.25"/>
    <row r="1017248" customFormat="1" x14ac:dyDescent="0.25"/>
    <row r="1017249" customFormat="1" x14ac:dyDescent="0.25"/>
    <row r="1017250" customFormat="1" x14ac:dyDescent="0.25"/>
    <row r="1017251" customFormat="1" x14ac:dyDescent="0.25"/>
    <row r="1017252" customFormat="1" x14ac:dyDescent="0.25"/>
    <row r="1017253" customFormat="1" x14ac:dyDescent="0.25"/>
    <row r="1017254" customFormat="1" x14ac:dyDescent="0.25"/>
    <row r="1017255" customFormat="1" x14ac:dyDescent="0.25"/>
    <row r="1017256" customFormat="1" x14ac:dyDescent="0.25"/>
    <row r="1017257" customFormat="1" x14ac:dyDescent="0.25"/>
    <row r="1017258" customFormat="1" x14ac:dyDescent="0.25"/>
    <row r="1017259" customFormat="1" x14ac:dyDescent="0.25"/>
    <row r="1017260" customFormat="1" x14ac:dyDescent="0.25"/>
    <row r="1017261" customFormat="1" x14ac:dyDescent="0.25"/>
    <row r="1017262" customFormat="1" x14ac:dyDescent="0.25"/>
    <row r="1017263" customFormat="1" x14ac:dyDescent="0.25"/>
    <row r="1017264" customFormat="1" x14ac:dyDescent="0.25"/>
    <row r="1017265" customFormat="1" x14ac:dyDescent="0.25"/>
    <row r="1017266" customFormat="1" x14ac:dyDescent="0.25"/>
    <row r="1017267" customFormat="1" x14ac:dyDescent="0.25"/>
    <row r="1017268" customFormat="1" x14ac:dyDescent="0.25"/>
    <row r="1017269" customFormat="1" x14ac:dyDescent="0.25"/>
    <row r="1017270" customFormat="1" x14ac:dyDescent="0.25"/>
    <row r="1017271" customFormat="1" x14ac:dyDescent="0.25"/>
    <row r="1017272" customFormat="1" x14ac:dyDescent="0.25"/>
    <row r="1017273" customFormat="1" x14ac:dyDescent="0.25"/>
    <row r="1017274" customFormat="1" x14ac:dyDescent="0.25"/>
    <row r="1017275" customFormat="1" x14ac:dyDescent="0.25"/>
    <row r="1017276" customFormat="1" x14ac:dyDescent="0.25"/>
    <row r="1017277" customFormat="1" x14ac:dyDescent="0.25"/>
    <row r="1017278" customFormat="1" x14ac:dyDescent="0.25"/>
    <row r="1017279" customFormat="1" x14ac:dyDescent="0.25"/>
    <row r="1017280" customFormat="1" x14ac:dyDescent="0.25"/>
    <row r="1017281" customFormat="1" x14ac:dyDescent="0.25"/>
    <row r="1017282" customFormat="1" x14ac:dyDescent="0.25"/>
    <row r="1017283" customFormat="1" x14ac:dyDescent="0.25"/>
    <row r="1017284" customFormat="1" x14ac:dyDescent="0.25"/>
    <row r="1017285" customFormat="1" x14ac:dyDescent="0.25"/>
    <row r="1017286" customFormat="1" x14ac:dyDescent="0.25"/>
    <row r="1017287" customFormat="1" x14ac:dyDescent="0.25"/>
    <row r="1017288" customFormat="1" x14ac:dyDescent="0.25"/>
    <row r="1017289" customFormat="1" x14ac:dyDescent="0.25"/>
    <row r="1017290" customFormat="1" x14ac:dyDescent="0.25"/>
    <row r="1017291" customFormat="1" x14ac:dyDescent="0.25"/>
    <row r="1017292" customFormat="1" x14ac:dyDescent="0.25"/>
    <row r="1017293" customFormat="1" x14ac:dyDescent="0.25"/>
    <row r="1017294" customFormat="1" x14ac:dyDescent="0.25"/>
    <row r="1017295" customFormat="1" x14ac:dyDescent="0.25"/>
    <row r="1017296" customFormat="1" x14ac:dyDescent="0.25"/>
    <row r="1017297" customFormat="1" x14ac:dyDescent="0.25"/>
    <row r="1017298" customFormat="1" x14ac:dyDescent="0.25"/>
    <row r="1017299" customFormat="1" x14ac:dyDescent="0.25"/>
    <row r="1017300" customFormat="1" x14ac:dyDescent="0.25"/>
    <row r="1017301" customFormat="1" x14ac:dyDescent="0.25"/>
    <row r="1017302" customFormat="1" x14ac:dyDescent="0.25"/>
    <row r="1017303" customFormat="1" x14ac:dyDescent="0.25"/>
    <row r="1017304" customFormat="1" x14ac:dyDescent="0.25"/>
    <row r="1017305" customFormat="1" x14ac:dyDescent="0.25"/>
    <row r="1017306" customFormat="1" x14ac:dyDescent="0.25"/>
    <row r="1017307" customFormat="1" x14ac:dyDescent="0.25"/>
    <row r="1017308" customFormat="1" x14ac:dyDescent="0.25"/>
    <row r="1017309" customFormat="1" x14ac:dyDescent="0.25"/>
    <row r="1017310" customFormat="1" x14ac:dyDescent="0.25"/>
    <row r="1017311" customFormat="1" x14ac:dyDescent="0.25"/>
    <row r="1017312" customFormat="1" x14ac:dyDescent="0.25"/>
    <row r="1017313" customFormat="1" x14ac:dyDescent="0.25"/>
    <row r="1017314" customFormat="1" x14ac:dyDescent="0.25"/>
    <row r="1017315" customFormat="1" x14ac:dyDescent="0.25"/>
    <row r="1017316" customFormat="1" x14ac:dyDescent="0.25"/>
    <row r="1017317" customFormat="1" x14ac:dyDescent="0.25"/>
    <row r="1017318" customFormat="1" x14ac:dyDescent="0.25"/>
    <row r="1017319" customFormat="1" x14ac:dyDescent="0.25"/>
    <row r="1017320" customFormat="1" x14ac:dyDescent="0.25"/>
    <row r="1017321" customFormat="1" x14ac:dyDescent="0.25"/>
    <row r="1017322" customFormat="1" x14ac:dyDescent="0.25"/>
    <row r="1017323" customFormat="1" x14ac:dyDescent="0.25"/>
    <row r="1017324" customFormat="1" x14ac:dyDescent="0.25"/>
    <row r="1017325" customFormat="1" x14ac:dyDescent="0.25"/>
    <row r="1017326" customFormat="1" x14ac:dyDescent="0.25"/>
    <row r="1017327" customFormat="1" x14ac:dyDescent="0.25"/>
    <row r="1017328" customFormat="1" x14ac:dyDescent="0.25"/>
    <row r="1017329" customFormat="1" x14ac:dyDescent="0.25"/>
    <row r="1017330" customFormat="1" x14ac:dyDescent="0.25"/>
    <row r="1017331" customFormat="1" x14ac:dyDescent="0.25"/>
    <row r="1017332" customFormat="1" x14ac:dyDescent="0.25"/>
    <row r="1017333" customFormat="1" x14ac:dyDescent="0.25"/>
    <row r="1017334" customFormat="1" x14ac:dyDescent="0.25"/>
    <row r="1017335" customFormat="1" x14ac:dyDescent="0.25"/>
    <row r="1017336" customFormat="1" x14ac:dyDescent="0.25"/>
    <row r="1017337" customFormat="1" x14ac:dyDescent="0.25"/>
    <row r="1017338" customFormat="1" x14ac:dyDescent="0.25"/>
    <row r="1017339" customFormat="1" x14ac:dyDescent="0.25"/>
    <row r="1017340" customFormat="1" x14ac:dyDescent="0.25"/>
    <row r="1017341" customFormat="1" x14ac:dyDescent="0.25"/>
    <row r="1017342" customFormat="1" x14ac:dyDescent="0.25"/>
    <row r="1017343" customFormat="1" x14ac:dyDescent="0.25"/>
    <row r="1017344" customFormat="1" x14ac:dyDescent="0.25"/>
    <row r="1017345" customFormat="1" x14ac:dyDescent="0.25"/>
    <row r="1017346" customFormat="1" x14ac:dyDescent="0.25"/>
    <row r="1017347" customFormat="1" x14ac:dyDescent="0.25"/>
    <row r="1017348" customFormat="1" x14ac:dyDescent="0.25"/>
    <row r="1017349" customFormat="1" x14ac:dyDescent="0.25"/>
    <row r="1017350" customFormat="1" x14ac:dyDescent="0.25"/>
    <row r="1017351" customFormat="1" x14ac:dyDescent="0.25"/>
    <row r="1017352" customFormat="1" x14ac:dyDescent="0.25"/>
    <row r="1017353" customFormat="1" x14ac:dyDescent="0.25"/>
    <row r="1017354" customFormat="1" x14ac:dyDescent="0.25"/>
    <row r="1017355" customFormat="1" x14ac:dyDescent="0.25"/>
    <row r="1017356" customFormat="1" x14ac:dyDescent="0.25"/>
    <row r="1017357" customFormat="1" x14ac:dyDescent="0.25"/>
    <row r="1017358" customFormat="1" x14ac:dyDescent="0.25"/>
    <row r="1017359" customFormat="1" x14ac:dyDescent="0.25"/>
    <row r="1017360" customFormat="1" x14ac:dyDescent="0.25"/>
    <row r="1017361" customFormat="1" x14ac:dyDescent="0.25"/>
    <row r="1017362" customFormat="1" x14ac:dyDescent="0.25"/>
    <row r="1017363" customFormat="1" x14ac:dyDescent="0.25"/>
    <row r="1017364" customFormat="1" x14ac:dyDescent="0.25"/>
    <row r="1017365" customFormat="1" x14ac:dyDescent="0.25"/>
    <row r="1017366" customFormat="1" x14ac:dyDescent="0.25"/>
    <row r="1017367" customFormat="1" x14ac:dyDescent="0.25"/>
    <row r="1017368" customFormat="1" x14ac:dyDescent="0.25"/>
    <row r="1017369" customFormat="1" x14ac:dyDescent="0.25"/>
    <row r="1017370" customFormat="1" x14ac:dyDescent="0.25"/>
    <row r="1017371" customFormat="1" x14ac:dyDescent="0.25"/>
    <row r="1017372" customFormat="1" x14ac:dyDescent="0.25"/>
    <row r="1017373" customFormat="1" x14ac:dyDescent="0.25"/>
    <row r="1017374" customFormat="1" x14ac:dyDescent="0.25"/>
    <row r="1017375" customFormat="1" x14ac:dyDescent="0.25"/>
    <row r="1017376" customFormat="1" x14ac:dyDescent="0.25"/>
    <row r="1017377" customFormat="1" x14ac:dyDescent="0.25"/>
    <row r="1017378" customFormat="1" x14ac:dyDescent="0.25"/>
    <row r="1017379" customFormat="1" x14ac:dyDescent="0.25"/>
    <row r="1017380" customFormat="1" x14ac:dyDescent="0.25"/>
    <row r="1017381" customFormat="1" x14ac:dyDescent="0.25"/>
    <row r="1017382" customFormat="1" x14ac:dyDescent="0.25"/>
    <row r="1017383" customFormat="1" x14ac:dyDescent="0.25"/>
    <row r="1017384" customFormat="1" x14ac:dyDescent="0.25"/>
    <row r="1017385" customFormat="1" x14ac:dyDescent="0.25"/>
    <row r="1017386" customFormat="1" x14ac:dyDescent="0.25"/>
    <row r="1017387" customFormat="1" x14ac:dyDescent="0.25"/>
    <row r="1017388" customFormat="1" x14ac:dyDescent="0.25"/>
    <row r="1017389" customFormat="1" x14ac:dyDescent="0.25"/>
    <row r="1017390" customFormat="1" x14ac:dyDescent="0.25"/>
    <row r="1017391" customFormat="1" x14ac:dyDescent="0.25"/>
    <row r="1017392" customFormat="1" x14ac:dyDescent="0.25"/>
    <row r="1017393" customFormat="1" x14ac:dyDescent="0.25"/>
    <row r="1017394" customFormat="1" x14ac:dyDescent="0.25"/>
    <row r="1017395" customFormat="1" x14ac:dyDescent="0.25"/>
    <row r="1017396" customFormat="1" x14ac:dyDescent="0.25"/>
    <row r="1017397" customFormat="1" x14ac:dyDescent="0.25"/>
    <row r="1017398" customFormat="1" x14ac:dyDescent="0.25"/>
    <row r="1017399" customFormat="1" x14ac:dyDescent="0.25"/>
    <row r="1017400" customFormat="1" x14ac:dyDescent="0.25"/>
    <row r="1017401" customFormat="1" x14ac:dyDescent="0.25"/>
    <row r="1017402" customFormat="1" x14ac:dyDescent="0.25"/>
    <row r="1017403" customFormat="1" x14ac:dyDescent="0.25"/>
    <row r="1017404" customFormat="1" x14ac:dyDescent="0.25"/>
    <row r="1017405" customFormat="1" x14ac:dyDescent="0.25"/>
    <row r="1017406" customFormat="1" x14ac:dyDescent="0.25"/>
    <row r="1017407" customFormat="1" x14ac:dyDescent="0.25"/>
    <row r="1017408" customFormat="1" x14ac:dyDescent="0.25"/>
    <row r="1017409" customFormat="1" x14ac:dyDescent="0.25"/>
    <row r="1017410" customFormat="1" x14ac:dyDescent="0.25"/>
    <row r="1017411" customFormat="1" x14ac:dyDescent="0.25"/>
    <row r="1017412" customFormat="1" x14ac:dyDescent="0.25"/>
    <row r="1017413" customFormat="1" x14ac:dyDescent="0.25"/>
    <row r="1017414" customFormat="1" x14ac:dyDescent="0.25"/>
    <row r="1017415" customFormat="1" x14ac:dyDescent="0.25"/>
    <row r="1017416" customFormat="1" x14ac:dyDescent="0.25"/>
    <row r="1017417" customFormat="1" x14ac:dyDescent="0.25"/>
    <row r="1017418" customFormat="1" x14ac:dyDescent="0.25"/>
    <row r="1017419" customFormat="1" x14ac:dyDescent="0.25"/>
    <row r="1017420" customFormat="1" x14ac:dyDescent="0.25"/>
    <row r="1017421" customFormat="1" x14ac:dyDescent="0.25"/>
    <row r="1017422" customFormat="1" x14ac:dyDescent="0.25"/>
    <row r="1017423" customFormat="1" x14ac:dyDescent="0.25"/>
    <row r="1017424" customFormat="1" x14ac:dyDescent="0.25"/>
    <row r="1017425" customFormat="1" x14ac:dyDescent="0.25"/>
    <row r="1017426" customFormat="1" x14ac:dyDescent="0.25"/>
    <row r="1017427" customFormat="1" x14ac:dyDescent="0.25"/>
    <row r="1017428" customFormat="1" x14ac:dyDescent="0.25"/>
    <row r="1017429" customFormat="1" x14ac:dyDescent="0.25"/>
    <row r="1017430" customFormat="1" x14ac:dyDescent="0.25"/>
    <row r="1017431" customFormat="1" x14ac:dyDescent="0.25"/>
    <row r="1017432" customFormat="1" x14ac:dyDescent="0.25"/>
    <row r="1017433" customFormat="1" x14ac:dyDescent="0.25"/>
    <row r="1017434" customFormat="1" x14ac:dyDescent="0.25"/>
    <row r="1017435" customFormat="1" x14ac:dyDescent="0.25"/>
    <row r="1017436" customFormat="1" x14ac:dyDescent="0.25"/>
    <row r="1017437" customFormat="1" x14ac:dyDescent="0.25"/>
    <row r="1017438" customFormat="1" x14ac:dyDescent="0.25"/>
    <row r="1017439" customFormat="1" x14ac:dyDescent="0.25"/>
    <row r="1017440" customFormat="1" x14ac:dyDescent="0.25"/>
    <row r="1017441" customFormat="1" x14ac:dyDescent="0.25"/>
    <row r="1017442" customFormat="1" x14ac:dyDescent="0.25"/>
    <row r="1017443" customFormat="1" x14ac:dyDescent="0.25"/>
    <row r="1017444" customFormat="1" x14ac:dyDescent="0.25"/>
    <row r="1017445" customFormat="1" x14ac:dyDescent="0.25"/>
    <row r="1017446" customFormat="1" x14ac:dyDescent="0.25"/>
    <row r="1017447" customFormat="1" x14ac:dyDescent="0.25"/>
    <row r="1017448" customFormat="1" x14ac:dyDescent="0.25"/>
    <row r="1017449" customFormat="1" x14ac:dyDescent="0.25"/>
    <row r="1017450" customFormat="1" x14ac:dyDescent="0.25"/>
    <row r="1017451" customFormat="1" x14ac:dyDescent="0.25"/>
    <row r="1017452" customFormat="1" x14ac:dyDescent="0.25"/>
    <row r="1017453" customFormat="1" x14ac:dyDescent="0.25"/>
    <row r="1017454" customFormat="1" x14ac:dyDescent="0.25"/>
    <row r="1017455" customFormat="1" x14ac:dyDescent="0.25"/>
    <row r="1017456" customFormat="1" x14ac:dyDescent="0.25"/>
    <row r="1017457" customFormat="1" x14ac:dyDescent="0.25"/>
    <row r="1017458" customFormat="1" x14ac:dyDescent="0.25"/>
    <row r="1017459" customFormat="1" x14ac:dyDescent="0.25"/>
    <row r="1017460" customFormat="1" x14ac:dyDescent="0.25"/>
    <row r="1017461" customFormat="1" x14ac:dyDescent="0.25"/>
    <row r="1017462" customFormat="1" x14ac:dyDescent="0.25"/>
    <row r="1017463" customFormat="1" x14ac:dyDescent="0.25"/>
    <row r="1017464" customFormat="1" x14ac:dyDescent="0.25"/>
    <row r="1017465" customFormat="1" x14ac:dyDescent="0.25"/>
    <row r="1017466" customFormat="1" x14ac:dyDescent="0.25"/>
    <row r="1017467" customFormat="1" x14ac:dyDescent="0.25"/>
    <row r="1017468" customFormat="1" x14ac:dyDescent="0.25"/>
    <row r="1017469" customFormat="1" x14ac:dyDescent="0.25"/>
    <row r="1017470" customFormat="1" x14ac:dyDescent="0.25"/>
    <row r="1017471" customFormat="1" x14ac:dyDescent="0.25"/>
    <row r="1017472" customFormat="1" x14ac:dyDescent="0.25"/>
    <row r="1017473" customFormat="1" x14ac:dyDescent="0.25"/>
    <row r="1017474" customFormat="1" x14ac:dyDescent="0.25"/>
    <row r="1017475" customFormat="1" x14ac:dyDescent="0.25"/>
    <row r="1017476" customFormat="1" x14ac:dyDescent="0.25"/>
    <row r="1017477" customFormat="1" x14ac:dyDescent="0.25"/>
    <row r="1017478" customFormat="1" x14ac:dyDescent="0.25"/>
    <row r="1017479" customFormat="1" x14ac:dyDescent="0.25"/>
    <row r="1017480" customFormat="1" x14ac:dyDescent="0.25"/>
    <row r="1017481" customFormat="1" x14ac:dyDescent="0.25"/>
    <row r="1017482" customFormat="1" x14ac:dyDescent="0.25"/>
    <row r="1017483" customFormat="1" x14ac:dyDescent="0.25"/>
    <row r="1017484" customFormat="1" x14ac:dyDescent="0.25"/>
    <row r="1017485" customFormat="1" x14ac:dyDescent="0.25"/>
    <row r="1017486" customFormat="1" x14ac:dyDescent="0.25"/>
    <row r="1017487" customFormat="1" x14ac:dyDescent="0.25"/>
    <row r="1017488" customFormat="1" x14ac:dyDescent="0.25"/>
    <row r="1017489" customFormat="1" x14ac:dyDescent="0.25"/>
    <row r="1017490" customFormat="1" x14ac:dyDescent="0.25"/>
    <row r="1017491" customFormat="1" x14ac:dyDescent="0.25"/>
    <row r="1017492" customFormat="1" x14ac:dyDescent="0.25"/>
    <row r="1017493" customFormat="1" x14ac:dyDescent="0.25"/>
    <row r="1017494" customFormat="1" x14ac:dyDescent="0.25"/>
    <row r="1017495" customFormat="1" x14ac:dyDescent="0.25"/>
    <row r="1017496" customFormat="1" x14ac:dyDescent="0.25"/>
    <row r="1017497" customFormat="1" x14ac:dyDescent="0.25"/>
    <row r="1017498" customFormat="1" x14ac:dyDescent="0.25"/>
    <row r="1017499" customFormat="1" x14ac:dyDescent="0.25"/>
    <row r="1017500" customFormat="1" x14ac:dyDescent="0.25"/>
    <row r="1017501" customFormat="1" x14ac:dyDescent="0.25"/>
    <row r="1017502" customFormat="1" x14ac:dyDescent="0.25"/>
    <row r="1017503" customFormat="1" x14ac:dyDescent="0.25"/>
    <row r="1017504" customFormat="1" x14ac:dyDescent="0.25"/>
    <row r="1017505" customFormat="1" x14ac:dyDescent="0.25"/>
    <row r="1017506" customFormat="1" x14ac:dyDescent="0.25"/>
    <row r="1017507" customFormat="1" x14ac:dyDescent="0.25"/>
    <row r="1017508" customFormat="1" x14ac:dyDescent="0.25"/>
    <row r="1017509" customFormat="1" x14ac:dyDescent="0.25"/>
    <row r="1017510" customFormat="1" x14ac:dyDescent="0.25"/>
    <row r="1017511" customFormat="1" x14ac:dyDescent="0.25"/>
    <row r="1017512" customFormat="1" x14ac:dyDescent="0.25"/>
    <row r="1017513" customFormat="1" x14ac:dyDescent="0.25"/>
    <row r="1017514" customFormat="1" x14ac:dyDescent="0.25"/>
    <row r="1017515" customFormat="1" x14ac:dyDescent="0.25"/>
    <row r="1017516" customFormat="1" x14ac:dyDescent="0.25"/>
    <row r="1017517" customFormat="1" x14ac:dyDescent="0.25"/>
    <row r="1017518" customFormat="1" x14ac:dyDescent="0.25"/>
    <row r="1017519" customFormat="1" x14ac:dyDescent="0.25"/>
    <row r="1017520" customFormat="1" x14ac:dyDescent="0.25"/>
    <row r="1017521" customFormat="1" x14ac:dyDescent="0.25"/>
    <row r="1017522" customFormat="1" x14ac:dyDescent="0.25"/>
    <row r="1017523" customFormat="1" x14ac:dyDescent="0.25"/>
    <row r="1017524" customFormat="1" x14ac:dyDescent="0.25"/>
    <row r="1017525" customFormat="1" x14ac:dyDescent="0.25"/>
    <row r="1017526" customFormat="1" x14ac:dyDescent="0.25"/>
    <row r="1017527" customFormat="1" x14ac:dyDescent="0.25"/>
    <row r="1017528" customFormat="1" x14ac:dyDescent="0.25"/>
    <row r="1017529" customFormat="1" x14ac:dyDescent="0.25"/>
    <row r="1017530" customFormat="1" x14ac:dyDescent="0.25"/>
    <row r="1017531" customFormat="1" x14ac:dyDescent="0.25"/>
    <row r="1017532" customFormat="1" x14ac:dyDescent="0.25"/>
    <row r="1017533" customFormat="1" x14ac:dyDescent="0.25"/>
    <row r="1017534" customFormat="1" x14ac:dyDescent="0.25"/>
    <row r="1017535" customFormat="1" x14ac:dyDescent="0.25"/>
    <row r="1017536" customFormat="1" x14ac:dyDescent="0.25"/>
    <row r="1017537" customFormat="1" x14ac:dyDescent="0.25"/>
    <row r="1017538" customFormat="1" x14ac:dyDescent="0.25"/>
    <row r="1017539" customFormat="1" x14ac:dyDescent="0.25"/>
    <row r="1017540" customFormat="1" x14ac:dyDescent="0.25"/>
    <row r="1017541" customFormat="1" x14ac:dyDescent="0.25"/>
    <row r="1017542" customFormat="1" x14ac:dyDescent="0.25"/>
    <row r="1017543" customFormat="1" x14ac:dyDescent="0.25"/>
    <row r="1017544" customFormat="1" x14ac:dyDescent="0.25"/>
    <row r="1017545" customFormat="1" x14ac:dyDescent="0.25"/>
    <row r="1017546" customFormat="1" x14ac:dyDescent="0.25"/>
    <row r="1017547" customFormat="1" x14ac:dyDescent="0.25"/>
    <row r="1017548" customFormat="1" x14ac:dyDescent="0.25"/>
    <row r="1017549" customFormat="1" x14ac:dyDescent="0.25"/>
    <row r="1017550" customFormat="1" x14ac:dyDescent="0.25"/>
    <row r="1017551" customFormat="1" x14ac:dyDescent="0.25"/>
    <row r="1017552" customFormat="1" x14ac:dyDescent="0.25"/>
    <row r="1017553" customFormat="1" x14ac:dyDescent="0.25"/>
    <row r="1017554" customFormat="1" x14ac:dyDescent="0.25"/>
    <row r="1017555" customFormat="1" x14ac:dyDescent="0.25"/>
    <row r="1017556" customFormat="1" x14ac:dyDescent="0.25"/>
    <row r="1017557" customFormat="1" x14ac:dyDescent="0.25"/>
    <row r="1017558" customFormat="1" x14ac:dyDescent="0.25"/>
    <row r="1017559" customFormat="1" x14ac:dyDescent="0.25"/>
    <row r="1017560" customFormat="1" x14ac:dyDescent="0.25"/>
    <row r="1017561" customFormat="1" x14ac:dyDescent="0.25"/>
    <row r="1017562" customFormat="1" x14ac:dyDescent="0.25"/>
    <row r="1017563" customFormat="1" x14ac:dyDescent="0.25"/>
    <row r="1017564" customFormat="1" x14ac:dyDescent="0.25"/>
    <row r="1017565" customFormat="1" x14ac:dyDescent="0.25"/>
    <row r="1017566" customFormat="1" x14ac:dyDescent="0.25"/>
    <row r="1017567" customFormat="1" x14ac:dyDescent="0.25"/>
    <row r="1017568" customFormat="1" x14ac:dyDescent="0.25"/>
    <row r="1017569" customFormat="1" x14ac:dyDescent="0.25"/>
    <row r="1017570" customFormat="1" x14ac:dyDescent="0.25"/>
    <row r="1017571" customFormat="1" x14ac:dyDescent="0.25"/>
    <row r="1017572" customFormat="1" x14ac:dyDescent="0.25"/>
    <row r="1017573" customFormat="1" x14ac:dyDescent="0.25"/>
    <row r="1017574" customFormat="1" x14ac:dyDescent="0.25"/>
    <row r="1017575" customFormat="1" x14ac:dyDescent="0.25"/>
    <row r="1017576" customFormat="1" x14ac:dyDescent="0.25"/>
    <row r="1017577" customFormat="1" x14ac:dyDescent="0.25"/>
    <row r="1017578" customFormat="1" x14ac:dyDescent="0.25"/>
    <row r="1017579" customFormat="1" x14ac:dyDescent="0.25"/>
    <row r="1017580" customFormat="1" x14ac:dyDescent="0.25"/>
    <row r="1017581" customFormat="1" x14ac:dyDescent="0.25"/>
    <row r="1017582" customFormat="1" x14ac:dyDescent="0.25"/>
    <row r="1017583" customFormat="1" x14ac:dyDescent="0.25"/>
    <row r="1017584" customFormat="1" x14ac:dyDescent="0.25"/>
    <row r="1017585" customFormat="1" x14ac:dyDescent="0.25"/>
    <row r="1017586" customFormat="1" x14ac:dyDescent="0.25"/>
    <row r="1017587" customFormat="1" x14ac:dyDescent="0.25"/>
    <row r="1017588" customFormat="1" x14ac:dyDescent="0.25"/>
    <row r="1017589" customFormat="1" x14ac:dyDescent="0.25"/>
    <row r="1017590" customFormat="1" x14ac:dyDescent="0.25"/>
    <row r="1017591" customFormat="1" x14ac:dyDescent="0.25"/>
    <row r="1017592" customFormat="1" x14ac:dyDescent="0.25"/>
    <row r="1017593" customFormat="1" x14ac:dyDescent="0.25"/>
    <row r="1017594" customFormat="1" x14ac:dyDescent="0.25"/>
    <row r="1017595" customFormat="1" x14ac:dyDescent="0.25"/>
    <row r="1017596" customFormat="1" x14ac:dyDescent="0.25"/>
    <row r="1017597" customFormat="1" x14ac:dyDescent="0.25"/>
    <row r="1017598" customFormat="1" x14ac:dyDescent="0.25"/>
    <row r="1017599" customFormat="1" x14ac:dyDescent="0.25"/>
    <row r="1017600" customFormat="1" x14ac:dyDescent="0.25"/>
    <row r="1017601" customFormat="1" x14ac:dyDescent="0.25"/>
    <row r="1017602" customFormat="1" x14ac:dyDescent="0.25"/>
    <row r="1017603" customFormat="1" x14ac:dyDescent="0.25"/>
    <row r="1017604" customFormat="1" x14ac:dyDescent="0.25"/>
    <row r="1017605" customFormat="1" x14ac:dyDescent="0.25"/>
    <row r="1017606" customFormat="1" x14ac:dyDescent="0.25"/>
    <row r="1017607" customFormat="1" x14ac:dyDescent="0.25"/>
    <row r="1017608" customFormat="1" x14ac:dyDescent="0.25"/>
    <row r="1017609" customFormat="1" x14ac:dyDescent="0.25"/>
    <row r="1017610" customFormat="1" x14ac:dyDescent="0.25"/>
    <row r="1017611" customFormat="1" x14ac:dyDescent="0.25"/>
    <row r="1017612" customFormat="1" x14ac:dyDescent="0.25"/>
    <row r="1017613" customFormat="1" x14ac:dyDescent="0.25"/>
    <row r="1017614" customFormat="1" x14ac:dyDescent="0.25"/>
    <row r="1017615" customFormat="1" x14ac:dyDescent="0.25"/>
    <row r="1017616" customFormat="1" x14ac:dyDescent="0.25"/>
    <row r="1017617" customFormat="1" x14ac:dyDescent="0.25"/>
    <row r="1017618" customFormat="1" x14ac:dyDescent="0.25"/>
    <row r="1017619" customFormat="1" x14ac:dyDescent="0.25"/>
    <row r="1017620" customFormat="1" x14ac:dyDescent="0.25"/>
    <row r="1017621" customFormat="1" x14ac:dyDescent="0.25"/>
    <row r="1017622" customFormat="1" x14ac:dyDescent="0.25"/>
    <row r="1017623" customFormat="1" x14ac:dyDescent="0.25"/>
    <row r="1017624" customFormat="1" x14ac:dyDescent="0.25"/>
    <row r="1017625" customFormat="1" x14ac:dyDescent="0.25"/>
    <row r="1017626" customFormat="1" x14ac:dyDescent="0.25"/>
    <row r="1017627" customFormat="1" x14ac:dyDescent="0.25"/>
    <row r="1017628" customFormat="1" x14ac:dyDescent="0.25"/>
    <row r="1017629" customFormat="1" x14ac:dyDescent="0.25"/>
    <row r="1017630" customFormat="1" x14ac:dyDescent="0.25"/>
    <row r="1017631" customFormat="1" x14ac:dyDescent="0.25"/>
    <row r="1017632" customFormat="1" x14ac:dyDescent="0.25"/>
    <row r="1017633" customFormat="1" x14ac:dyDescent="0.25"/>
    <row r="1017634" customFormat="1" x14ac:dyDescent="0.25"/>
    <row r="1017635" customFormat="1" x14ac:dyDescent="0.25"/>
    <row r="1017636" customFormat="1" x14ac:dyDescent="0.25"/>
    <row r="1017637" customFormat="1" x14ac:dyDescent="0.25"/>
    <row r="1017638" customFormat="1" x14ac:dyDescent="0.25"/>
    <row r="1017639" customFormat="1" x14ac:dyDescent="0.25"/>
    <row r="1017640" customFormat="1" x14ac:dyDescent="0.25"/>
    <row r="1017641" customFormat="1" x14ac:dyDescent="0.25"/>
    <row r="1017642" customFormat="1" x14ac:dyDescent="0.25"/>
    <row r="1017643" customFormat="1" x14ac:dyDescent="0.25"/>
    <row r="1017644" customFormat="1" x14ac:dyDescent="0.25"/>
    <row r="1017645" customFormat="1" x14ac:dyDescent="0.25"/>
    <row r="1017646" customFormat="1" x14ac:dyDescent="0.25"/>
    <row r="1017647" customFormat="1" x14ac:dyDescent="0.25"/>
    <row r="1017648" customFormat="1" x14ac:dyDescent="0.25"/>
    <row r="1017649" customFormat="1" x14ac:dyDescent="0.25"/>
    <row r="1017650" customFormat="1" x14ac:dyDescent="0.25"/>
    <row r="1017651" customFormat="1" x14ac:dyDescent="0.25"/>
    <row r="1017652" customFormat="1" x14ac:dyDescent="0.25"/>
    <row r="1017653" customFormat="1" x14ac:dyDescent="0.25"/>
    <row r="1017654" customFormat="1" x14ac:dyDescent="0.25"/>
    <row r="1017655" customFormat="1" x14ac:dyDescent="0.25"/>
    <row r="1017656" customFormat="1" x14ac:dyDescent="0.25"/>
    <row r="1017657" customFormat="1" x14ac:dyDescent="0.25"/>
    <row r="1017658" customFormat="1" x14ac:dyDescent="0.25"/>
    <row r="1017659" customFormat="1" x14ac:dyDescent="0.25"/>
    <row r="1017660" customFormat="1" x14ac:dyDescent="0.25"/>
    <row r="1017661" customFormat="1" x14ac:dyDescent="0.25"/>
    <row r="1017662" customFormat="1" x14ac:dyDescent="0.25"/>
    <row r="1017663" customFormat="1" x14ac:dyDescent="0.25"/>
    <row r="1017664" customFormat="1" x14ac:dyDescent="0.25"/>
    <row r="1017665" customFormat="1" x14ac:dyDescent="0.25"/>
    <row r="1017666" customFormat="1" x14ac:dyDescent="0.25"/>
    <row r="1017667" customFormat="1" x14ac:dyDescent="0.25"/>
    <row r="1017668" customFormat="1" x14ac:dyDescent="0.25"/>
    <row r="1017669" customFormat="1" x14ac:dyDescent="0.25"/>
    <row r="1017670" customFormat="1" x14ac:dyDescent="0.25"/>
    <row r="1017671" customFormat="1" x14ac:dyDescent="0.25"/>
    <row r="1017672" customFormat="1" x14ac:dyDescent="0.25"/>
    <row r="1017673" customFormat="1" x14ac:dyDescent="0.25"/>
    <row r="1017674" customFormat="1" x14ac:dyDescent="0.25"/>
    <row r="1017675" customFormat="1" x14ac:dyDescent="0.25"/>
    <row r="1017676" customFormat="1" x14ac:dyDescent="0.25"/>
    <row r="1017677" customFormat="1" x14ac:dyDescent="0.25"/>
    <row r="1017678" customFormat="1" x14ac:dyDescent="0.25"/>
    <row r="1017679" customFormat="1" x14ac:dyDescent="0.25"/>
    <row r="1017680" customFormat="1" x14ac:dyDescent="0.25"/>
    <row r="1017681" customFormat="1" x14ac:dyDescent="0.25"/>
    <row r="1017682" customFormat="1" x14ac:dyDescent="0.25"/>
    <row r="1017683" customFormat="1" x14ac:dyDescent="0.25"/>
    <row r="1017684" customFormat="1" x14ac:dyDescent="0.25"/>
    <row r="1017685" customFormat="1" x14ac:dyDescent="0.25"/>
    <row r="1017686" customFormat="1" x14ac:dyDescent="0.25"/>
    <row r="1017687" customFormat="1" x14ac:dyDescent="0.25"/>
    <row r="1017688" customFormat="1" x14ac:dyDescent="0.25"/>
    <row r="1017689" customFormat="1" x14ac:dyDescent="0.25"/>
    <row r="1017690" customFormat="1" x14ac:dyDescent="0.25"/>
    <row r="1017691" customFormat="1" x14ac:dyDescent="0.25"/>
    <row r="1017692" customFormat="1" x14ac:dyDescent="0.25"/>
    <row r="1017693" customFormat="1" x14ac:dyDescent="0.25"/>
    <row r="1017694" customFormat="1" x14ac:dyDescent="0.25"/>
    <row r="1017695" customFormat="1" x14ac:dyDescent="0.25"/>
    <row r="1017696" customFormat="1" x14ac:dyDescent="0.25"/>
    <row r="1017697" customFormat="1" x14ac:dyDescent="0.25"/>
    <row r="1017698" customFormat="1" x14ac:dyDescent="0.25"/>
    <row r="1017699" customFormat="1" x14ac:dyDescent="0.25"/>
    <row r="1017700" customFormat="1" x14ac:dyDescent="0.25"/>
    <row r="1017701" customFormat="1" x14ac:dyDescent="0.25"/>
    <row r="1017702" customFormat="1" x14ac:dyDescent="0.25"/>
    <row r="1017703" customFormat="1" x14ac:dyDescent="0.25"/>
    <row r="1017704" customFormat="1" x14ac:dyDescent="0.25"/>
    <row r="1017705" customFormat="1" x14ac:dyDescent="0.25"/>
    <row r="1017706" customFormat="1" x14ac:dyDescent="0.25"/>
    <row r="1017707" customFormat="1" x14ac:dyDescent="0.25"/>
    <row r="1017708" customFormat="1" x14ac:dyDescent="0.25"/>
    <row r="1017709" customFormat="1" x14ac:dyDescent="0.25"/>
    <row r="1017710" customFormat="1" x14ac:dyDescent="0.25"/>
    <row r="1017711" customFormat="1" x14ac:dyDescent="0.25"/>
    <row r="1017712" customFormat="1" x14ac:dyDescent="0.25"/>
    <row r="1017713" customFormat="1" x14ac:dyDescent="0.25"/>
    <row r="1017714" customFormat="1" x14ac:dyDescent="0.25"/>
    <row r="1017715" customFormat="1" x14ac:dyDescent="0.25"/>
    <row r="1017716" customFormat="1" x14ac:dyDescent="0.25"/>
    <row r="1017717" customFormat="1" x14ac:dyDescent="0.25"/>
    <row r="1017718" customFormat="1" x14ac:dyDescent="0.25"/>
    <row r="1017719" customFormat="1" x14ac:dyDescent="0.25"/>
    <row r="1017720" customFormat="1" x14ac:dyDescent="0.25"/>
    <row r="1017721" customFormat="1" x14ac:dyDescent="0.25"/>
    <row r="1017722" customFormat="1" x14ac:dyDescent="0.25"/>
    <row r="1017723" customFormat="1" x14ac:dyDescent="0.25"/>
    <row r="1017724" customFormat="1" x14ac:dyDescent="0.25"/>
    <row r="1017725" customFormat="1" x14ac:dyDescent="0.25"/>
    <row r="1017726" customFormat="1" x14ac:dyDescent="0.25"/>
    <row r="1017727" customFormat="1" x14ac:dyDescent="0.25"/>
    <row r="1017728" customFormat="1" x14ac:dyDescent="0.25"/>
    <row r="1017729" customFormat="1" x14ac:dyDescent="0.25"/>
    <row r="1017730" customFormat="1" x14ac:dyDescent="0.25"/>
    <row r="1017731" customFormat="1" x14ac:dyDescent="0.25"/>
    <row r="1017732" customFormat="1" x14ac:dyDescent="0.25"/>
    <row r="1017733" customFormat="1" x14ac:dyDescent="0.25"/>
    <row r="1017734" customFormat="1" x14ac:dyDescent="0.25"/>
    <row r="1017735" customFormat="1" x14ac:dyDescent="0.25"/>
    <row r="1017736" customFormat="1" x14ac:dyDescent="0.25"/>
    <row r="1017737" customFormat="1" x14ac:dyDescent="0.25"/>
    <row r="1017738" customFormat="1" x14ac:dyDescent="0.25"/>
    <row r="1017739" customFormat="1" x14ac:dyDescent="0.25"/>
    <row r="1017740" customFormat="1" x14ac:dyDescent="0.25"/>
    <row r="1017741" customFormat="1" x14ac:dyDescent="0.25"/>
    <row r="1017742" customFormat="1" x14ac:dyDescent="0.25"/>
    <row r="1017743" customFormat="1" x14ac:dyDescent="0.25"/>
    <row r="1017744" customFormat="1" x14ac:dyDescent="0.25"/>
    <row r="1017745" customFormat="1" x14ac:dyDescent="0.25"/>
    <row r="1017746" customFormat="1" x14ac:dyDescent="0.25"/>
    <row r="1017747" customFormat="1" x14ac:dyDescent="0.25"/>
    <row r="1017748" customFormat="1" x14ac:dyDescent="0.25"/>
    <row r="1017749" customFormat="1" x14ac:dyDescent="0.25"/>
    <row r="1017750" customFormat="1" x14ac:dyDescent="0.25"/>
    <row r="1017751" customFormat="1" x14ac:dyDescent="0.25"/>
    <row r="1017752" customFormat="1" x14ac:dyDescent="0.25"/>
    <row r="1017753" customFormat="1" x14ac:dyDescent="0.25"/>
    <row r="1017754" customFormat="1" x14ac:dyDescent="0.25"/>
    <row r="1017755" customFormat="1" x14ac:dyDescent="0.25"/>
    <row r="1017756" customFormat="1" x14ac:dyDescent="0.25"/>
    <row r="1017757" customFormat="1" x14ac:dyDescent="0.25"/>
    <row r="1017758" customFormat="1" x14ac:dyDescent="0.25"/>
    <row r="1017759" customFormat="1" x14ac:dyDescent="0.25"/>
    <row r="1017760" customFormat="1" x14ac:dyDescent="0.25"/>
    <row r="1017761" customFormat="1" x14ac:dyDescent="0.25"/>
    <row r="1017762" customFormat="1" x14ac:dyDescent="0.25"/>
    <row r="1017763" customFormat="1" x14ac:dyDescent="0.25"/>
    <row r="1017764" customFormat="1" x14ac:dyDescent="0.25"/>
    <row r="1017765" customFormat="1" x14ac:dyDescent="0.25"/>
    <row r="1017766" customFormat="1" x14ac:dyDescent="0.25"/>
    <row r="1017767" customFormat="1" x14ac:dyDescent="0.25"/>
    <row r="1017768" customFormat="1" x14ac:dyDescent="0.25"/>
    <row r="1017769" customFormat="1" x14ac:dyDescent="0.25"/>
    <row r="1017770" customFormat="1" x14ac:dyDescent="0.25"/>
    <row r="1017771" customFormat="1" x14ac:dyDescent="0.25"/>
    <row r="1017772" customFormat="1" x14ac:dyDescent="0.25"/>
    <row r="1017773" customFormat="1" x14ac:dyDescent="0.25"/>
    <row r="1017774" customFormat="1" x14ac:dyDescent="0.25"/>
    <row r="1017775" customFormat="1" x14ac:dyDescent="0.25"/>
    <row r="1017776" customFormat="1" x14ac:dyDescent="0.25"/>
    <row r="1017777" customFormat="1" x14ac:dyDescent="0.25"/>
    <row r="1017778" customFormat="1" x14ac:dyDescent="0.25"/>
    <row r="1017779" customFormat="1" x14ac:dyDescent="0.25"/>
    <row r="1017780" customFormat="1" x14ac:dyDescent="0.25"/>
    <row r="1017781" customFormat="1" x14ac:dyDescent="0.25"/>
    <row r="1017782" customFormat="1" x14ac:dyDescent="0.25"/>
    <row r="1017783" customFormat="1" x14ac:dyDescent="0.25"/>
    <row r="1017784" customFormat="1" x14ac:dyDescent="0.25"/>
    <row r="1017785" customFormat="1" x14ac:dyDescent="0.25"/>
    <row r="1017786" customFormat="1" x14ac:dyDescent="0.25"/>
    <row r="1017787" customFormat="1" x14ac:dyDescent="0.25"/>
    <row r="1017788" customFormat="1" x14ac:dyDescent="0.25"/>
    <row r="1017789" customFormat="1" x14ac:dyDescent="0.25"/>
    <row r="1017790" customFormat="1" x14ac:dyDescent="0.25"/>
    <row r="1017791" customFormat="1" x14ac:dyDescent="0.25"/>
    <row r="1017792" customFormat="1" x14ac:dyDescent="0.25"/>
    <row r="1017793" customFormat="1" x14ac:dyDescent="0.25"/>
    <row r="1017794" customFormat="1" x14ac:dyDescent="0.25"/>
    <row r="1017795" customFormat="1" x14ac:dyDescent="0.25"/>
    <row r="1017796" customFormat="1" x14ac:dyDescent="0.25"/>
    <row r="1017797" customFormat="1" x14ac:dyDescent="0.25"/>
    <row r="1017798" customFormat="1" x14ac:dyDescent="0.25"/>
    <row r="1017799" customFormat="1" x14ac:dyDescent="0.25"/>
    <row r="1017800" customFormat="1" x14ac:dyDescent="0.25"/>
    <row r="1017801" customFormat="1" x14ac:dyDescent="0.25"/>
    <row r="1017802" customFormat="1" x14ac:dyDescent="0.25"/>
    <row r="1017803" customFormat="1" x14ac:dyDescent="0.25"/>
    <row r="1017804" customFormat="1" x14ac:dyDescent="0.25"/>
    <row r="1017805" customFormat="1" x14ac:dyDescent="0.25"/>
    <row r="1017806" customFormat="1" x14ac:dyDescent="0.25"/>
    <row r="1017807" customFormat="1" x14ac:dyDescent="0.25"/>
    <row r="1017808" customFormat="1" x14ac:dyDescent="0.25"/>
    <row r="1017809" customFormat="1" x14ac:dyDescent="0.25"/>
    <row r="1017810" customFormat="1" x14ac:dyDescent="0.25"/>
    <row r="1017811" customFormat="1" x14ac:dyDescent="0.25"/>
    <row r="1017812" customFormat="1" x14ac:dyDescent="0.25"/>
    <row r="1017813" customFormat="1" x14ac:dyDescent="0.25"/>
    <row r="1017814" customFormat="1" x14ac:dyDescent="0.25"/>
    <row r="1017815" customFormat="1" x14ac:dyDescent="0.25"/>
    <row r="1017816" customFormat="1" x14ac:dyDescent="0.25"/>
    <row r="1017817" customFormat="1" x14ac:dyDescent="0.25"/>
    <row r="1017818" customFormat="1" x14ac:dyDescent="0.25"/>
    <row r="1017819" customFormat="1" x14ac:dyDescent="0.25"/>
    <row r="1017820" customFormat="1" x14ac:dyDescent="0.25"/>
    <row r="1017821" customFormat="1" x14ac:dyDescent="0.25"/>
    <row r="1017822" customFormat="1" x14ac:dyDescent="0.25"/>
    <row r="1017823" customFormat="1" x14ac:dyDescent="0.25"/>
    <row r="1017824" customFormat="1" x14ac:dyDescent="0.25"/>
    <row r="1017825" customFormat="1" x14ac:dyDescent="0.25"/>
    <row r="1017826" customFormat="1" x14ac:dyDescent="0.25"/>
    <row r="1017827" customFormat="1" x14ac:dyDescent="0.25"/>
    <row r="1017828" customFormat="1" x14ac:dyDescent="0.25"/>
    <row r="1017829" customFormat="1" x14ac:dyDescent="0.25"/>
    <row r="1017830" customFormat="1" x14ac:dyDescent="0.25"/>
    <row r="1017831" customFormat="1" x14ac:dyDescent="0.25"/>
    <row r="1017832" customFormat="1" x14ac:dyDescent="0.25"/>
    <row r="1017833" customFormat="1" x14ac:dyDescent="0.25"/>
    <row r="1017834" customFormat="1" x14ac:dyDescent="0.25"/>
    <row r="1017835" customFormat="1" x14ac:dyDescent="0.25"/>
    <row r="1017836" customFormat="1" x14ac:dyDescent="0.25"/>
    <row r="1017837" customFormat="1" x14ac:dyDescent="0.25"/>
    <row r="1017838" customFormat="1" x14ac:dyDescent="0.25"/>
    <row r="1017839" customFormat="1" x14ac:dyDescent="0.25"/>
    <row r="1017840" customFormat="1" x14ac:dyDescent="0.25"/>
    <row r="1017841" customFormat="1" x14ac:dyDescent="0.25"/>
    <row r="1017842" customFormat="1" x14ac:dyDescent="0.25"/>
    <row r="1017843" customFormat="1" x14ac:dyDescent="0.25"/>
    <row r="1017844" customFormat="1" x14ac:dyDescent="0.25"/>
    <row r="1017845" customFormat="1" x14ac:dyDescent="0.25"/>
    <row r="1017846" customFormat="1" x14ac:dyDescent="0.25"/>
    <row r="1017847" customFormat="1" x14ac:dyDescent="0.25"/>
    <row r="1017848" customFormat="1" x14ac:dyDescent="0.25"/>
    <row r="1017849" customFormat="1" x14ac:dyDescent="0.25"/>
    <row r="1017850" customFormat="1" x14ac:dyDescent="0.25"/>
    <row r="1017851" customFormat="1" x14ac:dyDescent="0.25"/>
    <row r="1017852" customFormat="1" x14ac:dyDescent="0.25"/>
    <row r="1017853" customFormat="1" x14ac:dyDescent="0.25"/>
    <row r="1017854" customFormat="1" x14ac:dyDescent="0.25"/>
    <row r="1017855" customFormat="1" x14ac:dyDescent="0.25"/>
    <row r="1017856" customFormat="1" x14ac:dyDescent="0.25"/>
    <row r="1017857" customFormat="1" x14ac:dyDescent="0.25"/>
    <row r="1017858" customFormat="1" x14ac:dyDescent="0.25"/>
    <row r="1017859" customFormat="1" x14ac:dyDescent="0.25"/>
    <row r="1017860" customFormat="1" x14ac:dyDescent="0.25"/>
    <row r="1017861" customFormat="1" x14ac:dyDescent="0.25"/>
    <row r="1017862" customFormat="1" x14ac:dyDescent="0.25"/>
    <row r="1017863" customFormat="1" x14ac:dyDescent="0.25"/>
    <row r="1017864" customFormat="1" x14ac:dyDescent="0.25"/>
    <row r="1017865" customFormat="1" x14ac:dyDescent="0.25"/>
    <row r="1017866" customFormat="1" x14ac:dyDescent="0.25"/>
    <row r="1017867" customFormat="1" x14ac:dyDescent="0.25"/>
    <row r="1017868" customFormat="1" x14ac:dyDescent="0.25"/>
    <row r="1017869" customFormat="1" x14ac:dyDescent="0.25"/>
    <row r="1017870" customFormat="1" x14ac:dyDescent="0.25"/>
    <row r="1017871" customFormat="1" x14ac:dyDescent="0.25"/>
    <row r="1017872" customFormat="1" x14ac:dyDescent="0.25"/>
    <row r="1017873" customFormat="1" x14ac:dyDescent="0.25"/>
    <row r="1017874" customFormat="1" x14ac:dyDescent="0.25"/>
    <row r="1017875" customFormat="1" x14ac:dyDescent="0.25"/>
    <row r="1017876" customFormat="1" x14ac:dyDescent="0.25"/>
    <row r="1017877" customFormat="1" x14ac:dyDescent="0.25"/>
    <row r="1017878" customFormat="1" x14ac:dyDescent="0.25"/>
    <row r="1017879" customFormat="1" x14ac:dyDescent="0.25"/>
    <row r="1017880" customFormat="1" x14ac:dyDescent="0.25"/>
    <row r="1017881" customFormat="1" x14ac:dyDescent="0.25"/>
    <row r="1017882" customFormat="1" x14ac:dyDescent="0.25"/>
    <row r="1017883" customFormat="1" x14ac:dyDescent="0.25"/>
    <row r="1017884" customFormat="1" x14ac:dyDescent="0.25"/>
    <row r="1017885" customFormat="1" x14ac:dyDescent="0.25"/>
    <row r="1017886" customFormat="1" x14ac:dyDescent="0.25"/>
    <row r="1017887" customFormat="1" x14ac:dyDescent="0.25"/>
    <row r="1017888" customFormat="1" x14ac:dyDescent="0.25"/>
    <row r="1017889" customFormat="1" x14ac:dyDescent="0.25"/>
    <row r="1017890" customFormat="1" x14ac:dyDescent="0.25"/>
    <row r="1017891" customFormat="1" x14ac:dyDescent="0.25"/>
    <row r="1017892" customFormat="1" x14ac:dyDescent="0.25"/>
    <row r="1017893" customFormat="1" x14ac:dyDescent="0.25"/>
    <row r="1017894" customFormat="1" x14ac:dyDescent="0.25"/>
    <row r="1017895" customFormat="1" x14ac:dyDescent="0.25"/>
    <row r="1017896" customFormat="1" x14ac:dyDescent="0.25"/>
    <row r="1017897" customFormat="1" x14ac:dyDescent="0.25"/>
    <row r="1017898" customFormat="1" x14ac:dyDescent="0.25"/>
    <row r="1017899" customFormat="1" x14ac:dyDescent="0.25"/>
    <row r="1017900" customFormat="1" x14ac:dyDescent="0.25"/>
    <row r="1017901" customFormat="1" x14ac:dyDescent="0.25"/>
    <row r="1017902" customFormat="1" x14ac:dyDescent="0.25"/>
    <row r="1017903" customFormat="1" x14ac:dyDescent="0.25"/>
    <row r="1017904" customFormat="1" x14ac:dyDescent="0.25"/>
    <row r="1017905" customFormat="1" x14ac:dyDescent="0.25"/>
    <row r="1017906" customFormat="1" x14ac:dyDescent="0.25"/>
    <row r="1017907" customFormat="1" x14ac:dyDescent="0.25"/>
    <row r="1017908" customFormat="1" x14ac:dyDescent="0.25"/>
    <row r="1017909" customFormat="1" x14ac:dyDescent="0.25"/>
    <row r="1017910" customFormat="1" x14ac:dyDescent="0.25"/>
    <row r="1017911" customFormat="1" x14ac:dyDescent="0.25"/>
    <row r="1017912" customFormat="1" x14ac:dyDescent="0.25"/>
    <row r="1017913" customFormat="1" x14ac:dyDescent="0.25"/>
    <row r="1017914" customFormat="1" x14ac:dyDescent="0.25"/>
    <row r="1017915" customFormat="1" x14ac:dyDescent="0.25"/>
    <row r="1017916" customFormat="1" x14ac:dyDescent="0.25"/>
    <row r="1017917" customFormat="1" x14ac:dyDescent="0.25"/>
    <row r="1017918" customFormat="1" x14ac:dyDescent="0.25"/>
    <row r="1017919" customFormat="1" x14ac:dyDescent="0.25"/>
    <row r="1017920" customFormat="1" x14ac:dyDescent="0.25"/>
    <row r="1017921" customFormat="1" x14ac:dyDescent="0.25"/>
    <row r="1017922" customFormat="1" x14ac:dyDescent="0.25"/>
    <row r="1017923" customFormat="1" x14ac:dyDescent="0.25"/>
    <row r="1017924" customFormat="1" x14ac:dyDescent="0.25"/>
    <row r="1017925" customFormat="1" x14ac:dyDescent="0.25"/>
    <row r="1017926" customFormat="1" x14ac:dyDescent="0.25"/>
    <row r="1017927" customFormat="1" x14ac:dyDescent="0.25"/>
    <row r="1017928" customFormat="1" x14ac:dyDescent="0.25"/>
    <row r="1017929" customFormat="1" x14ac:dyDescent="0.25"/>
    <row r="1017930" customFormat="1" x14ac:dyDescent="0.25"/>
    <row r="1017931" customFormat="1" x14ac:dyDescent="0.25"/>
    <row r="1017932" customFormat="1" x14ac:dyDescent="0.25"/>
    <row r="1017933" customFormat="1" x14ac:dyDescent="0.25"/>
    <row r="1017934" customFormat="1" x14ac:dyDescent="0.25"/>
    <row r="1017935" customFormat="1" x14ac:dyDescent="0.25"/>
    <row r="1017936" customFormat="1" x14ac:dyDescent="0.25"/>
    <row r="1017937" customFormat="1" x14ac:dyDescent="0.25"/>
    <row r="1017938" customFormat="1" x14ac:dyDescent="0.25"/>
    <row r="1017939" customFormat="1" x14ac:dyDescent="0.25"/>
    <row r="1017940" customFormat="1" x14ac:dyDescent="0.25"/>
    <row r="1017941" customFormat="1" x14ac:dyDescent="0.25"/>
    <row r="1017942" customFormat="1" x14ac:dyDescent="0.25"/>
    <row r="1017943" customFormat="1" x14ac:dyDescent="0.25"/>
    <row r="1017944" customFormat="1" x14ac:dyDescent="0.25"/>
    <row r="1017945" customFormat="1" x14ac:dyDescent="0.25"/>
    <row r="1017946" customFormat="1" x14ac:dyDescent="0.25"/>
    <row r="1017947" customFormat="1" x14ac:dyDescent="0.25"/>
    <row r="1017948" customFormat="1" x14ac:dyDescent="0.25"/>
    <row r="1017949" customFormat="1" x14ac:dyDescent="0.25"/>
    <row r="1017950" customFormat="1" x14ac:dyDescent="0.25"/>
    <row r="1017951" customFormat="1" x14ac:dyDescent="0.25"/>
    <row r="1017952" customFormat="1" x14ac:dyDescent="0.25"/>
    <row r="1017953" customFormat="1" x14ac:dyDescent="0.25"/>
    <row r="1017954" customFormat="1" x14ac:dyDescent="0.25"/>
    <row r="1017955" customFormat="1" x14ac:dyDescent="0.25"/>
    <row r="1017956" customFormat="1" x14ac:dyDescent="0.25"/>
    <row r="1017957" customFormat="1" x14ac:dyDescent="0.25"/>
    <row r="1017958" customFormat="1" x14ac:dyDescent="0.25"/>
    <row r="1017959" customFormat="1" x14ac:dyDescent="0.25"/>
    <row r="1017960" customFormat="1" x14ac:dyDescent="0.25"/>
    <row r="1017961" customFormat="1" x14ac:dyDescent="0.25"/>
    <row r="1017962" customFormat="1" x14ac:dyDescent="0.25"/>
    <row r="1017963" customFormat="1" x14ac:dyDescent="0.25"/>
    <row r="1017964" customFormat="1" x14ac:dyDescent="0.25"/>
    <row r="1017965" customFormat="1" x14ac:dyDescent="0.25"/>
    <row r="1017966" customFormat="1" x14ac:dyDescent="0.25"/>
    <row r="1017967" customFormat="1" x14ac:dyDescent="0.25"/>
    <row r="1017968" customFormat="1" x14ac:dyDescent="0.25"/>
    <row r="1017969" customFormat="1" x14ac:dyDescent="0.25"/>
    <row r="1017970" customFormat="1" x14ac:dyDescent="0.25"/>
    <row r="1017971" customFormat="1" x14ac:dyDescent="0.25"/>
    <row r="1017972" customFormat="1" x14ac:dyDescent="0.25"/>
    <row r="1017973" customFormat="1" x14ac:dyDescent="0.25"/>
    <row r="1017974" customFormat="1" x14ac:dyDescent="0.25"/>
    <row r="1017975" customFormat="1" x14ac:dyDescent="0.25"/>
    <row r="1017976" customFormat="1" x14ac:dyDescent="0.25"/>
    <row r="1017977" customFormat="1" x14ac:dyDescent="0.25"/>
    <row r="1017978" customFormat="1" x14ac:dyDescent="0.25"/>
    <row r="1017979" customFormat="1" x14ac:dyDescent="0.25"/>
    <row r="1017980" customFormat="1" x14ac:dyDescent="0.25"/>
    <row r="1017981" customFormat="1" x14ac:dyDescent="0.25"/>
    <row r="1017982" customFormat="1" x14ac:dyDescent="0.25"/>
    <row r="1017983" customFormat="1" x14ac:dyDescent="0.25"/>
    <row r="1017984" customFormat="1" x14ac:dyDescent="0.25"/>
    <row r="1017985" customFormat="1" x14ac:dyDescent="0.25"/>
    <row r="1017986" customFormat="1" x14ac:dyDescent="0.25"/>
    <row r="1017987" customFormat="1" x14ac:dyDescent="0.25"/>
    <row r="1017988" customFormat="1" x14ac:dyDescent="0.25"/>
    <row r="1017989" customFormat="1" x14ac:dyDescent="0.25"/>
    <row r="1017990" customFormat="1" x14ac:dyDescent="0.25"/>
    <row r="1017991" customFormat="1" x14ac:dyDescent="0.25"/>
    <row r="1017992" customFormat="1" x14ac:dyDescent="0.25"/>
    <row r="1017993" customFormat="1" x14ac:dyDescent="0.25"/>
    <row r="1017994" customFormat="1" x14ac:dyDescent="0.25"/>
    <row r="1017995" customFormat="1" x14ac:dyDescent="0.25"/>
    <row r="1017996" customFormat="1" x14ac:dyDescent="0.25"/>
    <row r="1017997" customFormat="1" x14ac:dyDescent="0.25"/>
    <row r="1017998" customFormat="1" x14ac:dyDescent="0.25"/>
    <row r="1017999" customFormat="1" x14ac:dyDescent="0.25"/>
    <row r="1018000" customFormat="1" x14ac:dyDescent="0.25"/>
    <row r="1018001" customFormat="1" x14ac:dyDescent="0.25"/>
    <row r="1018002" customFormat="1" x14ac:dyDescent="0.25"/>
    <row r="1018003" customFormat="1" x14ac:dyDescent="0.25"/>
    <row r="1018004" customFormat="1" x14ac:dyDescent="0.25"/>
    <row r="1018005" customFormat="1" x14ac:dyDescent="0.25"/>
    <row r="1018006" customFormat="1" x14ac:dyDescent="0.25"/>
    <row r="1018007" customFormat="1" x14ac:dyDescent="0.25"/>
    <row r="1018008" customFormat="1" x14ac:dyDescent="0.25"/>
    <row r="1018009" customFormat="1" x14ac:dyDescent="0.25"/>
    <row r="1018010" customFormat="1" x14ac:dyDescent="0.25"/>
    <row r="1018011" customFormat="1" x14ac:dyDescent="0.25"/>
    <row r="1018012" customFormat="1" x14ac:dyDescent="0.25"/>
    <row r="1018013" customFormat="1" x14ac:dyDescent="0.25"/>
    <row r="1018014" customFormat="1" x14ac:dyDescent="0.25"/>
    <row r="1018015" customFormat="1" x14ac:dyDescent="0.25"/>
    <row r="1018016" customFormat="1" x14ac:dyDescent="0.25"/>
    <row r="1018017" customFormat="1" x14ac:dyDescent="0.25"/>
    <row r="1018018" customFormat="1" x14ac:dyDescent="0.25"/>
    <row r="1018019" customFormat="1" x14ac:dyDescent="0.25"/>
    <row r="1018020" customFormat="1" x14ac:dyDescent="0.25"/>
    <row r="1018021" customFormat="1" x14ac:dyDescent="0.25"/>
    <row r="1018022" customFormat="1" x14ac:dyDescent="0.25"/>
    <row r="1018023" customFormat="1" x14ac:dyDescent="0.25"/>
    <row r="1018024" customFormat="1" x14ac:dyDescent="0.25"/>
    <row r="1018025" customFormat="1" x14ac:dyDescent="0.25"/>
    <row r="1018026" customFormat="1" x14ac:dyDescent="0.25"/>
    <row r="1018027" customFormat="1" x14ac:dyDescent="0.25"/>
    <row r="1018028" customFormat="1" x14ac:dyDescent="0.25"/>
    <row r="1018029" customFormat="1" x14ac:dyDescent="0.25"/>
    <row r="1018030" customFormat="1" x14ac:dyDescent="0.25"/>
    <row r="1018031" customFormat="1" x14ac:dyDescent="0.25"/>
    <row r="1018032" customFormat="1" x14ac:dyDescent="0.25"/>
    <row r="1018033" customFormat="1" x14ac:dyDescent="0.25"/>
    <row r="1018034" customFormat="1" x14ac:dyDescent="0.25"/>
    <row r="1018035" customFormat="1" x14ac:dyDescent="0.25"/>
    <row r="1018036" customFormat="1" x14ac:dyDescent="0.25"/>
    <row r="1018037" customFormat="1" x14ac:dyDescent="0.25"/>
    <row r="1018038" customFormat="1" x14ac:dyDescent="0.25"/>
    <row r="1018039" customFormat="1" x14ac:dyDescent="0.25"/>
    <row r="1018040" customFormat="1" x14ac:dyDescent="0.25"/>
    <row r="1018041" customFormat="1" x14ac:dyDescent="0.25"/>
    <row r="1018042" customFormat="1" x14ac:dyDescent="0.25"/>
    <row r="1018043" customFormat="1" x14ac:dyDescent="0.25"/>
    <row r="1018044" customFormat="1" x14ac:dyDescent="0.25"/>
    <row r="1018045" customFormat="1" x14ac:dyDescent="0.25"/>
    <row r="1018046" customFormat="1" x14ac:dyDescent="0.25"/>
    <row r="1018047" customFormat="1" x14ac:dyDescent="0.25"/>
    <row r="1018048" customFormat="1" x14ac:dyDescent="0.25"/>
    <row r="1018049" customFormat="1" x14ac:dyDescent="0.25"/>
    <row r="1018050" customFormat="1" x14ac:dyDescent="0.25"/>
    <row r="1018051" customFormat="1" x14ac:dyDescent="0.25"/>
    <row r="1018052" customFormat="1" x14ac:dyDescent="0.25"/>
    <row r="1018053" customFormat="1" x14ac:dyDescent="0.25"/>
    <row r="1018054" customFormat="1" x14ac:dyDescent="0.25"/>
    <row r="1018055" customFormat="1" x14ac:dyDescent="0.25"/>
    <row r="1018056" customFormat="1" x14ac:dyDescent="0.25"/>
    <row r="1018057" customFormat="1" x14ac:dyDescent="0.25"/>
    <row r="1018058" customFormat="1" x14ac:dyDescent="0.25"/>
    <row r="1018059" customFormat="1" x14ac:dyDescent="0.25"/>
    <row r="1018060" customFormat="1" x14ac:dyDescent="0.25"/>
    <row r="1018061" customFormat="1" x14ac:dyDescent="0.25"/>
    <row r="1018062" customFormat="1" x14ac:dyDescent="0.25"/>
    <row r="1018063" customFormat="1" x14ac:dyDescent="0.25"/>
    <row r="1018064" customFormat="1" x14ac:dyDescent="0.25"/>
    <row r="1018065" customFormat="1" x14ac:dyDescent="0.25"/>
    <row r="1018066" customFormat="1" x14ac:dyDescent="0.25"/>
    <row r="1018067" customFormat="1" x14ac:dyDescent="0.25"/>
    <row r="1018068" customFormat="1" x14ac:dyDescent="0.25"/>
    <row r="1018069" customFormat="1" x14ac:dyDescent="0.25"/>
    <row r="1018070" customFormat="1" x14ac:dyDescent="0.25"/>
    <row r="1018071" customFormat="1" x14ac:dyDescent="0.25"/>
    <row r="1018072" customFormat="1" x14ac:dyDescent="0.25"/>
    <row r="1018073" customFormat="1" x14ac:dyDescent="0.25"/>
    <row r="1018074" customFormat="1" x14ac:dyDescent="0.25"/>
    <row r="1018075" customFormat="1" x14ac:dyDescent="0.25"/>
    <row r="1018076" customFormat="1" x14ac:dyDescent="0.25"/>
    <row r="1018077" customFormat="1" x14ac:dyDescent="0.25"/>
    <row r="1018078" customFormat="1" x14ac:dyDescent="0.25"/>
    <row r="1018079" customFormat="1" x14ac:dyDescent="0.25"/>
    <row r="1018080" customFormat="1" x14ac:dyDescent="0.25"/>
    <row r="1018081" customFormat="1" x14ac:dyDescent="0.25"/>
    <row r="1018082" customFormat="1" x14ac:dyDescent="0.25"/>
    <row r="1018083" customFormat="1" x14ac:dyDescent="0.25"/>
    <row r="1018084" customFormat="1" x14ac:dyDescent="0.25"/>
    <row r="1018085" customFormat="1" x14ac:dyDescent="0.25"/>
    <row r="1018086" customFormat="1" x14ac:dyDescent="0.25"/>
    <row r="1018087" customFormat="1" x14ac:dyDescent="0.25"/>
    <row r="1018088" customFormat="1" x14ac:dyDescent="0.25"/>
    <row r="1018089" customFormat="1" x14ac:dyDescent="0.25"/>
    <row r="1018090" customFormat="1" x14ac:dyDescent="0.25"/>
    <row r="1018091" customFormat="1" x14ac:dyDescent="0.25"/>
    <row r="1018092" customFormat="1" x14ac:dyDescent="0.25"/>
    <row r="1018093" customFormat="1" x14ac:dyDescent="0.25"/>
    <row r="1018094" customFormat="1" x14ac:dyDescent="0.25"/>
    <row r="1018095" customFormat="1" x14ac:dyDescent="0.25"/>
    <row r="1018096" customFormat="1" x14ac:dyDescent="0.25"/>
    <row r="1018097" customFormat="1" x14ac:dyDescent="0.25"/>
    <row r="1018098" customFormat="1" x14ac:dyDescent="0.25"/>
    <row r="1018099" customFormat="1" x14ac:dyDescent="0.25"/>
    <row r="1018100" customFormat="1" x14ac:dyDescent="0.25"/>
    <row r="1018101" customFormat="1" x14ac:dyDescent="0.25"/>
    <row r="1018102" customFormat="1" x14ac:dyDescent="0.25"/>
    <row r="1018103" customFormat="1" x14ac:dyDescent="0.25"/>
    <row r="1018104" customFormat="1" x14ac:dyDescent="0.25"/>
    <row r="1018105" customFormat="1" x14ac:dyDescent="0.25"/>
    <row r="1018106" customFormat="1" x14ac:dyDescent="0.25"/>
    <row r="1018107" customFormat="1" x14ac:dyDescent="0.25"/>
    <row r="1018108" customFormat="1" x14ac:dyDescent="0.25"/>
    <row r="1018109" customFormat="1" x14ac:dyDescent="0.25"/>
    <row r="1018110" customFormat="1" x14ac:dyDescent="0.25"/>
    <row r="1018111" customFormat="1" x14ac:dyDescent="0.25"/>
    <row r="1018112" customFormat="1" x14ac:dyDescent="0.25"/>
    <row r="1018113" customFormat="1" x14ac:dyDescent="0.25"/>
    <row r="1018114" customFormat="1" x14ac:dyDescent="0.25"/>
    <row r="1018115" customFormat="1" x14ac:dyDescent="0.25"/>
    <row r="1018116" customFormat="1" x14ac:dyDescent="0.25"/>
    <row r="1018117" customFormat="1" x14ac:dyDescent="0.25"/>
    <row r="1018118" customFormat="1" x14ac:dyDescent="0.25"/>
    <row r="1018119" customFormat="1" x14ac:dyDescent="0.25"/>
    <row r="1018120" customFormat="1" x14ac:dyDescent="0.25"/>
    <row r="1018121" customFormat="1" x14ac:dyDescent="0.25"/>
    <row r="1018122" customFormat="1" x14ac:dyDescent="0.25"/>
    <row r="1018123" customFormat="1" x14ac:dyDescent="0.25"/>
    <row r="1018124" customFormat="1" x14ac:dyDescent="0.25"/>
    <row r="1018125" customFormat="1" x14ac:dyDescent="0.25"/>
    <row r="1018126" customFormat="1" x14ac:dyDescent="0.25"/>
    <row r="1018127" customFormat="1" x14ac:dyDescent="0.25"/>
    <row r="1018128" customFormat="1" x14ac:dyDescent="0.25"/>
    <row r="1018129" customFormat="1" x14ac:dyDescent="0.25"/>
    <row r="1018130" customFormat="1" x14ac:dyDescent="0.25"/>
    <row r="1018131" customFormat="1" x14ac:dyDescent="0.25"/>
    <row r="1018132" customFormat="1" x14ac:dyDescent="0.25"/>
    <row r="1018133" customFormat="1" x14ac:dyDescent="0.25"/>
    <row r="1018134" customFormat="1" x14ac:dyDescent="0.25"/>
    <row r="1018135" customFormat="1" x14ac:dyDescent="0.25"/>
    <row r="1018136" customFormat="1" x14ac:dyDescent="0.25"/>
    <row r="1018137" customFormat="1" x14ac:dyDescent="0.25"/>
    <row r="1018138" customFormat="1" x14ac:dyDescent="0.25"/>
    <row r="1018139" customFormat="1" x14ac:dyDescent="0.25"/>
    <row r="1018140" customFormat="1" x14ac:dyDescent="0.25"/>
    <row r="1018141" customFormat="1" x14ac:dyDescent="0.25"/>
    <row r="1018142" customFormat="1" x14ac:dyDescent="0.25"/>
    <row r="1018143" customFormat="1" x14ac:dyDescent="0.25"/>
    <row r="1018144" customFormat="1" x14ac:dyDescent="0.25"/>
    <row r="1018145" customFormat="1" x14ac:dyDescent="0.25"/>
    <row r="1018146" customFormat="1" x14ac:dyDescent="0.25"/>
    <row r="1018147" customFormat="1" x14ac:dyDescent="0.25"/>
    <row r="1018148" customFormat="1" x14ac:dyDescent="0.25"/>
    <row r="1018149" customFormat="1" x14ac:dyDescent="0.25"/>
    <row r="1018150" customFormat="1" x14ac:dyDescent="0.25"/>
    <row r="1018151" customFormat="1" x14ac:dyDescent="0.25"/>
    <row r="1018152" customFormat="1" x14ac:dyDescent="0.25"/>
    <row r="1018153" customFormat="1" x14ac:dyDescent="0.25"/>
    <row r="1018154" customFormat="1" x14ac:dyDescent="0.25"/>
    <row r="1018155" customFormat="1" x14ac:dyDescent="0.25"/>
    <row r="1018156" customFormat="1" x14ac:dyDescent="0.25"/>
    <row r="1018157" customFormat="1" x14ac:dyDescent="0.25"/>
    <row r="1018158" customFormat="1" x14ac:dyDescent="0.25"/>
    <row r="1018159" customFormat="1" x14ac:dyDescent="0.25"/>
    <row r="1018160" customFormat="1" x14ac:dyDescent="0.25"/>
    <row r="1018161" customFormat="1" x14ac:dyDescent="0.25"/>
    <row r="1018162" customFormat="1" x14ac:dyDescent="0.25"/>
    <row r="1018163" customFormat="1" x14ac:dyDescent="0.25"/>
    <row r="1018164" customFormat="1" x14ac:dyDescent="0.25"/>
    <row r="1018165" customFormat="1" x14ac:dyDescent="0.25"/>
    <row r="1018166" customFormat="1" x14ac:dyDescent="0.25"/>
    <row r="1018167" customFormat="1" x14ac:dyDescent="0.25"/>
    <row r="1018168" customFormat="1" x14ac:dyDescent="0.25"/>
    <row r="1018169" customFormat="1" x14ac:dyDescent="0.25"/>
    <row r="1018170" customFormat="1" x14ac:dyDescent="0.25"/>
    <row r="1018171" customFormat="1" x14ac:dyDescent="0.25"/>
    <row r="1018172" customFormat="1" x14ac:dyDescent="0.25"/>
    <row r="1018173" customFormat="1" x14ac:dyDescent="0.25"/>
    <row r="1018174" customFormat="1" x14ac:dyDescent="0.25"/>
    <row r="1018175" customFormat="1" x14ac:dyDescent="0.25"/>
    <row r="1018176" customFormat="1" x14ac:dyDescent="0.25"/>
    <row r="1018177" customFormat="1" x14ac:dyDescent="0.25"/>
    <row r="1018178" customFormat="1" x14ac:dyDescent="0.25"/>
    <row r="1018179" customFormat="1" x14ac:dyDescent="0.25"/>
    <row r="1018180" customFormat="1" x14ac:dyDescent="0.25"/>
    <row r="1018181" customFormat="1" x14ac:dyDescent="0.25"/>
    <row r="1018182" customFormat="1" x14ac:dyDescent="0.25"/>
    <row r="1018183" customFormat="1" x14ac:dyDescent="0.25"/>
    <row r="1018184" customFormat="1" x14ac:dyDescent="0.25"/>
    <row r="1018185" customFormat="1" x14ac:dyDescent="0.25"/>
    <row r="1018186" customFormat="1" x14ac:dyDescent="0.25"/>
    <row r="1018187" customFormat="1" x14ac:dyDescent="0.25"/>
    <row r="1018188" customFormat="1" x14ac:dyDescent="0.25"/>
    <row r="1018189" customFormat="1" x14ac:dyDescent="0.25"/>
    <row r="1018190" customFormat="1" x14ac:dyDescent="0.25"/>
    <row r="1018191" customFormat="1" x14ac:dyDescent="0.25"/>
    <row r="1018192" customFormat="1" x14ac:dyDescent="0.25"/>
    <row r="1018193" customFormat="1" x14ac:dyDescent="0.25"/>
    <row r="1018194" customFormat="1" x14ac:dyDescent="0.25"/>
    <row r="1018195" customFormat="1" x14ac:dyDescent="0.25"/>
    <row r="1018196" customFormat="1" x14ac:dyDescent="0.25"/>
    <row r="1018197" customFormat="1" x14ac:dyDescent="0.25"/>
    <row r="1018198" customFormat="1" x14ac:dyDescent="0.25"/>
    <row r="1018199" customFormat="1" x14ac:dyDescent="0.25"/>
    <row r="1018200" customFormat="1" x14ac:dyDescent="0.25"/>
    <row r="1018201" customFormat="1" x14ac:dyDescent="0.25"/>
    <row r="1018202" customFormat="1" x14ac:dyDescent="0.25"/>
    <row r="1018203" customFormat="1" x14ac:dyDescent="0.25"/>
    <row r="1018204" customFormat="1" x14ac:dyDescent="0.25"/>
    <row r="1018205" customFormat="1" x14ac:dyDescent="0.25"/>
    <row r="1018206" customFormat="1" x14ac:dyDescent="0.25"/>
    <row r="1018207" customFormat="1" x14ac:dyDescent="0.25"/>
    <row r="1018208" customFormat="1" x14ac:dyDescent="0.25"/>
    <row r="1018209" customFormat="1" x14ac:dyDescent="0.25"/>
    <row r="1018210" customFormat="1" x14ac:dyDescent="0.25"/>
    <row r="1018211" customFormat="1" x14ac:dyDescent="0.25"/>
    <row r="1018212" customFormat="1" x14ac:dyDescent="0.25"/>
    <row r="1018213" customFormat="1" x14ac:dyDescent="0.25"/>
    <row r="1018214" customFormat="1" x14ac:dyDescent="0.25"/>
    <row r="1018215" customFormat="1" x14ac:dyDescent="0.25"/>
    <row r="1018216" customFormat="1" x14ac:dyDescent="0.25"/>
    <row r="1018217" customFormat="1" x14ac:dyDescent="0.25"/>
    <row r="1018218" customFormat="1" x14ac:dyDescent="0.25"/>
    <row r="1018219" customFormat="1" x14ac:dyDescent="0.25"/>
    <row r="1018220" customFormat="1" x14ac:dyDescent="0.25"/>
    <row r="1018221" customFormat="1" x14ac:dyDescent="0.25"/>
    <row r="1018222" customFormat="1" x14ac:dyDescent="0.25"/>
    <row r="1018223" customFormat="1" x14ac:dyDescent="0.25"/>
    <row r="1018224" customFormat="1" x14ac:dyDescent="0.25"/>
    <row r="1018225" customFormat="1" x14ac:dyDescent="0.25"/>
    <row r="1018226" customFormat="1" x14ac:dyDescent="0.25"/>
    <row r="1018227" customFormat="1" x14ac:dyDescent="0.25"/>
    <row r="1018228" customFormat="1" x14ac:dyDescent="0.25"/>
    <row r="1018229" customFormat="1" x14ac:dyDescent="0.25"/>
    <row r="1018230" customFormat="1" x14ac:dyDescent="0.25"/>
    <row r="1018231" customFormat="1" x14ac:dyDescent="0.25"/>
    <row r="1018232" customFormat="1" x14ac:dyDescent="0.25"/>
    <row r="1018233" customFormat="1" x14ac:dyDescent="0.25"/>
    <row r="1018234" customFormat="1" x14ac:dyDescent="0.25"/>
    <row r="1018235" customFormat="1" x14ac:dyDescent="0.25"/>
    <row r="1018236" customFormat="1" x14ac:dyDescent="0.25"/>
    <row r="1018237" customFormat="1" x14ac:dyDescent="0.25"/>
    <row r="1018238" customFormat="1" x14ac:dyDescent="0.25"/>
    <row r="1018239" customFormat="1" x14ac:dyDescent="0.25"/>
    <row r="1018240" customFormat="1" x14ac:dyDescent="0.25"/>
    <row r="1018241" customFormat="1" x14ac:dyDescent="0.25"/>
    <row r="1018242" customFormat="1" x14ac:dyDescent="0.25"/>
    <row r="1018243" customFormat="1" x14ac:dyDescent="0.25"/>
    <row r="1018244" customFormat="1" x14ac:dyDescent="0.25"/>
    <row r="1018245" customFormat="1" x14ac:dyDescent="0.25"/>
    <row r="1018246" customFormat="1" x14ac:dyDescent="0.25"/>
    <row r="1018247" customFormat="1" x14ac:dyDescent="0.25"/>
    <row r="1018248" customFormat="1" x14ac:dyDescent="0.25"/>
    <row r="1018249" customFormat="1" x14ac:dyDescent="0.25"/>
    <row r="1018250" customFormat="1" x14ac:dyDescent="0.25"/>
    <row r="1018251" customFormat="1" x14ac:dyDescent="0.25"/>
    <row r="1018252" customFormat="1" x14ac:dyDescent="0.25"/>
    <row r="1018253" customFormat="1" x14ac:dyDescent="0.25"/>
    <row r="1018254" customFormat="1" x14ac:dyDescent="0.25"/>
    <row r="1018255" customFormat="1" x14ac:dyDescent="0.25"/>
    <row r="1018256" customFormat="1" x14ac:dyDescent="0.25"/>
    <row r="1018257" customFormat="1" x14ac:dyDescent="0.25"/>
    <row r="1018258" customFormat="1" x14ac:dyDescent="0.25"/>
    <row r="1018259" customFormat="1" x14ac:dyDescent="0.25"/>
    <row r="1018260" customFormat="1" x14ac:dyDescent="0.25"/>
    <row r="1018261" customFormat="1" x14ac:dyDescent="0.25"/>
    <row r="1018262" customFormat="1" x14ac:dyDescent="0.25"/>
    <row r="1018263" customFormat="1" x14ac:dyDescent="0.25"/>
    <row r="1018264" customFormat="1" x14ac:dyDescent="0.25"/>
    <row r="1018265" customFormat="1" x14ac:dyDescent="0.25"/>
    <row r="1018266" customFormat="1" x14ac:dyDescent="0.25"/>
    <row r="1018267" customFormat="1" x14ac:dyDescent="0.25"/>
    <row r="1018268" customFormat="1" x14ac:dyDescent="0.25"/>
    <row r="1018269" customFormat="1" x14ac:dyDescent="0.25"/>
    <row r="1018270" customFormat="1" x14ac:dyDescent="0.25"/>
    <row r="1018271" customFormat="1" x14ac:dyDescent="0.25"/>
    <row r="1018272" customFormat="1" x14ac:dyDescent="0.25"/>
    <row r="1018273" customFormat="1" x14ac:dyDescent="0.25"/>
    <row r="1018274" customFormat="1" x14ac:dyDescent="0.25"/>
    <row r="1018275" customFormat="1" x14ac:dyDescent="0.25"/>
    <row r="1018276" customFormat="1" x14ac:dyDescent="0.25"/>
    <row r="1018277" customFormat="1" x14ac:dyDescent="0.25"/>
    <row r="1018278" customFormat="1" x14ac:dyDescent="0.25"/>
    <row r="1018279" customFormat="1" x14ac:dyDescent="0.25"/>
    <row r="1018280" customFormat="1" x14ac:dyDescent="0.25"/>
    <row r="1018281" customFormat="1" x14ac:dyDescent="0.25"/>
    <row r="1018282" customFormat="1" x14ac:dyDescent="0.25"/>
    <row r="1018283" customFormat="1" x14ac:dyDescent="0.25"/>
    <row r="1018284" customFormat="1" x14ac:dyDescent="0.25"/>
    <row r="1018285" customFormat="1" x14ac:dyDescent="0.25"/>
    <row r="1018286" customFormat="1" x14ac:dyDescent="0.25"/>
    <row r="1018287" customFormat="1" x14ac:dyDescent="0.25"/>
    <row r="1018288" customFormat="1" x14ac:dyDescent="0.25"/>
    <row r="1018289" customFormat="1" x14ac:dyDescent="0.25"/>
    <row r="1018290" customFormat="1" x14ac:dyDescent="0.25"/>
    <row r="1018291" customFormat="1" x14ac:dyDescent="0.25"/>
    <row r="1018292" customFormat="1" x14ac:dyDescent="0.25"/>
    <row r="1018293" customFormat="1" x14ac:dyDescent="0.25"/>
    <row r="1018294" customFormat="1" x14ac:dyDescent="0.25"/>
    <row r="1018295" customFormat="1" x14ac:dyDescent="0.25"/>
    <row r="1018296" customFormat="1" x14ac:dyDescent="0.25"/>
    <row r="1018297" customFormat="1" x14ac:dyDescent="0.25"/>
    <row r="1018298" customFormat="1" x14ac:dyDescent="0.25"/>
    <row r="1018299" customFormat="1" x14ac:dyDescent="0.25"/>
    <row r="1018300" customFormat="1" x14ac:dyDescent="0.25"/>
    <row r="1018301" customFormat="1" x14ac:dyDescent="0.25"/>
    <row r="1018302" customFormat="1" x14ac:dyDescent="0.25"/>
    <row r="1018303" customFormat="1" x14ac:dyDescent="0.25"/>
    <row r="1018304" customFormat="1" x14ac:dyDescent="0.25"/>
    <row r="1018305" customFormat="1" x14ac:dyDescent="0.25"/>
    <row r="1018306" customFormat="1" x14ac:dyDescent="0.25"/>
    <row r="1018307" customFormat="1" x14ac:dyDescent="0.25"/>
    <row r="1018308" customFormat="1" x14ac:dyDescent="0.25"/>
    <row r="1018309" customFormat="1" x14ac:dyDescent="0.25"/>
    <row r="1018310" customFormat="1" x14ac:dyDescent="0.25"/>
    <row r="1018311" customFormat="1" x14ac:dyDescent="0.25"/>
    <row r="1018312" customFormat="1" x14ac:dyDescent="0.25"/>
    <row r="1018313" customFormat="1" x14ac:dyDescent="0.25"/>
    <row r="1018314" customFormat="1" x14ac:dyDescent="0.25"/>
    <row r="1018315" customFormat="1" x14ac:dyDescent="0.25"/>
    <row r="1018316" customFormat="1" x14ac:dyDescent="0.25"/>
    <row r="1018317" customFormat="1" x14ac:dyDescent="0.25"/>
    <row r="1018318" customFormat="1" x14ac:dyDescent="0.25"/>
    <row r="1018319" customFormat="1" x14ac:dyDescent="0.25"/>
    <row r="1018320" customFormat="1" x14ac:dyDescent="0.25"/>
    <row r="1018321" customFormat="1" x14ac:dyDescent="0.25"/>
    <row r="1018322" customFormat="1" x14ac:dyDescent="0.25"/>
    <row r="1018323" customFormat="1" x14ac:dyDescent="0.25"/>
    <row r="1018324" customFormat="1" x14ac:dyDescent="0.25"/>
    <row r="1018325" customFormat="1" x14ac:dyDescent="0.25"/>
    <row r="1018326" customFormat="1" x14ac:dyDescent="0.25"/>
    <row r="1018327" customFormat="1" x14ac:dyDescent="0.25"/>
    <row r="1018328" customFormat="1" x14ac:dyDescent="0.25"/>
    <row r="1018329" customFormat="1" x14ac:dyDescent="0.25"/>
    <row r="1018330" customFormat="1" x14ac:dyDescent="0.25"/>
    <row r="1018331" customFormat="1" x14ac:dyDescent="0.25"/>
    <row r="1018332" customFormat="1" x14ac:dyDescent="0.25"/>
    <row r="1018333" customFormat="1" x14ac:dyDescent="0.25"/>
    <row r="1018334" customFormat="1" x14ac:dyDescent="0.25"/>
    <row r="1018335" customFormat="1" x14ac:dyDescent="0.25"/>
    <row r="1018336" customFormat="1" x14ac:dyDescent="0.25"/>
    <row r="1018337" customFormat="1" x14ac:dyDescent="0.25"/>
    <row r="1018338" customFormat="1" x14ac:dyDescent="0.25"/>
    <row r="1018339" customFormat="1" x14ac:dyDescent="0.25"/>
    <row r="1018340" customFormat="1" x14ac:dyDescent="0.25"/>
    <row r="1018341" customFormat="1" x14ac:dyDescent="0.25"/>
    <row r="1018342" customFormat="1" x14ac:dyDescent="0.25"/>
    <row r="1018343" customFormat="1" x14ac:dyDescent="0.25"/>
    <row r="1018344" customFormat="1" x14ac:dyDescent="0.25"/>
    <row r="1018345" customFormat="1" x14ac:dyDescent="0.25"/>
    <row r="1018346" customFormat="1" x14ac:dyDescent="0.25"/>
    <row r="1018347" customFormat="1" x14ac:dyDescent="0.25"/>
    <row r="1018348" customFormat="1" x14ac:dyDescent="0.25"/>
    <row r="1018349" customFormat="1" x14ac:dyDescent="0.25"/>
    <row r="1018350" customFormat="1" x14ac:dyDescent="0.25"/>
    <row r="1018351" customFormat="1" x14ac:dyDescent="0.25"/>
    <row r="1018352" customFormat="1" x14ac:dyDescent="0.25"/>
    <row r="1018353" customFormat="1" x14ac:dyDescent="0.25"/>
    <row r="1018354" customFormat="1" x14ac:dyDescent="0.25"/>
    <row r="1018355" customFormat="1" x14ac:dyDescent="0.25"/>
    <row r="1018356" customFormat="1" x14ac:dyDescent="0.25"/>
    <row r="1018357" customFormat="1" x14ac:dyDescent="0.25"/>
    <row r="1018358" customFormat="1" x14ac:dyDescent="0.25"/>
    <row r="1018359" customFormat="1" x14ac:dyDescent="0.25"/>
    <row r="1018360" customFormat="1" x14ac:dyDescent="0.25"/>
    <row r="1018361" customFormat="1" x14ac:dyDescent="0.25"/>
    <row r="1018362" customFormat="1" x14ac:dyDescent="0.25"/>
    <row r="1018363" customFormat="1" x14ac:dyDescent="0.25"/>
    <row r="1018364" customFormat="1" x14ac:dyDescent="0.25"/>
    <row r="1018365" customFormat="1" x14ac:dyDescent="0.25"/>
    <row r="1018366" customFormat="1" x14ac:dyDescent="0.25"/>
    <row r="1018367" customFormat="1" x14ac:dyDescent="0.25"/>
    <row r="1018368" customFormat="1" x14ac:dyDescent="0.25"/>
    <row r="1018369" customFormat="1" x14ac:dyDescent="0.25"/>
    <row r="1018370" customFormat="1" x14ac:dyDescent="0.25"/>
    <row r="1018371" customFormat="1" x14ac:dyDescent="0.25"/>
    <row r="1018372" customFormat="1" x14ac:dyDescent="0.25"/>
    <row r="1018373" customFormat="1" x14ac:dyDescent="0.25"/>
    <row r="1018374" customFormat="1" x14ac:dyDescent="0.25"/>
    <row r="1018375" customFormat="1" x14ac:dyDescent="0.25"/>
    <row r="1018376" customFormat="1" x14ac:dyDescent="0.25"/>
    <row r="1018377" customFormat="1" x14ac:dyDescent="0.25"/>
    <row r="1018378" customFormat="1" x14ac:dyDescent="0.25"/>
    <row r="1018379" customFormat="1" x14ac:dyDescent="0.25"/>
    <row r="1018380" customFormat="1" x14ac:dyDescent="0.25"/>
    <row r="1018381" customFormat="1" x14ac:dyDescent="0.25"/>
    <row r="1018382" customFormat="1" x14ac:dyDescent="0.25"/>
    <row r="1018383" customFormat="1" x14ac:dyDescent="0.25"/>
    <row r="1018384" customFormat="1" x14ac:dyDescent="0.25"/>
    <row r="1018385" customFormat="1" x14ac:dyDescent="0.25"/>
    <row r="1018386" customFormat="1" x14ac:dyDescent="0.25"/>
    <row r="1018387" customFormat="1" x14ac:dyDescent="0.25"/>
    <row r="1018388" customFormat="1" x14ac:dyDescent="0.25"/>
    <row r="1018389" customFormat="1" x14ac:dyDescent="0.25"/>
    <row r="1018390" customFormat="1" x14ac:dyDescent="0.25"/>
    <row r="1018391" customFormat="1" x14ac:dyDescent="0.25"/>
    <row r="1018392" customFormat="1" x14ac:dyDescent="0.25"/>
    <row r="1018393" customFormat="1" x14ac:dyDescent="0.25"/>
    <row r="1018394" customFormat="1" x14ac:dyDescent="0.25"/>
    <row r="1018395" customFormat="1" x14ac:dyDescent="0.25"/>
    <row r="1018396" customFormat="1" x14ac:dyDescent="0.25"/>
    <row r="1018397" customFormat="1" x14ac:dyDescent="0.25"/>
    <row r="1018398" customFormat="1" x14ac:dyDescent="0.25"/>
    <row r="1018399" customFormat="1" x14ac:dyDescent="0.25"/>
    <row r="1018400" customFormat="1" x14ac:dyDescent="0.25"/>
    <row r="1018401" customFormat="1" x14ac:dyDescent="0.25"/>
    <row r="1018402" customFormat="1" x14ac:dyDescent="0.25"/>
    <row r="1018403" customFormat="1" x14ac:dyDescent="0.25"/>
    <row r="1018404" customFormat="1" x14ac:dyDescent="0.25"/>
    <row r="1018405" customFormat="1" x14ac:dyDescent="0.25"/>
    <row r="1018406" customFormat="1" x14ac:dyDescent="0.25"/>
    <row r="1018407" customFormat="1" x14ac:dyDescent="0.25"/>
    <row r="1018408" customFormat="1" x14ac:dyDescent="0.25"/>
    <row r="1018409" customFormat="1" x14ac:dyDescent="0.25"/>
    <row r="1018410" customFormat="1" x14ac:dyDescent="0.25"/>
    <row r="1018411" customFormat="1" x14ac:dyDescent="0.25"/>
    <row r="1018412" customFormat="1" x14ac:dyDescent="0.25"/>
    <row r="1018413" customFormat="1" x14ac:dyDescent="0.25"/>
    <row r="1018414" customFormat="1" x14ac:dyDescent="0.25"/>
    <row r="1018415" customFormat="1" x14ac:dyDescent="0.25"/>
    <row r="1018416" customFormat="1" x14ac:dyDescent="0.25"/>
    <row r="1018417" customFormat="1" x14ac:dyDescent="0.25"/>
    <row r="1018418" customFormat="1" x14ac:dyDescent="0.25"/>
    <row r="1018419" customFormat="1" x14ac:dyDescent="0.25"/>
    <row r="1018420" customFormat="1" x14ac:dyDescent="0.25"/>
    <row r="1018421" customFormat="1" x14ac:dyDescent="0.25"/>
    <row r="1018422" customFormat="1" x14ac:dyDescent="0.25"/>
    <row r="1018423" customFormat="1" x14ac:dyDescent="0.25"/>
    <row r="1018424" customFormat="1" x14ac:dyDescent="0.25"/>
    <row r="1018425" customFormat="1" x14ac:dyDescent="0.25"/>
    <row r="1018426" customFormat="1" x14ac:dyDescent="0.25"/>
    <row r="1018427" customFormat="1" x14ac:dyDescent="0.25"/>
    <row r="1018428" customFormat="1" x14ac:dyDescent="0.25"/>
    <row r="1018429" customFormat="1" x14ac:dyDescent="0.25"/>
    <row r="1018430" customFormat="1" x14ac:dyDescent="0.25"/>
    <row r="1018431" customFormat="1" x14ac:dyDescent="0.25"/>
    <row r="1018432" customFormat="1" x14ac:dyDescent="0.25"/>
    <row r="1018433" customFormat="1" x14ac:dyDescent="0.25"/>
    <row r="1018434" customFormat="1" x14ac:dyDescent="0.25"/>
    <row r="1018435" customFormat="1" x14ac:dyDescent="0.25"/>
    <row r="1018436" customFormat="1" x14ac:dyDescent="0.25"/>
    <row r="1018437" customFormat="1" x14ac:dyDescent="0.25"/>
    <row r="1018438" customFormat="1" x14ac:dyDescent="0.25"/>
    <row r="1018439" customFormat="1" x14ac:dyDescent="0.25"/>
    <row r="1018440" customFormat="1" x14ac:dyDescent="0.25"/>
    <row r="1018441" customFormat="1" x14ac:dyDescent="0.25"/>
    <row r="1018442" customFormat="1" x14ac:dyDescent="0.25"/>
    <row r="1018443" customFormat="1" x14ac:dyDescent="0.25"/>
    <row r="1018444" customFormat="1" x14ac:dyDescent="0.25"/>
    <row r="1018445" customFormat="1" x14ac:dyDescent="0.25"/>
    <row r="1018446" customFormat="1" x14ac:dyDescent="0.25"/>
    <row r="1018447" customFormat="1" x14ac:dyDescent="0.25"/>
    <row r="1018448" customFormat="1" x14ac:dyDescent="0.25"/>
    <row r="1018449" customFormat="1" x14ac:dyDescent="0.25"/>
    <row r="1018450" customFormat="1" x14ac:dyDescent="0.25"/>
    <row r="1018451" customFormat="1" x14ac:dyDescent="0.25"/>
    <row r="1018452" customFormat="1" x14ac:dyDescent="0.25"/>
    <row r="1018453" customFormat="1" x14ac:dyDescent="0.25"/>
    <row r="1018454" customFormat="1" x14ac:dyDescent="0.25"/>
    <row r="1018455" customFormat="1" x14ac:dyDescent="0.25"/>
    <row r="1018456" customFormat="1" x14ac:dyDescent="0.25"/>
    <row r="1018457" customFormat="1" x14ac:dyDescent="0.25"/>
    <row r="1018458" customFormat="1" x14ac:dyDescent="0.25"/>
    <row r="1018459" customFormat="1" x14ac:dyDescent="0.25"/>
    <row r="1018460" customFormat="1" x14ac:dyDescent="0.25"/>
    <row r="1018461" customFormat="1" x14ac:dyDescent="0.25"/>
    <row r="1018462" customFormat="1" x14ac:dyDescent="0.25"/>
    <row r="1018463" customFormat="1" x14ac:dyDescent="0.25"/>
    <row r="1018464" customFormat="1" x14ac:dyDescent="0.25"/>
    <row r="1018465" customFormat="1" x14ac:dyDescent="0.25"/>
    <row r="1018466" customFormat="1" x14ac:dyDescent="0.25"/>
    <row r="1018467" customFormat="1" x14ac:dyDescent="0.25"/>
    <row r="1018468" customFormat="1" x14ac:dyDescent="0.25"/>
    <row r="1018469" customFormat="1" x14ac:dyDescent="0.25"/>
    <row r="1018470" customFormat="1" x14ac:dyDescent="0.25"/>
    <row r="1018471" customFormat="1" x14ac:dyDescent="0.25"/>
    <row r="1018472" customFormat="1" x14ac:dyDescent="0.25"/>
    <row r="1018473" customFormat="1" x14ac:dyDescent="0.25"/>
    <row r="1018474" customFormat="1" x14ac:dyDescent="0.25"/>
    <row r="1018475" customFormat="1" x14ac:dyDescent="0.25"/>
    <row r="1018476" customFormat="1" x14ac:dyDescent="0.25"/>
    <row r="1018477" customFormat="1" x14ac:dyDescent="0.25"/>
    <row r="1018478" customFormat="1" x14ac:dyDescent="0.25"/>
    <row r="1018479" customFormat="1" x14ac:dyDescent="0.25"/>
    <row r="1018480" customFormat="1" x14ac:dyDescent="0.25"/>
    <row r="1018481" customFormat="1" x14ac:dyDescent="0.25"/>
    <row r="1018482" customFormat="1" x14ac:dyDescent="0.25"/>
    <row r="1018483" customFormat="1" x14ac:dyDescent="0.25"/>
    <row r="1018484" customFormat="1" x14ac:dyDescent="0.25"/>
    <row r="1018485" customFormat="1" x14ac:dyDescent="0.25"/>
    <row r="1018486" customFormat="1" x14ac:dyDescent="0.25"/>
    <row r="1018487" customFormat="1" x14ac:dyDescent="0.25"/>
    <row r="1018488" customFormat="1" x14ac:dyDescent="0.25"/>
    <row r="1018489" customFormat="1" x14ac:dyDescent="0.25"/>
    <row r="1018490" customFormat="1" x14ac:dyDescent="0.25"/>
    <row r="1018491" customFormat="1" x14ac:dyDescent="0.25"/>
    <row r="1018492" customFormat="1" x14ac:dyDescent="0.25"/>
    <row r="1018493" customFormat="1" x14ac:dyDescent="0.25"/>
    <row r="1018494" customFormat="1" x14ac:dyDescent="0.25"/>
    <row r="1018495" customFormat="1" x14ac:dyDescent="0.25"/>
    <row r="1018496" customFormat="1" x14ac:dyDescent="0.25"/>
    <row r="1018497" customFormat="1" x14ac:dyDescent="0.25"/>
    <row r="1018498" customFormat="1" x14ac:dyDescent="0.25"/>
    <row r="1018499" customFormat="1" x14ac:dyDescent="0.25"/>
    <row r="1018500" customFormat="1" x14ac:dyDescent="0.25"/>
    <row r="1018501" customFormat="1" x14ac:dyDescent="0.25"/>
    <row r="1018502" customFormat="1" x14ac:dyDescent="0.25"/>
    <row r="1018503" customFormat="1" x14ac:dyDescent="0.25"/>
    <row r="1018504" customFormat="1" x14ac:dyDescent="0.25"/>
    <row r="1018505" customFormat="1" x14ac:dyDescent="0.25"/>
    <row r="1018506" customFormat="1" x14ac:dyDescent="0.25"/>
    <row r="1018507" customFormat="1" x14ac:dyDescent="0.25"/>
    <row r="1018508" customFormat="1" x14ac:dyDescent="0.25"/>
    <row r="1018509" customFormat="1" x14ac:dyDescent="0.25"/>
    <row r="1018510" customFormat="1" x14ac:dyDescent="0.25"/>
    <row r="1018511" customFormat="1" x14ac:dyDescent="0.25"/>
    <row r="1018512" customFormat="1" x14ac:dyDescent="0.25"/>
    <row r="1018513" customFormat="1" x14ac:dyDescent="0.25"/>
    <row r="1018514" customFormat="1" x14ac:dyDescent="0.25"/>
    <row r="1018515" customFormat="1" x14ac:dyDescent="0.25"/>
    <row r="1018516" customFormat="1" x14ac:dyDescent="0.25"/>
    <row r="1018517" customFormat="1" x14ac:dyDescent="0.25"/>
    <row r="1018518" customFormat="1" x14ac:dyDescent="0.25"/>
    <row r="1018519" customFormat="1" x14ac:dyDescent="0.25"/>
    <row r="1018520" customFormat="1" x14ac:dyDescent="0.25"/>
    <row r="1018521" customFormat="1" x14ac:dyDescent="0.25"/>
    <row r="1018522" customFormat="1" x14ac:dyDescent="0.25"/>
    <row r="1018523" customFormat="1" x14ac:dyDescent="0.25"/>
    <row r="1018524" customFormat="1" x14ac:dyDescent="0.25"/>
    <row r="1018525" customFormat="1" x14ac:dyDescent="0.25"/>
    <row r="1018526" customFormat="1" x14ac:dyDescent="0.25"/>
    <row r="1018527" customFormat="1" x14ac:dyDescent="0.25"/>
    <row r="1018528" customFormat="1" x14ac:dyDescent="0.25"/>
    <row r="1018529" customFormat="1" x14ac:dyDescent="0.25"/>
    <row r="1018530" customFormat="1" x14ac:dyDescent="0.25"/>
    <row r="1018531" customFormat="1" x14ac:dyDescent="0.25"/>
    <row r="1018532" customFormat="1" x14ac:dyDescent="0.25"/>
    <row r="1018533" customFormat="1" x14ac:dyDescent="0.25"/>
    <row r="1018534" customFormat="1" x14ac:dyDescent="0.25"/>
    <row r="1018535" customFormat="1" x14ac:dyDescent="0.25"/>
    <row r="1018536" customFormat="1" x14ac:dyDescent="0.25"/>
    <row r="1018537" customFormat="1" x14ac:dyDescent="0.25"/>
    <row r="1018538" customFormat="1" x14ac:dyDescent="0.25"/>
    <row r="1018539" customFormat="1" x14ac:dyDescent="0.25"/>
    <row r="1018540" customFormat="1" x14ac:dyDescent="0.25"/>
    <row r="1018541" customFormat="1" x14ac:dyDescent="0.25"/>
    <row r="1018542" customFormat="1" x14ac:dyDescent="0.25"/>
    <row r="1018543" customFormat="1" x14ac:dyDescent="0.25"/>
    <row r="1018544" customFormat="1" x14ac:dyDescent="0.25"/>
    <row r="1018545" customFormat="1" x14ac:dyDescent="0.25"/>
    <row r="1018546" customFormat="1" x14ac:dyDescent="0.25"/>
    <row r="1018547" customFormat="1" x14ac:dyDescent="0.25"/>
    <row r="1018548" customFormat="1" x14ac:dyDescent="0.25"/>
    <row r="1018549" customFormat="1" x14ac:dyDescent="0.25"/>
    <row r="1018550" customFormat="1" x14ac:dyDescent="0.25"/>
    <row r="1018551" customFormat="1" x14ac:dyDescent="0.25"/>
    <row r="1018552" customFormat="1" x14ac:dyDescent="0.25"/>
    <row r="1018553" customFormat="1" x14ac:dyDescent="0.25"/>
    <row r="1018554" customFormat="1" x14ac:dyDescent="0.25"/>
    <row r="1018555" customFormat="1" x14ac:dyDescent="0.25"/>
    <row r="1018556" customFormat="1" x14ac:dyDescent="0.25"/>
    <row r="1018557" customFormat="1" x14ac:dyDescent="0.25"/>
    <row r="1018558" customFormat="1" x14ac:dyDescent="0.25"/>
    <row r="1018559" customFormat="1" x14ac:dyDescent="0.25"/>
    <row r="1018560" customFormat="1" x14ac:dyDescent="0.25"/>
    <row r="1018561" customFormat="1" x14ac:dyDescent="0.25"/>
    <row r="1018562" customFormat="1" x14ac:dyDescent="0.25"/>
    <row r="1018563" customFormat="1" x14ac:dyDescent="0.25"/>
    <row r="1018564" customFormat="1" x14ac:dyDescent="0.25"/>
    <row r="1018565" customFormat="1" x14ac:dyDescent="0.25"/>
    <row r="1018566" customFormat="1" x14ac:dyDescent="0.25"/>
    <row r="1018567" customFormat="1" x14ac:dyDescent="0.25"/>
    <row r="1018568" customFormat="1" x14ac:dyDescent="0.25"/>
    <row r="1018569" customFormat="1" x14ac:dyDescent="0.25"/>
    <row r="1018570" customFormat="1" x14ac:dyDescent="0.25"/>
    <row r="1018571" customFormat="1" x14ac:dyDescent="0.25"/>
    <row r="1018572" customFormat="1" x14ac:dyDescent="0.25"/>
    <row r="1018573" customFormat="1" x14ac:dyDescent="0.25"/>
    <row r="1018574" customFormat="1" x14ac:dyDescent="0.25"/>
    <row r="1018575" customFormat="1" x14ac:dyDescent="0.25"/>
    <row r="1018576" customFormat="1" x14ac:dyDescent="0.25"/>
    <row r="1018577" customFormat="1" x14ac:dyDescent="0.25"/>
    <row r="1018578" customFormat="1" x14ac:dyDescent="0.25"/>
    <row r="1018579" customFormat="1" x14ac:dyDescent="0.25"/>
    <row r="1018580" customFormat="1" x14ac:dyDescent="0.25"/>
    <row r="1018581" customFormat="1" x14ac:dyDescent="0.25"/>
    <row r="1018582" customFormat="1" x14ac:dyDescent="0.25"/>
    <row r="1018583" customFormat="1" x14ac:dyDescent="0.25"/>
    <row r="1018584" customFormat="1" x14ac:dyDescent="0.25"/>
    <row r="1018585" customFormat="1" x14ac:dyDescent="0.25"/>
    <row r="1018586" customFormat="1" x14ac:dyDescent="0.25"/>
    <row r="1018587" customFormat="1" x14ac:dyDescent="0.25"/>
    <row r="1018588" customFormat="1" x14ac:dyDescent="0.25"/>
    <row r="1018589" customFormat="1" x14ac:dyDescent="0.25"/>
    <row r="1018590" customFormat="1" x14ac:dyDescent="0.25"/>
    <row r="1018591" customFormat="1" x14ac:dyDescent="0.25"/>
    <row r="1018592" customFormat="1" x14ac:dyDescent="0.25"/>
    <row r="1018593" customFormat="1" x14ac:dyDescent="0.25"/>
    <row r="1018594" customFormat="1" x14ac:dyDescent="0.25"/>
    <row r="1018595" customFormat="1" x14ac:dyDescent="0.25"/>
    <row r="1018596" customFormat="1" x14ac:dyDescent="0.25"/>
    <row r="1018597" customFormat="1" x14ac:dyDescent="0.25"/>
    <row r="1018598" customFormat="1" x14ac:dyDescent="0.25"/>
    <row r="1018599" customFormat="1" x14ac:dyDescent="0.25"/>
    <row r="1018600" customFormat="1" x14ac:dyDescent="0.25"/>
    <row r="1018601" customFormat="1" x14ac:dyDescent="0.25"/>
    <row r="1018602" customFormat="1" x14ac:dyDescent="0.25"/>
    <row r="1018603" customFormat="1" x14ac:dyDescent="0.25"/>
    <row r="1018604" customFormat="1" x14ac:dyDescent="0.25"/>
    <row r="1018605" customFormat="1" x14ac:dyDescent="0.25"/>
    <row r="1018606" customFormat="1" x14ac:dyDescent="0.25"/>
    <row r="1018607" customFormat="1" x14ac:dyDescent="0.25"/>
    <row r="1018608" customFormat="1" x14ac:dyDescent="0.25"/>
    <row r="1018609" customFormat="1" x14ac:dyDescent="0.25"/>
    <row r="1018610" customFormat="1" x14ac:dyDescent="0.25"/>
    <row r="1018611" customFormat="1" x14ac:dyDescent="0.25"/>
    <row r="1018612" customFormat="1" x14ac:dyDescent="0.25"/>
    <row r="1018613" customFormat="1" x14ac:dyDescent="0.25"/>
    <row r="1018614" customFormat="1" x14ac:dyDescent="0.25"/>
    <row r="1018615" customFormat="1" x14ac:dyDescent="0.25"/>
    <row r="1018616" customFormat="1" x14ac:dyDescent="0.25"/>
    <row r="1018617" customFormat="1" x14ac:dyDescent="0.25"/>
    <row r="1018618" customFormat="1" x14ac:dyDescent="0.25"/>
    <row r="1018619" customFormat="1" x14ac:dyDescent="0.25"/>
    <row r="1018620" customFormat="1" x14ac:dyDescent="0.25"/>
    <row r="1018621" customFormat="1" x14ac:dyDescent="0.25"/>
    <row r="1018622" customFormat="1" x14ac:dyDescent="0.25"/>
    <row r="1018623" customFormat="1" x14ac:dyDescent="0.25"/>
    <row r="1018624" customFormat="1" x14ac:dyDescent="0.25"/>
    <row r="1018625" customFormat="1" x14ac:dyDescent="0.25"/>
    <row r="1018626" customFormat="1" x14ac:dyDescent="0.25"/>
    <row r="1018627" customFormat="1" x14ac:dyDescent="0.25"/>
    <row r="1018628" customFormat="1" x14ac:dyDescent="0.25"/>
    <row r="1018629" customFormat="1" x14ac:dyDescent="0.25"/>
    <row r="1018630" customFormat="1" x14ac:dyDescent="0.25"/>
    <row r="1018631" customFormat="1" x14ac:dyDescent="0.25"/>
    <row r="1018632" customFormat="1" x14ac:dyDescent="0.25"/>
    <row r="1018633" customFormat="1" x14ac:dyDescent="0.25"/>
    <row r="1018634" customFormat="1" x14ac:dyDescent="0.25"/>
    <row r="1018635" customFormat="1" x14ac:dyDescent="0.25"/>
    <row r="1018636" customFormat="1" x14ac:dyDescent="0.25"/>
    <row r="1018637" customFormat="1" x14ac:dyDescent="0.25"/>
    <row r="1018638" customFormat="1" x14ac:dyDescent="0.25"/>
    <row r="1018639" customFormat="1" x14ac:dyDescent="0.25"/>
    <row r="1018640" customFormat="1" x14ac:dyDescent="0.25"/>
    <row r="1018641" customFormat="1" x14ac:dyDescent="0.25"/>
    <row r="1018642" customFormat="1" x14ac:dyDescent="0.25"/>
    <row r="1018643" customFormat="1" x14ac:dyDescent="0.25"/>
    <row r="1018644" customFormat="1" x14ac:dyDescent="0.25"/>
    <row r="1018645" customFormat="1" x14ac:dyDescent="0.25"/>
    <row r="1018646" customFormat="1" x14ac:dyDescent="0.25"/>
    <row r="1018647" customFormat="1" x14ac:dyDescent="0.25"/>
    <row r="1018648" customFormat="1" x14ac:dyDescent="0.25"/>
    <row r="1018649" customFormat="1" x14ac:dyDescent="0.25"/>
    <row r="1018650" customFormat="1" x14ac:dyDescent="0.25"/>
    <row r="1018651" customFormat="1" x14ac:dyDescent="0.25"/>
    <row r="1018652" customFormat="1" x14ac:dyDescent="0.25"/>
    <row r="1018653" customFormat="1" x14ac:dyDescent="0.25"/>
    <row r="1018654" customFormat="1" x14ac:dyDescent="0.25"/>
    <row r="1018655" customFormat="1" x14ac:dyDescent="0.25"/>
    <row r="1018656" customFormat="1" x14ac:dyDescent="0.25"/>
    <row r="1018657" customFormat="1" x14ac:dyDescent="0.25"/>
    <row r="1018658" customFormat="1" x14ac:dyDescent="0.25"/>
    <row r="1018659" customFormat="1" x14ac:dyDescent="0.25"/>
    <row r="1018660" customFormat="1" x14ac:dyDescent="0.25"/>
    <row r="1018661" customFormat="1" x14ac:dyDescent="0.25"/>
    <row r="1018662" customFormat="1" x14ac:dyDescent="0.25"/>
    <row r="1018663" customFormat="1" x14ac:dyDescent="0.25"/>
    <row r="1018664" customFormat="1" x14ac:dyDescent="0.25"/>
    <row r="1018665" customFormat="1" x14ac:dyDescent="0.25"/>
    <row r="1018666" customFormat="1" x14ac:dyDescent="0.25"/>
    <row r="1018667" customFormat="1" x14ac:dyDescent="0.25"/>
    <row r="1018668" customFormat="1" x14ac:dyDescent="0.25"/>
    <row r="1018669" customFormat="1" x14ac:dyDescent="0.25"/>
    <row r="1018670" customFormat="1" x14ac:dyDescent="0.25"/>
    <row r="1018671" customFormat="1" x14ac:dyDescent="0.25"/>
    <row r="1018672" customFormat="1" x14ac:dyDescent="0.25"/>
    <row r="1018673" customFormat="1" x14ac:dyDescent="0.25"/>
    <row r="1018674" customFormat="1" x14ac:dyDescent="0.25"/>
    <row r="1018675" customFormat="1" x14ac:dyDescent="0.25"/>
    <row r="1018676" customFormat="1" x14ac:dyDescent="0.25"/>
    <row r="1018677" customFormat="1" x14ac:dyDescent="0.25"/>
    <row r="1018678" customFormat="1" x14ac:dyDescent="0.25"/>
    <row r="1018679" customFormat="1" x14ac:dyDescent="0.25"/>
    <row r="1018680" customFormat="1" x14ac:dyDescent="0.25"/>
    <row r="1018681" customFormat="1" x14ac:dyDescent="0.25"/>
    <row r="1018682" customFormat="1" x14ac:dyDescent="0.25"/>
    <row r="1018683" customFormat="1" x14ac:dyDescent="0.25"/>
    <row r="1018684" customFormat="1" x14ac:dyDescent="0.25"/>
    <row r="1018685" customFormat="1" x14ac:dyDescent="0.25"/>
    <row r="1018686" customFormat="1" x14ac:dyDescent="0.25"/>
    <row r="1018687" customFormat="1" x14ac:dyDescent="0.25"/>
    <row r="1018688" customFormat="1" x14ac:dyDescent="0.25"/>
    <row r="1018689" customFormat="1" x14ac:dyDescent="0.25"/>
    <row r="1018690" customFormat="1" x14ac:dyDescent="0.25"/>
    <row r="1018691" customFormat="1" x14ac:dyDescent="0.25"/>
    <row r="1018692" customFormat="1" x14ac:dyDescent="0.25"/>
    <row r="1018693" customFormat="1" x14ac:dyDescent="0.25"/>
    <row r="1018694" customFormat="1" x14ac:dyDescent="0.25"/>
    <row r="1018695" customFormat="1" x14ac:dyDescent="0.25"/>
    <row r="1018696" customFormat="1" x14ac:dyDescent="0.25"/>
    <row r="1018697" customFormat="1" x14ac:dyDescent="0.25"/>
    <row r="1018698" customFormat="1" x14ac:dyDescent="0.25"/>
    <row r="1018699" customFormat="1" x14ac:dyDescent="0.25"/>
    <row r="1018700" customFormat="1" x14ac:dyDescent="0.25"/>
    <row r="1018701" customFormat="1" x14ac:dyDescent="0.25"/>
    <row r="1018702" customFormat="1" x14ac:dyDescent="0.25"/>
    <row r="1018703" customFormat="1" x14ac:dyDescent="0.25"/>
    <row r="1018704" customFormat="1" x14ac:dyDescent="0.25"/>
    <row r="1018705" customFormat="1" x14ac:dyDescent="0.25"/>
    <row r="1018706" customFormat="1" x14ac:dyDescent="0.25"/>
    <row r="1018707" customFormat="1" x14ac:dyDescent="0.25"/>
    <row r="1018708" customFormat="1" x14ac:dyDescent="0.25"/>
    <row r="1018709" customFormat="1" x14ac:dyDescent="0.25"/>
    <row r="1018710" customFormat="1" x14ac:dyDescent="0.25"/>
    <row r="1018711" customFormat="1" x14ac:dyDescent="0.25"/>
    <row r="1018712" customFormat="1" x14ac:dyDescent="0.25"/>
    <row r="1018713" customFormat="1" x14ac:dyDescent="0.25"/>
    <row r="1018714" customFormat="1" x14ac:dyDescent="0.25"/>
    <row r="1018715" customFormat="1" x14ac:dyDescent="0.25"/>
    <row r="1018716" customFormat="1" x14ac:dyDescent="0.25"/>
    <row r="1018717" customFormat="1" x14ac:dyDescent="0.25"/>
    <row r="1018718" customFormat="1" x14ac:dyDescent="0.25"/>
    <row r="1018719" customFormat="1" x14ac:dyDescent="0.25"/>
    <row r="1018720" customFormat="1" x14ac:dyDescent="0.25"/>
    <row r="1018721" customFormat="1" x14ac:dyDescent="0.25"/>
    <row r="1018722" customFormat="1" x14ac:dyDescent="0.25"/>
    <row r="1018723" customFormat="1" x14ac:dyDescent="0.25"/>
    <row r="1018724" customFormat="1" x14ac:dyDescent="0.25"/>
    <row r="1018725" customFormat="1" x14ac:dyDescent="0.25"/>
    <row r="1018726" customFormat="1" x14ac:dyDescent="0.25"/>
    <row r="1018727" customFormat="1" x14ac:dyDescent="0.25"/>
    <row r="1018728" customFormat="1" x14ac:dyDescent="0.25"/>
    <row r="1018729" customFormat="1" x14ac:dyDescent="0.25"/>
    <row r="1018730" customFormat="1" x14ac:dyDescent="0.25"/>
    <row r="1018731" customFormat="1" x14ac:dyDescent="0.25"/>
    <row r="1018732" customFormat="1" x14ac:dyDescent="0.25"/>
    <row r="1018733" customFormat="1" x14ac:dyDescent="0.25"/>
    <row r="1018734" customFormat="1" x14ac:dyDescent="0.25"/>
    <row r="1018735" customFormat="1" x14ac:dyDescent="0.25"/>
    <row r="1018736" customFormat="1" x14ac:dyDescent="0.25"/>
    <row r="1018737" customFormat="1" x14ac:dyDescent="0.25"/>
    <row r="1018738" customFormat="1" x14ac:dyDescent="0.25"/>
    <row r="1018739" customFormat="1" x14ac:dyDescent="0.25"/>
    <row r="1018740" customFormat="1" x14ac:dyDescent="0.25"/>
    <row r="1018741" customFormat="1" x14ac:dyDescent="0.25"/>
    <row r="1018742" customFormat="1" x14ac:dyDescent="0.25"/>
    <row r="1018743" customFormat="1" x14ac:dyDescent="0.25"/>
    <row r="1018744" customFormat="1" x14ac:dyDescent="0.25"/>
    <row r="1018745" customFormat="1" x14ac:dyDescent="0.25"/>
    <row r="1018746" customFormat="1" x14ac:dyDescent="0.25"/>
    <row r="1018747" customFormat="1" x14ac:dyDescent="0.25"/>
    <row r="1018748" customFormat="1" x14ac:dyDescent="0.25"/>
    <row r="1018749" customFormat="1" x14ac:dyDescent="0.25"/>
    <row r="1018750" customFormat="1" x14ac:dyDescent="0.25"/>
    <row r="1018751" customFormat="1" x14ac:dyDescent="0.25"/>
    <row r="1018752" customFormat="1" x14ac:dyDescent="0.25"/>
    <row r="1018753" customFormat="1" x14ac:dyDescent="0.25"/>
    <row r="1018754" customFormat="1" x14ac:dyDescent="0.25"/>
    <row r="1018755" customFormat="1" x14ac:dyDescent="0.25"/>
    <row r="1018756" customFormat="1" x14ac:dyDescent="0.25"/>
    <row r="1018757" customFormat="1" x14ac:dyDescent="0.25"/>
    <row r="1018758" customFormat="1" x14ac:dyDescent="0.25"/>
    <row r="1018759" customFormat="1" x14ac:dyDescent="0.25"/>
    <row r="1018760" customFormat="1" x14ac:dyDescent="0.25"/>
    <row r="1018761" customFormat="1" x14ac:dyDescent="0.25"/>
    <row r="1018762" customFormat="1" x14ac:dyDescent="0.25"/>
    <row r="1018763" customFormat="1" x14ac:dyDescent="0.25"/>
    <row r="1018764" customFormat="1" x14ac:dyDescent="0.25"/>
    <row r="1018765" customFormat="1" x14ac:dyDescent="0.25"/>
    <row r="1018766" customFormat="1" x14ac:dyDescent="0.25"/>
    <row r="1018767" customFormat="1" x14ac:dyDescent="0.25"/>
    <row r="1018768" customFormat="1" x14ac:dyDescent="0.25"/>
    <row r="1018769" customFormat="1" x14ac:dyDescent="0.25"/>
    <row r="1018770" customFormat="1" x14ac:dyDescent="0.25"/>
    <row r="1018771" customFormat="1" x14ac:dyDescent="0.25"/>
    <row r="1018772" customFormat="1" x14ac:dyDescent="0.25"/>
    <row r="1018773" customFormat="1" x14ac:dyDescent="0.25"/>
    <row r="1018774" customFormat="1" x14ac:dyDescent="0.25"/>
    <row r="1018775" customFormat="1" x14ac:dyDescent="0.25"/>
    <row r="1018776" customFormat="1" x14ac:dyDescent="0.25"/>
    <row r="1018777" customFormat="1" x14ac:dyDescent="0.25"/>
    <row r="1018778" customFormat="1" x14ac:dyDescent="0.25"/>
    <row r="1018779" customFormat="1" x14ac:dyDescent="0.25"/>
    <row r="1018780" customFormat="1" x14ac:dyDescent="0.25"/>
    <row r="1018781" customFormat="1" x14ac:dyDescent="0.25"/>
    <row r="1018782" customFormat="1" x14ac:dyDescent="0.25"/>
    <row r="1018783" customFormat="1" x14ac:dyDescent="0.25"/>
    <row r="1018784" customFormat="1" x14ac:dyDescent="0.25"/>
    <row r="1018785" customFormat="1" x14ac:dyDescent="0.25"/>
    <row r="1018786" customFormat="1" x14ac:dyDescent="0.25"/>
    <row r="1018787" customFormat="1" x14ac:dyDescent="0.25"/>
    <row r="1018788" customFormat="1" x14ac:dyDescent="0.25"/>
    <row r="1018789" customFormat="1" x14ac:dyDescent="0.25"/>
    <row r="1018790" customFormat="1" x14ac:dyDescent="0.25"/>
    <row r="1018791" customFormat="1" x14ac:dyDescent="0.25"/>
    <row r="1018792" customFormat="1" x14ac:dyDescent="0.25"/>
    <row r="1018793" customFormat="1" x14ac:dyDescent="0.25"/>
    <row r="1018794" customFormat="1" x14ac:dyDescent="0.25"/>
    <row r="1018795" customFormat="1" x14ac:dyDescent="0.25"/>
    <row r="1018796" customFormat="1" x14ac:dyDescent="0.25"/>
    <row r="1018797" customFormat="1" x14ac:dyDescent="0.25"/>
    <row r="1018798" customFormat="1" x14ac:dyDescent="0.25"/>
    <row r="1018799" customFormat="1" x14ac:dyDescent="0.25"/>
    <row r="1018800" customFormat="1" x14ac:dyDescent="0.25"/>
    <row r="1018801" customFormat="1" x14ac:dyDescent="0.25"/>
    <row r="1018802" customFormat="1" x14ac:dyDescent="0.25"/>
    <row r="1018803" customFormat="1" x14ac:dyDescent="0.25"/>
    <row r="1018804" customFormat="1" x14ac:dyDescent="0.25"/>
    <row r="1018805" customFormat="1" x14ac:dyDescent="0.25"/>
    <row r="1018806" customFormat="1" x14ac:dyDescent="0.25"/>
    <row r="1018807" customFormat="1" x14ac:dyDescent="0.25"/>
    <row r="1018808" customFormat="1" x14ac:dyDescent="0.25"/>
    <row r="1018809" customFormat="1" x14ac:dyDescent="0.25"/>
    <row r="1018810" customFormat="1" x14ac:dyDescent="0.25"/>
    <row r="1018811" customFormat="1" x14ac:dyDescent="0.25"/>
    <row r="1018812" customFormat="1" x14ac:dyDescent="0.25"/>
    <row r="1018813" customFormat="1" x14ac:dyDescent="0.25"/>
    <row r="1018814" customFormat="1" x14ac:dyDescent="0.25"/>
    <row r="1018815" customFormat="1" x14ac:dyDescent="0.25"/>
    <row r="1018816" customFormat="1" x14ac:dyDescent="0.25"/>
    <row r="1018817" customFormat="1" x14ac:dyDescent="0.25"/>
    <row r="1018818" customFormat="1" x14ac:dyDescent="0.25"/>
    <row r="1018819" customFormat="1" x14ac:dyDescent="0.25"/>
    <row r="1018820" customFormat="1" x14ac:dyDescent="0.25"/>
    <row r="1018821" customFormat="1" x14ac:dyDescent="0.25"/>
    <row r="1018822" customFormat="1" x14ac:dyDescent="0.25"/>
    <row r="1018823" customFormat="1" x14ac:dyDescent="0.25"/>
    <row r="1018824" customFormat="1" x14ac:dyDescent="0.25"/>
    <row r="1018825" customFormat="1" x14ac:dyDescent="0.25"/>
    <row r="1018826" customFormat="1" x14ac:dyDescent="0.25"/>
    <row r="1018827" customFormat="1" x14ac:dyDescent="0.25"/>
    <row r="1018828" customFormat="1" x14ac:dyDescent="0.25"/>
    <row r="1018829" customFormat="1" x14ac:dyDescent="0.25"/>
    <row r="1018830" customFormat="1" x14ac:dyDescent="0.25"/>
    <row r="1018831" customFormat="1" x14ac:dyDescent="0.25"/>
    <row r="1018832" customFormat="1" x14ac:dyDescent="0.25"/>
    <row r="1018833" customFormat="1" x14ac:dyDescent="0.25"/>
    <row r="1018834" customFormat="1" x14ac:dyDescent="0.25"/>
    <row r="1018835" customFormat="1" x14ac:dyDescent="0.25"/>
    <row r="1018836" customFormat="1" x14ac:dyDescent="0.25"/>
    <row r="1018837" customFormat="1" x14ac:dyDescent="0.25"/>
    <row r="1018838" customFormat="1" x14ac:dyDescent="0.25"/>
    <row r="1018839" customFormat="1" x14ac:dyDescent="0.25"/>
    <row r="1018840" customFormat="1" x14ac:dyDescent="0.25"/>
    <row r="1018841" customFormat="1" x14ac:dyDescent="0.25"/>
    <row r="1018842" customFormat="1" x14ac:dyDescent="0.25"/>
    <row r="1018843" customFormat="1" x14ac:dyDescent="0.25"/>
    <row r="1018844" customFormat="1" x14ac:dyDescent="0.25"/>
    <row r="1018845" customFormat="1" x14ac:dyDescent="0.25"/>
    <row r="1018846" customFormat="1" x14ac:dyDescent="0.25"/>
    <row r="1018847" customFormat="1" x14ac:dyDescent="0.25"/>
    <row r="1018848" customFormat="1" x14ac:dyDescent="0.25"/>
    <row r="1018849" customFormat="1" x14ac:dyDescent="0.25"/>
    <row r="1018850" customFormat="1" x14ac:dyDescent="0.25"/>
    <row r="1018851" customFormat="1" x14ac:dyDescent="0.25"/>
    <row r="1018852" customFormat="1" x14ac:dyDescent="0.25"/>
    <row r="1018853" customFormat="1" x14ac:dyDescent="0.25"/>
    <row r="1018854" customFormat="1" x14ac:dyDescent="0.25"/>
    <row r="1018855" customFormat="1" x14ac:dyDescent="0.25"/>
    <row r="1018856" customFormat="1" x14ac:dyDescent="0.25"/>
    <row r="1018857" customFormat="1" x14ac:dyDescent="0.25"/>
    <row r="1018858" customFormat="1" x14ac:dyDescent="0.25"/>
    <row r="1018859" customFormat="1" x14ac:dyDescent="0.25"/>
    <row r="1018860" customFormat="1" x14ac:dyDescent="0.25"/>
    <row r="1018861" customFormat="1" x14ac:dyDescent="0.25"/>
    <row r="1018862" customFormat="1" x14ac:dyDescent="0.25"/>
    <row r="1018863" customFormat="1" x14ac:dyDescent="0.25"/>
    <row r="1018864" customFormat="1" x14ac:dyDescent="0.25"/>
    <row r="1018865" customFormat="1" x14ac:dyDescent="0.25"/>
    <row r="1018866" customFormat="1" x14ac:dyDescent="0.25"/>
    <row r="1018867" customFormat="1" x14ac:dyDescent="0.25"/>
    <row r="1018868" customFormat="1" x14ac:dyDescent="0.25"/>
    <row r="1018869" customFormat="1" x14ac:dyDescent="0.25"/>
    <row r="1018870" customFormat="1" x14ac:dyDescent="0.25"/>
    <row r="1018871" customFormat="1" x14ac:dyDescent="0.25"/>
    <row r="1018872" customFormat="1" x14ac:dyDescent="0.25"/>
    <row r="1018873" customFormat="1" x14ac:dyDescent="0.25"/>
    <row r="1018874" customFormat="1" x14ac:dyDescent="0.25"/>
    <row r="1018875" customFormat="1" x14ac:dyDescent="0.25"/>
    <row r="1018876" customFormat="1" x14ac:dyDescent="0.25"/>
    <row r="1018877" customFormat="1" x14ac:dyDescent="0.25"/>
    <row r="1018878" customFormat="1" x14ac:dyDescent="0.25"/>
    <row r="1018879" customFormat="1" x14ac:dyDescent="0.25"/>
    <row r="1018880" customFormat="1" x14ac:dyDescent="0.25"/>
    <row r="1018881" customFormat="1" x14ac:dyDescent="0.25"/>
    <row r="1018882" customFormat="1" x14ac:dyDescent="0.25"/>
    <row r="1018883" customFormat="1" x14ac:dyDescent="0.25"/>
    <row r="1018884" customFormat="1" x14ac:dyDescent="0.25"/>
    <row r="1018885" customFormat="1" x14ac:dyDescent="0.25"/>
    <row r="1018886" customFormat="1" x14ac:dyDescent="0.25"/>
    <row r="1018887" customFormat="1" x14ac:dyDescent="0.25"/>
    <row r="1018888" customFormat="1" x14ac:dyDescent="0.25"/>
    <row r="1018889" customFormat="1" x14ac:dyDescent="0.25"/>
    <row r="1018890" customFormat="1" x14ac:dyDescent="0.25"/>
    <row r="1018891" customFormat="1" x14ac:dyDescent="0.25"/>
    <row r="1018892" customFormat="1" x14ac:dyDescent="0.25"/>
    <row r="1018893" customFormat="1" x14ac:dyDescent="0.25"/>
    <row r="1018894" customFormat="1" x14ac:dyDescent="0.25"/>
    <row r="1018895" customFormat="1" x14ac:dyDescent="0.25"/>
    <row r="1018896" customFormat="1" x14ac:dyDescent="0.25"/>
    <row r="1018897" customFormat="1" x14ac:dyDescent="0.25"/>
    <row r="1018898" customFormat="1" x14ac:dyDescent="0.25"/>
    <row r="1018899" customFormat="1" x14ac:dyDescent="0.25"/>
    <row r="1018900" customFormat="1" x14ac:dyDescent="0.25"/>
    <row r="1018901" customFormat="1" x14ac:dyDescent="0.25"/>
    <row r="1018902" customFormat="1" x14ac:dyDescent="0.25"/>
    <row r="1018903" customFormat="1" x14ac:dyDescent="0.25"/>
    <row r="1018904" customFormat="1" x14ac:dyDescent="0.25"/>
    <row r="1018905" customFormat="1" x14ac:dyDescent="0.25"/>
    <row r="1018906" customFormat="1" x14ac:dyDescent="0.25"/>
    <row r="1018907" customFormat="1" x14ac:dyDescent="0.25"/>
    <row r="1018908" customFormat="1" x14ac:dyDescent="0.25"/>
    <row r="1018909" customFormat="1" x14ac:dyDescent="0.25"/>
    <row r="1018910" customFormat="1" x14ac:dyDescent="0.25"/>
    <row r="1018911" customFormat="1" x14ac:dyDescent="0.25"/>
    <row r="1018912" customFormat="1" x14ac:dyDescent="0.25"/>
    <row r="1018913" customFormat="1" x14ac:dyDescent="0.25"/>
    <row r="1018914" customFormat="1" x14ac:dyDescent="0.25"/>
    <row r="1018915" customFormat="1" x14ac:dyDescent="0.25"/>
    <row r="1018916" customFormat="1" x14ac:dyDescent="0.25"/>
    <row r="1018917" customFormat="1" x14ac:dyDescent="0.25"/>
    <row r="1018918" customFormat="1" x14ac:dyDescent="0.25"/>
    <row r="1018919" customFormat="1" x14ac:dyDescent="0.25"/>
    <row r="1018920" customFormat="1" x14ac:dyDescent="0.25"/>
    <row r="1018921" customFormat="1" x14ac:dyDescent="0.25"/>
    <row r="1018922" customFormat="1" x14ac:dyDescent="0.25"/>
    <row r="1018923" customFormat="1" x14ac:dyDescent="0.25"/>
    <row r="1018924" customFormat="1" x14ac:dyDescent="0.25"/>
    <row r="1018925" customFormat="1" x14ac:dyDescent="0.25"/>
    <row r="1018926" customFormat="1" x14ac:dyDescent="0.25"/>
    <row r="1018927" customFormat="1" x14ac:dyDescent="0.25"/>
    <row r="1018928" customFormat="1" x14ac:dyDescent="0.25"/>
    <row r="1018929" customFormat="1" x14ac:dyDescent="0.25"/>
    <row r="1018930" customFormat="1" x14ac:dyDescent="0.25"/>
    <row r="1018931" customFormat="1" x14ac:dyDescent="0.25"/>
    <row r="1018932" customFormat="1" x14ac:dyDescent="0.25"/>
    <row r="1018933" customFormat="1" x14ac:dyDescent="0.25"/>
    <row r="1018934" customFormat="1" x14ac:dyDescent="0.25"/>
    <row r="1018935" customFormat="1" x14ac:dyDescent="0.25"/>
    <row r="1018936" customFormat="1" x14ac:dyDescent="0.25"/>
    <row r="1018937" customFormat="1" x14ac:dyDescent="0.25"/>
    <row r="1018938" customFormat="1" x14ac:dyDescent="0.25"/>
    <row r="1018939" customFormat="1" x14ac:dyDescent="0.25"/>
    <row r="1018940" customFormat="1" x14ac:dyDescent="0.25"/>
    <row r="1018941" customFormat="1" x14ac:dyDescent="0.25"/>
    <row r="1018942" customFormat="1" x14ac:dyDescent="0.25"/>
    <row r="1018943" customFormat="1" x14ac:dyDescent="0.25"/>
    <row r="1018944" customFormat="1" x14ac:dyDescent="0.25"/>
    <row r="1018945" customFormat="1" x14ac:dyDescent="0.25"/>
    <row r="1018946" customFormat="1" x14ac:dyDescent="0.25"/>
    <row r="1018947" customFormat="1" x14ac:dyDescent="0.25"/>
    <row r="1018948" customFormat="1" x14ac:dyDescent="0.25"/>
    <row r="1018949" customFormat="1" x14ac:dyDescent="0.25"/>
    <row r="1018950" customFormat="1" x14ac:dyDescent="0.25"/>
    <row r="1018951" customFormat="1" x14ac:dyDescent="0.25"/>
    <row r="1018952" customFormat="1" x14ac:dyDescent="0.25"/>
    <row r="1018953" customFormat="1" x14ac:dyDescent="0.25"/>
    <row r="1018954" customFormat="1" x14ac:dyDescent="0.25"/>
    <row r="1018955" customFormat="1" x14ac:dyDescent="0.25"/>
    <row r="1018956" customFormat="1" x14ac:dyDescent="0.25"/>
    <row r="1018957" customFormat="1" x14ac:dyDescent="0.25"/>
    <row r="1018958" customFormat="1" x14ac:dyDescent="0.25"/>
    <row r="1018959" customFormat="1" x14ac:dyDescent="0.25"/>
    <row r="1018960" customFormat="1" x14ac:dyDescent="0.25"/>
    <row r="1018961" customFormat="1" x14ac:dyDescent="0.25"/>
    <row r="1018962" customFormat="1" x14ac:dyDescent="0.25"/>
    <row r="1018963" customFormat="1" x14ac:dyDescent="0.25"/>
    <row r="1018964" customFormat="1" x14ac:dyDescent="0.25"/>
    <row r="1018965" customFormat="1" x14ac:dyDescent="0.25"/>
    <row r="1018966" customFormat="1" x14ac:dyDescent="0.25"/>
    <row r="1018967" customFormat="1" x14ac:dyDescent="0.25"/>
    <row r="1018968" customFormat="1" x14ac:dyDescent="0.25"/>
    <row r="1018969" customFormat="1" x14ac:dyDescent="0.25"/>
    <row r="1018970" customFormat="1" x14ac:dyDescent="0.25"/>
    <row r="1018971" customFormat="1" x14ac:dyDescent="0.25"/>
    <row r="1018972" customFormat="1" x14ac:dyDescent="0.25"/>
    <row r="1018973" customFormat="1" x14ac:dyDescent="0.25"/>
    <row r="1018974" customFormat="1" x14ac:dyDescent="0.25"/>
    <row r="1018975" customFormat="1" x14ac:dyDescent="0.25"/>
    <row r="1018976" customFormat="1" x14ac:dyDescent="0.25"/>
    <row r="1018977" customFormat="1" x14ac:dyDescent="0.25"/>
    <row r="1018978" customFormat="1" x14ac:dyDescent="0.25"/>
    <row r="1018979" customFormat="1" x14ac:dyDescent="0.25"/>
    <row r="1018980" customFormat="1" x14ac:dyDescent="0.25"/>
    <row r="1018981" customFormat="1" x14ac:dyDescent="0.25"/>
    <row r="1018982" customFormat="1" x14ac:dyDescent="0.25"/>
    <row r="1018983" customFormat="1" x14ac:dyDescent="0.25"/>
    <row r="1018984" customFormat="1" x14ac:dyDescent="0.25"/>
    <row r="1018985" customFormat="1" x14ac:dyDescent="0.25"/>
    <row r="1018986" customFormat="1" x14ac:dyDescent="0.25"/>
    <row r="1018987" customFormat="1" x14ac:dyDescent="0.25"/>
    <row r="1018988" customFormat="1" x14ac:dyDescent="0.25"/>
    <row r="1018989" customFormat="1" x14ac:dyDescent="0.25"/>
    <row r="1018990" customFormat="1" x14ac:dyDescent="0.25"/>
    <row r="1018991" customFormat="1" x14ac:dyDescent="0.25"/>
    <row r="1018992" customFormat="1" x14ac:dyDescent="0.25"/>
    <row r="1018993" customFormat="1" x14ac:dyDescent="0.25"/>
    <row r="1018994" customFormat="1" x14ac:dyDescent="0.25"/>
    <row r="1018995" customFormat="1" x14ac:dyDescent="0.25"/>
    <row r="1018996" customFormat="1" x14ac:dyDescent="0.25"/>
    <row r="1018997" customFormat="1" x14ac:dyDescent="0.25"/>
    <row r="1018998" customFormat="1" x14ac:dyDescent="0.25"/>
    <row r="1018999" customFormat="1" x14ac:dyDescent="0.25"/>
    <row r="1019000" customFormat="1" x14ac:dyDescent="0.25"/>
    <row r="1019001" customFormat="1" x14ac:dyDescent="0.25"/>
    <row r="1019002" customFormat="1" x14ac:dyDescent="0.25"/>
    <row r="1019003" customFormat="1" x14ac:dyDescent="0.25"/>
    <row r="1019004" customFormat="1" x14ac:dyDescent="0.25"/>
    <row r="1019005" customFormat="1" x14ac:dyDescent="0.25"/>
    <row r="1019006" customFormat="1" x14ac:dyDescent="0.25"/>
    <row r="1019007" customFormat="1" x14ac:dyDescent="0.25"/>
    <row r="1019008" customFormat="1" x14ac:dyDescent="0.25"/>
    <row r="1019009" customFormat="1" x14ac:dyDescent="0.25"/>
    <row r="1019010" customFormat="1" x14ac:dyDescent="0.25"/>
    <row r="1019011" customFormat="1" x14ac:dyDescent="0.25"/>
    <row r="1019012" customFormat="1" x14ac:dyDescent="0.25"/>
    <row r="1019013" customFormat="1" x14ac:dyDescent="0.25"/>
    <row r="1019014" customFormat="1" x14ac:dyDescent="0.25"/>
    <row r="1019015" customFormat="1" x14ac:dyDescent="0.25"/>
    <row r="1019016" customFormat="1" x14ac:dyDescent="0.25"/>
    <row r="1019017" customFormat="1" x14ac:dyDescent="0.25"/>
    <row r="1019018" customFormat="1" x14ac:dyDescent="0.25"/>
    <row r="1019019" customFormat="1" x14ac:dyDescent="0.25"/>
    <row r="1019020" customFormat="1" x14ac:dyDescent="0.25"/>
    <row r="1019021" customFormat="1" x14ac:dyDescent="0.25"/>
    <row r="1019022" customFormat="1" x14ac:dyDescent="0.25"/>
    <row r="1019023" customFormat="1" x14ac:dyDescent="0.25"/>
    <row r="1019024" customFormat="1" x14ac:dyDescent="0.25"/>
    <row r="1019025" customFormat="1" x14ac:dyDescent="0.25"/>
    <row r="1019026" customFormat="1" x14ac:dyDescent="0.25"/>
    <row r="1019027" customFormat="1" x14ac:dyDescent="0.25"/>
    <row r="1019028" customFormat="1" x14ac:dyDescent="0.25"/>
    <row r="1019029" customFormat="1" x14ac:dyDescent="0.25"/>
    <row r="1019030" customFormat="1" x14ac:dyDescent="0.25"/>
    <row r="1019031" customFormat="1" x14ac:dyDescent="0.25"/>
    <row r="1019032" customFormat="1" x14ac:dyDescent="0.25"/>
    <row r="1019033" customFormat="1" x14ac:dyDescent="0.25"/>
    <row r="1019034" customFormat="1" x14ac:dyDescent="0.25"/>
    <row r="1019035" customFormat="1" x14ac:dyDescent="0.25"/>
    <row r="1019036" customFormat="1" x14ac:dyDescent="0.25"/>
    <row r="1019037" customFormat="1" x14ac:dyDescent="0.25"/>
    <row r="1019038" customFormat="1" x14ac:dyDescent="0.25"/>
    <row r="1019039" customFormat="1" x14ac:dyDescent="0.25"/>
    <row r="1019040" customFormat="1" x14ac:dyDescent="0.25"/>
    <row r="1019041" customFormat="1" x14ac:dyDescent="0.25"/>
    <row r="1019042" customFormat="1" x14ac:dyDescent="0.25"/>
    <row r="1019043" customFormat="1" x14ac:dyDescent="0.25"/>
    <row r="1019044" customFormat="1" x14ac:dyDescent="0.25"/>
    <row r="1019045" customFormat="1" x14ac:dyDescent="0.25"/>
    <row r="1019046" customFormat="1" x14ac:dyDescent="0.25"/>
    <row r="1019047" customFormat="1" x14ac:dyDescent="0.25"/>
    <row r="1019048" customFormat="1" x14ac:dyDescent="0.25"/>
    <row r="1019049" customFormat="1" x14ac:dyDescent="0.25"/>
    <row r="1019050" customFormat="1" x14ac:dyDescent="0.25"/>
    <row r="1019051" customFormat="1" x14ac:dyDescent="0.25"/>
    <row r="1019052" customFormat="1" x14ac:dyDescent="0.25"/>
    <row r="1019053" customFormat="1" x14ac:dyDescent="0.25"/>
    <row r="1019054" customFormat="1" x14ac:dyDescent="0.25"/>
    <row r="1019055" customFormat="1" x14ac:dyDescent="0.25"/>
    <row r="1019056" customFormat="1" x14ac:dyDescent="0.25"/>
    <row r="1019057" customFormat="1" x14ac:dyDescent="0.25"/>
    <row r="1019058" customFormat="1" x14ac:dyDescent="0.25"/>
    <row r="1019059" customFormat="1" x14ac:dyDescent="0.25"/>
    <row r="1019060" customFormat="1" x14ac:dyDescent="0.25"/>
    <row r="1019061" customFormat="1" x14ac:dyDescent="0.25"/>
    <row r="1019062" customFormat="1" x14ac:dyDescent="0.25"/>
    <row r="1019063" customFormat="1" x14ac:dyDescent="0.25"/>
    <row r="1019064" customFormat="1" x14ac:dyDescent="0.25"/>
    <row r="1019065" customFormat="1" x14ac:dyDescent="0.25"/>
    <row r="1019066" customFormat="1" x14ac:dyDescent="0.25"/>
    <row r="1019067" customFormat="1" x14ac:dyDescent="0.25"/>
    <row r="1019068" customFormat="1" x14ac:dyDescent="0.25"/>
    <row r="1019069" customFormat="1" x14ac:dyDescent="0.25"/>
    <row r="1019070" customFormat="1" x14ac:dyDescent="0.25"/>
    <row r="1019071" customFormat="1" x14ac:dyDescent="0.25"/>
    <row r="1019072" customFormat="1" x14ac:dyDescent="0.25"/>
    <row r="1019073" customFormat="1" x14ac:dyDescent="0.25"/>
    <row r="1019074" customFormat="1" x14ac:dyDescent="0.25"/>
    <row r="1019075" customFormat="1" x14ac:dyDescent="0.25"/>
    <row r="1019076" customFormat="1" x14ac:dyDescent="0.25"/>
    <row r="1019077" customFormat="1" x14ac:dyDescent="0.25"/>
    <row r="1019078" customFormat="1" x14ac:dyDescent="0.25"/>
    <row r="1019079" customFormat="1" x14ac:dyDescent="0.25"/>
    <row r="1019080" customFormat="1" x14ac:dyDescent="0.25"/>
    <row r="1019081" customFormat="1" x14ac:dyDescent="0.25"/>
    <row r="1019082" customFormat="1" x14ac:dyDescent="0.25"/>
    <row r="1019083" customFormat="1" x14ac:dyDescent="0.25"/>
    <row r="1019084" customFormat="1" x14ac:dyDescent="0.25"/>
    <row r="1019085" customFormat="1" x14ac:dyDescent="0.25"/>
    <row r="1019086" customFormat="1" x14ac:dyDescent="0.25"/>
    <row r="1019087" customFormat="1" x14ac:dyDescent="0.25"/>
    <row r="1019088" customFormat="1" x14ac:dyDescent="0.25"/>
    <row r="1019089" customFormat="1" x14ac:dyDescent="0.25"/>
    <row r="1019090" customFormat="1" x14ac:dyDescent="0.25"/>
    <row r="1019091" customFormat="1" x14ac:dyDescent="0.25"/>
    <row r="1019092" customFormat="1" x14ac:dyDescent="0.25"/>
    <row r="1019093" customFormat="1" x14ac:dyDescent="0.25"/>
    <row r="1019094" customFormat="1" x14ac:dyDescent="0.25"/>
    <row r="1019095" customFormat="1" x14ac:dyDescent="0.25"/>
    <row r="1019096" customFormat="1" x14ac:dyDescent="0.25"/>
    <row r="1019097" customFormat="1" x14ac:dyDescent="0.25"/>
    <row r="1019098" customFormat="1" x14ac:dyDescent="0.25"/>
    <row r="1019099" customFormat="1" x14ac:dyDescent="0.25"/>
    <row r="1019100" customFormat="1" x14ac:dyDescent="0.25"/>
    <row r="1019101" customFormat="1" x14ac:dyDescent="0.25"/>
    <row r="1019102" customFormat="1" x14ac:dyDescent="0.25"/>
    <row r="1019103" customFormat="1" x14ac:dyDescent="0.25"/>
    <row r="1019104" customFormat="1" x14ac:dyDescent="0.25"/>
    <row r="1019105" customFormat="1" x14ac:dyDescent="0.25"/>
    <row r="1019106" customFormat="1" x14ac:dyDescent="0.25"/>
    <row r="1019107" customFormat="1" x14ac:dyDescent="0.25"/>
    <row r="1019108" customFormat="1" x14ac:dyDescent="0.25"/>
    <row r="1019109" customFormat="1" x14ac:dyDescent="0.25"/>
    <row r="1019110" customFormat="1" x14ac:dyDescent="0.25"/>
    <row r="1019111" customFormat="1" x14ac:dyDescent="0.25"/>
    <row r="1019112" customFormat="1" x14ac:dyDescent="0.25"/>
    <row r="1019113" customFormat="1" x14ac:dyDescent="0.25"/>
    <row r="1019114" customFormat="1" x14ac:dyDescent="0.25"/>
    <row r="1019115" customFormat="1" x14ac:dyDescent="0.25"/>
    <row r="1019116" customFormat="1" x14ac:dyDescent="0.25"/>
    <row r="1019117" customFormat="1" x14ac:dyDescent="0.25"/>
    <row r="1019118" customFormat="1" x14ac:dyDescent="0.25"/>
    <row r="1019119" customFormat="1" x14ac:dyDescent="0.25"/>
    <row r="1019120" customFormat="1" x14ac:dyDescent="0.25"/>
    <row r="1019121" customFormat="1" x14ac:dyDescent="0.25"/>
    <row r="1019122" customFormat="1" x14ac:dyDescent="0.25"/>
    <row r="1019123" customFormat="1" x14ac:dyDescent="0.25"/>
    <row r="1019124" customFormat="1" x14ac:dyDescent="0.25"/>
    <row r="1019125" customFormat="1" x14ac:dyDescent="0.25"/>
    <row r="1019126" customFormat="1" x14ac:dyDescent="0.25"/>
    <row r="1019127" customFormat="1" x14ac:dyDescent="0.25"/>
    <row r="1019128" customFormat="1" x14ac:dyDescent="0.25"/>
    <row r="1019129" customFormat="1" x14ac:dyDescent="0.25"/>
    <row r="1019130" customFormat="1" x14ac:dyDescent="0.25"/>
    <row r="1019131" customFormat="1" x14ac:dyDescent="0.25"/>
    <row r="1019132" customFormat="1" x14ac:dyDescent="0.25"/>
    <row r="1019133" customFormat="1" x14ac:dyDescent="0.25"/>
    <row r="1019134" customFormat="1" x14ac:dyDescent="0.25"/>
    <row r="1019135" customFormat="1" x14ac:dyDescent="0.25"/>
    <row r="1019136" customFormat="1" x14ac:dyDescent="0.25"/>
    <row r="1019137" customFormat="1" x14ac:dyDescent="0.25"/>
    <row r="1019138" customFormat="1" x14ac:dyDescent="0.25"/>
    <row r="1019139" customFormat="1" x14ac:dyDescent="0.25"/>
    <row r="1019140" customFormat="1" x14ac:dyDescent="0.25"/>
    <row r="1019141" customFormat="1" x14ac:dyDescent="0.25"/>
    <row r="1019142" customFormat="1" x14ac:dyDescent="0.25"/>
    <row r="1019143" customFormat="1" x14ac:dyDescent="0.25"/>
    <row r="1019144" customFormat="1" x14ac:dyDescent="0.25"/>
    <row r="1019145" customFormat="1" x14ac:dyDescent="0.25"/>
    <row r="1019146" customFormat="1" x14ac:dyDescent="0.25"/>
    <row r="1019147" customFormat="1" x14ac:dyDescent="0.25"/>
    <row r="1019148" customFormat="1" x14ac:dyDescent="0.25"/>
    <row r="1019149" customFormat="1" x14ac:dyDescent="0.25"/>
    <row r="1019150" customFormat="1" x14ac:dyDescent="0.25"/>
    <row r="1019151" customFormat="1" x14ac:dyDescent="0.25"/>
    <row r="1019152" customFormat="1" x14ac:dyDescent="0.25"/>
    <row r="1019153" customFormat="1" x14ac:dyDescent="0.25"/>
    <row r="1019154" customFormat="1" x14ac:dyDescent="0.25"/>
    <row r="1019155" customFormat="1" x14ac:dyDescent="0.25"/>
    <row r="1019156" customFormat="1" x14ac:dyDescent="0.25"/>
    <row r="1019157" customFormat="1" x14ac:dyDescent="0.25"/>
    <row r="1019158" customFormat="1" x14ac:dyDescent="0.25"/>
    <row r="1019159" customFormat="1" x14ac:dyDescent="0.25"/>
    <row r="1019160" customFormat="1" x14ac:dyDescent="0.25"/>
    <row r="1019161" customFormat="1" x14ac:dyDescent="0.25"/>
    <row r="1019162" customFormat="1" x14ac:dyDescent="0.25"/>
    <row r="1019163" customFormat="1" x14ac:dyDescent="0.25"/>
    <row r="1019164" customFormat="1" x14ac:dyDescent="0.25"/>
    <row r="1019165" customFormat="1" x14ac:dyDescent="0.25"/>
    <row r="1019166" customFormat="1" x14ac:dyDescent="0.25"/>
    <row r="1019167" customFormat="1" x14ac:dyDescent="0.25"/>
    <row r="1019168" customFormat="1" x14ac:dyDescent="0.25"/>
    <row r="1019169" customFormat="1" x14ac:dyDescent="0.25"/>
    <row r="1019170" customFormat="1" x14ac:dyDescent="0.25"/>
    <row r="1019171" customFormat="1" x14ac:dyDescent="0.25"/>
    <row r="1019172" customFormat="1" x14ac:dyDescent="0.25"/>
    <row r="1019173" customFormat="1" x14ac:dyDescent="0.25"/>
    <row r="1019174" customFormat="1" x14ac:dyDescent="0.25"/>
    <row r="1019175" customFormat="1" x14ac:dyDescent="0.25"/>
    <row r="1019176" customFormat="1" x14ac:dyDescent="0.25"/>
    <row r="1019177" customFormat="1" x14ac:dyDescent="0.25"/>
    <row r="1019178" customFormat="1" x14ac:dyDescent="0.25"/>
    <row r="1019179" customFormat="1" x14ac:dyDescent="0.25"/>
    <row r="1019180" customFormat="1" x14ac:dyDescent="0.25"/>
    <row r="1019181" customFormat="1" x14ac:dyDescent="0.25"/>
    <row r="1019182" customFormat="1" x14ac:dyDescent="0.25"/>
    <row r="1019183" customFormat="1" x14ac:dyDescent="0.25"/>
    <row r="1019184" customFormat="1" x14ac:dyDescent="0.25"/>
    <row r="1019185" customFormat="1" x14ac:dyDescent="0.25"/>
    <row r="1019186" customFormat="1" x14ac:dyDescent="0.25"/>
    <row r="1019187" customFormat="1" x14ac:dyDescent="0.25"/>
    <row r="1019188" customFormat="1" x14ac:dyDescent="0.25"/>
    <row r="1019189" customFormat="1" x14ac:dyDescent="0.25"/>
    <row r="1019190" customFormat="1" x14ac:dyDescent="0.25"/>
    <row r="1019191" customFormat="1" x14ac:dyDescent="0.25"/>
    <row r="1019192" customFormat="1" x14ac:dyDescent="0.25"/>
    <row r="1019193" customFormat="1" x14ac:dyDescent="0.25"/>
    <row r="1019194" customFormat="1" x14ac:dyDescent="0.25"/>
    <row r="1019195" customFormat="1" x14ac:dyDescent="0.25"/>
    <row r="1019196" customFormat="1" x14ac:dyDescent="0.25"/>
    <row r="1019197" customFormat="1" x14ac:dyDescent="0.25"/>
    <row r="1019198" customFormat="1" x14ac:dyDescent="0.25"/>
    <row r="1019199" customFormat="1" x14ac:dyDescent="0.25"/>
    <row r="1019200" customFormat="1" x14ac:dyDescent="0.25"/>
    <row r="1019201" customFormat="1" x14ac:dyDescent="0.25"/>
    <row r="1019202" customFormat="1" x14ac:dyDescent="0.25"/>
    <row r="1019203" customFormat="1" x14ac:dyDescent="0.25"/>
    <row r="1019204" customFormat="1" x14ac:dyDescent="0.25"/>
    <row r="1019205" customFormat="1" x14ac:dyDescent="0.25"/>
    <row r="1019206" customFormat="1" x14ac:dyDescent="0.25"/>
    <row r="1019207" customFormat="1" x14ac:dyDescent="0.25"/>
    <row r="1019208" customFormat="1" x14ac:dyDescent="0.25"/>
    <row r="1019209" customFormat="1" x14ac:dyDescent="0.25"/>
    <row r="1019210" customFormat="1" x14ac:dyDescent="0.25"/>
    <row r="1019211" customFormat="1" x14ac:dyDescent="0.25"/>
    <row r="1019212" customFormat="1" x14ac:dyDescent="0.25"/>
    <row r="1019213" customFormat="1" x14ac:dyDescent="0.25"/>
    <row r="1019214" customFormat="1" x14ac:dyDescent="0.25"/>
    <row r="1019215" customFormat="1" x14ac:dyDescent="0.25"/>
    <row r="1019216" customFormat="1" x14ac:dyDescent="0.25"/>
    <row r="1019217" customFormat="1" x14ac:dyDescent="0.25"/>
    <row r="1019218" customFormat="1" x14ac:dyDescent="0.25"/>
    <row r="1019219" customFormat="1" x14ac:dyDescent="0.25"/>
    <row r="1019220" customFormat="1" x14ac:dyDescent="0.25"/>
    <row r="1019221" customFormat="1" x14ac:dyDescent="0.25"/>
    <row r="1019222" customFormat="1" x14ac:dyDescent="0.25"/>
    <row r="1019223" customFormat="1" x14ac:dyDescent="0.25"/>
    <row r="1019224" customFormat="1" x14ac:dyDescent="0.25"/>
    <row r="1019225" customFormat="1" x14ac:dyDescent="0.25"/>
    <row r="1019226" customFormat="1" x14ac:dyDescent="0.25"/>
    <row r="1019227" customFormat="1" x14ac:dyDescent="0.25"/>
    <row r="1019228" customFormat="1" x14ac:dyDescent="0.25"/>
    <row r="1019229" customFormat="1" x14ac:dyDescent="0.25"/>
    <row r="1019230" customFormat="1" x14ac:dyDescent="0.25"/>
    <row r="1019231" customFormat="1" x14ac:dyDescent="0.25"/>
    <row r="1019232" customFormat="1" x14ac:dyDescent="0.25"/>
    <row r="1019233" customFormat="1" x14ac:dyDescent="0.25"/>
    <row r="1019234" customFormat="1" x14ac:dyDescent="0.25"/>
    <row r="1019235" customFormat="1" x14ac:dyDescent="0.25"/>
    <row r="1019236" customFormat="1" x14ac:dyDescent="0.25"/>
    <row r="1019237" customFormat="1" x14ac:dyDescent="0.25"/>
    <row r="1019238" customFormat="1" x14ac:dyDescent="0.25"/>
    <row r="1019239" customFormat="1" x14ac:dyDescent="0.25"/>
    <row r="1019240" customFormat="1" x14ac:dyDescent="0.25"/>
    <row r="1019241" customFormat="1" x14ac:dyDescent="0.25"/>
    <row r="1019242" customFormat="1" x14ac:dyDescent="0.25"/>
    <row r="1019243" customFormat="1" x14ac:dyDescent="0.25"/>
    <row r="1019244" customFormat="1" x14ac:dyDescent="0.25"/>
    <row r="1019245" customFormat="1" x14ac:dyDescent="0.25"/>
    <row r="1019246" customFormat="1" x14ac:dyDescent="0.25"/>
    <row r="1019247" customFormat="1" x14ac:dyDescent="0.25"/>
    <row r="1019248" customFormat="1" x14ac:dyDescent="0.25"/>
    <row r="1019249" customFormat="1" x14ac:dyDescent="0.25"/>
    <row r="1019250" customFormat="1" x14ac:dyDescent="0.25"/>
    <row r="1019251" customFormat="1" x14ac:dyDescent="0.25"/>
    <row r="1019252" customFormat="1" x14ac:dyDescent="0.25"/>
    <row r="1019253" customFormat="1" x14ac:dyDescent="0.25"/>
    <row r="1019254" customFormat="1" x14ac:dyDescent="0.25"/>
    <row r="1019255" customFormat="1" x14ac:dyDescent="0.25"/>
    <row r="1019256" customFormat="1" x14ac:dyDescent="0.25"/>
    <row r="1019257" customFormat="1" x14ac:dyDescent="0.25"/>
    <row r="1019258" customFormat="1" x14ac:dyDescent="0.25"/>
    <row r="1019259" customFormat="1" x14ac:dyDescent="0.25"/>
    <row r="1019260" customFormat="1" x14ac:dyDescent="0.25"/>
    <row r="1019261" customFormat="1" x14ac:dyDescent="0.25"/>
    <row r="1019262" customFormat="1" x14ac:dyDescent="0.25"/>
    <row r="1019263" customFormat="1" x14ac:dyDescent="0.25"/>
    <row r="1019264" customFormat="1" x14ac:dyDescent="0.25"/>
    <row r="1019265" customFormat="1" x14ac:dyDescent="0.25"/>
    <row r="1019266" customFormat="1" x14ac:dyDescent="0.25"/>
    <row r="1019267" customFormat="1" x14ac:dyDescent="0.25"/>
    <row r="1019268" customFormat="1" x14ac:dyDescent="0.25"/>
    <row r="1019269" customFormat="1" x14ac:dyDescent="0.25"/>
    <row r="1019270" customFormat="1" x14ac:dyDescent="0.25"/>
    <row r="1019271" customFormat="1" x14ac:dyDescent="0.25"/>
    <row r="1019272" customFormat="1" x14ac:dyDescent="0.25"/>
    <row r="1019273" customFormat="1" x14ac:dyDescent="0.25"/>
    <row r="1019274" customFormat="1" x14ac:dyDescent="0.25"/>
    <row r="1019275" customFormat="1" x14ac:dyDescent="0.25"/>
    <row r="1019276" customFormat="1" x14ac:dyDescent="0.25"/>
    <row r="1019277" customFormat="1" x14ac:dyDescent="0.25"/>
    <row r="1019278" customFormat="1" x14ac:dyDescent="0.25"/>
    <row r="1019279" customFormat="1" x14ac:dyDescent="0.25"/>
    <row r="1019280" customFormat="1" x14ac:dyDescent="0.25"/>
    <row r="1019281" customFormat="1" x14ac:dyDescent="0.25"/>
    <row r="1019282" customFormat="1" x14ac:dyDescent="0.25"/>
    <row r="1019283" customFormat="1" x14ac:dyDescent="0.25"/>
    <row r="1019284" customFormat="1" x14ac:dyDescent="0.25"/>
    <row r="1019285" customFormat="1" x14ac:dyDescent="0.25"/>
    <row r="1019286" customFormat="1" x14ac:dyDescent="0.25"/>
    <row r="1019287" customFormat="1" x14ac:dyDescent="0.25"/>
    <row r="1019288" customFormat="1" x14ac:dyDescent="0.25"/>
    <row r="1019289" customFormat="1" x14ac:dyDescent="0.25"/>
    <row r="1019290" customFormat="1" x14ac:dyDescent="0.25"/>
    <row r="1019291" customFormat="1" x14ac:dyDescent="0.25"/>
    <row r="1019292" customFormat="1" x14ac:dyDescent="0.25"/>
    <row r="1019293" customFormat="1" x14ac:dyDescent="0.25"/>
    <row r="1019294" customFormat="1" x14ac:dyDescent="0.25"/>
    <row r="1019295" customFormat="1" x14ac:dyDescent="0.25"/>
    <row r="1019296" customFormat="1" x14ac:dyDescent="0.25"/>
    <row r="1019297" customFormat="1" x14ac:dyDescent="0.25"/>
    <row r="1019298" customFormat="1" x14ac:dyDescent="0.25"/>
    <row r="1019299" customFormat="1" x14ac:dyDescent="0.25"/>
    <row r="1019300" customFormat="1" x14ac:dyDescent="0.25"/>
    <row r="1019301" customFormat="1" x14ac:dyDescent="0.25"/>
    <row r="1019302" customFormat="1" x14ac:dyDescent="0.25"/>
    <row r="1019303" customFormat="1" x14ac:dyDescent="0.25"/>
    <row r="1019304" customFormat="1" x14ac:dyDescent="0.25"/>
    <row r="1019305" customFormat="1" x14ac:dyDescent="0.25"/>
    <row r="1019306" customFormat="1" x14ac:dyDescent="0.25"/>
    <row r="1019307" customFormat="1" x14ac:dyDescent="0.25"/>
    <row r="1019308" customFormat="1" x14ac:dyDescent="0.25"/>
    <row r="1019309" customFormat="1" x14ac:dyDescent="0.25"/>
    <row r="1019310" customFormat="1" x14ac:dyDescent="0.25"/>
    <row r="1019311" customFormat="1" x14ac:dyDescent="0.25"/>
    <row r="1019312" customFormat="1" x14ac:dyDescent="0.25"/>
    <row r="1019313" customFormat="1" x14ac:dyDescent="0.25"/>
    <row r="1019314" customFormat="1" x14ac:dyDescent="0.25"/>
    <row r="1019315" customFormat="1" x14ac:dyDescent="0.25"/>
    <row r="1019316" customFormat="1" x14ac:dyDescent="0.25"/>
    <row r="1019317" customFormat="1" x14ac:dyDescent="0.25"/>
    <row r="1019318" customFormat="1" x14ac:dyDescent="0.25"/>
    <row r="1019319" customFormat="1" x14ac:dyDescent="0.25"/>
    <row r="1019320" customFormat="1" x14ac:dyDescent="0.25"/>
    <row r="1019321" customFormat="1" x14ac:dyDescent="0.25"/>
    <row r="1019322" customFormat="1" x14ac:dyDescent="0.25"/>
    <row r="1019323" customFormat="1" x14ac:dyDescent="0.25"/>
    <row r="1019324" customFormat="1" x14ac:dyDescent="0.25"/>
    <row r="1019325" customFormat="1" x14ac:dyDescent="0.25"/>
    <row r="1019326" customFormat="1" x14ac:dyDescent="0.25"/>
    <row r="1019327" customFormat="1" x14ac:dyDescent="0.25"/>
    <row r="1019328" customFormat="1" x14ac:dyDescent="0.25"/>
    <row r="1019329" customFormat="1" x14ac:dyDescent="0.25"/>
    <row r="1019330" customFormat="1" x14ac:dyDescent="0.25"/>
    <row r="1019331" customFormat="1" x14ac:dyDescent="0.25"/>
    <row r="1019332" customFormat="1" x14ac:dyDescent="0.25"/>
    <row r="1019333" customFormat="1" x14ac:dyDescent="0.25"/>
    <row r="1019334" customFormat="1" x14ac:dyDescent="0.25"/>
    <row r="1019335" customFormat="1" x14ac:dyDescent="0.25"/>
    <row r="1019336" customFormat="1" x14ac:dyDescent="0.25"/>
    <row r="1019337" customFormat="1" x14ac:dyDescent="0.25"/>
    <row r="1019338" customFormat="1" x14ac:dyDescent="0.25"/>
    <row r="1019339" customFormat="1" x14ac:dyDescent="0.25"/>
    <row r="1019340" customFormat="1" x14ac:dyDescent="0.25"/>
    <row r="1019341" customFormat="1" x14ac:dyDescent="0.25"/>
    <row r="1019342" customFormat="1" x14ac:dyDescent="0.25"/>
    <row r="1019343" customFormat="1" x14ac:dyDescent="0.25"/>
    <row r="1019344" customFormat="1" x14ac:dyDescent="0.25"/>
    <row r="1019345" customFormat="1" x14ac:dyDescent="0.25"/>
    <row r="1019346" customFormat="1" x14ac:dyDescent="0.25"/>
    <row r="1019347" customFormat="1" x14ac:dyDescent="0.25"/>
    <row r="1019348" customFormat="1" x14ac:dyDescent="0.25"/>
    <row r="1019349" customFormat="1" x14ac:dyDescent="0.25"/>
    <row r="1019350" customFormat="1" x14ac:dyDescent="0.25"/>
    <row r="1019351" customFormat="1" x14ac:dyDescent="0.25"/>
    <row r="1019352" customFormat="1" x14ac:dyDescent="0.25"/>
    <row r="1019353" customFormat="1" x14ac:dyDescent="0.25"/>
    <row r="1019354" customFormat="1" x14ac:dyDescent="0.25"/>
    <row r="1019355" customFormat="1" x14ac:dyDescent="0.25"/>
    <row r="1019356" customFormat="1" x14ac:dyDescent="0.25"/>
    <row r="1019357" customFormat="1" x14ac:dyDescent="0.25"/>
    <row r="1019358" customFormat="1" x14ac:dyDescent="0.25"/>
    <row r="1019359" customFormat="1" x14ac:dyDescent="0.25"/>
    <row r="1019360" customFormat="1" x14ac:dyDescent="0.25"/>
    <row r="1019361" customFormat="1" x14ac:dyDescent="0.25"/>
    <row r="1019362" customFormat="1" x14ac:dyDescent="0.25"/>
    <row r="1019363" customFormat="1" x14ac:dyDescent="0.25"/>
    <row r="1019364" customFormat="1" x14ac:dyDescent="0.25"/>
    <row r="1019365" customFormat="1" x14ac:dyDescent="0.25"/>
    <row r="1019366" customFormat="1" x14ac:dyDescent="0.25"/>
    <row r="1019367" customFormat="1" x14ac:dyDescent="0.25"/>
    <row r="1019368" customFormat="1" x14ac:dyDescent="0.25"/>
    <row r="1019369" customFormat="1" x14ac:dyDescent="0.25"/>
    <row r="1019370" customFormat="1" x14ac:dyDescent="0.25"/>
    <row r="1019371" customFormat="1" x14ac:dyDescent="0.25"/>
    <row r="1019372" customFormat="1" x14ac:dyDescent="0.25"/>
    <row r="1019373" customFormat="1" x14ac:dyDescent="0.25"/>
    <row r="1019374" customFormat="1" x14ac:dyDescent="0.25"/>
    <row r="1019375" customFormat="1" x14ac:dyDescent="0.25"/>
    <row r="1019376" customFormat="1" x14ac:dyDescent="0.25"/>
    <row r="1019377" customFormat="1" x14ac:dyDescent="0.25"/>
    <row r="1019378" customFormat="1" x14ac:dyDescent="0.25"/>
    <row r="1019379" customFormat="1" x14ac:dyDescent="0.25"/>
    <row r="1019380" customFormat="1" x14ac:dyDescent="0.25"/>
    <row r="1019381" customFormat="1" x14ac:dyDescent="0.25"/>
    <row r="1019382" customFormat="1" x14ac:dyDescent="0.25"/>
    <row r="1019383" customFormat="1" x14ac:dyDescent="0.25"/>
    <row r="1019384" customFormat="1" x14ac:dyDescent="0.25"/>
    <row r="1019385" customFormat="1" x14ac:dyDescent="0.25"/>
    <row r="1019386" customFormat="1" x14ac:dyDescent="0.25"/>
    <row r="1019387" customFormat="1" x14ac:dyDescent="0.25"/>
    <row r="1019388" customFormat="1" x14ac:dyDescent="0.25"/>
    <row r="1019389" customFormat="1" x14ac:dyDescent="0.25"/>
    <row r="1019390" customFormat="1" x14ac:dyDescent="0.25"/>
    <row r="1019391" customFormat="1" x14ac:dyDescent="0.25"/>
    <row r="1019392" customFormat="1" x14ac:dyDescent="0.25"/>
    <row r="1019393" customFormat="1" x14ac:dyDescent="0.25"/>
    <row r="1019394" customFormat="1" x14ac:dyDescent="0.25"/>
    <row r="1019395" customFormat="1" x14ac:dyDescent="0.25"/>
    <row r="1019396" customFormat="1" x14ac:dyDescent="0.25"/>
    <row r="1019397" customFormat="1" x14ac:dyDescent="0.25"/>
    <row r="1019398" customFormat="1" x14ac:dyDescent="0.25"/>
    <row r="1019399" customFormat="1" x14ac:dyDescent="0.25"/>
    <row r="1019400" customFormat="1" x14ac:dyDescent="0.25"/>
    <row r="1019401" customFormat="1" x14ac:dyDescent="0.25"/>
    <row r="1019402" customFormat="1" x14ac:dyDescent="0.25"/>
    <row r="1019403" customFormat="1" x14ac:dyDescent="0.25"/>
    <row r="1019404" customFormat="1" x14ac:dyDescent="0.25"/>
    <row r="1019405" customFormat="1" x14ac:dyDescent="0.25"/>
    <row r="1019406" customFormat="1" x14ac:dyDescent="0.25"/>
    <row r="1019407" customFormat="1" x14ac:dyDescent="0.25"/>
    <row r="1019408" customFormat="1" x14ac:dyDescent="0.25"/>
    <row r="1019409" customFormat="1" x14ac:dyDescent="0.25"/>
    <row r="1019410" customFormat="1" x14ac:dyDescent="0.25"/>
    <row r="1019411" customFormat="1" x14ac:dyDescent="0.25"/>
    <row r="1019412" customFormat="1" x14ac:dyDescent="0.25"/>
    <row r="1019413" customFormat="1" x14ac:dyDescent="0.25"/>
    <row r="1019414" customFormat="1" x14ac:dyDescent="0.25"/>
    <row r="1019415" customFormat="1" x14ac:dyDescent="0.25"/>
    <row r="1019416" customFormat="1" x14ac:dyDescent="0.25"/>
    <row r="1019417" customFormat="1" x14ac:dyDescent="0.25"/>
    <row r="1019418" customFormat="1" x14ac:dyDescent="0.25"/>
    <row r="1019419" customFormat="1" x14ac:dyDescent="0.25"/>
    <row r="1019420" customFormat="1" x14ac:dyDescent="0.25"/>
    <row r="1019421" customFormat="1" x14ac:dyDescent="0.25"/>
    <row r="1019422" customFormat="1" x14ac:dyDescent="0.25"/>
    <row r="1019423" customFormat="1" x14ac:dyDescent="0.25"/>
    <row r="1019424" customFormat="1" x14ac:dyDescent="0.25"/>
    <row r="1019425" customFormat="1" x14ac:dyDescent="0.25"/>
    <row r="1019426" customFormat="1" x14ac:dyDescent="0.25"/>
    <row r="1019427" customFormat="1" x14ac:dyDescent="0.25"/>
    <row r="1019428" customFormat="1" x14ac:dyDescent="0.25"/>
    <row r="1019429" customFormat="1" x14ac:dyDescent="0.25"/>
    <row r="1019430" customFormat="1" x14ac:dyDescent="0.25"/>
    <row r="1019431" customFormat="1" x14ac:dyDescent="0.25"/>
    <row r="1019432" customFormat="1" x14ac:dyDescent="0.25"/>
    <row r="1019433" customFormat="1" x14ac:dyDescent="0.25"/>
    <row r="1019434" customFormat="1" x14ac:dyDescent="0.25"/>
    <row r="1019435" customFormat="1" x14ac:dyDescent="0.25"/>
    <row r="1019436" customFormat="1" x14ac:dyDescent="0.25"/>
    <row r="1019437" customFormat="1" x14ac:dyDescent="0.25"/>
    <row r="1019438" customFormat="1" x14ac:dyDescent="0.25"/>
    <row r="1019439" customFormat="1" x14ac:dyDescent="0.25"/>
    <row r="1019440" customFormat="1" x14ac:dyDescent="0.25"/>
    <row r="1019441" customFormat="1" x14ac:dyDescent="0.25"/>
    <row r="1019442" customFormat="1" x14ac:dyDescent="0.25"/>
    <row r="1019443" customFormat="1" x14ac:dyDescent="0.25"/>
    <row r="1019444" customFormat="1" x14ac:dyDescent="0.25"/>
    <row r="1019445" customFormat="1" x14ac:dyDescent="0.25"/>
    <row r="1019446" customFormat="1" x14ac:dyDescent="0.25"/>
    <row r="1019447" customFormat="1" x14ac:dyDescent="0.25"/>
    <row r="1019448" customFormat="1" x14ac:dyDescent="0.25"/>
    <row r="1019449" customFormat="1" x14ac:dyDescent="0.25"/>
    <row r="1019450" customFormat="1" x14ac:dyDescent="0.25"/>
    <row r="1019451" customFormat="1" x14ac:dyDescent="0.25"/>
    <row r="1019452" customFormat="1" x14ac:dyDescent="0.25"/>
    <row r="1019453" customFormat="1" x14ac:dyDescent="0.25"/>
    <row r="1019454" customFormat="1" x14ac:dyDescent="0.25"/>
    <row r="1019455" customFormat="1" x14ac:dyDescent="0.25"/>
    <row r="1019456" customFormat="1" x14ac:dyDescent="0.25"/>
    <row r="1019457" customFormat="1" x14ac:dyDescent="0.25"/>
    <row r="1019458" customFormat="1" x14ac:dyDescent="0.25"/>
    <row r="1019459" customFormat="1" x14ac:dyDescent="0.25"/>
    <row r="1019460" customFormat="1" x14ac:dyDescent="0.25"/>
    <row r="1019461" customFormat="1" x14ac:dyDescent="0.25"/>
    <row r="1019462" customFormat="1" x14ac:dyDescent="0.25"/>
    <row r="1019463" customFormat="1" x14ac:dyDescent="0.25"/>
    <row r="1019464" customFormat="1" x14ac:dyDescent="0.25"/>
    <row r="1019465" customFormat="1" x14ac:dyDescent="0.25"/>
    <row r="1019466" customFormat="1" x14ac:dyDescent="0.25"/>
    <row r="1019467" customFormat="1" x14ac:dyDescent="0.25"/>
    <row r="1019468" customFormat="1" x14ac:dyDescent="0.25"/>
    <row r="1019469" customFormat="1" x14ac:dyDescent="0.25"/>
    <row r="1019470" customFormat="1" x14ac:dyDescent="0.25"/>
    <row r="1019471" customFormat="1" x14ac:dyDescent="0.25"/>
    <row r="1019472" customFormat="1" x14ac:dyDescent="0.25"/>
    <row r="1019473" customFormat="1" x14ac:dyDescent="0.25"/>
    <row r="1019474" customFormat="1" x14ac:dyDescent="0.25"/>
    <row r="1019475" customFormat="1" x14ac:dyDescent="0.25"/>
    <row r="1019476" customFormat="1" x14ac:dyDescent="0.25"/>
    <row r="1019477" customFormat="1" x14ac:dyDescent="0.25"/>
    <row r="1019478" customFormat="1" x14ac:dyDescent="0.25"/>
    <row r="1019479" customFormat="1" x14ac:dyDescent="0.25"/>
    <row r="1019480" customFormat="1" x14ac:dyDescent="0.25"/>
    <row r="1019481" customFormat="1" x14ac:dyDescent="0.25"/>
    <row r="1019482" customFormat="1" x14ac:dyDescent="0.25"/>
    <row r="1019483" customFormat="1" x14ac:dyDescent="0.25"/>
    <row r="1019484" customFormat="1" x14ac:dyDescent="0.25"/>
    <row r="1019485" customFormat="1" x14ac:dyDescent="0.25"/>
    <row r="1019486" customFormat="1" x14ac:dyDescent="0.25"/>
    <row r="1019487" customFormat="1" x14ac:dyDescent="0.25"/>
    <row r="1019488" customFormat="1" x14ac:dyDescent="0.25"/>
    <row r="1019489" customFormat="1" x14ac:dyDescent="0.25"/>
    <row r="1019490" customFormat="1" x14ac:dyDescent="0.25"/>
    <row r="1019491" customFormat="1" x14ac:dyDescent="0.25"/>
    <row r="1019492" customFormat="1" x14ac:dyDescent="0.25"/>
    <row r="1019493" customFormat="1" x14ac:dyDescent="0.25"/>
    <row r="1019494" customFormat="1" x14ac:dyDescent="0.25"/>
    <row r="1019495" customFormat="1" x14ac:dyDescent="0.25"/>
    <row r="1019496" customFormat="1" x14ac:dyDescent="0.25"/>
    <row r="1019497" customFormat="1" x14ac:dyDescent="0.25"/>
    <row r="1019498" customFormat="1" x14ac:dyDescent="0.25"/>
    <row r="1019499" customFormat="1" x14ac:dyDescent="0.25"/>
    <row r="1019500" customFormat="1" x14ac:dyDescent="0.25"/>
    <row r="1019501" customFormat="1" x14ac:dyDescent="0.25"/>
    <row r="1019502" customFormat="1" x14ac:dyDescent="0.25"/>
    <row r="1019503" customFormat="1" x14ac:dyDescent="0.25"/>
    <row r="1019504" customFormat="1" x14ac:dyDescent="0.25"/>
    <row r="1019505" customFormat="1" x14ac:dyDescent="0.25"/>
    <row r="1019506" customFormat="1" x14ac:dyDescent="0.25"/>
    <row r="1019507" customFormat="1" x14ac:dyDescent="0.25"/>
    <row r="1019508" customFormat="1" x14ac:dyDescent="0.25"/>
    <row r="1019509" customFormat="1" x14ac:dyDescent="0.25"/>
    <row r="1019510" customFormat="1" x14ac:dyDescent="0.25"/>
    <row r="1019511" customFormat="1" x14ac:dyDescent="0.25"/>
    <row r="1019512" customFormat="1" x14ac:dyDescent="0.25"/>
    <row r="1019513" customFormat="1" x14ac:dyDescent="0.25"/>
    <row r="1019514" customFormat="1" x14ac:dyDescent="0.25"/>
    <row r="1019515" customFormat="1" x14ac:dyDescent="0.25"/>
    <row r="1019516" customFormat="1" x14ac:dyDescent="0.25"/>
    <row r="1019517" customFormat="1" x14ac:dyDescent="0.25"/>
    <row r="1019518" customFormat="1" x14ac:dyDescent="0.25"/>
    <row r="1019519" customFormat="1" x14ac:dyDescent="0.25"/>
    <row r="1019520" customFormat="1" x14ac:dyDescent="0.25"/>
    <row r="1019521" customFormat="1" x14ac:dyDescent="0.25"/>
    <row r="1019522" customFormat="1" x14ac:dyDescent="0.25"/>
    <row r="1019523" customFormat="1" x14ac:dyDescent="0.25"/>
    <row r="1019524" customFormat="1" x14ac:dyDescent="0.25"/>
    <row r="1019525" customFormat="1" x14ac:dyDescent="0.25"/>
    <row r="1019526" customFormat="1" x14ac:dyDescent="0.25"/>
    <row r="1019527" customFormat="1" x14ac:dyDescent="0.25"/>
    <row r="1019528" customFormat="1" x14ac:dyDescent="0.25"/>
    <row r="1019529" customFormat="1" x14ac:dyDescent="0.25"/>
    <row r="1019530" customFormat="1" x14ac:dyDescent="0.25"/>
    <row r="1019531" customFormat="1" x14ac:dyDescent="0.25"/>
    <row r="1019532" customFormat="1" x14ac:dyDescent="0.25"/>
    <row r="1019533" customFormat="1" x14ac:dyDescent="0.25"/>
    <row r="1019534" customFormat="1" x14ac:dyDescent="0.25"/>
    <row r="1019535" customFormat="1" x14ac:dyDescent="0.25"/>
    <row r="1019536" customFormat="1" x14ac:dyDescent="0.25"/>
    <row r="1019537" customFormat="1" x14ac:dyDescent="0.25"/>
    <row r="1019538" customFormat="1" x14ac:dyDescent="0.25"/>
    <row r="1019539" customFormat="1" x14ac:dyDescent="0.25"/>
    <row r="1019540" customFormat="1" x14ac:dyDescent="0.25"/>
    <row r="1019541" customFormat="1" x14ac:dyDescent="0.25"/>
    <row r="1019542" customFormat="1" x14ac:dyDescent="0.25"/>
    <row r="1019543" customFormat="1" x14ac:dyDescent="0.25"/>
    <row r="1019544" customFormat="1" x14ac:dyDescent="0.25"/>
    <row r="1019545" customFormat="1" x14ac:dyDescent="0.25"/>
    <row r="1019546" customFormat="1" x14ac:dyDescent="0.25"/>
    <row r="1019547" customFormat="1" x14ac:dyDescent="0.25"/>
    <row r="1019548" customFormat="1" x14ac:dyDescent="0.25"/>
    <row r="1019549" customFormat="1" x14ac:dyDescent="0.25"/>
    <row r="1019550" customFormat="1" x14ac:dyDescent="0.25"/>
    <row r="1019551" customFormat="1" x14ac:dyDescent="0.25"/>
    <row r="1019552" customFormat="1" x14ac:dyDescent="0.25"/>
    <row r="1019553" customFormat="1" x14ac:dyDescent="0.25"/>
    <row r="1019554" customFormat="1" x14ac:dyDescent="0.25"/>
    <row r="1019555" customFormat="1" x14ac:dyDescent="0.25"/>
    <row r="1019556" customFormat="1" x14ac:dyDescent="0.25"/>
    <row r="1019557" customFormat="1" x14ac:dyDescent="0.25"/>
    <row r="1019558" customFormat="1" x14ac:dyDescent="0.25"/>
    <row r="1019559" customFormat="1" x14ac:dyDescent="0.25"/>
    <row r="1019560" customFormat="1" x14ac:dyDescent="0.25"/>
    <row r="1019561" customFormat="1" x14ac:dyDescent="0.25"/>
    <row r="1019562" customFormat="1" x14ac:dyDescent="0.25"/>
    <row r="1019563" customFormat="1" x14ac:dyDescent="0.25"/>
    <row r="1019564" customFormat="1" x14ac:dyDescent="0.25"/>
    <row r="1019565" customFormat="1" x14ac:dyDescent="0.25"/>
    <row r="1019566" customFormat="1" x14ac:dyDescent="0.25"/>
    <row r="1019567" customFormat="1" x14ac:dyDescent="0.25"/>
    <row r="1019568" customFormat="1" x14ac:dyDescent="0.25"/>
    <row r="1019569" customFormat="1" x14ac:dyDescent="0.25"/>
    <row r="1019570" customFormat="1" x14ac:dyDescent="0.25"/>
    <row r="1019571" customFormat="1" x14ac:dyDescent="0.25"/>
    <row r="1019572" customFormat="1" x14ac:dyDescent="0.25"/>
    <row r="1019573" customFormat="1" x14ac:dyDescent="0.25"/>
    <row r="1019574" customFormat="1" x14ac:dyDescent="0.25"/>
    <row r="1019575" customFormat="1" x14ac:dyDescent="0.25"/>
    <row r="1019576" customFormat="1" x14ac:dyDescent="0.25"/>
    <row r="1019577" customFormat="1" x14ac:dyDescent="0.25"/>
    <row r="1019578" customFormat="1" x14ac:dyDescent="0.25"/>
    <row r="1019579" customFormat="1" x14ac:dyDescent="0.25"/>
    <row r="1019580" customFormat="1" x14ac:dyDescent="0.25"/>
    <row r="1019581" customFormat="1" x14ac:dyDescent="0.25"/>
    <row r="1019582" customFormat="1" x14ac:dyDescent="0.25"/>
    <row r="1019583" customFormat="1" x14ac:dyDescent="0.25"/>
    <row r="1019584" customFormat="1" x14ac:dyDescent="0.25"/>
    <row r="1019585" customFormat="1" x14ac:dyDescent="0.25"/>
    <row r="1019586" customFormat="1" x14ac:dyDescent="0.25"/>
    <row r="1019587" customFormat="1" x14ac:dyDescent="0.25"/>
    <row r="1019588" customFormat="1" x14ac:dyDescent="0.25"/>
    <row r="1019589" customFormat="1" x14ac:dyDescent="0.25"/>
    <row r="1019590" customFormat="1" x14ac:dyDescent="0.25"/>
    <row r="1019591" customFormat="1" x14ac:dyDescent="0.25"/>
    <row r="1019592" customFormat="1" x14ac:dyDescent="0.25"/>
    <row r="1019593" customFormat="1" x14ac:dyDescent="0.25"/>
    <row r="1019594" customFormat="1" x14ac:dyDescent="0.25"/>
    <row r="1019595" customFormat="1" x14ac:dyDescent="0.25"/>
    <row r="1019596" customFormat="1" x14ac:dyDescent="0.25"/>
    <row r="1019597" customFormat="1" x14ac:dyDescent="0.25"/>
    <row r="1019598" customFormat="1" x14ac:dyDescent="0.25"/>
    <row r="1019599" customFormat="1" x14ac:dyDescent="0.25"/>
    <row r="1019600" customFormat="1" x14ac:dyDescent="0.25"/>
    <row r="1019601" customFormat="1" x14ac:dyDescent="0.25"/>
    <row r="1019602" customFormat="1" x14ac:dyDescent="0.25"/>
    <row r="1019603" customFormat="1" x14ac:dyDescent="0.25"/>
    <row r="1019604" customFormat="1" x14ac:dyDescent="0.25"/>
    <row r="1019605" customFormat="1" x14ac:dyDescent="0.25"/>
    <row r="1019606" customFormat="1" x14ac:dyDescent="0.25"/>
    <row r="1019607" customFormat="1" x14ac:dyDescent="0.25"/>
    <row r="1019608" customFormat="1" x14ac:dyDescent="0.25"/>
    <row r="1019609" customFormat="1" x14ac:dyDescent="0.25"/>
    <row r="1019610" customFormat="1" x14ac:dyDescent="0.25"/>
    <row r="1019611" customFormat="1" x14ac:dyDescent="0.25"/>
    <row r="1019612" customFormat="1" x14ac:dyDescent="0.25"/>
    <row r="1019613" customFormat="1" x14ac:dyDescent="0.25"/>
    <row r="1019614" customFormat="1" x14ac:dyDescent="0.25"/>
    <row r="1019615" customFormat="1" x14ac:dyDescent="0.25"/>
    <row r="1019616" customFormat="1" x14ac:dyDescent="0.25"/>
    <row r="1019617" customFormat="1" x14ac:dyDescent="0.25"/>
    <row r="1019618" customFormat="1" x14ac:dyDescent="0.25"/>
    <row r="1019619" customFormat="1" x14ac:dyDescent="0.25"/>
    <row r="1019620" customFormat="1" x14ac:dyDescent="0.25"/>
    <row r="1019621" customFormat="1" x14ac:dyDescent="0.25"/>
    <row r="1019622" customFormat="1" x14ac:dyDescent="0.25"/>
    <row r="1019623" customFormat="1" x14ac:dyDescent="0.25"/>
    <row r="1019624" customFormat="1" x14ac:dyDescent="0.25"/>
    <row r="1019625" customFormat="1" x14ac:dyDescent="0.25"/>
    <row r="1019626" customFormat="1" x14ac:dyDescent="0.25"/>
    <row r="1019627" customFormat="1" x14ac:dyDescent="0.25"/>
    <row r="1019628" customFormat="1" x14ac:dyDescent="0.25"/>
    <row r="1019629" customFormat="1" x14ac:dyDescent="0.25"/>
    <row r="1019630" customFormat="1" x14ac:dyDescent="0.25"/>
    <row r="1019631" customFormat="1" x14ac:dyDescent="0.25"/>
    <row r="1019632" customFormat="1" x14ac:dyDescent="0.25"/>
    <row r="1019633" customFormat="1" x14ac:dyDescent="0.25"/>
    <row r="1019634" customFormat="1" x14ac:dyDescent="0.25"/>
    <row r="1019635" customFormat="1" x14ac:dyDescent="0.25"/>
    <row r="1019636" customFormat="1" x14ac:dyDescent="0.25"/>
    <row r="1019637" customFormat="1" x14ac:dyDescent="0.25"/>
    <row r="1019638" customFormat="1" x14ac:dyDescent="0.25"/>
    <row r="1019639" customFormat="1" x14ac:dyDescent="0.25"/>
    <row r="1019640" customFormat="1" x14ac:dyDescent="0.25"/>
    <row r="1019641" customFormat="1" x14ac:dyDescent="0.25"/>
    <row r="1019642" customFormat="1" x14ac:dyDescent="0.25"/>
    <row r="1019643" customFormat="1" x14ac:dyDescent="0.25"/>
    <row r="1019644" customFormat="1" x14ac:dyDescent="0.25"/>
    <row r="1019645" customFormat="1" x14ac:dyDescent="0.25"/>
    <row r="1019646" customFormat="1" x14ac:dyDescent="0.25"/>
    <row r="1019647" customFormat="1" x14ac:dyDescent="0.25"/>
    <row r="1019648" customFormat="1" x14ac:dyDescent="0.25"/>
    <row r="1019649" customFormat="1" x14ac:dyDescent="0.25"/>
    <row r="1019650" customFormat="1" x14ac:dyDescent="0.25"/>
    <row r="1019651" customFormat="1" x14ac:dyDescent="0.25"/>
    <row r="1019652" customFormat="1" x14ac:dyDescent="0.25"/>
    <row r="1019653" customFormat="1" x14ac:dyDescent="0.25"/>
    <row r="1019654" customFormat="1" x14ac:dyDescent="0.25"/>
    <row r="1019655" customFormat="1" x14ac:dyDescent="0.25"/>
    <row r="1019656" customFormat="1" x14ac:dyDescent="0.25"/>
    <row r="1019657" customFormat="1" x14ac:dyDescent="0.25"/>
    <row r="1019658" customFormat="1" x14ac:dyDescent="0.25"/>
    <row r="1019659" customFormat="1" x14ac:dyDescent="0.25"/>
    <row r="1019660" customFormat="1" x14ac:dyDescent="0.25"/>
    <row r="1019661" customFormat="1" x14ac:dyDescent="0.25"/>
    <row r="1019662" customFormat="1" x14ac:dyDescent="0.25"/>
    <row r="1019663" customFormat="1" x14ac:dyDescent="0.25"/>
    <row r="1019664" customFormat="1" x14ac:dyDescent="0.25"/>
    <row r="1019665" customFormat="1" x14ac:dyDescent="0.25"/>
    <row r="1019666" customFormat="1" x14ac:dyDescent="0.25"/>
    <row r="1019667" customFormat="1" x14ac:dyDescent="0.25"/>
    <row r="1019668" customFormat="1" x14ac:dyDescent="0.25"/>
    <row r="1019669" customFormat="1" x14ac:dyDescent="0.25"/>
    <row r="1019670" customFormat="1" x14ac:dyDescent="0.25"/>
    <row r="1019671" customFormat="1" x14ac:dyDescent="0.25"/>
    <row r="1019672" customFormat="1" x14ac:dyDescent="0.25"/>
    <row r="1019673" customFormat="1" x14ac:dyDescent="0.25"/>
    <row r="1019674" customFormat="1" x14ac:dyDescent="0.25"/>
    <row r="1019675" customFormat="1" x14ac:dyDescent="0.25"/>
    <row r="1019676" customFormat="1" x14ac:dyDescent="0.25"/>
    <row r="1019677" customFormat="1" x14ac:dyDescent="0.25"/>
    <row r="1019678" customFormat="1" x14ac:dyDescent="0.25"/>
    <row r="1019679" customFormat="1" x14ac:dyDescent="0.25"/>
    <row r="1019680" customFormat="1" x14ac:dyDescent="0.25"/>
    <row r="1019681" customFormat="1" x14ac:dyDescent="0.25"/>
    <row r="1019682" customFormat="1" x14ac:dyDescent="0.25"/>
    <row r="1019683" customFormat="1" x14ac:dyDescent="0.25"/>
    <row r="1019684" customFormat="1" x14ac:dyDescent="0.25"/>
    <row r="1019685" customFormat="1" x14ac:dyDescent="0.25"/>
    <row r="1019686" customFormat="1" x14ac:dyDescent="0.25"/>
    <row r="1019687" customFormat="1" x14ac:dyDescent="0.25"/>
    <row r="1019688" customFormat="1" x14ac:dyDescent="0.25"/>
    <row r="1019689" customFormat="1" x14ac:dyDescent="0.25"/>
    <row r="1019690" customFormat="1" x14ac:dyDescent="0.25"/>
    <row r="1019691" customFormat="1" x14ac:dyDescent="0.25"/>
    <row r="1019692" customFormat="1" x14ac:dyDescent="0.25"/>
    <row r="1019693" customFormat="1" x14ac:dyDescent="0.25"/>
    <row r="1019694" customFormat="1" x14ac:dyDescent="0.25"/>
    <row r="1019695" customFormat="1" x14ac:dyDescent="0.25"/>
    <row r="1019696" customFormat="1" x14ac:dyDescent="0.25"/>
    <row r="1019697" customFormat="1" x14ac:dyDescent="0.25"/>
    <row r="1019698" customFormat="1" x14ac:dyDescent="0.25"/>
    <row r="1019699" customFormat="1" x14ac:dyDescent="0.25"/>
    <row r="1019700" customFormat="1" x14ac:dyDescent="0.25"/>
    <row r="1019701" customFormat="1" x14ac:dyDescent="0.25"/>
    <row r="1019702" customFormat="1" x14ac:dyDescent="0.25"/>
    <row r="1019703" customFormat="1" x14ac:dyDescent="0.25"/>
    <row r="1019704" customFormat="1" x14ac:dyDescent="0.25"/>
    <row r="1019705" customFormat="1" x14ac:dyDescent="0.25"/>
    <row r="1019706" customFormat="1" x14ac:dyDescent="0.25"/>
    <row r="1019707" customFormat="1" x14ac:dyDescent="0.25"/>
    <row r="1019708" customFormat="1" x14ac:dyDescent="0.25"/>
    <row r="1019709" customFormat="1" x14ac:dyDescent="0.25"/>
    <row r="1019710" customFormat="1" x14ac:dyDescent="0.25"/>
    <row r="1019711" customFormat="1" x14ac:dyDescent="0.25"/>
    <row r="1019712" customFormat="1" x14ac:dyDescent="0.25"/>
    <row r="1019713" customFormat="1" x14ac:dyDescent="0.25"/>
    <row r="1019714" customFormat="1" x14ac:dyDescent="0.25"/>
    <row r="1019715" customFormat="1" x14ac:dyDescent="0.25"/>
    <row r="1019716" customFormat="1" x14ac:dyDescent="0.25"/>
    <row r="1019717" customFormat="1" x14ac:dyDescent="0.25"/>
    <row r="1019718" customFormat="1" x14ac:dyDescent="0.25"/>
    <row r="1019719" customFormat="1" x14ac:dyDescent="0.25"/>
    <row r="1019720" customFormat="1" x14ac:dyDescent="0.25"/>
    <row r="1019721" customFormat="1" x14ac:dyDescent="0.25"/>
    <row r="1019722" customFormat="1" x14ac:dyDescent="0.25"/>
    <row r="1019723" customFormat="1" x14ac:dyDescent="0.25"/>
    <row r="1019724" customFormat="1" x14ac:dyDescent="0.25"/>
    <row r="1019725" customFormat="1" x14ac:dyDescent="0.25"/>
    <row r="1019726" customFormat="1" x14ac:dyDescent="0.25"/>
    <row r="1019727" customFormat="1" x14ac:dyDescent="0.25"/>
    <row r="1019728" customFormat="1" x14ac:dyDescent="0.25"/>
    <row r="1019729" customFormat="1" x14ac:dyDescent="0.25"/>
    <row r="1019730" customFormat="1" x14ac:dyDescent="0.25"/>
    <row r="1019731" customFormat="1" x14ac:dyDescent="0.25"/>
    <row r="1019732" customFormat="1" x14ac:dyDescent="0.25"/>
    <row r="1019733" customFormat="1" x14ac:dyDescent="0.25"/>
    <row r="1019734" customFormat="1" x14ac:dyDescent="0.25"/>
    <row r="1019735" customFormat="1" x14ac:dyDescent="0.25"/>
    <row r="1019736" customFormat="1" x14ac:dyDescent="0.25"/>
    <row r="1019737" customFormat="1" x14ac:dyDescent="0.25"/>
    <row r="1019738" customFormat="1" x14ac:dyDescent="0.25"/>
    <row r="1019739" customFormat="1" x14ac:dyDescent="0.25"/>
    <row r="1019740" customFormat="1" x14ac:dyDescent="0.25"/>
    <row r="1019741" customFormat="1" x14ac:dyDescent="0.25"/>
    <row r="1019742" customFormat="1" x14ac:dyDescent="0.25"/>
    <row r="1019743" customFormat="1" x14ac:dyDescent="0.25"/>
    <row r="1019744" customFormat="1" x14ac:dyDescent="0.25"/>
    <row r="1019745" customFormat="1" x14ac:dyDescent="0.25"/>
    <row r="1019746" customFormat="1" x14ac:dyDescent="0.25"/>
    <row r="1019747" customFormat="1" x14ac:dyDescent="0.25"/>
    <row r="1019748" customFormat="1" x14ac:dyDescent="0.25"/>
    <row r="1019749" customFormat="1" x14ac:dyDescent="0.25"/>
    <row r="1019750" customFormat="1" x14ac:dyDescent="0.25"/>
    <row r="1019751" customFormat="1" x14ac:dyDescent="0.25"/>
    <row r="1019752" customFormat="1" x14ac:dyDescent="0.25"/>
    <row r="1019753" customFormat="1" x14ac:dyDescent="0.25"/>
    <row r="1019754" customFormat="1" x14ac:dyDescent="0.25"/>
    <row r="1019755" customFormat="1" x14ac:dyDescent="0.25"/>
    <row r="1019756" customFormat="1" x14ac:dyDescent="0.25"/>
    <row r="1019757" customFormat="1" x14ac:dyDescent="0.25"/>
    <row r="1019758" customFormat="1" x14ac:dyDescent="0.25"/>
    <row r="1019759" customFormat="1" x14ac:dyDescent="0.25"/>
    <row r="1019760" customFormat="1" x14ac:dyDescent="0.25"/>
    <row r="1019761" customFormat="1" x14ac:dyDescent="0.25"/>
    <row r="1019762" customFormat="1" x14ac:dyDescent="0.25"/>
    <row r="1019763" customFormat="1" x14ac:dyDescent="0.25"/>
    <row r="1019764" customFormat="1" x14ac:dyDescent="0.25"/>
    <row r="1019765" customFormat="1" x14ac:dyDescent="0.25"/>
    <row r="1019766" customFormat="1" x14ac:dyDescent="0.25"/>
    <row r="1019767" customFormat="1" x14ac:dyDescent="0.25"/>
    <row r="1019768" customFormat="1" x14ac:dyDescent="0.25"/>
    <row r="1019769" customFormat="1" x14ac:dyDescent="0.25"/>
    <row r="1019770" customFormat="1" x14ac:dyDescent="0.25"/>
    <row r="1019771" customFormat="1" x14ac:dyDescent="0.25"/>
    <row r="1019772" customFormat="1" x14ac:dyDescent="0.25"/>
    <row r="1019773" customFormat="1" x14ac:dyDescent="0.25"/>
    <row r="1019774" customFormat="1" x14ac:dyDescent="0.25"/>
    <row r="1019775" customFormat="1" x14ac:dyDescent="0.25"/>
    <row r="1019776" customFormat="1" x14ac:dyDescent="0.25"/>
    <row r="1019777" customFormat="1" x14ac:dyDescent="0.25"/>
    <row r="1019778" customFormat="1" x14ac:dyDescent="0.25"/>
    <row r="1019779" customFormat="1" x14ac:dyDescent="0.25"/>
    <row r="1019780" customFormat="1" x14ac:dyDescent="0.25"/>
    <row r="1019781" customFormat="1" x14ac:dyDescent="0.25"/>
    <row r="1019782" customFormat="1" x14ac:dyDescent="0.25"/>
    <row r="1019783" customFormat="1" x14ac:dyDescent="0.25"/>
    <row r="1019784" customFormat="1" x14ac:dyDescent="0.25"/>
    <row r="1019785" customFormat="1" x14ac:dyDescent="0.25"/>
    <row r="1019786" customFormat="1" x14ac:dyDescent="0.25"/>
    <row r="1019787" customFormat="1" x14ac:dyDescent="0.25"/>
    <row r="1019788" customFormat="1" x14ac:dyDescent="0.25"/>
    <row r="1019789" customFormat="1" x14ac:dyDescent="0.25"/>
    <row r="1019790" customFormat="1" x14ac:dyDescent="0.25"/>
    <row r="1019791" customFormat="1" x14ac:dyDescent="0.25"/>
    <row r="1019792" customFormat="1" x14ac:dyDescent="0.25"/>
    <row r="1019793" customFormat="1" x14ac:dyDescent="0.25"/>
    <row r="1019794" customFormat="1" x14ac:dyDescent="0.25"/>
    <row r="1019795" customFormat="1" x14ac:dyDescent="0.25"/>
    <row r="1019796" customFormat="1" x14ac:dyDescent="0.25"/>
    <row r="1019797" customFormat="1" x14ac:dyDescent="0.25"/>
    <row r="1019798" customFormat="1" x14ac:dyDescent="0.25"/>
    <row r="1019799" customFormat="1" x14ac:dyDescent="0.25"/>
    <row r="1019800" customFormat="1" x14ac:dyDescent="0.25"/>
    <row r="1019801" customFormat="1" x14ac:dyDescent="0.25"/>
    <row r="1019802" customFormat="1" x14ac:dyDescent="0.25"/>
    <row r="1019803" customFormat="1" x14ac:dyDescent="0.25"/>
    <row r="1019804" customFormat="1" x14ac:dyDescent="0.25"/>
    <row r="1019805" customFormat="1" x14ac:dyDescent="0.25"/>
    <row r="1019806" customFormat="1" x14ac:dyDescent="0.25"/>
    <row r="1019807" customFormat="1" x14ac:dyDescent="0.25"/>
    <row r="1019808" customFormat="1" x14ac:dyDescent="0.25"/>
    <row r="1019809" customFormat="1" x14ac:dyDescent="0.25"/>
    <row r="1019810" customFormat="1" x14ac:dyDescent="0.25"/>
    <row r="1019811" customFormat="1" x14ac:dyDescent="0.25"/>
    <row r="1019812" customFormat="1" x14ac:dyDescent="0.25"/>
    <row r="1019813" customFormat="1" x14ac:dyDescent="0.25"/>
    <row r="1019814" customFormat="1" x14ac:dyDescent="0.25"/>
    <row r="1019815" customFormat="1" x14ac:dyDescent="0.25"/>
    <row r="1019816" customFormat="1" x14ac:dyDescent="0.25"/>
    <row r="1019817" customFormat="1" x14ac:dyDescent="0.25"/>
    <row r="1019818" customFormat="1" x14ac:dyDescent="0.25"/>
    <row r="1019819" customFormat="1" x14ac:dyDescent="0.25"/>
    <row r="1019820" customFormat="1" x14ac:dyDescent="0.25"/>
    <row r="1019821" customFormat="1" x14ac:dyDescent="0.25"/>
    <row r="1019822" customFormat="1" x14ac:dyDescent="0.25"/>
    <row r="1019823" customFormat="1" x14ac:dyDescent="0.25"/>
    <row r="1019824" customFormat="1" x14ac:dyDescent="0.25"/>
    <row r="1019825" customFormat="1" x14ac:dyDescent="0.25"/>
    <row r="1019826" customFormat="1" x14ac:dyDescent="0.25"/>
    <row r="1019827" customFormat="1" x14ac:dyDescent="0.25"/>
    <row r="1019828" customFormat="1" x14ac:dyDescent="0.25"/>
    <row r="1019829" customFormat="1" x14ac:dyDescent="0.25"/>
    <row r="1019830" customFormat="1" x14ac:dyDescent="0.25"/>
    <row r="1019831" customFormat="1" x14ac:dyDescent="0.25"/>
    <row r="1019832" customFormat="1" x14ac:dyDescent="0.25"/>
    <row r="1019833" customFormat="1" x14ac:dyDescent="0.25"/>
    <row r="1019834" customFormat="1" x14ac:dyDescent="0.25"/>
    <row r="1019835" customFormat="1" x14ac:dyDescent="0.25"/>
    <row r="1019836" customFormat="1" x14ac:dyDescent="0.25"/>
    <row r="1019837" customFormat="1" x14ac:dyDescent="0.25"/>
    <row r="1019838" customFormat="1" x14ac:dyDescent="0.25"/>
    <row r="1019839" customFormat="1" x14ac:dyDescent="0.25"/>
    <row r="1019840" customFormat="1" x14ac:dyDescent="0.25"/>
    <row r="1019841" customFormat="1" x14ac:dyDescent="0.25"/>
    <row r="1019842" customFormat="1" x14ac:dyDescent="0.25"/>
    <row r="1019843" customFormat="1" x14ac:dyDescent="0.25"/>
    <row r="1019844" customFormat="1" x14ac:dyDescent="0.25"/>
    <row r="1019845" customFormat="1" x14ac:dyDescent="0.25"/>
    <row r="1019846" customFormat="1" x14ac:dyDescent="0.25"/>
    <row r="1019847" customFormat="1" x14ac:dyDescent="0.25"/>
    <row r="1019848" customFormat="1" x14ac:dyDescent="0.25"/>
    <row r="1019849" customFormat="1" x14ac:dyDescent="0.25"/>
    <row r="1019850" customFormat="1" x14ac:dyDescent="0.25"/>
    <row r="1019851" customFormat="1" x14ac:dyDescent="0.25"/>
    <row r="1019852" customFormat="1" x14ac:dyDescent="0.25"/>
    <row r="1019853" customFormat="1" x14ac:dyDescent="0.25"/>
    <row r="1019854" customFormat="1" x14ac:dyDescent="0.25"/>
    <row r="1019855" customFormat="1" x14ac:dyDescent="0.25"/>
    <row r="1019856" customFormat="1" x14ac:dyDescent="0.25"/>
    <row r="1019857" customFormat="1" x14ac:dyDescent="0.25"/>
    <row r="1019858" customFormat="1" x14ac:dyDescent="0.25"/>
    <row r="1019859" customFormat="1" x14ac:dyDescent="0.25"/>
    <row r="1019860" customFormat="1" x14ac:dyDescent="0.25"/>
    <row r="1019861" customFormat="1" x14ac:dyDescent="0.25"/>
    <row r="1019862" customFormat="1" x14ac:dyDescent="0.25"/>
    <row r="1019863" customFormat="1" x14ac:dyDescent="0.25"/>
    <row r="1019864" customFormat="1" x14ac:dyDescent="0.25"/>
    <row r="1019865" customFormat="1" x14ac:dyDescent="0.25"/>
    <row r="1019866" customFormat="1" x14ac:dyDescent="0.25"/>
    <row r="1019867" customFormat="1" x14ac:dyDescent="0.25"/>
    <row r="1019868" customFormat="1" x14ac:dyDescent="0.25"/>
    <row r="1019869" customFormat="1" x14ac:dyDescent="0.25"/>
    <row r="1019870" customFormat="1" x14ac:dyDescent="0.25"/>
    <row r="1019871" customFormat="1" x14ac:dyDescent="0.25"/>
    <row r="1019872" customFormat="1" x14ac:dyDescent="0.25"/>
    <row r="1019873" customFormat="1" x14ac:dyDescent="0.25"/>
    <row r="1019874" customFormat="1" x14ac:dyDescent="0.25"/>
    <row r="1019875" customFormat="1" x14ac:dyDescent="0.25"/>
    <row r="1019876" customFormat="1" x14ac:dyDescent="0.25"/>
    <row r="1019877" customFormat="1" x14ac:dyDescent="0.25"/>
    <row r="1019878" customFormat="1" x14ac:dyDescent="0.25"/>
    <row r="1019879" customFormat="1" x14ac:dyDescent="0.25"/>
    <row r="1019880" customFormat="1" x14ac:dyDescent="0.25"/>
    <row r="1019881" customFormat="1" x14ac:dyDescent="0.25"/>
    <row r="1019882" customFormat="1" x14ac:dyDescent="0.25"/>
    <row r="1019883" customFormat="1" x14ac:dyDescent="0.25"/>
    <row r="1019884" customFormat="1" x14ac:dyDescent="0.25"/>
    <row r="1019885" customFormat="1" x14ac:dyDescent="0.25"/>
    <row r="1019886" customFormat="1" x14ac:dyDescent="0.25"/>
    <row r="1019887" customFormat="1" x14ac:dyDescent="0.25"/>
    <row r="1019888" customFormat="1" x14ac:dyDescent="0.25"/>
    <row r="1019889" customFormat="1" x14ac:dyDescent="0.25"/>
    <row r="1019890" customFormat="1" x14ac:dyDescent="0.25"/>
    <row r="1019891" customFormat="1" x14ac:dyDescent="0.25"/>
    <row r="1019892" customFormat="1" x14ac:dyDescent="0.25"/>
    <row r="1019893" customFormat="1" x14ac:dyDescent="0.25"/>
    <row r="1019894" customFormat="1" x14ac:dyDescent="0.25"/>
    <row r="1019895" customFormat="1" x14ac:dyDescent="0.25"/>
    <row r="1019896" customFormat="1" x14ac:dyDescent="0.25"/>
    <row r="1019897" customFormat="1" x14ac:dyDescent="0.25"/>
    <row r="1019898" customFormat="1" x14ac:dyDescent="0.25"/>
    <row r="1019899" customFormat="1" x14ac:dyDescent="0.25"/>
    <row r="1019900" customFormat="1" x14ac:dyDescent="0.25"/>
    <row r="1019901" customFormat="1" x14ac:dyDescent="0.25"/>
    <row r="1019902" customFormat="1" x14ac:dyDescent="0.25"/>
    <row r="1019903" customFormat="1" x14ac:dyDescent="0.25"/>
    <row r="1019904" customFormat="1" x14ac:dyDescent="0.25"/>
    <row r="1019905" customFormat="1" x14ac:dyDescent="0.25"/>
    <row r="1019906" customFormat="1" x14ac:dyDescent="0.25"/>
    <row r="1019907" customFormat="1" x14ac:dyDescent="0.25"/>
    <row r="1019908" customFormat="1" x14ac:dyDescent="0.25"/>
    <row r="1019909" customFormat="1" x14ac:dyDescent="0.25"/>
    <row r="1019910" customFormat="1" x14ac:dyDescent="0.25"/>
    <row r="1019911" customFormat="1" x14ac:dyDescent="0.25"/>
    <row r="1019912" customFormat="1" x14ac:dyDescent="0.25"/>
    <row r="1019913" customFormat="1" x14ac:dyDescent="0.25"/>
    <row r="1019914" customFormat="1" x14ac:dyDescent="0.25"/>
    <row r="1019915" customFormat="1" x14ac:dyDescent="0.25"/>
    <row r="1019916" customFormat="1" x14ac:dyDescent="0.25"/>
    <row r="1019917" customFormat="1" x14ac:dyDescent="0.25"/>
    <row r="1019918" customFormat="1" x14ac:dyDescent="0.25"/>
    <row r="1019919" customFormat="1" x14ac:dyDescent="0.25"/>
    <row r="1019920" customFormat="1" x14ac:dyDescent="0.25"/>
    <row r="1019921" customFormat="1" x14ac:dyDescent="0.25"/>
    <row r="1019922" customFormat="1" x14ac:dyDescent="0.25"/>
    <row r="1019923" customFormat="1" x14ac:dyDescent="0.25"/>
    <row r="1019924" customFormat="1" x14ac:dyDescent="0.25"/>
    <row r="1019925" customFormat="1" x14ac:dyDescent="0.25"/>
    <row r="1019926" customFormat="1" x14ac:dyDescent="0.25"/>
    <row r="1019927" customFormat="1" x14ac:dyDescent="0.25"/>
    <row r="1019928" customFormat="1" x14ac:dyDescent="0.25"/>
    <row r="1019929" customFormat="1" x14ac:dyDescent="0.25"/>
    <row r="1019930" customFormat="1" x14ac:dyDescent="0.25"/>
    <row r="1019931" customFormat="1" x14ac:dyDescent="0.25"/>
    <row r="1019932" customFormat="1" x14ac:dyDescent="0.25"/>
    <row r="1019933" customFormat="1" x14ac:dyDescent="0.25"/>
    <row r="1019934" customFormat="1" x14ac:dyDescent="0.25"/>
    <row r="1019935" customFormat="1" x14ac:dyDescent="0.25"/>
    <row r="1019936" customFormat="1" x14ac:dyDescent="0.25"/>
    <row r="1019937" customFormat="1" x14ac:dyDescent="0.25"/>
    <row r="1019938" customFormat="1" x14ac:dyDescent="0.25"/>
    <row r="1019939" customFormat="1" x14ac:dyDescent="0.25"/>
    <row r="1019940" customFormat="1" x14ac:dyDescent="0.25"/>
    <row r="1019941" customFormat="1" x14ac:dyDescent="0.25"/>
    <row r="1019942" customFormat="1" x14ac:dyDescent="0.25"/>
    <row r="1019943" customFormat="1" x14ac:dyDescent="0.25"/>
    <row r="1019944" customFormat="1" x14ac:dyDescent="0.25"/>
    <row r="1019945" customFormat="1" x14ac:dyDescent="0.25"/>
    <row r="1019946" customFormat="1" x14ac:dyDescent="0.25"/>
    <row r="1019947" customFormat="1" x14ac:dyDescent="0.25"/>
    <row r="1019948" customFormat="1" x14ac:dyDescent="0.25"/>
    <row r="1019949" customFormat="1" x14ac:dyDescent="0.25"/>
    <row r="1019950" customFormat="1" x14ac:dyDescent="0.25"/>
    <row r="1019951" customFormat="1" x14ac:dyDescent="0.25"/>
    <row r="1019952" customFormat="1" x14ac:dyDescent="0.25"/>
    <row r="1019953" customFormat="1" x14ac:dyDescent="0.25"/>
    <row r="1019954" customFormat="1" x14ac:dyDescent="0.25"/>
    <row r="1019955" customFormat="1" x14ac:dyDescent="0.25"/>
    <row r="1019956" customFormat="1" x14ac:dyDescent="0.25"/>
    <row r="1019957" customFormat="1" x14ac:dyDescent="0.25"/>
    <row r="1019958" customFormat="1" x14ac:dyDescent="0.25"/>
    <row r="1019959" customFormat="1" x14ac:dyDescent="0.25"/>
    <row r="1019960" customFormat="1" x14ac:dyDescent="0.25"/>
    <row r="1019961" customFormat="1" x14ac:dyDescent="0.25"/>
    <row r="1019962" customFormat="1" x14ac:dyDescent="0.25"/>
    <row r="1019963" customFormat="1" x14ac:dyDescent="0.25"/>
    <row r="1019964" customFormat="1" x14ac:dyDescent="0.25"/>
    <row r="1019965" customFormat="1" x14ac:dyDescent="0.25"/>
    <row r="1019966" customFormat="1" x14ac:dyDescent="0.25"/>
    <row r="1019967" customFormat="1" x14ac:dyDescent="0.25"/>
    <row r="1019968" customFormat="1" x14ac:dyDescent="0.25"/>
    <row r="1019969" customFormat="1" x14ac:dyDescent="0.25"/>
    <row r="1019970" customFormat="1" x14ac:dyDescent="0.25"/>
    <row r="1019971" customFormat="1" x14ac:dyDescent="0.25"/>
    <row r="1019972" customFormat="1" x14ac:dyDescent="0.25"/>
    <row r="1019973" customFormat="1" x14ac:dyDescent="0.25"/>
    <row r="1019974" customFormat="1" x14ac:dyDescent="0.25"/>
    <row r="1019975" customFormat="1" x14ac:dyDescent="0.25"/>
    <row r="1019976" customFormat="1" x14ac:dyDescent="0.25"/>
    <row r="1019977" customFormat="1" x14ac:dyDescent="0.25"/>
    <row r="1019978" customFormat="1" x14ac:dyDescent="0.25"/>
    <row r="1019979" customFormat="1" x14ac:dyDescent="0.25"/>
    <row r="1019980" customFormat="1" x14ac:dyDescent="0.25"/>
    <row r="1019981" customFormat="1" x14ac:dyDescent="0.25"/>
    <row r="1019982" customFormat="1" x14ac:dyDescent="0.25"/>
    <row r="1019983" customFormat="1" x14ac:dyDescent="0.25"/>
    <row r="1019984" customFormat="1" x14ac:dyDescent="0.25"/>
    <row r="1019985" customFormat="1" x14ac:dyDescent="0.25"/>
    <row r="1019986" customFormat="1" x14ac:dyDescent="0.25"/>
    <row r="1019987" customFormat="1" x14ac:dyDescent="0.25"/>
    <row r="1019988" customFormat="1" x14ac:dyDescent="0.25"/>
    <row r="1019989" customFormat="1" x14ac:dyDescent="0.25"/>
    <row r="1019990" customFormat="1" x14ac:dyDescent="0.25"/>
    <row r="1019991" customFormat="1" x14ac:dyDescent="0.25"/>
    <row r="1019992" customFormat="1" x14ac:dyDescent="0.25"/>
    <row r="1019993" customFormat="1" x14ac:dyDescent="0.25"/>
    <row r="1019994" customFormat="1" x14ac:dyDescent="0.25"/>
    <row r="1019995" customFormat="1" x14ac:dyDescent="0.25"/>
    <row r="1019996" customFormat="1" x14ac:dyDescent="0.25"/>
    <row r="1019997" customFormat="1" x14ac:dyDescent="0.25"/>
    <row r="1019998" customFormat="1" x14ac:dyDescent="0.25"/>
    <row r="1019999" customFormat="1" x14ac:dyDescent="0.25"/>
    <row r="1020000" customFormat="1" x14ac:dyDescent="0.25"/>
    <row r="1020001" customFormat="1" x14ac:dyDescent="0.25"/>
    <row r="1020002" customFormat="1" x14ac:dyDescent="0.25"/>
    <row r="1020003" customFormat="1" x14ac:dyDescent="0.25"/>
    <row r="1020004" customFormat="1" x14ac:dyDescent="0.25"/>
    <row r="1020005" customFormat="1" x14ac:dyDescent="0.25"/>
    <row r="1020006" customFormat="1" x14ac:dyDescent="0.25"/>
    <row r="1020007" customFormat="1" x14ac:dyDescent="0.25"/>
    <row r="1020008" customFormat="1" x14ac:dyDescent="0.25"/>
    <row r="1020009" customFormat="1" x14ac:dyDescent="0.25"/>
    <row r="1020010" customFormat="1" x14ac:dyDescent="0.25"/>
    <row r="1020011" customFormat="1" x14ac:dyDescent="0.25"/>
    <row r="1020012" customFormat="1" x14ac:dyDescent="0.25"/>
    <row r="1020013" customFormat="1" x14ac:dyDescent="0.25"/>
    <row r="1020014" customFormat="1" x14ac:dyDescent="0.25"/>
    <row r="1020015" customFormat="1" x14ac:dyDescent="0.25"/>
    <row r="1020016" customFormat="1" x14ac:dyDescent="0.25"/>
    <row r="1020017" customFormat="1" x14ac:dyDescent="0.25"/>
    <row r="1020018" customFormat="1" x14ac:dyDescent="0.25"/>
    <row r="1020019" customFormat="1" x14ac:dyDescent="0.25"/>
    <row r="1020020" customFormat="1" x14ac:dyDescent="0.25"/>
    <row r="1020021" customFormat="1" x14ac:dyDescent="0.25"/>
    <row r="1020022" customFormat="1" x14ac:dyDescent="0.25"/>
    <row r="1020023" customFormat="1" x14ac:dyDescent="0.25"/>
    <row r="1020024" customFormat="1" x14ac:dyDescent="0.25"/>
    <row r="1020025" customFormat="1" x14ac:dyDescent="0.25"/>
    <row r="1020026" customFormat="1" x14ac:dyDescent="0.25"/>
    <row r="1020027" customFormat="1" x14ac:dyDescent="0.25"/>
    <row r="1020028" customFormat="1" x14ac:dyDescent="0.25"/>
    <row r="1020029" customFormat="1" x14ac:dyDescent="0.25"/>
    <row r="1020030" customFormat="1" x14ac:dyDescent="0.25"/>
    <row r="1020031" customFormat="1" x14ac:dyDescent="0.25"/>
    <row r="1020032" customFormat="1" x14ac:dyDescent="0.25"/>
    <row r="1020033" customFormat="1" x14ac:dyDescent="0.25"/>
    <row r="1020034" customFormat="1" x14ac:dyDescent="0.25"/>
    <row r="1020035" customFormat="1" x14ac:dyDescent="0.25"/>
    <row r="1020036" customFormat="1" x14ac:dyDescent="0.25"/>
    <row r="1020037" customFormat="1" x14ac:dyDescent="0.25"/>
    <row r="1020038" customFormat="1" x14ac:dyDescent="0.25"/>
    <row r="1020039" customFormat="1" x14ac:dyDescent="0.25"/>
    <row r="1020040" customFormat="1" x14ac:dyDescent="0.25"/>
    <row r="1020041" customFormat="1" x14ac:dyDescent="0.25"/>
    <row r="1020042" customFormat="1" x14ac:dyDescent="0.25"/>
    <row r="1020043" customFormat="1" x14ac:dyDescent="0.25"/>
    <row r="1020044" customFormat="1" x14ac:dyDescent="0.25"/>
    <row r="1020045" customFormat="1" x14ac:dyDescent="0.25"/>
    <row r="1020046" customFormat="1" x14ac:dyDescent="0.25"/>
    <row r="1020047" customFormat="1" x14ac:dyDescent="0.25"/>
    <row r="1020048" customFormat="1" x14ac:dyDescent="0.25"/>
    <row r="1020049" customFormat="1" x14ac:dyDescent="0.25"/>
    <row r="1020050" customFormat="1" x14ac:dyDescent="0.25"/>
    <row r="1020051" customFormat="1" x14ac:dyDescent="0.25"/>
    <row r="1020052" customFormat="1" x14ac:dyDescent="0.25"/>
    <row r="1020053" customFormat="1" x14ac:dyDescent="0.25"/>
    <row r="1020054" customFormat="1" x14ac:dyDescent="0.25"/>
    <row r="1020055" customFormat="1" x14ac:dyDescent="0.25"/>
    <row r="1020056" customFormat="1" x14ac:dyDescent="0.25"/>
    <row r="1020057" customFormat="1" x14ac:dyDescent="0.25"/>
    <row r="1020058" customFormat="1" x14ac:dyDescent="0.25"/>
    <row r="1020059" customFormat="1" x14ac:dyDescent="0.25"/>
    <row r="1020060" customFormat="1" x14ac:dyDescent="0.25"/>
    <row r="1020061" customFormat="1" x14ac:dyDescent="0.25"/>
    <row r="1020062" customFormat="1" x14ac:dyDescent="0.25"/>
    <row r="1020063" customFormat="1" x14ac:dyDescent="0.25"/>
    <row r="1020064" customFormat="1" x14ac:dyDescent="0.25"/>
    <row r="1020065" customFormat="1" x14ac:dyDescent="0.25"/>
    <row r="1020066" customFormat="1" x14ac:dyDescent="0.25"/>
    <row r="1020067" customFormat="1" x14ac:dyDescent="0.25"/>
    <row r="1020068" customFormat="1" x14ac:dyDescent="0.25"/>
    <row r="1020069" customFormat="1" x14ac:dyDescent="0.25"/>
    <row r="1020070" customFormat="1" x14ac:dyDescent="0.25"/>
    <row r="1020071" customFormat="1" x14ac:dyDescent="0.25"/>
    <row r="1020072" customFormat="1" x14ac:dyDescent="0.25"/>
    <row r="1020073" customFormat="1" x14ac:dyDescent="0.25"/>
    <row r="1020074" customFormat="1" x14ac:dyDescent="0.25"/>
    <row r="1020075" customFormat="1" x14ac:dyDescent="0.25"/>
    <row r="1020076" customFormat="1" x14ac:dyDescent="0.25"/>
    <row r="1020077" customFormat="1" x14ac:dyDescent="0.25"/>
    <row r="1020078" customFormat="1" x14ac:dyDescent="0.25"/>
    <row r="1020079" customFormat="1" x14ac:dyDescent="0.25"/>
    <row r="1020080" customFormat="1" x14ac:dyDescent="0.25"/>
    <row r="1020081" customFormat="1" x14ac:dyDescent="0.25"/>
    <row r="1020082" customFormat="1" x14ac:dyDescent="0.25"/>
    <row r="1020083" customFormat="1" x14ac:dyDescent="0.25"/>
    <row r="1020084" customFormat="1" x14ac:dyDescent="0.25"/>
    <row r="1020085" customFormat="1" x14ac:dyDescent="0.25"/>
    <row r="1020086" customFormat="1" x14ac:dyDescent="0.25"/>
    <row r="1020087" customFormat="1" x14ac:dyDescent="0.25"/>
    <row r="1020088" customFormat="1" x14ac:dyDescent="0.25"/>
    <row r="1020089" customFormat="1" x14ac:dyDescent="0.25"/>
    <row r="1020090" customFormat="1" x14ac:dyDescent="0.25"/>
    <row r="1020091" customFormat="1" x14ac:dyDescent="0.25"/>
    <row r="1020092" customFormat="1" x14ac:dyDescent="0.25"/>
    <row r="1020093" customFormat="1" x14ac:dyDescent="0.25"/>
    <row r="1020094" customFormat="1" x14ac:dyDescent="0.25"/>
    <row r="1020095" customFormat="1" x14ac:dyDescent="0.25"/>
    <row r="1020096" customFormat="1" x14ac:dyDescent="0.25"/>
    <row r="1020097" customFormat="1" x14ac:dyDescent="0.25"/>
    <row r="1020098" customFormat="1" x14ac:dyDescent="0.25"/>
    <row r="1020099" customFormat="1" x14ac:dyDescent="0.25"/>
    <row r="1020100" customFormat="1" x14ac:dyDescent="0.25"/>
    <row r="1020101" customFormat="1" x14ac:dyDescent="0.25"/>
    <row r="1020102" customFormat="1" x14ac:dyDescent="0.25"/>
    <row r="1020103" customFormat="1" x14ac:dyDescent="0.25"/>
    <row r="1020104" customFormat="1" x14ac:dyDescent="0.25"/>
    <row r="1020105" customFormat="1" x14ac:dyDescent="0.25"/>
    <row r="1020106" customFormat="1" x14ac:dyDescent="0.25"/>
    <row r="1020107" customFormat="1" x14ac:dyDescent="0.25"/>
    <row r="1020108" customFormat="1" x14ac:dyDescent="0.25"/>
    <row r="1020109" customFormat="1" x14ac:dyDescent="0.25"/>
    <row r="1020110" customFormat="1" x14ac:dyDescent="0.25"/>
    <row r="1020111" customFormat="1" x14ac:dyDescent="0.25"/>
    <row r="1020112" customFormat="1" x14ac:dyDescent="0.25"/>
    <row r="1020113" customFormat="1" x14ac:dyDescent="0.25"/>
    <row r="1020114" customFormat="1" x14ac:dyDescent="0.25"/>
    <row r="1020115" customFormat="1" x14ac:dyDescent="0.25"/>
    <row r="1020116" customFormat="1" x14ac:dyDescent="0.25"/>
    <row r="1020117" customFormat="1" x14ac:dyDescent="0.25"/>
    <row r="1020118" customFormat="1" x14ac:dyDescent="0.25"/>
    <row r="1020119" customFormat="1" x14ac:dyDescent="0.25"/>
    <row r="1020120" customFormat="1" x14ac:dyDescent="0.25"/>
    <row r="1020121" customFormat="1" x14ac:dyDescent="0.25"/>
    <row r="1020122" customFormat="1" x14ac:dyDescent="0.25"/>
    <row r="1020123" customFormat="1" x14ac:dyDescent="0.25"/>
    <row r="1020124" customFormat="1" x14ac:dyDescent="0.25"/>
    <row r="1020125" customFormat="1" x14ac:dyDescent="0.25"/>
    <row r="1020126" customFormat="1" x14ac:dyDescent="0.25"/>
    <row r="1020127" customFormat="1" x14ac:dyDescent="0.25"/>
    <row r="1020128" customFormat="1" x14ac:dyDescent="0.25"/>
    <row r="1020129" customFormat="1" x14ac:dyDescent="0.25"/>
    <row r="1020130" customFormat="1" x14ac:dyDescent="0.25"/>
    <row r="1020131" customFormat="1" x14ac:dyDescent="0.25"/>
    <row r="1020132" customFormat="1" x14ac:dyDescent="0.25"/>
    <row r="1020133" customFormat="1" x14ac:dyDescent="0.25"/>
    <row r="1020134" customFormat="1" x14ac:dyDescent="0.25"/>
    <row r="1020135" customFormat="1" x14ac:dyDescent="0.25"/>
    <row r="1020136" customFormat="1" x14ac:dyDescent="0.25"/>
    <row r="1020137" customFormat="1" x14ac:dyDescent="0.25"/>
    <row r="1020138" customFormat="1" x14ac:dyDescent="0.25"/>
    <row r="1020139" customFormat="1" x14ac:dyDescent="0.25"/>
    <row r="1020140" customFormat="1" x14ac:dyDescent="0.25"/>
    <row r="1020141" customFormat="1" x14ac:dyDescent="0.25"/>
    <row r="1020142" customFormat="1" x14ac:dyDescent="0.25"/>
    <row r="1020143" customFormat="1" x14ac:dyDescent="0.25"/>
    <row r="1020144" customFormat="1" x14ac:dyDescent="0.25"/>
    <row r="1020145" customFormat="1" x14ac:dyDescent="0.25"/>
    <row r="1020146" customFormat="1" x14ac:dyDescent="0.25"/>
    <row r="1020147" customFormat="1" x14ac:dyDescent="0.25"/>
    <row r="1020148" customFormat="1" x14ac:dyDescent="0.25"/>
    <row r="1020149" customFormat="1" x14ac:dyDescent="0.25"/>
    <row r="1020150" customFormat="1" x14ac:dyDescent="0.25"/>
    <row r="1020151" customFormat="1" x14ac:dyDescent="0.25"/>
    <row r="1020152" customFormat="1" x14ac:dyDescent="0.25"/>
    <row r="1020153" customFormat="1" x14ac:dyDescent="0.25"/>
    <row r="1020154" customFormat="1" x14ac:dyDescent="0.25"/>
    <row r="1020155" customFormat="1" x14ac:dyDescent="0.25"/>
    <row r="1020156" customFormat="1" x14ac:dyDescent="0.25"/>
    <row r="1020157" customFormat="1" x14ac:dyDescent="0.25"/>
    <row r="1020158" customFormat="1" x14ac:dyDescent="0.25"/>
    <row r="1020159" customFormat="1" x14ac:dyDescent="0.25"/>
    <row r="1020160" customFormat="1" x14ac:dyDescent="0.25"/>
    <row r="1020161" customFormat="1" x14ac:dyDescent="0.25"/>
    <row r="1020162" customFormat="1" x14ac:dyDescent="0.25"/>
    <row r="1020163" customFormat="1" x14ac:dyDescent="0.25"/>
    <row r="1020164" customFormat="1" x14ac:dyDescent="0.25"/>
    <row r="1020165" customFormat="1" x14ac:dyDescent="0.25"/>
    <row r="1020166" customFormat="1" x14ac:dyDescent="0.25"/>
    <row r="1020167" customFormat="1" x14ac:dyDescent="0.25"/>
    <row r="1020168" customFormat="1" x14ac:dyDescent="0.25"/>
    <row r="1020169" customFormat="1" x14ac:dyDescent="0.25"/>
    <row r="1020170" customFormat="1" x14ac:dyDescent="0.25"/>
    <row r="1020171" customFormat="1" x14ac:dyDescent="0.25"/>
    <row r="1020172" customFormat="1" x14ac:dyDescent="0.25"/>
    <row r="1020173" customFormat="1" x14ac:dyDescent="0.25"/>
    <row r="1020174" customFormat="1" x14ac:dyDescent="0.25"/>
    <row r="1020175" customFormat="1" x14ac:dyDescent="0.25"/>
    <row r="1020176" customFormat="1" x14ac:dyDescent="0.25"/>
    <row r="1020177" customFormat="1" x14ac:dyDescent="0.25"/>
    <row r="1020178" customFormat="1" x14ac:dyDescent="0.25"/>
    <row r="1020179" customFormat="1" x14ac:dyDescent="0.25"/>
    <row r="1020180" customFormat="1" x14ac:dyDescent="0.25"/>
    <row r="1020181" customFormat="1" x14ac:dyDescent="0.25"/>
    <row r="1020182" customFormat="1" x14ac:dyDescent="0.25"/>
    <row r="1020183" customFormat="1" x14ac:dyDescent="0.25"/>
    <row r="1020184" customFormat="1" x14ac:dyDescent="0.25"/>
    <row r="1020185" customFormat="1" x14ac:dyDescent="0.25"/>
    <row r="1020186" customFormat="1" x14ac:dyDescent="0.25"/>
    <row r="1020187" customFormat="1" x14ac:dyDescent="0.25"/>
    <row r="1020188" customFormat="1" x14ac:dyDescent="0.25"/>
    <row r="1020189" customFormat="1" x14ac:dyDescent="0.25"/>
    <row r="1020190" customFormat="1" x14ac:dyDescent="0.25"/>
    <row r="1020191" customFormat="1" x14ac:dyDescent="0.25"/>
    <row r="1020192" customFormat="1" x14ac:dyDescent="0.25"/>
    <row r="1020193" customFormat="1" x14ac:dyDescent="0.25"/>
    <row r="1020194" customFormat="1" x14ac:dyDescent="0.25"/>
    <row r="1020195" customFormat="1" x14ac:dyDescent="0.25"/>
    <row r="1020196" customFormat="1" x14ac:dyDescent="0.25"/>
    <row r="1020197" customFormat="1" x14ac:dyDescent="0.25"/>
    <row r="1020198" customFormat="1" x14ac:dyDescent="0.25"/>
    <row r="1020199" customFormat="1" x14ac:dyDescent="0.25"/>
    <row r="1020200" customFormat="1" x14ac:dyDescent="0.25"/>
    <row r="1020201" customFormat="1" x14ac:dyDescent="0.25"/>
    <row r="1020202" customFormat="1" x14ac:dyDescent="0.25"/>
    <row r="1020203" customFormat="1" x14ac:dyDescent="0.25"/>
    <row r="1020204" customFormat="1" x14ac:dyDescent="0.25"/>
    <row r="1020205" customFormat="1" x14ac:dyDescent="0.25"/>
    <row r="1020206" customFormat="1" x14ac:dyDescent="0.25"/>
    <row r="1020207" customFormat="1" x14ac:dyDescent="0.25"/>
    <row r="1020208" customFormat="1" x14ac:dyDescent="0.25"/>
    <row r="1020209" customFormat="1" x14ac:dyDescent="0.25"/>
    <row r="1020210" customFormat="1" x14ac:dyDescent="0.25"/>
    <row r="1020211" customFormat="1" x14ac:dyDescent="0.25"/>
    <row r="1020212" customFormat="1" x14ac:dyDescent="0.25"/>
    <row r="1020213" customFormat="1" x14ac:dyDescent="0.25"/>
    <row r="1020214" customFormat="1" x14ac:dyDescent="0.25"/>
    <row r="1020215" customFormat="1" x14ac:dyDescent="0.25"/>
    <row r="1020216" customFormat="1" x14ac:dyDescent="0.25"/>
    <row r="1020217" customFormat="1" x14ac:dyDescent="0.25"/>
    <row r="1020218" customFormat="1" x14ac:dyDescent="0.25"/>
    <row r="1020219" customFormat="1" x14ac:dyDescent="0.25"/>
    <row r="1020220" customFormat="1" x14ac:dyDescent="0.25"/>
    <row r="1020221" customFormat="1" x14ac:dyDescent="0.25"/>
    <row r="1020222" customFormat="1" x14ac:dyDescent="0.25"/>
    <row r="1020223" customFormat="1" x14ac:dyDescent="0.25"/>
    <row r="1020224" customFormat="1" x14ac:dyDescent="0.25"/>
    <row r="1020225" customFormat="1" x14ac:dyDescent="0.25"/>
    <row r="1020226" customFormat="1" x14ac:dyDescent="0.25"/>
    <row r="1020227" customFormat="1" x14ac:dyDescent="0.25"/>
    <row r="1020228" customFormat="1" x14ac:dyDescent="0.25"/>
    <row r="1020229" customFormat="1" x14ac:dyDescent="0.25"/>
    <row r="1020230" customFormat="1" x14ac:dyDescent="0.25"/>
    <row r="1020231" customFormat="1" x14ac:dyDescent="0.25"/>
    <row r="1020232" customFormat="1" x14ac:dyDescent="0.25"/>
    <row r="1020233" customFormat="1" x14ac:dyDescent="0.25"/>
    <row r="1020234" customFormat="1" x14ac:dyDescent="0.25"/>
    <row r="1020235" customFormat="1" x14ac:dyDescent="0.25"/>
    <row r="1020236" customFormat="1" x14ac:dyDescent="0.25"/>
    <row r="1020237" customFormat="1" x14ac:dyDescent="0.25"/>
    <row r="1020238" customFormat="1" x14ac:dyDescent="0.25"/>
    <row r="1020239" customFormat="1" x14ac:dyDescent="0.25"/>
    <row r="1020240" customFormat="1" x14ac:dyDescent="0.25"/>
    <row r="1020241" customFormat="1" x14ac:dyDescent="0.25"/>
    <row r="1020242" customFormat="1" x14ac:dyDescent="0.25"/>
    <row r="1020243" customFormat="1" x14ac:dyDescent="0.25"/>
    <row r="1020244" customFormat="1" x14ac:dyDescent="0.25"/>
    <row r="1020245" customFormat="1" x14ac:dyDescent="0.25"/>
    <row r="1020246" customFormat="1" x14ac:dyDescent="0.25"/>
    <row r="1020247" customFormat="1" x14ac:dyDescent="0.25"/>
    <row r="1020248" customFormat="1" x14ac:dyDescent="0.25"/>
    <row r="1020249" customFormat="1" x14ac:dyDescent="0.25"/>
    <row r="1020250" customFormat="1" x14ac:dyDescent="0.25"/>
    <row r="1020251" customFormat="1" x14ac:dyDescent="0.25"/>
    <row r="1020252" customFormat="1" x14ac:dyDescent="0.25"/>
    <row r="1020253" customFormat="1" x14ac:dyDescent="0.25"/>
    <row r="1020254" customFormat="1" x14ac:dyDescent="0.25"/>
    <row r="1020255" customFormat="1" x14ac:dyDescent="0.25"/>
    <row r="1020256" customFormat="1" x14ac:dyDescent="0.25"/>
    <row r="1020257" customFormat="1" x14ac:dyDescent="0.25"/>
    <row r="1020258" customFormat="1" x14ac:dyDescent="0.25"/>
    <row r="1020259" customFormat="1" x14ac:dyDescent="0.25"/>
    <row r="1020260" customFormat="1" x14ac:dyDescent="0.25"/>
    <row r="1020261" customFormat="1" x14ac:dyDescent="0.25"/>
    <row r="1020262" customFormat="1" x14ac:dyDescent="0.25"/>
    <row r="1020263" customFormat="1" x14ac:dyDescent="0.25"/>
    <row r="1020264" customFormat="1" x14ac:dyDescent="0.25"/>
    <row r="1020265" customFormat="1" x14ac:dyDescent="0.25"/>
    <row r="1020266" customFormat="1" x14ac:dyDescent="0.25"/>
    <row r="1020267" customFormat="1" x14ac:dyDescent="0.25"/>
    <row r="1020268" customFormat="1" x14ac:dyDescent="0.25"/>
    <row r="1020269" customFormat="1" x14ac:dyDescent="0.25"/>
    <row r="1020270" customFormat="1" x14ac:dyDescent="0.25"/>
    <row r="1020271" customFormat="1" x14ac:dyDescent="0.25"/>
    <row r="1020272" customFormat="1" x14ac:dyDescent="0.25"/>
    <row r="1020273" customFormat="1" x14ac:dyDescent="0.25"/>
    <row r="1020274" customFormat="1" x14ac:dyDescent="0.25"/>
    <row r="1020275" customFormat="1" x14ac:dyDescent="0.25"/>
    <row r="1020276" customFormat="1" x14ac:dyDescent="0.25"/>
    <row r="1020277" customFormat="1" x14ac:dyDescent="0.25"/>
    <row r="1020278" customFormat="1" x14ac:dyDescent="0.25"/>
    <row r="1020279" customFormat="1" x14ac:dyDescent="0.25"/>
    <row r="1020280" customFormat="1" x14ac:dyDescent="0.25"/>
    <row r="1020281" customFormat="1" x14ac:dyDescent="0.25"/>
    <row r="1020282" customFormat="1" x14ac:dyDescent="0.25"/>
    <row r="1020283" customFormat="1" x14ac:dyDescent="0.25"/>
    <row r="1020284" customFormat="1" x14ac:dyDescent="0.25"/>
    <row r="1020285" customFormat="1" x14ac:dyDescent="0.25"/>
    <row r="1020286" customFormat="1" x14ac:dyDescent="0.25"/>
    <row r="1020287" customFormat="1" x14ac:dyDescent="0.25"/>
    <row r="1020288" customFormat="1" x14ac:dyDescent="0.25"/>
    <row r="1020289" customFormat="1" x14ac:dyDescent="0.25"/>
    <row r="1020290" customFormat="1" x14ac:dyDescent="0.25"/>
    <row r="1020291" customFormat="1" x14ac:dyDescent="0.25"/>
    <row r="1020292" customFormat="1" x14ac:dyDescent="0.25"/>
    <row r="1020293" customFormat="1" x14ac:dyDescent="0.25"/>
    <row r="1020294" customFormat="1" x14ac:dyDescent="0.25"/>
    <row r="1020295" customFormat="1" x14ac:dyDescent="0.25"/>
    <row r="1020296" customFormat="1" x14ac:dyDescent="0.25"/>
    <row r="1020297" customFormat="1" x14ac:dyDescent="0.25"/>
    <row r="1020298" customFormat="1" x14ac:dyDescent="0.25"/>
    <row r="1020299" customFormat="1" x14ac:dyDescent="0.25"/>
    <row r="1020300" customFormat="1" x14ac:dyDescent="0.25"/>
    <row r="1020301" customFormat="1" x14ac:dyDescent="0.25"/>
    <row r="1020302" customFormat="1" x14ac:dyDescent="0.25"/>
    <row r="1020303" customFormat="1" x14ac:dyDescent="0.25"/>
    <row r="1020304" customFormat="1" x14ac:dyDescent="0.25"/>
    <row r="1020305" customFormat="1" x14ac:dyDescent="0.25"/>
    <row r="1020306" customFormat="1" x14ac:dyDescent="0.25"/>
    <row r="1020307" customFormat="1" x14ac:dyDescent="0.25"/>
    <row r="1020308" customFormat="1" x14ac:dyDescent="0.25"/>
    <row r="1020309" customFormat="1" x14ac:dyDescent="0.25"/>
    <row r="1020310" customFormat="1" x14ac:dyDescent="0.25"/>
    <row r="1020311" customFormat="1" x14ac:dyDescent="0.25"/>
    <row r="1020312" customFormat="1" x14ac:dyDescent="0.25"/>
    <row r="1020313" customFormat="1" x14ac:dyDescent="0.25"/>
    <row r="1020314" customFormat="1" x14ac:dyDescent="0.25"/>
    <row r="1020315" customFormat="1" x14ac:dyDescent="0.25"/>
    <row r="1020316" customFormat="1" x14ac:dyDescent="0.25"/>
    <row r="1020317" customFormat="1" x14ac:dyDescent="0.25"/>
    <row r="1020318" customFormat="1" x14ac:dyDescent="0.25"/>
    <row r="1020319" customFormat="1" x14ac:dyDescent="0.25"/>
    <row r="1020320" customFormat="1" x14ac:dyDescent="0.25"/>
    <row r="1020321" customFormat="1" x14ac:dyDescent="0.25"/>
    <row r="1020322" customFormat="1" x14ac:dyDescent="0.25"/>
    <row r="1020323" customFormat="1" x14ac:dyDescent="0.25"/>
    <row r="1020324" customFormat="1" x14ac:dyDescent="0.25"/>
    <row r="1020325" customFormat="1" x14ac:dyDescent="0.25"/>
    <row r="1020326" customFormat="1" x14ac:dyDescent="0.25"/>
    <row r="1020327" customFormat="1" x14ac:dyDescent="0.25"/>
    <row r="1020328" customFormat="1" x14ac:dyDescent="0.25"/>
    <row r="1020329" customFormat="1" x14ac:dyDescent="0.25"/>
    <row r="1020330" customFormat="1" x14ac:dyDescent="0.25"/>
    <row r="1020331" customFormat="1" x14ac:dyDescent="0.25"/>
    <row r="1020332" customFormat="1" x14ac:dyDescent="0.25"/>
    <row r="1020333" customFormat="1" x14ac:dyDescent="0.25"/>
    <row r="1020334" customFormat="1" x14ac:dyDescent="0.25"/>
    <row r="1020335" customFormat="1" x14ac:dyDescent="0.25"/>
    <row r="1020336" customFormat="1" x14ac:dyDescent="0.25"/>
    <row r="1020337" customFormat="1" x14ac:dyDescent="0.25"/>
    <row r="1020338" customFormat="1" x14ac:dyDescent="0.25"/>
    <row r="1020339" customFormat="1" x14ac:dyDescent="0.25"/>
    <row r="1020340" customFormat="1" x14ac:dyDescent="0.25"/>
    <row r="1020341" customFormat="1" x14ac:dyDescent="0.25"/>
    <row r="1020342" customFormat="1" x14ac:dyDescent="0.25"/>
    <row r="1020343" customFormat="1" x14ac:dyDescent="0.25"/>
    <row r="1020344" customFormat="1" x14ac:dyDescent="0.25"/>
    <row r="1020345" customFormat="1" x14ac:dyDescent="0.25"/>
    <row r="1020346" customFormat="1" x14ac:dyDescent="0.25"/>
    <row r="1020347" customFormat="1" x14ac:dyDescent="0.25"/>
    <row r="1020348" customFormat="1" x14ac:dyDescent="0.25"/>
    <row r="1020349" customFormat="1" x14ac:dyDescent="0.25"/>
    <row r="1020350" customFormat="1" x14ac:dyDescent="0.25"/>
    <row r="1020351" customFormat="1" x14ac:dyDescent="0.25"/>
    <row r="1020352" customFormat="1" x14ac:dyDescent="0.25"/>
    <row r="1020353" customFormat="1" x14ac:dyDescent="0.25"/>
    <row r="1020354" customFormat="1" x14ac:dyDescent="0.25"/>
    <row r="1020355" customFormat="1" x14ac:dyDescent="0.25"/>
    <row r="1020356" customFormat="1" x14ac:dyDescent="0.25"/>
    <row r="1020357" customFormat="1" x14ac:dyDescent="0.25"/>
    <row r="1020358" customFormat="1" x14ac:dyDescent="0.25"/>
    <row r="1020359" customFormat="1" x14ac:dyDescent="0.25"/>
    <row r="1020360" customFormat="1" x14ac:dyDescent="0.25"/>
    <row r="1020361" customFormat="1" x14ac:dyDescent="0.25"/>
    <row r="1020362" customFormat="1" x14ac:dyDescent="0.25"/>
    <row r="1020363" customFormat="1" x14ac:dyDescent="0.25"/>
    <row r="1020364" customFormat="1" x14ac:dyDescent="0.25"/>
    <row r="1020365" customFormat="1" x14ac:dyDescent="0.25"/>
    <row r="1020366" customFormat="1" x14ac:dyDescent="0.25"/>
    <row r="1020367" customFormat="1" x14ac:dyDescent="0.25"/>
    <row r="1020368" customFormat="1" x14ac:dyDescent="0.25"/>
    <row r="1020369" customFormat="1" x14ac:dyDescent="0.25"/>
    <row r="1020370" customFormat="1" x14ac:dyDescent="0.25"/>
    <row r="1020371" customFormat="1" x14ac:dyDescent="0.25"/>
    <row r="1020372" customFormat="1" x14ac:dyDescent="0.25"/>
    <row r="1020373" customFormat="1" x14ac:dyDescent="0.25"/>
    <row r="1020374" customFormat="1" x14ac:dyDescent="0.25"/>
    <row r="1020375" customFormat="1" x14ac:dyDescent="0.25"/>
    <row r="1020376" customFormat="1" x14ac:dyDescent="0.25"/>
    <row r="1020377" customFormat="1" x14ac:dyDescent="0.25"/>
    <row r="1020378" customFormat="1" x14ac:dyDescent="0.25"/>
    <row r="1020379" customFormat="1" x14ac:dyDescent="0.25"/>
    <row r="1020380" customFormat="1" x14ac:dyDescent="0.25"/>
    <row r="1020381" customFormat="1" x14ac:dyDescent="0.25"/>
    <row r="1020382" customFormat="1" x14ac:dyDescent="0.25"/>
    <row r="1020383" customFormat="1" x14ac:dyDescent="0.25"/>
    <row r="1020384" customFormat="1" x14ac:dyDescent="0.25"/>
    <row r="1020385" customFormat="1" x14ac:dyDescent="0.25"/>
    <row r="1020386" customFormat="1" x14ac:dyDescent="0.25"/>
    <row r="1020387" customFormat="1" x14ac:dyDescent="0.25"/>
    <row r="1020388" customFormat="1" x14ac:dyDescent="0.25"/>
    <row r="1020389" customFormat="1" x14ac:dyDescent="0.25"/>
    <row r="1020390" customFormat="1" x14ac:dyDescent="0.25"/>
    <row r="1020391" customFormat="1" x14ac:dyDescent="0.25"/>
    <row r="1020392" customFormat="1" x14ac:dyDescent="0.25"/>
    <row r="1020393" customFormat="1" x14ac:dyDescent="0.25"/>
    <row r="1020394" customFormat="1" x14ac:dyDescent="0.25"/>
    <row r="1020395" customFormat="1" x14ac:dyDescent="0.25"/>
    <row r="1020396" customFormat="1" x14ac:dyDescent="0.25"/>
    <row r="1020397" customFormat="1" x14ac:dyDescent="0.25"/>
    <row r="1020398" customFormat="1" x14ac:dyDescent="0.25"/>
    <row r="1020399" customFormat="1" x14ac:dyDescent="0.25"/>
    <row r="1020400" customFormat="1" x14ac:dyDescent="0.25"/>
    <row r="1020401" customFormat="1" x14ac:dyDescent="0.25"/>
    <row r="1020402" customFormat="1" x14ac:dyDescent="0.25"/>
    <row r="1020403" customFormat="1" x14ac:dyDescent="0.25"/>
    <row r="1020404" customFormat="1" x14ac:dyDescent="0.25"/>
    <row r="1020405" customFormat="1" x14ac:dyDescent="0.25"/>
    <row r="1020406" customFormat="1" x14ac:dyDescent="0.25"/>
    <row r="1020407" customFormat="1" x14ac:dyDescent="0.25"/>
    <row r="1020408" customFormat="1" x14ac:dyDescent="0.25"/>
    <row r="1020409" customFormat="1" x14ac:dyDescent="0.25"/>
    <row r="1020410" customFormat="1" x14ac:dyDescent="0.25"/>
    <row r="1020411" customFormat="1" x14ac:dyDescent="0.25"/>
    <row r="1020412" customFormat="1" x14ac:dyDescent="0.25"/>
    <row r="1020413" customFormat="1" x14ac:dyDescent="0.25"/>
    <row r="1020414" customFormat="1" x14ac:dyDescent="0.25"/>
    <row r="1020415" customFormat="1" x14ac:dyDescent="0.25"/>
    <row r="1020416" customFormat="1" x14ac:dyDescent="0.25"/>
    <row r="1020417" customFormat="1" x14ac:dyDescent="0.25"/>
    <row r="1020418" customFormat="1" x14ac:dyDescent="0.25"/>
    <row r="1020419" customFormat="1" x14ac:dyDescent="0.25"/>
    <row r="1020420" customFormat="1" x14ac:dyDescent="0.25"/>
    <row r="1020421" customFormat="1" x14ac:dyDescent="0.25"/>
    <row r="1020422" customFormat="1" x14ac:dyDescent="0.25"/>
    <row r="1020423" customFormat="1" x14ac:dyDescent="0.25"/>
    <row r="1020424" customFormat="1" x14ac:dyDescent="0.25"/>
    <row r="1020425" customFormat="1" x14ac:dyDescent="0.25"/>
    <row r="1020426" customFormat="1" x14ac:dyDescent="0.25"/>
    <row r="1020427" customFormat="1" x14ac:dyDescent="0.25"/>
    <row r="1020428" customFormat="1" x14ac:dyDescent="0.25"/>
    <row r="1020429" customFormat="1" x14ac:dyDescent="0.25"/>
    <row r="1020430" customFormat="1" x14ac:dyDescent="0.25"/>
    <row r="1020431" customFormat="1" x14ac:dyDescent="0.25"/>
    <row r="1020432" customFormat="1" x14ac:dyDescent="0.25"/>
    <row r="1020433" customFormat="1" x14ac:dyDescent="0.25"/>
    <row r="1020434" customFormat="1" x14ac:dyDescent="0.25"/>
    <row r="1020435" customFormat="1" x14ac:dyDescent="0.25"/>
    <row r="1020436" customFormat="1" x14ac:dyDescent="0.25"/>
    <row r="1020437" customFormat="1" x14ac:dyDescent="0.25"/>
    <row r="1020438" customFormat="1" x14ac:dyDescent="0.25"/>
    <row r="1020439" customFormat="1" x14ac:dyDescent="0.25"/>
    <row r="1020440" customFormat="1" x14ac:dyDescent="0.25"/>
    <row r="1020441" customFormat="1" x14ac:dyDescent="0.25"/>
    <row r="1020442" customFormat="1" x14ac:dyDescent="0.25"/>
    <row r="1020443" customFormat="1" x14ac:dyDescent="0.25"/>
    <row r="1020444" customFormat="1" x14ac:dyDescent="0.25"/>
    <row r="1020445" customFormat="1" x14ac:dyDescent="0.25"/>
    <row r="1020446" customFormat="1" x14ac:dyDescent="0.25"/>
    <row r="1020447" customFormat="1" x14ac:dyDescent="0.25"/>
    <row r="1020448" customFormat="1" x14ac:dyDescent="0.25"/>
    <row r="1020449" customFormat="1" x14ac:dyDescent="0.25"/>
    <row r="1020450" customFormat="1" x14ac:dyDescent="0.25"/>
    <row r="1020451" customFormat="1" x14ac:dyDescent="0.25"/>
    <row r="1020452" customFormat="1" x14ac:dyDescent="0.25"/>
    <row r="1020453" customFormat="1" x14ac:dyDescent="0.25"/>
    <row r="1020454" customFormat="1" x14ac:dyDescent="0.25"/>
    <row r="1020455" customFormat="1" x14ac:dyDescent="0.25"/>
    <row r="1020456" customFormat="1" x14ac:dyDescent="0.25"/>
    <row r="1020457" customFormat="1" x14ac:dyDescent="0.25"/>
    <row r="1020458" customFormat="1" x14ac:dyDescent="0.25"/>
    <row r="1020459" customFormat="1" x14ac:dyDescent="0.25"/>
    <row r="1020460" customFormat="1" x14ac:dyDescent="0.25"/>
    <row r="1020461" customFormat="1" x14ac:dyDescent="0.25"/>
    <row r="1020462" customFormat="1" x14ac:dyDescent="0.25"/>
    <row r="1020463" customFormat="1" x14ac:dyDescent="0.25"/>
    <row r="1020464" customFormat="1" x14ac:dyDescent="0.25"/>
    <row r="1020465" customFormat="1" x14ac:dyDescent="0.25"/>
    <row r="1020466" customFormat="1" x14ac:dyDescent="0.25"/>
    <row r="1020467" customFormat="1" x14ac:dyDescent="0.25"/>
    <row r="1020468" customFormat="1" x14ac:dyDescent="0.25"/>
    <row r="1020469" customFormat="1" x14ac:dyDescent="0.25"/>
    <row r="1020470" customFormat="1" x14ac:dyDescent="0.25"/>
    <row r="1020471" customFormat="1" x14ac:dyDescent="0.25"/>
    <row r="1020472" customFormat="1" x14ac:dyDescent="0.25"/>
    <row r="1020473" customFormat="1" x14ac:dyDescent="0.25"/>
    <row r="1020474" customFormat="1" x14ac:dyDescent="0.25"/>
    <row r="1020475" customFormat="1" x14ac:dyDescent="0.25"/>
    <row r="1020476" customFormat="1" x14ac:dyDescent="0.25"/>
    <row r="1020477" customFormat="1" x14ac:dyDescent="0.25"/>
    <row r="1020478" customFormat="1" x14ac:dyDescent="0.25"/>
    <row r="1020479" customFormat="1" x14ac:dyDescent="0.25"/>
    <row r="1020480" customFormat="1" x14ac:dyDescent="0.25"/>
    <row r="1020481" customFormat="1" x14ac:dyDescent="0.25"/>
    <row r="1020482" customFormat="1" x14ac:dyDescent="0.25"/>
    <row r="1020483" customFormat="1" x14ac:dyDescent="0.25"/>
    <row r="1020484" customFormat="1" x14ac:dyDescent="0.25"/>
    <row r="1020485" customFormat="1" x14ac:dyDescent="0.25"/>
    <row r="1020486" customFormat="1" x14ac:dyDescent="0.25"/>
    <row r="1020487" customFormat="1" x14ac:dyDescent="0.25"/>
    <row r="1020488" customFormat="1" x14ac:dyDescent="0.25"/>
    <row r="1020489" customFormat="1" x14ac:dyDescent="0.25"/>
    <row r="1020490" customFormat="1" x14ac:dyDescent="0.25"/>
    <row r="1020491" customFormat="1" x14ac:dyDescent="0.25"/>
    <row r="1020492" customFormat="1" x14ac:dyDescent="0.25"/>
    <row r="1020493" customFormat="1" x14ac:dyDescent="0.25"/>
    <row r="1020494" customFormat="1" x14ac:dyDescent="0.25"/>
    <row r="1020495" customFormat="1" x14ac:dyDescent="0.25"/>
    <row r="1020496" customFormat="1" x14ac:dyDescent="0.25"/>
    <row r="1020497" customFormat="1" x14ac:dyDescent="0.25"/>
    <row r="1020498" customFormat="1" x14ac:dyDescent="0.25"/>
    <row r="1020499" customFormat="1" x14ac:dyDescent="0.25"/>
    <row r="1020500" customFormat="1" x14ac:dyDescent="0.25"/>
    <row r="1020501" customFormat="1" x14ac:dyDescent="0.25"/>
    <row r="1020502" customFormat="1" x14ac:dyDescent="0.25"/>
    <row r="1020503" customFormat="1" x14ac:dyDescent="0.25"/>
    <row r="1020504" customFormat="1" x14ac:dyDescent="0.25"/>
    <row r="1020505" customFormat="1" x14ac:dyDescent="0.25"/>
    <row r="1020506" customFormat="1" x14ac:dyDescent="0.25"/>
    <row r="1020507" customFormat="1" x14ac:dyDescent="0.25"/>
    <row r="1020508" customFormat="1" x14ac:dyDescent="0.25"/>
    <row r="1020509" customFormat="1" x14ac:dyDescent="0.25"/>
    <row r="1020510" customFormat="1" x14ac:dyDescent="0.25"/>
    <row r="1020511" customFormat="1" x14ac:dyDescent="0.25"/>
    <row r="1020512" customFormat="1" x14ac:dyDescent="0.25"/>
    <row r="1020513" customFormat="1" x14ac:dyDescent="0.25"/>
    <row r="1020514" customFormat="1" x14ac:dyDescent="0.25"/>
    <row r="1020515" customFormat="1" x14ac:dyDescent="0.25"/>
    <row r="1020516" customFormat="1" x14ac:dyDescent="0.25"/>
    <row r="1020517" customFormat="1" x14ac:dyDescent="0.25"/>
    <row r="1020518" customFormat="1" x14ac:dyDescent="0.25"/>
    <row r="1020519" customFormat="1" x14ac:dyDescent="0.25"/>
    <row r="1020520" customFormat="1" x14ac:dyDescent="0.25"/>
    <row r="1020521" customFormat="1" x14ac:dyDescent="0.25"/>
    <row r="1020522" customFormat="1" x14ac:dyDescent="0.25"/>
    <row r="1020523" customFormat="1" x14ac:dyDescent="0.25"/>
    <row r="1020524" customFormat="1" x14ac:dyDescent="0.25"/>
    <row r="1020525" customFormat="1" x14ac:dyDescent="0.25"/>
    <row r="1020526" customFormat="1" x14ac:dyDescent="0.25"/>
    <row r="1020527" customFormat="1" x14ac:dyDescent="0.25"/>
    <row r="1020528" customFormat="1" x14ac:dyDescent="0.25"/>
    <row r="1020529" customFormat="1" x14ac:dyDescent="0.25"/>
    <row r="1020530" customFormat="1" x14ac:dyDescent="0.25"/>
    <row r="1020531" customFormat="1" x14ac:dyDescent="0.25"/>
    <row r="1020532" customFormat="1" x14ac:dyDescent="0.25"/>
    <row r="1020533" customFormat="1" x14ac:dyDescent="0.25"/>
    <row r="1020534" customFormat="1" x14ac:dyDescent="0.25"/>
    <row r="1020535" customFormat="1" x14ac:dyDescent="0.25"/>
    <row r="1020536" customFormat="1" x14ac:dyDescent="0.25"/>
    <row r="1020537" customFormat="1" x14ac:dyDescent="0.25"/>
    <row r="1020538" customFormat="1" x14ac:dyDescent="0.25"/>
    <row r="1020539" customFormat="1" x14ac:dyDescent="0.25"/>
    <row r="1020540" customFormat="1" x14ac:dyDescent="0.25"/>
    <row r="1020541" customFormat="1" x14ac:dyDescent="0.25"/>
    <row r="1020542" customFormat="1" x14ac:dyDescent="0.25"/>
    <row r="1020543" customFormat="1" x14ac:dyDescent="0.25"/>
    <row r="1020544" customFormat="1" x14ac:dyDescent="0.25"/>
    <row r="1020545" customFormat="1" x14ac:dyDescent="0.25"/>
    <row r="1020546" customFormat="1" x14ac:dyDescent="0.25"/>
    <row r="1020547" customFormat="1" x14ac:dyDescent="0.25"/>
    <row r="1020548" customFormat="1" x14ac:dyDescent="0.25"/>
    <row r="1020549" customFormat="1" x14ac:dyDescent="0.25"/>
    <row r="1020550" customFormat="1" x14ac:dyDescent="0.25"/>
    <row r="1020551" customFormat="1" x14ac:dyDescent="0.25"/>
    <row r="1020552" customFormat="1" x14ac:dyDescent="0.25"/>
    <row r="1020553" customFormat="1" x14ac:dyDescent="0.25"/>
    <row r="1020554" customFormat="1" x14ac:dyDescent="0.25"/>
    <row r="1020555" customFormat="1" x14ac:dyDescent="0.25"/>
    <row r="1020556" customFormat="1" x14ac:dyDescent="0.25"/>
    <row r="1020557" customFormat="1" x14ac:dyDescent="0.25"/>
    <row r="1020558" customFormat="1" x14ac:dyDescent="0.25"/>
    <row r="1020559" customFormat="1" x14ac:dyDescent="0.25"/>
    <row r="1020560" customFormat="1" x14ac:dyDescent="0.25"/>
    <row r="1020561" customFormat="1" x14ac:dyDescent="0.25"/>
    <row r="1020562" customFormat="1" x14ac:dyDescent="0.25"/>
    <row r="1020563" customFormat="1" x14ac:dyDescent="0.25"/>
    <row r="1020564" customFormat="1" x14ac:dyDescent="0.25"/>
    <row r="1020565" customFormat="1" x14ac:dyDescent="0.25"/>
    <row r="1020566" customFormat="1" x14ac:dyDescent="0.25"/>
    <row r="1020567" customFormat="1" x14ac:dyDescent="0.25"/>
    <row r="1020568" customFormat="1" x14ac:dyDescent="0.25"/>
    <row r="1020569" customFormat="1" x14ac:dyDescent="0.25"/>
    <row r="1020570" customFormat="1" x14ac:dyDescent="0.25"/>
    <row r="1020571" customFormat="1" x14ac:dyDescent="0.25"/>
    <row r="1020572" customFormat="1" x14ac:dyDescent="0.25"/>
    <row r="1020573" customFormat="1" x14ac:dyDescent="0.25"/>
    <row r="1020574" customFormat="1" x14ac:dyDescent="0.25"/>
    <row r="1020575" customFormat="1" x14ac:dyDescent="0.25"/>
    <row r="1020576" customFormat="1" x14ac:dyDescent="0.25"/>
    <row r="1020577" customFormat="1" x14ac:dyDescent="0.25"/>
    <row r="1020578" customFormat="1" x14ac:dyDescent="0.25"/>
    <row r="1020579" customFormat="1" x14ac:dyDescent="0.25"/>
    <row r="1020580" customFormat="1" x14ac:dyDescent="0.25"/>
    <row r="1020581" customFormat="1" x14ac:dyDescent="0.25"/>
    <row r="1020582" customFormat="1" x14ac:dyDescent="0.25"/>
    <row r="1020583" customFormat="1" x14ac:dyDescent="0.25"/>
    <row r="1020584" customFormat="1" x14ac:dyDescent="0.25"/>
    <row r="1020585" customFormat="1" x14ac:dyDescent="0.25"/>
    <row r="1020586" customFormat="1" x14ac:dyDescent="0.25"/>
    <row r="1020587" customFormat="1" x14ac:dyDescent="0.25"/>
    <row r="1020588" customFormat="1" x14ac:dyDescent="0.25"/>
    <row r="1020589" customFormat="1" x14ac:dyDescent="0.25"/>
    <row r="1020590" customFormat="1" x14ac:dyDescent="0.25"/>
    <row r="1020591" customFormat="1" x14ac:dyDescent="0.25"/>
    <row r="1020592" customFormat="1" x14ac:dyDescent="0.25"/>
    <row r="1020593" customFormat="1" x14ac:dyDescent="0.25"/>
    <row r="1020594" customFormat="1" x14ac:dyDescent="0.25"/>
    <row r="1020595" customFormat="1" x14ac:dyDescent="0.25"/>
    <row r="1020596" customFormat="1" x14ac:dyDescent="0.25"/>
    <row r="1020597" customFormat="1" x14ac:dyDescent="0.25"/>
    <row r="1020598" customFormat="1" x14ac:dyDescent="0.25"/>
    <row r="1020599" customFormat="1" x14ac:dyDescent="0.25"/>
    <row r="1020600" customFormat="1" x14ac:dyDescent="0.25"/>
    <row r="1020601" customFormat="1" x14ac:dyDescent="0.25"/>
    <row r="1020602" customFormat="1" x14ac:dyDescent="0.25"/>
    <row r="1020603" customFormat="1" x14ac:dyDescent="0.25"/>
    <row r="1020604" customFormat="1" x14ac:dyDescent="0.25"/>
    <row r="1020605" customFormat="1" x14ac:dyDescent="0.25"/>
    <row r="1020606" customFormat="1" x14ac:dyDescent="0.25"/>
    <row r="1020607" customFormat="1" x14ac:dyDescent="0.25"/>
    <row r="1020608" customFormat="1" x14ac:dyDescent="0.25"/>
    <row r="1020609" customFormat="1" x14ac:dyDescent="0.25"/>
    <row r="1020610" customFormat="1" x14ac:dyDescent="0.25"/>
    <row r="1020611" customFormat="1" x14ac:dyDescent="0.25"/>
    <row r="1020612" customFormat="1" x14ac:dyDescent="0.25"/>
    <row r="1020613" customFormat="1" x14ac:dyDescent="0.25"/>
    <row r="1020614" customFormat="1" x14ac:dyDescent="0.25"/>
    <row r="1020615" customFormat="1" x14ac:dyDescent="0.25"/>
    <row r="1020616" customFormat="1" x14ac:dyDescent="0.25"/>
    <row r="1020617" customFormat="1" x14ac:dyDescent="0.25"/>
    <row r="1020618" customFormat="1" x14ac:dyDescent="0.25"/>
    <row r="1020619" customFormat="1" x14ac:dyDescent="0.25"/>
    <row r="1020620" customFormat="1" x14ac:dyDescent="0.25"/>
    <row r="1020621" customFormat="1" x14ac:dyDescent="0.25"/>
    <row r="1020622" customFormat="1" x14ac:dyDescent="0.25"/>
    <row r="1020623" customFormat="1" x14ac:dyDescent="0.25"/>
    <row r="1020624" customFormat="1" x14ac:dyDescent="0.25"/>
    <row r="1020625" customFormat="1" x14ac:dyDescent="0.25"/>
    <row r="1020626" customFormat="1" x14ac:dyDescent="0.25"/>
    <row r="1020627" customFormat="1" x14ac:dyDescent="0.25"/>
    <row r="1020628" customFormat="1" x14ac:dyDescent="0.25"/>
    <row r="1020629" customFormat="1" x14ac:dyDescent="0.25"/>
    <row r="1020630" customFormat="1" x14ac:dyDescent="0.25"/>
    <row r="1020631" customFormat="1" x14ac:dyDescent="0.25"/>
    <row r="1020632" customFormat="1" x14ac:dyDescent="0.25"/>
    <row r="1020633" customFormat="1" x14ac:dyDescent="0.25"/>
    <row r="1020634" customFormat="1" x14ac:dyDescent="0.25"/>
    <row r="1020635" customFormat="1" x14ac:dyDescent="0.25"/>
    <row r="1020636" customFormat="1" x14ac:dyDescent="0.25"/>
    <row r="1020637" customFormat="1" x14ac:dyDescent="0.25"/>
    <row r="1020638" customFormat="1" x14ac:dyDescent="0.25"/>
    <row r="1020639" customFormat="1" x14ac:dyDescent="0.25"/>
    <row r="1020640" customFormat="1" x14ac:dyDescent="0.25"/>
    <row r="1020641" customFormat="1" x14ac:dyDescent="0.25"/>
    <row r="1020642" customFormat="1" x14ac:dyDescent="0.25"/>
    <row r="1020643" customFormat="1" x14ac:dyDescent="0.25"/>
    <row r="1020644" customFormat="1" x14ac:dyDescent="0.25"/>
    <row r="1020645" customFormat="1" x14ac:dyDescent="0.25"/>
    <row r="1020646" customFormat="1" x14ac:dyDescent="0.25"/>
    <row r="1020647" customFormat="1" x14ac:dyDescent="0.25"/>
    <row r="1020648" customFormat="1" x14ac:dyDescent="0.25"/>
    <row r="1020649" customFormat="1" x14ac:dyDescent="0.25"/>
    <row r="1020650" customFormat="1" x14ac:dyDescent="0.25"/>
    <row r="1020651" customFormat="1" x14ac:dyDescent="0.25"/>
    <row r="1020652" customFormat="1" x14ac:dyDescent="0.25"/>
    <row r="1020653" customFormat="1" x14ac:dyDescent="0.25"/>
    <row r="1020654" customFormat="1" x14ac:dyDescent="0.25"/>
    <row r="1020655" customFormat="1" x14ac:dyDescent="0.25"/>
    <row r="1020656" customFormat="1" x14ac:dyDescent="0.25"/>
    <row r="1020657" customFormat="1" x14ac:dyDescent="0.25"/>
    <row r="1020658" customFormat="1" x14ac:dyDescent="0.25"/>
    <row r="1020659" customFormat="1" x14ac:dyDescent="0.25"/>
    <row r="1020660" customFormat="1" x14ac:dyDescent="0.25"/>
    <row r="1020661" customFormat="1" x14ac:dyDescent="0.25"/>
    <row r="1020662" customFormat="1" x14ac:dyDescent="0.25"/>
    <row r="1020663" customFormat="1" x14ac:dyDescent="0.25"/>
    <row r="1020664" customFormat="1" x14ac:dyDescent="0.25"/>
    <row r="1020665" customFormat="1" x14ac:dyDescent="0.25"/>
    <row r="1020666" customFormat="1" x14ac:dyDescent="0.25"/>
    <row r="1020667" customFormat="1" x14ac:dyDescent="0.25"/>
    <row r="1020668" customFormat="1" x14ac:dyDescent="0.25"/>
    <row r="1020669" customFormat="1" x14ac:dyDescent="0.25"/>
    <row r="1020670" customFormat="1" x14ac:dyDescent="0.25"/>
    <row r="1020671" customFormat="1" x14ac:dyDescent="0.25"/>
    <row r="1020672" customFormat="1" x14ac:dyDescent="0.25"/>
    <row r="1020673" customFormat="1" x14ac:dyDescent="0.25"/>
    <row r="1020674" customFormat="1" x14ac:dyDescent="0.25"/>
    <row r="1020675" customFormat="1" x14ac:dyDescent="0.25"/>
    <row r="1020676" customFormat="1" x14ac:dyDescent="0.25"/>
    <row r="1020677" customFormat="1" x14ac:dyDescent="0.25"/>
    <row r="1020678" customFormat="1" x14ac:dyDescent="0.25"/>
    <row r="1020679" customFormat="1" x14ac:dyDescent="0.25"/>
    <row r="1020680" customFormat="1" x14ac:dyDescent="0.25"/>
    <row r="1020681" customFormat="1" x14ac:dyDescent="0.25"/>
    <row r="1020682" customFormat="1" x14ac:dyDescent="0.25"/>
    <row r="1020683" customFormat="1" x14ac:dyDescent="0.25"/>
    <row r="1020684" customFormat="1" x14ac:dyDescent="0.25"/>
    <row r="1020685" customFormat="1" x14ac:dyDescent="0.25"/>
    <row r="1020686" customFormat="1" x14ac:dyDescent="0.25"/>
    <row r="1020687" customFormat="1" x14ac:dyDescent="0.25"/>
    <row r="1020688" customFormat="1" x14ac:dyDescent="0.25"/>
    <row r="1020689" customFormat="1" x14ac:dyDescent="0.25"/>
    <row r="1020690" customFormat="1" x14ac:dyDescent="0.25"/>
    <row r="1020691" customFormat="1" x14ac:dyDescent="0.25"/>
    <row r="1020692" customFormat="1" x14ac:dyDescent="0.25"/>
    <row r="1020693" customFormat="1" x14ac:dyDescent="0.25"/>
    <row r="1020694" customFormat="1" x14ac:dyDescent="0.25"/>
    <row r="1020695" customFormat="1" x14ac:dyDescent="0.25"/>
    <row r="1020696" customFormat="1" x14ac:dyDescent="0.25"/>
    <row r="1020697" customFormat="1" x14ac:dyDescent="0.25"/>
    <row r="1020698" customFormat="1" x14ac:dyDescent="0.25"/>
    <row r="1020699" customFormat="1" x14ac:dyDescent="0.25"/>
    <row r="1020700" customFormat="1" x14ac:dyDescent="0.25"/>
    <row r="1020701" customFormat="1" x14ac:dyDescent="0.25"/>
    <row r="1020702" customFormat="1" x14ac:dyDescent="0.25"/>
    <row r="1020703" customFormat="1" x14ac:dyDescent="0.25"/>
    <row r="1020704" customFormat="1" x14ac:dyDescent="0.25"/>
    <row r="1020705" customFormat="1" x14ac:dyDescent="0.25"/>
    <row r="1020706" customFormat="1" x14ac:dyDescent="0.25"/>
    <row r="1020707" customFormat="1" x14ac:dyDescent="0.25"/>
    <row r="1020708" customFormat="1" x14ac:dyDescent="0.25"/>
    <row r="1020709" customFormat="1" x14ac:dyDescent="0.25"/>
    <row r="1020710" customFormat="1" x14ac:dyDescent="0.25"/>
    <row r="1020711" customFormat="1" x14ac:dyDescent="0.25"/>
    <row r="1020712" customFormat="1" x14ac:dyDescent="0.25"/>
    <row r="1020713" customFormat="1" x14ac:dyDescent="0.25"/>
    <row r="1020714" customFormat="1" x14ac:dyDescent="0.25"/>
    <row r="1020715" customFormat="1" x14ac:dyDescent="0.25"/>
    <row r="1020716" customFormat="1" x14ac:dyDescent="0.25"/>
    <row r="1020717" customFormat="1" x14ac:dyDescent="0.25"/>
    <row r="1020718" customFormat="1" x14ac:dyDescent="0.25"/>
    <row r="1020719" customFormat="1" x14ac:dyDescent="0.25"/>
    <row r="1020720" customFormat="1" x14ac:dyDescent="0.25"/>
    <row r="1020721" customFormat="1" x14ac:dyDescent="0.25"/>
    <row r="1020722" customFormat="1" x14ac:dyDescent="0.25"/>
    <row r="1020723" customFormat="1" x14ac:dyDescent="0.25"/>
    <row r="1020724" customFormat="1" x14ac:dyDescent="0.25"/>
    <row r="1020725" customFormat="1" x14ac:dyDescent="0.25"/>
    <row r="1020726" customFormat="1" x14ac:dyDescent="0.25"/>
    <row r="1020727" customFormat="1" x14ac:dyDescent="0.25"/>
    <row r="1020728" customFormat="1" x14ac:dyDescent="0.25"/>
    <row r="1020729" customFormat="1" x14ac:dyDescent="0.25"/>
    <row r="1020730" customFormat="1" x14ac:dyDescent="0.25"/>
    <row r="1020731" customFormat="1" x14ac:dyDescent="0.25"/>
    <row r="1020732" customFormat="1" x14ac:dyDescent="0.25"/>
    <row r="1020733" customFormat="1" x14ac:dyDescent="0.25"/>
    <row r="1020734" customFormat="1" x14ac:dyDescent="0.25"/>
    <row r="1020735" customFormat="1" x14ac:dyDescent="0.25"/>
    <row r="1020736" customFormat="1" x14ac:dyDescent="0.25"/>
    <row r="1020737" customFormat="1" x14ac:dyDescent="0.25"/>
    <row r="1020738" customFormat="1" x14ac:dyDescent="0.25"/>
    <row r="1020739" customFormat="1" x14ac:dyDescent="0.25"/>
    <row r="1020740" customFormat="1" x14ac:dyDescent="0.25"/>
    <row r="1020741" customFormat="1" x14ac:dyDescent="0.25"/>
    <row r="1020742" customFormat="1" x14ac:dyDescent="0.25"/>
    <row r="1020743" customFormat="1" x14ac:dyDescent="0.25"/>
    <row r="1020744" customFormat="1" x14ac:dyDescent="0.25"/>
    <row r="1020745" customFormat="1" x14ac:dyDescent="0.25"/>
    <row r="1020746" customFormat="1" x14ac:dyDescent="0.25"/>
    <row r="1020747" customFormat="1" x14ac:dyDescent="0.25"/>
    <row r="1020748" customFormat="1" x14ac:dyDescent="0.25"/>
    <row r="1020749" customFormat="1" x14ac:dyDescent="0.25"/>
    <row r="1020750" customFormat="1" x14ac:dyDescent="0.25"/>
    <row r="1020751" customFormat="1" x14ac:dyDescent="0.25"/>
    <row r="1020752" customFormat="1" x14ac:dyDescent="0.25"/>
    <row r="1020753" customFormat="1" x14ac:dyDescent="0.25"/>
    <row r="1020754" customFormat="1" x14ac:dyDescent="0.25"/>
    <row r="1020755" customFormat="1" x14ac:dyDescent="0.25"/>
    <row r="1020756" customFormat="1" x14ac:dyDescent="0.25"/>
    <row r="1020757" customFormat="1" x14ac:dyDescent="0.25"/>
    <row r="1020758" customFormat="1" x14ac:dyDescent="0.25"/>
    <row r="1020759" customFormat="1" x14ac:dyDescent="0.25"/>
    <row r="1020760" customFormat="1" x14ac:dyDescent="0.25"/>
    <row r="1020761" customFormat="1" x14ac:dyDescent="0.25"/>
    <row r="1020762" customFormat="1" x14ac:dyDescent="0.25"/>
    <row r="1020763" customFormat="1" x14ac:dyDescent="0.25"/>
    <row r="1020764" customFormat="1" x14ac:dyDescent="0.25"/>
    <row r="1020765" customFormat="1" x14ac:dyDescent="0.25"/>
    <row r="1020766" customFormat="1" x14ac:dyDescent="0.25"/>
    <row r="1020767" customFormat="1" x14ac:dyDescent="0.25"/>
    <row r="1020768" customFormat="1" x14ac:dyDescent="0.25"/>
    <row r="1020769" customFormat="1" x14ac:dyDescent="0.25"/>
    <row r="1020770" customFormat="1" x14ac:dyDescent="0.25"/>
    <row r="1020771" customFormat="1" x14ac:dyDescent="0.25"/>
    <row r="1020772" customFormat="1" x14ac:dyDescent="0.25"/>
    <row r="1020773" customFormat="1" x14ac:dyDescent="0.25"/>
    <row r="1020774" customFormat="1" x14ac:dyDescent="0.25"/>
    <row r="1020775" customFormat="1" x14ac:dyDescent="0.25"/>
    <row r="1020776" customFormat="1" x14ac:dyDescent="0.25"/>
    <row r="1020777" customFormat="1" x14ac:dyDescent="0.25"/>
    <row r="1020778" customFormat="1" x14ac:dyDescent="0.25"/>
    <row r="1020779" customFormat="1" x14ac:dyDescent="0.25"/>
    <row r="1020780" customFormat="1" x14ac:dyDescent="0.25"/>
    <row r="1020781" customFormat="1" x14ac:dyDescent="0.25"/>
    <row r="1020782" customFormat="1" x14ac:dyDescent="0.25"/>
    <row r="1020783" customFormat="1" x14ac:dyDescent="0.25"/>
    <row r="1020784" customFormat="1" x14ac:dyDescent="0.25"/>
    <row r="1020785" customFormat="1" x14ac:dyDescent="0.25"/>
    <row r="1020786" customFormat="1" x14ac:dyDescent="0.25"/>
    <row r="1020787" customFormat="1" x14ac:dyDescent="0.25"/>
    <row r="1020788" customFormat="1" x14ac:dyDescent="0.25"/>
    <row r="1020789" customFormat="1" x14ac:dyDescent="0.25"/>
    <row r="1020790" customFormat="1" x14ac:dyDescent="0.25"/>
    <row r="1020791" customFormat="1" x14ac:dyDescent="0.25"/>
    <row r="1020792" customFormat="1" x14ac:dyDescent="0.25"/>
    <row r="1020793" customFormat="1" x14ac:dyDescent="0.25"/>
    <row r="1020794" customFormat="1" x14ac:dyDescent="0.25"/>
    <row r="1020795" customFormat="1" x14ac:dyDescent="0.25"/>
    <row r="1020796" customFormat="1" x14ac:dyDescent="0.25"/>
    <row r="1020797" customFormat="1" x14ac:dyDescent="0.25"/>
    <row r="1020798" customFormat="1" x14ac:dyDescent="0.25"/>
    <row r="1020799" customFormat="1" x14ac:dyDescent="0.25"/>
    <row r="1020800" customFormat="1" x14ac:dyDescent="0.25"/>
    <row r="1020801" customFormat="1" x14ac:dyDescent="0.25"/>
    <row r="1020802" customFormat="1" x14ac:dyDescent="0.25"/>
    <row r="1020803" customFormat="1" x14ac:dyDescent="0.25"/>
    <row r="1020804" customFormat="1" x14ac:dyDescent="0.25"/>
    <row r="1020805" customFormat="1" x14ac:dyDescent="0.25"/>
    <row r="1020806" customFormat="1" x14ac:dyDescent="0.25"/>
    <row r="1020807" customFormat="1" x14ac:dyDescent="0.25"/>
    <row r="1020808" customFormat="1" x14ac:dyDescent="0.25"/>
    <row r="1020809" customFormat="1" x14ac:dyDescent="0.25"/>
    <row r="1020810" customFormat="1" x14ac:dyDescent="0.25"/>
    <row r="1020811" customFormat="1" x14ac:dyDescent="0.25"/>
    <row r="1020812" customFormat="1" x14ac:dyDescent="0.25"/>
    <row r="1020813" customFormat="1" x14ac:dyDescent="0.25"/>
    <row r="1020814" customFormat="1" x14ac:dyDescent="0.25"/>
    <row r="1020815" customFormat="1" x14ac:dyDescent="0.25"/>
    <row r="1020816" customFormat="1" x14ac:dyDescent="0.25"/>
    <row r="1020817" customFormat="1" x14ac:dyDescent="0.25"/>
    <row r="1020818" customFormat="1" x14ac:dyDescent="0.25"/>
    <row r="1020819" customFormat="1" x14ac:dyDescent="0.25"/>
    <row r="1020820" customFormat="1" x14ac:dyDescent="0.25"/>
    <row r="1020821" customFormat="1" x14ac:dyDescent="0.25"/>
    <row r="1020822" customFormat="1" x14ac:dyDescent="0.25"/>
    <row r="1020823" customFormat="1" x14ac:dyDescent="0.25"/>
    <row r="1020824" customFormat="1" x14ac:dyDescent="0.25"/>
    <row r="1020825" customFormat="1" x14ac:dyDescent="0.25"/>
    <row r="1020826" customFormat="1" x14ac:dyDescent="0.25"/>
    <row r="1020827" customFormat="1" x14ac:dyDescent="0.25"/>
    <row r="1020828" customFormat="1" x14ac:dyDescent="0.25"/>
    <row r="1020829" customFormat="1" x14ac:dyDescent="0.25"/>
    <row r="1020830" customFormat="1" x14ac:dyDescent="0.25"/>
    <row r="1020831" customFormat="1" x14ac:dyDescent="0.25"/>
    <row r="1020832" customFormat="1" x14ac:dyDescent="0.25"/>
    <row r="1020833" customFormat="1" x14ac:dyDescent="0.25"/>
    <row r="1020834" customFormat="1" x14ac:dyDescent="0.25"/>
    <row r="1020835" customFormat="1" x14ac:dyDescent="0.25"/>
    <row r="1020836" customFormat="1" x14ac:dyDescent="0.25"/>
    <row r="1020837" customFormat="1" x14ac:dyDescent="0.25"/>
    <row r="1020838" customFormat="1" x14ac:dyDescent="0.25"/>
    <row r="1020839" customFormat="1" x14ac:dyDescent="0.25"/>
    <row r="1020840" customFormat="1" x14ac:dyDescent="0.25"/>
    <row r="1020841" customFormat="1" x14ac:dyDescent="0.25"/>
    <row r="1020842" customFormat="1" x14ac:dyDescent="0.25"/>
    <row r="1020843" customFormat="1" x14ac:dyDescent="0.25"/>
    <row r="1020844" customFormat="1" x14ac:dyDescent="0.25"/>
    <row r="1020845" customFormat="1" x14ac:dyDescent="0.25"/>
    <row r="1020846" customFormat="1" x14ac:dyDescent="0.25"/>
    <row r="1020847" customFormat="1" x14ac:dyDescent="0.25"/>
    <row r="1020848" customFormat="1" x14ac:dyDescent="0.25"/>
    <row r="1020849" customFormat="1" x14ac:dyDescent="0.25"/>
    <row r="1020850" customFormat="1" x14ac:dyDescent="0.25"/>
    <row r="1020851" customFormat="1" x14ac:dyDescent="0.25"/>
    <row r="1020852" customFormat="1" x14ac:dyDescent="0.25"/>
    <row r="1020853" customFormat="1" x14ac:dyDescent="0.25"/>
    <row r="1020854" customFormat="1" x14ac:dyDescent="0.25"/>
    <row r="1020855" customFormat="1" x14ac:dyDescent="0.25"/>
    <row r="1020856" customFormat="1" x14ac:dyDescent="0.25"/>
    <row r="1020857" customFormat="1" x14ac:dyDescent="0.25"/>
    <row r="1020858" customFormat="1" x14ac:dyDescent="0.25"/>
    <row r="1020859" customFormat="1" x14ac:dyDescent="0.25"/>
    <row r="1020860" customFormat="1" x14ac:dyDescent="0.25"/>
    <row r="1020861" customFormat="1" x14ac:dyDescent="0.25"/>
    <row r="1020862" customFormat="1" x14ac:dyDescent="0.25"/>
    <row r="1020863" customFormat="1" x14ac:dyDescent="0.25"/>
    <row r="1020864" customFormat="1" x14ac:dyDescent="0.25"/>
    <row r="1020865" customFormat="1" x14ac:dyDescent="0.25"/>
    <row r="1020866" customFormat="1" x14ac:dyDescent="0.25"/>
    <row r="1020867" customFormat="1" x14ac:dyDescent="0.25"/>
    <row r="1020868" customFormat="1" x14ac:dyDescent="0.25"/>
    <row r="1020869" customFormat="1" x14ac:dyDescent="0.25"/>
    <row r="1020870" customFormat="1" x14ac:dyDescent="0.25"/>
    <row r="1020871" customFormat="1" x14ac:dyDescent="0.25"/>
    <row r="1020872" customFormat="1" x14ac:dyDescent="0.25"/>
    <row r="1020873" customFormat="1" x14ac:dyDescent="0.25"/>
    <row r="1020874" customFormat="1" x14ac:dyDescent="0.25"/>
    <row r="1020875" customFormat="1" x14ac:dyDescent="0.25"/>
    <row r="1020876" customFormat="1" x14ac:dyDescent="0.25"/>
    <row r="1020877" customFormat="1" x14ac:dyDescent="0.25"/>
    <row r="1020878" customFormat="1" x14ac:dyDescent="0.25"/>
    <row r="1020879" customFormat="1" x14ac:dyDescent="0.25"/>
    <row r="1020880" customFormat="1" x14ac:dyDescent="0.25"/>
    <row r="1020881" customFormat="1" x14ac:dyDescent="0.25"/>
    <row r="1020882" customFormat="1" x14ac:dyDescent="0.25"/>
    <row r="1020883" customFormat="1" x14ac:dyDescent="0.25"/>
    <row r="1020884" customFormat="1" x14ac:dyDescent="0.25"/>
    <row r="1020885" customFormat="1" x14ac:dyDescent="0.25"/>
    <row r="1020886" customFormat="1" x14ac:dyDescent="0.25"/>
    <row r="1020887" customFormat="1" x14ac:dyDescent="0.25"/>
    <row r="1020888" customFormat="1" x14ac:dyDescent="0.25"/>
    <row r="1020889" customFormat="1" x14ac:dyDescent="0.25"/>
    <row r="1020890" customFormat="1" x14ac:dyDescent="0.25"/>
    <row r="1020891" customFormat="1" x14ac:dyDescent="0.25"/>
    <row r="1020892" customFormat="1" x14ac:dyDescent="0.25"/>
    <row r="1020893" customFormat="1" x14ac:dyDescent="0.25"/>
    <row r="1020894" customFormat="1" x14ac:dyDescent="0.25"/>
    <row r="1020895" customFormat="1" x14ac:dyDescent="0.25"/>
    <row r="1020896" customFormat="1" x14ac:dyDescent="0.25"/>
    <row r="1020897" customFormat="1" x14ac:dyDescent="0.25"/>
    <row r="1020898" customFormat="1" x14ac:dyDescent="0.25"/>
    <row r="1020899" customFormat="1" x14ac:dyDescent="0.25"/>
    <row r="1020900" customFormat="1" x14ac:dyDescent="0.25"/>
    <row r="1020901" customFormat="1" x14ac:dyDescent="0.25"/>
    <row r="1020902" customFormat="1" x14ac:dyDescent="0.25"/>
    <row r="1020903" customFormat="1" x14ac:dyDescent="0.25"/>
    <row r="1020904" customFormat="1" x14ac:dyDescent="0.25"/>
    <row r="1020905" customFormat="1" x14ac:dyDescent="0.25"/>
    <row r="1020906" customFormat="1" x14ac:dyDescent="0.25"/>
    <row r="1020907" customFormat="1" x14ac:dyDescent="0.25"/>
    <row r="1020908" customFormat="1" x14ac:dyDescent="0.25"/>
    <row r="1020909" customFormat="1" x14ac:dyDescent="0.25"/>
    <row r="1020910" customFormat="1" x14ac:dyDescent="0.25"/>
    <row r="1020911" customFormat="1" x14ac:dyDescent="0.25"/>
    <row r="1020912" customFormat="1" x14ac:dyDescent="0.25"/>
    <row r="1020913" customFormat="1" x14ac:dyDescent="0.25"/>
    <row r="1020914" customFormat="1" x14ac:dyDescent="0.25"/>
    <row r="1020915" customFormat="1" x14ac:dyDescent="0.25"/>
    <row r="1020916" customFormat="1" x14ac:dyDescent="0.25"/>
    <row r="1020917" customFormat="1" x14ac:dyDescent="0.25"/>
    <row r="1020918" customFormat="1" x14ac:dyDescent="0.25"/>
    <row r="1020919" customFormat="1" x14ac:dyDescent="0.25"/>
    <row r="1020920" customFormat="1" x14ac:dyDescent="0.25"/>
    <row r="1020921" customFormat="1" x14ac:dyDescent="0.25"/>
    <row r="1020922" customFormat="1" x14ac:dyDescent="0.25"/>
    <row r="1020923" customFormat="1" x14ac:dyDescent="0.25"/>
    <row r="1020924" customFormat="1" x14ac:dyDescent="0.25"/>
    <row r="1020925" customFormat="1" x14ac:dyDescent="0.25"/>
    <row r="1020926" customFormat="1" x14ac:dyDescent="0.25"/>
    <row r="1020927" customFormat="1" x14ac:dyDescent="0.25"/>
    <row r="1020928" customFormat="1" x14ac:dyDescent="0.25"/>
    <row r="1020929" customFormat="1" x14ac:dyDescent="0.25"/>
    <row r="1020930" customFormat="1" x14ac:dyDescent="0.25"/>
    <row r="1020931" customFormat="1" x14ac:dyDescent="0.25"/>
    <row r="1020932" customFormat="1" x14ac:dyDescent="0.25"/>
    <row r="1020933" customFormat="1" x14ac:dyDescent="0.25"/>
    <row r="1020934" customFormat="1" x14ac:dyDescent="0.25"/>
    <row r="1020935" customFormat="1" x14ac:dyDescent="0.25"/>
    <row r="1020936" customFormat="1" x14ac:dyDescent="0.25"/>
    <row r="1020937" customFormat="1" x14ac:dyDescent="0.25"/>
    <row r="1020938" customFormat="1" x14ac:dyDescent="0.25"/>
    <row r="1020939" customFormat="1" x14ac:dyDescent="0.25"/>
    <row r="1020940" customFormat="1" x14ac:dyDescent="0.25"/>
    <row r="1020941" customFormat="1" x14ac:dyDescent="0.25"/>
    <row r="1020942" customFormat="1" x14ac:dyDescent="0.25"/>
    <row r="1020943" customFormat="1" x14ac:dyDescent="0.25"/>
    <row r="1020944" customFormat="1" x14ac:dyDescent="0.25"/>
    <row r="1020945" customFormat="1" x14ac:dyDescent="0.25"/>
    <row r="1020946" customFormat="1" x14ac:dyDescent="0.25"/>
    <row r="1020947" customFormat="1" x14ac:dyDescent="0.25"/>
    <row r="1020948" customFormat="1" x14ac:dyDescent="0.25"/>
    <row r="1020949" customFormat="1" x14ac:dyDescent="0.25"/>
    <row r="1020950" customFormat="1" x14ac:dyDescent="0.25"/>
    <row r="1020951" customFormat="1" x14ac:dyDescent="0.25"/>
    <row r="1020952" customFormat="1" x14ac:dyDescent="0.25"/>
    <row r="1020953" customFormat="1" x14ac:dyDescent="0.25"/>
    <row r="1020954" customFormat="1" x14ac:dyDescent="0.25"/>
    <row r="1020955" customFormat="1" x14ac:dyDescent="0.25"/>
    <row r="1020956" customFormat="1" x14ac:dyDescent="0.25"/>
    <row r="1020957" customFormat="1" x14ac:dyDescent="0.25"/>
    <row r="1020958" customFormat="1" x14ac:dyDescent="0.25"/>
    <row r="1020959" customFormat="1" x14ac:dyDescent="0.25"/>
    <row r="1020960" customFormat="1" x14ac:dyDescent="0.25"/>
    <row r="1020961" customFormat="1" x14ac:dyDescent="0.25"/>
    <row r="1020962" customFormat="1" x14ac:dyDescent="0.25"/>
    <row r="1020963" customFormat="1" x14ac:dyDescent="0.25"/>
    <row r="1020964" customFormat="1" x14ac:dyDescent="0.25"/>
    <row r="1020965" customFormat="1" x14ac:dyDescent="0.25"/>
    <row r="1020966" customFormat="1" x14ac:dyDescent="0.25"/>
    <row r="1020967" customFormat="1" x14ac:dyDescent="0.25"/>
    <row r="1020968" customFormat="1" x14ac:dyDescent="0.25"/>
    <row r="1020969" customFormat="1" x14ac:dyDescent="0.25"/>
    <row r="1020970" customFormat="1" x14ac:dyDescent="0.25"/>
    <row r="1020971" customFormat="1" x14ac:dyDescent="0.25"/>
    <row r="1020972" customFormat="1" x14ac:dyDescent="0.25"/>
    <row r="1020973" customFormat="1" x14ac:dyDescent="0.25"/>
    <row r="1020974" customFormat="1" x14ac:dyDescent="0.25"/>
    <row r="1020975" customFormat="1" x14ac:dyDescent="0.25"/>
    <row r="1020976" customFormat="1" x14ac:dyDescent="0.25"/>
    <row r="1020977" customFormat="1" x14ac:dyDescent="0.25"/>
    <row r="1020978" customFormat="1" x14ac:dyDescent="0.25"/>
    <row r="1020979" customFormat="1" x14ac:dyDescent="0.25"/>
    <row r="1020980" customFormat="1" x14ac:dyDescent="0.25"/>
    <row r="1020981" customFormat="1" x14ac:dyDescent="0.25"/>
    <row r="1020982" customFormat="1" x14ac:dyDescent="0.25"/>
    <row r="1020983" customFormat="1" x14ac:dyDescent="0.25"/>
    <row r="1020984" customFormat="1" x14ac:dyDescent="0.25"/>
    <row r="1020985" customFormat="1" x14ac:dyDescent="0.25"/>
    <row r="1020986" customFormat="1" x14ac:dyDescent="0.25"/>
    <row r="1020987" customFormat="1" x14ac:dyDescent="0.25"/>
    <row r="1020988" customFormat="1" x14ac:dyDescent="0.25"/>
    <row r="1020989" customFormat="1" x14ac:dyDescent="0.25"/>
    <row r="1020990" customFormat="1" x14ac:dyDescent="0.25"/>
    <row r="1020991" customFormat="1" x14ac:dyDescent="0.25"/>
    <row r="1020992" customFormat="1" x14ac:dyDescent="0.25"/>
    <row r="1020993" customFormat="1" x14ac:dyDescent="0.25"/>
    <row r="1020994" customFormat="1" x14ac:dyDescent="0.25"/>
    <row r="1020995" customFormat="1" x14ac:dyDescent="0.25"/>
    <row r="1020996" customFormat="1" x14ac:dyDescent="0.25"/>
    <row r="1020997" customFormat="1" x14ac:dyDescent="0.25"/>
    <row r="1020998" customFormat="1" x14ac:dyDescent="0.25"/>
    <row r="1020999" customFormat="1" x14ac:dyDescent="0.25"/>
    <row r="1021000" customFormat="1" x14ac:dyDescent="0.25"/>
    <row r="1021001" customFormat="1" x14ac:dyDescent="0.25"/>
    <row r="1021002" customFormat="1" x14ac:dyDescent="0.25"/>
    <row r="1021003" customFormat="1" x14ac:dyDescent="0.25"/>
    <row r="1021004" customFormat="1" x14ac:dyDescent="0.25"/>
    <row r="1021005" customFormat="1" x14ac:dyDescent="0.25"/>
    <row r="1021006" customFormat="1" x14ac:dyDescent="0.25"/>
    <row r="1021007" customFormat="1" x14ac:dyDescent="0.25"/>
    <row r="1021008" customFormat="1" x14ac:dyDescent="0.25"/>
    <row r="1021009" customFormat="1" x14ac:dyDescent="0.25"/>
    <row r="1021010" customFormat="1" x14ac:dyDescent="0.25"/>
    <row r="1021011" customFormat="1" x14ac:dyDescent="0.25"/>
    <row r="1021012" customFormat="1" x14ac:dyDescent="0.25"/>
    <row r="1021013" customFormat="1" x14ac:dyDescent="0.25"/>
    <row r="1021014" customFormat="1" x14ac:dyDescent="0.25"/>
    <row r="1021015" customFormat="1" x14ac:dyDescent="0.25"/>
    <row r="1021016" customFormat="1" x14ac:dyDescent="0.25"/>
    <row r="1021017" customFormat="1" x14ac:dyDescent="0.25"/>
    <row r="1021018" customFormat="1" x14ac:dyDescent="0.25"/>
    <row r="1021019" customFormat="1" x14ac:dyDescent="0.25"/>
    <row r="1021020" customFormat="1" x14ac:dyDescent="0.25"/>
    <row r="1021021" customFormat="1" x14ac:dyDescent="0.25"/>
    <row r="1021022" customFormat="1" x14ac:dyDescent="0.25"/>
    <row r="1021023" customFormat="1" x14ac:dyDescent="0.25"/>
    <row r="1021024" customFormat="1" x14ac:dyDescent="0.25"/>
    <row r="1021025" customFormat="1" x14ac:dyDescent="0.25"/>
    <row r="1021026" customFormat="1" x14ac:dyDescent="0.25"/>
    <row r="1021027" customFormat="1" x14ac:dyDescent="0.25"/>
    <row r="1021028" customFormat="1" x14ac:dyDescent="0.25"/>
    <row r="1021029" customFormat="1" x14ac:dyDescent="0.25"/>
    <row r="1021030" customFormat="1" x14ac:dyDescent="0.25"/>
    <row r="1021031" customFormat="1" x14ac:dyDescent="0.25"/>
    <row r="1021032" customFormat="1" x14ac:dyDescent="0.25"/>
    <row r="1021033" customFormat="1" x14ac:dyDescent="0.25"/>
    <row r="1021034" customFormat="1" x14ac:dyDescent="0.25"/>
    <row r="1021035" customFormat="1" x14ac:dyDescent="0.25"/>
    <row r="1021036" customFormat="1" x14ac:dyDescent="0.25"/>
    <row r="1021037" customFormat="1" x14ac:dyDescent="0.25"/>
    <row r="1021038" customFormat="1" x14ac:dyDescent="0.25"/>
    <row r="1021039" customFormat="1" x14ac:dyDescent="0.25"/>
    <row r="1021040" customFormat="1" x14ac:dyDescent="0.25"/>
    <row r="1021041" customFormat="1" x14ac:dyDescent="0.25"/>
    <row r="1021042" customFormat="1" x14ac:dyDescent="0.25"/>
    <row r="1021043" customFormat="1" x14ac:dyDescent="0.25"/>
    <row r="1021044" customFormat="1" x14ac:dyDescent="0.25"/>
    <row r="1021045" customFormat="1" x14ac:dyDescent="0.25"/>
    <row r="1021046" customFormat="1" x14ac:dyDescent="0.25"/>
    <row r="1021047" customFormat="1" x14ac:dyDescent="0.25"/>
    <row r="1021048" customFormat="1" x14ac:dyDescent="0.25"/>
    <row r="1021049" customFormat="1" x14ac:dyDescent="0.25"/>
    <row r="1021050" customFormat="1" x14ac:dyDescent="0.25"/>
    <row r="1021051" customFormat="1" x14ac:dyDescent="0.25"/>
    <row r="1021052" customFormat="1" x14ac:dyDescent="0.25"/>
    <row r="1021053" customFormat="1" x14ac:dyDescent="0.25"/>
    <row r="1021054" customFormat="1" x14ac:dyDescent="0.25"/>
    <row r="1021055" customFormat="1" x14ac:dyDescent="0.25"/>
    <row r="1021056" customFormat="1" x14ac:dyDescent="0.25"/>
    <row r="1021057" customFormat="1" x14ac:dyDescent="0.25"/>
    <row r="1021058" customFormat="1" x14ac:dyDescent="0.25"/>
    <row r="1021059" customFormat="1" x14ac:dyDescent="0.25"/>
    <row r="1021060" customFormat="1" x14ac:dyDescent="0.25"/>
    <row r="1021061" customFormat="1" x14ac:dyDescent="0.25"/>
    <row r="1021062" customFormat="1" x14ac:dyDescent="0.25"/>
    <row r="1021063" customFormat="1" x14ac:dyDescent="0.25"/>
    <row r="1021064" customFormat="1" x14ac:dyDescent="0.25"/>
    <row r="1021065" customFormat="1" x14ac:dyDescent="0.25"/>
    <row r="1021066" customFormat="1" x14ac:dyDescent="0.25"/>
    <row r="1021067" customFormat="1" x14ac:dyDescent="0.25"/>
    <row r="1021068" customFormat="1" x14ac:dyDescent="0.25"/>
    <row r="1021069" customFormat="1" x14ac:dyDescent="0.25"/>
    <row r="1021070" customFormat="1" x14ac:dyDescent="0.25"/>
    <row r="1021071" customFormat="1" x14ac:dyDescent="0.25"/>
    <row r="1021072" customFormat="1" x14ac:dyDescent="0.25"/>
    <row r="1021073" customFormat="1" x14ac:dyDescent="0.25"/>
    <row r="1021074" customFormat="1" x14ac:dyDescent="0.25"/>
    <row r="1021075" customFormat="1" x14ac:dyDescent="0.25"/>
    <row r="1021076" customFormat="1" x14ac:dyDescent="0.25"/>
    <row r="1021077" customFormat="1" x14ac:dyDescent="0.25"/>
    <row r="1021078" customFormat="1" x14ac:dyDescent="0.25"/>
    <row r="1021079" customFormat="1" x14ac:dyDescent="0.25"/>
    <row r="1021080" customFormat="1" x14ac:dyDescent="0.25"/>
    <row r="1021081" customFormat="1" x14ac:dyDescent="0.25"/>
    <row r="1021082" customFormat="1" x14ac:dyDescent="0.25"/>
    <row r="1021083" customFormat="1" x14ac:dyDescent="0.25"/>
    <row r="1021084" customFormat="1" x14ac:dyDescent="0.25"/>
    <row r="1021085" customFormat="1" x14ac:dyDescent="0.25"/>
    <row r="1021086" customFormat="1" x14ac:dyDescent="0.25"/>
    <row r="1021087" customFormat="1" x14ac:dyDescent="0.25"/>
    <row r="1021088" customFormat="1" x14ac:dyDescent="0.25"/>
    <row r="1021089" customFormat="1" x14ac:dyDescent="0.25"/>
    <row r="1021090" customFormat="1" x14ac:dyDescent="0.25"/>
    <row r="1021091" customFormat="1" x14ac:dyDescent="0.25"/>
    <row r="1021092" customFormat="1" x14ac:dyDescent="0.25"/>
    <row r="1021093" customFormat="1" x14ac:dyDescent="0.25"/>
    <row r="1021094" customFormat="1" x14ac:dyDescent="0.25"/>
    <row r="1021095" customFormat="1" x14ac:dyDescent="0.25"/>
    <row r="1021096" customFormat="1" x14ac:dyDescent="0.25"/>
    <row r="1021097" customFormat="1" x14ac:dyDescent="0.25"/>
    <row r="1021098" customFormat="1" x14ac:dyDescent="0.25"/>
    <row r="1021099" customFormat="1" x14ac:dyDescent="0.25"/>
    <row r="1021100" customFormat="1" x14ac:dyDescent="0.25"/>
    <row r="1021101" customFormat="1" x14ac:dyDescent="0.25"/>
    <row r="1021102" customFormat="1" x14ac:dyDescent="0.25"/>
    <row r="1021103" customFormat="1" x14ac:dyDescent="0.25"/>
    <row r="1021104" customFormat="1" x14ac:dyDescent="0.25"/>
    <row r="1021105" customFormat="1" x14ac:dyDescent="0.25"/>
    <row r="1021106" customFormat="1" x14ac:dyDescent="0.25"/>
    <row r="1021107" customFormat="1" x14ac:dyDescent="0.25"/>
    <row r="1021108" customFormat="1" x14ac:dyDescent="0.25"/>
    <row r="1021109" customFormat="1" x14ac:dyDescent="0.25"/>
    <row r="1021110" customFormat="1" x14ac:dyDescent="0.25"/>
    <row r="1021111" customFormat="1" x14ac:dyDescent="0.25"/>
    <row r="1021112" customFormat="1" x14ac:dyDescent="0.25"/>
    <row r="1021113" customFormat="1" x14ac:dyDescent="0.25"/>
    <row r="1021114" customFormat="1" x14ac:dyDescent="0.25"/>
    <row r="1021115" customFormat="1" x14ac:dyDescent="0.25"/>
    <row r="1021116" customFormat="1" x14ac:dyDescent="0.25"/>
    <row r="1021117" customFormat="1" x14ac:dyDescent="0.25"/>
    <row r="1021118" customFormat="1" x14ac:dyDescent="0.25"/>
    <row r="1021119" customFormat="1" x14ac:dyDescent="0.25"/>
    <row r="1021120" customFormat="1" x14ac:dyDescent="0.25"/>
    <row r="1021121" customFormat="1" x14ac:dyDescent="0.25"/>
    <row r="1021122" customFormat="1" x14ac:dyDescent="0.25"/>
    <row r="1021123" customFormat="1" x14ac:dyDescent="0.25"/>
    <row r="1021124" customFormat="1" x14ac:dyDescent="0.25"/>
    <row r="1021125" customFormat="1" x14ac:dyDescent="0.25"/>
    <row r="1021126" customFormat="1" x14ac:dyDescent="0.25"/>
    <row r="1021127" customFormat="1" x14ac:dyDescent="0.25"/>
    <row r="1021128" customFormat="1" x14ac:dyDescent="0.25"/>
    <row r="1021129" customFormat="1" x14ac:dyDescent="0.25"/>
    <row r="1021130" customFormat="1" x14ac:dyDescent="0.25"/>
    <row r="1021131" customFormat="1" x14ac:dyDescent="0.25"/>
    <row r="1021132" customFormat="1" x14ac:dyDescent="0.25"/>
    <row r="1021133" customFormat="1" x14ac:dyDescent="0.25"/>
    <row r="1021134" customFormat="1" x14ac:dyDescent="0.25"/>
    <row r="1021135" customFormat="1" x14ac:dyDescent="0.25"/>
    <row r="1021136" customFormat="1" x14ac:dyDescent="0.25"/>
    <row r="1021137" customFormat="1" x14ac:dyDescent="0.25"/>
    <row r="1021138" customFormat="1" x14ac:dyDescent="0.25"/>
    <row r="1021139" customFormat="1" x14ac:dyDescent="0.25"/>
    <row r="1021140" customFormat="1" x14ac:dyDescent="0.25"/>
    <row r="1021141" customFormat="1" x14ac:dyDescent="0.25"/>
    <row r="1021142" customFormat="1" x14ac:dyDescent="0.25"/>
    <row r="1021143" customFormat="1" x14ac:dyDescent="0.25"/>
    <row r="1021144" customFormat="1" x14ac:dyDescent="0.25"/>
    <row r="1021145" customFormat="1" x14ac:dyDescent="0.25"/>
    <row r="1021146" customFormat="1" x14ac:dyDescent="0.25"/>
    <row r="1021147" customFormat="1" x14ac:dyDescent="0.25"/>
    <row r="1021148" customFormat="1" x14ac:dyDescent="0.25"/>
    <row r="1021149" customFormat="1" x14ac:dyDescent="0.25"/>
    <row r="1021150" customFormat="1" x14ac:dyDescent="0.25"/>
    <row r="1021151" customFormat="1" x14ac:dyDescent="0.25"/>
    <row r="1021152" customFormat="1" x14ac:dyDescent="0.25"/>
    <row r="1021153" customFormat="1" x14ac:dyDescent="0.25"/>
    <row r="1021154" customFormat="1" x14ac:dyDescent="0.25"/>
    <row r="1021155" customFormat="1" x14ac:dyDescent="0.25"/>
    <row r="1021156" customFormat="1" x14ac:dyDescent="0.25"/>
    <row r="1021157" customFormat="1" x14ac:dyDescent="0.25"/>
    <row r="1021158" customFormat="1" x14ac:dyDescent="0.25"/>
    <row r="1021159" customFormat="1" x14ac:dyDescent="0.25"/>
    <row r="1021160" customFormat="1" x14ac:dyDescent="0.25"/>
    <row r="1021161" customFormat="1" x14ac:dyDescent="0.25"/>
    <row r="1021162" customFormat="1" x14ac:dyDescent="0.25"/>
    <row r="1021163" customFormat="1" x14ac:dyDescent="0.25"/>
    <row r="1021164" customFormat="1" x14ac:dyDescent="0.25"/>
    <row r="1021165" customFormat="1" x14ac:dyDescent="0.25"/>
    <row r="1021166" customFormat="1" x14ac:dyDescent="0.25"/>
    <row r="1021167" customFormat="1" x14ac:dyDescent="0.25"/>
    <row r="1021168" customFormat="1" x14ac:dyDescent="0.25"/>
    <row r="1021169" customFormat="1" x14ac:dyDescent="0.25"/>
    <row r="1021170" customFormat="1" x14ac:dyDescent="0.25"/>
    <row r="1021171" customFormat="1" x14ac:dyDescent="0.25"/>
    <row r="1021172" customFormat="1" x14ac:dyDescent="0.25"/>
    <row r="1021173" customFormat="1" x14ac:dyDescent="0.25"/>
    <row r="1021174" customFormat="1" x14ac:dyDescent="0.25"/>
    <row r="1021175" customFormat="1" x14ac:dyDescent="0.25"/>
    <row r="1021176" customFormat="1" x14ac:dyDescent="0.25"/>
    <row r="1021177" customFormat="1" x14ac:dyDescent="0.25"/>
    <row r="1021178" customFormat="1" x14ac:dyDescent="0.25"/>
    <row r="1021179" customFormat="1" x14ac:dyDescent="0.25"/>
    <row r="1021180" customFormat="1" x14ac:dyDescent="0.25"/>
    <row r="1021181" customFormat="1" x14ac:dyDescent="0.25"/>
    <row r="1021182" customFormat="1" x14ac:dyDescent="0.25"/>
    <row r="1021183" customFormat="1" x14ac:dyDescent="0.25"/>
    <row r="1021184" customFormat="1" x14ac:dyDescent="0.25"/>
    <row r="1021185" customFormat="1" x14ac:dyDescent="0.25"/>
    <row r="1021186" customFormat="1" x14ac:dyDescent="0.25"/>
    <row r="1021187" customFormat="1" x14ac:dyDescent="0.25"/>
    <row r="1021188" customFormat="1" x14ac:dyDescent="0.25"/>
    <row r="1021189" customFormat="1" x14ac:dyDescent="0.25"/>
    <row r="1021190" customFormat="1" x14ac:dyDescent="0.25"/>
    <row r="1021191" customFormat="1" x14ac:dyDescent="0.25"/>
    <row r="1021192" customFormat="1" x14ac:dyDescent="0.25"/>
    <row r="1021193" customFormat="1" x14ac:dyDescent="0.25"/>
    <row r="1021194" customFormat="1" x14ac:dyDescent="0.25"/>
    <row r="1021195" customFormat="1" x14ac:dyDescent="0.25"/>
    <row r="1021196" customFormat="1" x14ac:dyDescent="0.25"/>
    <row r="1021197" customFormat="1" x14ac:dyDescent="0.25"/>
    <row r="1021198" customFormat="1" x14ac:dyDescent="0.25"/>
    <row r="1021199" customFormat="1" x14ac:dyDescent="0.25"/>
    <row r="1021200" customFormat="1" x14ac:dyDescent="0.25"/>
    <row r="1021201" customFormat="1" x14ac:dyDescent="0.25"/>
    <row r="1021202" customFormat="1" x14ac:dyDescent="0.25"/>
    <row r="1021203" customFormat="1" x14ac:dyDescent="0.25"/>
    <row r="1021204" customFormat="1" x14ac:dyDescent="0.25"/>
    <row r="1021205" customFormat="1" x14ac:dyDescent="0.25"/>
    <row r="1021206" customFormat="1" x14ac:dyDescent="0.25"/>
    <row r="1021207" customFormat="1" x14ac:dyDescent="0.25"/>
    <row r="1021208" customFormat="1" x14ac:dyDescent="0.25"/>
    <row r="1021209" customFormat="1" x14ac:dyDescent="0.25"/>
    <row r="1021210" customFormat="1" x14ac:dyDescent="0.25"/>
    <row r="1021211" customFormat="1" x14ac:dyDescent="0.25"/>
    <row r="1021212" customFormat="1" x14ac:dyDescent="0.25"/>
    <row r="1021213" customFormat="1" x14ac:dyDescent="0.25"/>
    <row r="1021214" customFormat="1" x14ac:dyDescent="0.25"/>
    <row r="1021215" customFormat="1" x14ac:dyDescent="0.25"/>
    <row r="1021216" customFormat="1" x14ac:dyDescent="0.25"/>
    <row r="1021217" customFormat="1" x14ac:dyDescent="0.25"/>
    <row r="1021218" customFormat="1" x14ac:dyDescent="0.25"/>
    <row r="1021219" customFormat="1" x14ac:dyDescent="0.25"/>
    <row r="1021220" customFormat="1" x14ac:dyDescent="0.25"/>
    <row r="1021221" customFormat="1" x14ac:dyDescent="0.25"/>
    <row r="1021222" customFormat="1" x14ac:dyDescent="0.25"/>
    <row r="1021223" customFormat="1" x14ac:dyDescent="0.25"/>
    <row r="1021224" customFormat="1" x14ac:dyDescent="0.25"/>
    <row r="1021225" customFormat="1" x14ac:dyDescent="0.25"/>
    <row r="1021226" customFormat="1" x14ac:dyDescent="0.25"/>
    <row r="1021227" customFormat="1" x14ac:dyDescent="0.25"/>
    <row r="1021228" customFormat="1" x14ac:dyDescent="0.25"/>
    <row r="1021229" customFormat="1" x14ac:dyDescent="0.25"/>
    <row r="1021230" customFormat="1" x14ac:dyDescent="0.25"/>
    <row r="1021231" customFormat="1" x14ac:dyDescent="0.25"/>
    <row r="1021232" customFormat="1" x14ac:dyDescent="0.25"/>
    <row r="1021233" customFormat="1" x14ac:dyDescent="0.25"/>
    <row r="1021234" customFormat="1" x14ac:dyDescent="0.25"/>
    <row r="1021235" customFormat="1" x14ac:dyDescent="0.25"/>
    <row r="1021236" customFormat="1" x14ac:dyDescent="0.25"/>
    <row r="1021237" customFormat="1" x14ac:dyDescent="0.25"/>
    <row r="1021238" customFormat="1" x14ac:dyDescent="0.25"/>
    <row r="1021239" customFormat="1" x14ac:dyDescent="0.25"/>
    <row r="1021240" customFormat="1" x14ac:dyDescent="0.25"/>
    <row r="1021241" customFormat="1" x14ac:dyDescent="0.25"/>
    <row r="1021242" customFormat="1" x14ac:dyDescent="0.25"/>
    <row r="1021243" customFormat="1" x14ac:dyDescent="0.25"/>
    <row r="1021244" customFormat="1" x14ac:dyDescent="0.25"/>
    <row r="1021245" customFormat="1" x14ac:dyDescent="0.25"/>
    <row r="1021246" customFormat="1" x14ac:dyDescent="0.25"/>
    <row r="1021247" customFormat="1" x14ac:dyDescent="0.25"/>
    <row r="1021248" customFormat="1" x14ac:dyDescent="0.25"/>
    <row r="1021249" customFormat="1" x14ac:dyDescent="0.25"/>
    <row r="1021250" customFormat="1" x14ac:dyDescent="0.25"/>
    <row r="1021251" customFormat="1" x14ac:dyDescent="0.25"/>
    <row r="1021252" customFormat="1" x14ac:dyDescent="0.25"/>
    <row r="1021253" customFormat="1" x14ac:dyDescent="0.25"/>
    <row r="1021254" customFormat="1" x14ac:dyDescent="0.25"/>
    <row r="1021255" customFormat="1" x14ac:dyDescent="0.25"/>
    <row r="1021256" customFormat="1" x14ac:dyDescent="0.25"/>
    <row r="1021257" customFormat="1" x14ac:dyDescent="0.25"/>
    <row r="1021258" customFormat="1" x14ac:dyDescent="0.25"/>
    <row r="1021259" customFormat="1" x14ac:dyDescent="0.25"/>
    <row r="1021260" customFormat="1" x14ac:dyDescent="0.25"/>
    <row r="1021261" customFormat="1" x14ac:dyDescent="0.25"/>
    <row r="1021262" customFormat="1" x14ac:dyDescent="0.25"/>
    <row r="1021263" customFormat="1" x14ac:dyDescent="0.25"/>
    <row r="1021264" customFormat="1" x14ac:dyDescent="0.25"/>
    <row r="1021265" customFormat="1" x14ac:dyDescent="0.25"/>
    <row r="1021266" customFormat="1" x14ac:dyDescent="0.25"/>
    <row r="1021267" customFormat="1" x14ac:dyDescent="0.25"/>
    <row r="1021268" customFormat="1" x14ac:dyDescent="0.25"/>
    <row r="1021269" customFormat="1" x14ac:dyDescent="0.25"/>
    <row r="1021270" customFormat="1" x14ac:dyDescent="0.25"/>
    <row r="1021271" customFormat="1" x14ac:dyDescent="0.25"/>
    <row r="1021272" customFormat="1" x14ac:dyDescent="0.25"/>
    <row r="1021273" customFormat="1" x14ac:dyDescent="0.25"/>
    <row r="1021274" customFormat="1" x14ac:dyDescent="0.25"/>
    <row r="1021275" customFormat="1" x14ac:dyDescent="0.25"/>
    <row r="1021276" customFormat="1" x14ac:dyDescent="0.25"/>
    <row r="1021277" customFormat="1" x14ac:dyDescent="0.25"/>
    <row r="1021278" customFormat="1" x14ac:dyDescent="0.25"/>
    <row r="1021279" customFormat="1" x14ac:dyDescent="0.25"/>
    <row r="1021280" customFormat="1" x14ac:dyDescent="0.25"/>
    <row r="1021281" customFormat="1" x14ac:dyDescent="0.25"/>
    <row r="1021282" customFormat="1" x14ac:dyDescent="0.25"/>
    <row r="1021283" customFormat="1" x14ac:dyDescent="0.25"/>
    <row r="1021284" customFormat="1" x14ac:dyDescent="0.25"/>
    <row r="1021285" customFormat="1" x14ac:dyDescent="0.25"/>
    <row r="1021286" customFormat="1" x14ac:dyDescent="0.25"/>
    <row r="1021287" customFormat="1" x14ac:dyDescent="0.25"/>
    <row r="1021288" customFormat="1" x14ac:dyDescent="0.25"/>
    <row r="1021289" customFormat="1" x14ac:dyDescent="0.25"/>
    <row r="1021290" customFormat="1" x14ac:dyDescent="0.25"/>
    <row r="1021291" customFormat="1" x14ac:dyDescent="0.25"/>
    <row r="1021292" customFormat="1" x14ac:dyDescent="0.25"/>
    <row r="1021293" customFormat="1" x14ac:dyDescent="0.25"/>
    <row r="1021294" customFormat="1" x14ac:dyDescent="0.25"/>
    <row r="1021295" customFormat="1" x14ac:dyDescent="0.25"/>
    <row r="1021296" customFormat="1" x14ac:dyDescent="0.25"/>
    <row r="1021297" customFormat="1" x14ac:dyDescent="0.25"/>
    <row r="1021298" customFormat="1" x14ac:dyDescent="0.25"/>
    <row r="1021299" customFormat="1" x14ac:dyDescent="0.25"/>
    <row r="1021300" customFormat="1" x14ac:dyDescent="0.25"/>
    <row r="1021301" customFormat="1" x14ac:dyDescent="0.25"/>
    <row r="1021302" customFormat="1" x14ac:dyDescent="0.25"/>
    <row r="1021303" customFormat="1" x14ac:dyDescent="0.25"/>
    <row r="1021304" customFormat="1" x14ac:dyDescent="0.25"/>
    <row r="1021305" customFormat="1" x14ac:dyDescent="0.25"/>
    <row r="1021306" customFormat="1" x14ac:dyDescent="0.25"/>
    <row r="1021307" customFormat="1" x14ac:dyDescent="0.25"/>
    <row r="1021308" customFormat="1" x14ac:dyDescent="0.25"/>
    <row r="1021309" customFormat="1" x14ac:dyDescent="0.25"/>
    <row r="1021310" customFormat="1" x14ac:dyDescent="0.25"/>
    <row r="1021311" customFormat="1" x14ac:dyDescent="0.25"/>
    <row r="1021312" customFormat="1" x14ac:dyDescent="0.25"/>
    <row r="1021313" customFormat="1" x14ac:dyDescent="0.25"/>
    <row r="1021314" customFormat="1" x14ac:dyDescent="0.25"/>
    <row r="1021315" customFormat="1" x14ac:dyDescent="0.25"/>
    <row r="1021316" customFormat="1" x14ac:dyDescent="0.25"/>
    <row r="1021317" customFormat="1" x14ac:dyDescent="0.25"/>
    <row r="1021318" customFormat="1" x14ac:dyDescent="0.25"/>
    <row r="1021319" customFormat="1" x14ac:dyDescent="0.25"/>
    <row r="1021320" customFormat="1" x14ac:dyDescent="0.25"/>
    <row r="1021321" customFormat="1" x14ac:dyDescent="0.25"/>
    <row r="1021322" customFormat="1" x14ac:dyDescent="0.25"/>
    <row r="1021323" customFormat="1" x14ac:dyDescent="0.25"/>
    <row r="1021324" customFormat="1" x14ac:dyDescent="0.25"/>
    <row r="1021325" customFormat="1" x14ac:dyDescent="0.25"/>
    <row r="1021326" customFormat="1" x14ac:dyDescent="0.25"/>
    <row r="1021327" customFormat="1" x14ac:dyDescent="0.25"/>
    <row r="1021328" customFormat="1" x14ac:dyDescent="0.25"/>
    <row r="1021329" customFormat="1" x14ac:dyDescent="0.25"/>
    <row r="1021330" customFormat="1" x14ac:dyDescent="0.25"/>
    <row r="1021331" customFormat="1" x14ac:dyDescent="0.25"/>
    <row r="1021332" customFormat="1" x14ac:dyDescent="0.25"/>
    <row r="1021333" customFormat="1" x14ac:dyDescent="0.25"/>
    <row r="1021334" customFormat="1" x14ac:dyDescent="0.25"/>
    <row r="1021335" customFormat="1" x14ac:dyDescent="0.25"/>
    <row r="1021336" customFormat="1" x14ac:dyDescent="0.25"/>
    <row r="1021337" customFormat="1" x14ac:dyDescent="0.25"/>
    <row r="1021338" customFormat="1" x14ac:dyDescent="0.25"/>
    <row r="1021339" customFormat="1" x14ac:dyDescent="0.25"/>
    <row r="1021340" customFormat="1" x14ac:dyDescent="0.25"/>
    <row r="1021341" customFormat="1" x14ac:dyDescent="0.25"/>
    <row r="1021342" customFormat="1" x14ac:dyDescent="0.25"/>
    <row r="1021343" customFormat="1" x14ac:dyDescent="0.25"/>
    <row r="1021344" customFormat="1" x14ac:dyDescent="0.25"/>
    <row r="1021345" customFormat="1" x14ac:dyDescent="0.25"/>
    <row r="1021346" customFormat="1" x14ac:dyDescent="0.25"/>
    <row r="1021347" customFormat="1" x14ac:dyDescent="0.25"/>
    <row r="1021348" customFormat="1" x14ac:dyDescent="0.25"/>
    <row r="1021349" customFormat="1" x14ac:dyDescent="0.25"/>
    <row r="1021350" customFormat="1" x14ac:dyDescent="0.25"/>
    <row r="1021351" customFormat="1" x14ac:dyDescent="0.25"/>
    <row r="1021352" customFormat="1" x14ac:dyDescent="0.25"/>
    <row r="1021353" customFormat="1" x14ac:dyDescent="0.25"/>
    <row r="1021354" customFormat="1" x14ac:dyDescent="0.25"/>
    <row r="1021355" customFormat="1" x14ac:dyDescent="0.25"/>
    <row r="1021356" customFormat="1" x14ac:dyDescent="0.25"/>
    <row r="1021357" customFormat="1" x14ac:dyDescent="0.25"/>
    <row r="1021358" customFormat="1" x14ac:dyDescent="0.25"/>
    <row r="1021359" customFormat="1" x14ac:dyDescent="0.25"/>
    <row r="1021360" customFormat="1" x14ac:dyDescent="0.25"/>
    <row r="1021361" customFormat="1" x14ac:dyDescent="0.25"/>
    <row r="1021362" customFormat="1" x14ac:dyDescent="0.25"/>
    <row r="1021363" customFormat="1" x14ac:dyDescent="0.25"/>
    <row r="1021364" customFormat="1" x14ac:dyDescent="0.25"/>
    <row r="1021365" customFormat="1" x14ac:dyDescent="0.25"/>
    <row r="1021366" customFormat="1" x14ac:dyDescent="0.25"/>
    <row r="1021367" customFormat="1" x14ac:dyDescent="0.25"/>
    <row r="1021368" customFormat="1" x14ac:dyDescent="0.25"/>
    <row r="1021369" customFormat="1" x14ac:dyDescent="0.25"/>
    <row r="1021370" customFormat="1" x14ac:dyDescent="0.25"/>
    <row r="1021371" customFormat="1" x14ac:dyDescent="0.25"/>
    <row r="1021372" customFormat="1" x14ac:dyDescent="0.25"/>
    <row r="1021373" customFormat="1" x14ac:dyDescent="0.25"/>
    <row r="1021374" customFormat="1" x14ac:dyDescent="0.25"/>
    <row r="1021375" customFormat="1" x14ac:dyDescent="0.25"/>
    <row r="1021376" customFormat="1" x14ac:dyDescent="0.25"/>
    <row r="1021377" customFormat="1" x14ac:dyDescent="0.25"/>
    <row r="1021378" customFormat="1" x14ac:dyDescent="0.25"/>
    <row r="1021379" customFormat="1" x14ac:dyDescent="0.25"/>
    <row r="1021380" customFormat="1" x14ac:dyDescent="0.25"/>
    <row r="1021381" customFormat="1" x14ac:dyDescent="0.25"/>
    <row r="1021382" customFormat="1" x14ac:dyDescent="0.25"/>
    <row r="1021383" customFormat="1" x14ac:dyDescent="0.25"/>
    <row r="1021384" customFormat="1" x14ac:dyDescent="0.25"/>
    <row r="1021385" customFormat="1" x14ac:dyDescent="0.25"/>
    <row r="1021386" customFormat="1" x14ac:dyDescent="0.25"/>
    <row r="1021387" customFormat="1" x14ac:dyDescent="0.25"/>
    <row r="1021388" customFormat="1" x14ac:dyDescent="0.25"/>
    <row r="1021389" customFormat="1" x14ac:dyDescent="0.25"/>
    <row r="1021390" customFormat="1" x14ac:dyDescent="0.25"/>
    <row r="1021391" customFormat="1" x14ac:dyDescent="0.25"/>
    <row r="1021392" customFormat="1" x14ac:dyDescent="0.25"/>
    <row r="1021393" customFormat="1" x14ac:dyDescent="0.25"/>
    <row r="1021394" customFormat="1" x14ac:dyDescent="0.25"/>
    <row r="1021395" customFormat="1" x14ac:dyDescent="0.25"/>
    <row r="1021396" customFormat="1" x14ac:dyDescent="0.25"/>
    <row r="1021397" customFormat="1" x14ac:dyDescent="0.25"/>
    <row r="1021398" customFormat="1" x14ac:dyDescent="0.25"/>
    <row r="1021399" customFormat="1" x14ac:dyDescent="0.25"/>
    <row r="1021400" customFormat="1" x14ac:dyDescent="0.25"/>
    <row r="1021401" customFormat="1" x14ac:dyDescent="0.25"/>
    <row r="1021402" customFormat="1" x14ac:dyDescent="0.25"/>
    <row r="1021403" customFormat="1" x14ac:dyDescent="0.25"/>
    <row r="1021404" customFormat="1" x14ac:dyDescent="0.25"/>
    <row r="1021405" customFormat="1" x14ac:dyDescent="0.25"/>
    <row r="1021406" customFormat="1" x14ac:dyDescent="0.25"/>
    <row r="1021407" customFormat="1" x14ac:dyDescent="0.25"/>
    <row r="1021408" customFormat="1" x14ac:dyDescent="0.25"/>
    <row r="1021409" customFormat="1" x14ac:dyDescent="0.25"/>
    <row r="1021410" customFormat="1" x14ac:dyDescent="0.25"/>
    <row r="1021411" customFormat="1" x14ac:dyDescent="0.25"/>
    <row r="1021412" customFormat="1" x14ac:dyDescent="0.25"/>
    <row r="1021413" customFormat="1" x14ac:dyDescent="0.25"/>
    <row r="1021414" customFormat="1" x14ac:dyDescent="0.25"/>
    <row r="1021415" customFormat="1" x14ac:dyDescent="0.25"/>
    <row r="1021416" customFormat="1" x14ac:dyDescent="0.25"/>
    <row r="1021417" customFormat="1" x14ac:dyDescent="0.25"/>
    <row r="1021418" customFormat="1" x14ac:dyDescent="0.25"/>
    <row r="1021419" customFormat="1" x14ac:dyDescent="0.25"/>
    <row r="1021420" customFormat="1" x14ac:dyDescent="0.25"/>
    <row r="1021421" customFormat="1" x14ac:dyDescent="0.25"/>
    <row r="1021422" customFormat="1" x14ac:dyDescent="0.25"/>
    <row r="1021423" customFormat="1" x14ac:dyDescent="0.25"/>
    <row r="1021424" customFormat="1" x14ac:dyDescent="0.25"/>
    <row r="1021425" customFormat="1" x14ac:dyDescent="0.25"/>
    <row r="1021426" customFormat="1" x14ac:dyDescent="0.25"/>
    <row r="1021427" customFormat="1" x14ac:dyDescent="0.25"/>
    <row r="1021428" customFormat="1" x14ac:dyDescent="0.25"/>
    <row r="1021429" customFormat="1" x14ac:dyDescent="0.25"/>
    <row r="1021430" customFormat="1" x14ac:dyDescent="0.25"/>
    <row r="1021431" customFormat="1" x14ac:dyDescent="0.25"/>
    <row r="1021432" customFormat="1" x14ac:dyDescent="0.25"/>
    <row r="1021433" customFormat="1" x14ac:dyDescent="0.25"/>
    <row r="1021434" customFormat="1" x14ac:dyDescent="0.25"/>
    <row r="1021435" customFormat="1" x14ac:dyDescent="0.25"/>
    <row r="1021436" customFormat="1" x14ac:dyDescent="0.25"/>
    <row r="1021437" customFormat="1" x14ac:dyDescent="0.25"/>
    <row r="1021438" customFormat="1" x14ac:dyDescent="0.25"/>
    <row r="1021439" customFormat="1" x14ac:dyDescent="0.25"/>
    <row r="1021440" customFormat="1" x14ac:dyDescent="0.25"/>
    <row r="1021441" customFormat="1" x14ac:dyDescent="0.25"/>
    <row r="1021442" customFormat="1" x14ac:dyDescent="0.25"/>
    <row r="1021443" customFormat="1" x14ac:dyDescent="0.25"/>
    <row r="1021444" customFormat="1" x14ac:dyDescent="0.25"/>
    <row r="1021445" customFormat="1" x14ac:dyDescent="0.25"/>
    <row r="1021446" customFormat="1" x14ac:dyDescent="0.25"/>
    <row r="1021447" customFormat="1" x14ac:dyDescent="0.25"/>
    <row r="1021448" customFormat="1" x14ac:dyDescent="0.25"/>
    <row r="1021449" customFormat="1" x14ac:dyDescent="0.25"/>
    <row r="1021450" customFormat="1" x14ac:dyDescent="0.25"/>
    <row r="1021451" customFormat="1" x14ac:dyDescent="0.25"/>
    <row r="1021452" customFormat="1" x14ac:dyDescent="0.25"/>
    <row r="1021453" customFormat="1" x14ac:dyDescent="0.25"/>
    <row r="1021454" customFormat="1" x14ac:dyDescent="0.25"/>
    <row r="1021455" customFormat="1" x14ac:dyDescent="0.25"/>
    <row r="1021456" customFormat="1" x14ac:dyDescent="0.25"/>
    <row r="1021457" customFormat="1" x14ac:dyDescent="0.25"/>
    <row r="1021458" customFormat="1" x14ac:dyDescent="0.25"/>
    <row r="1021459" customFormat="1" x14ac:dyDescent="0.25"/>
    <row r="1021460" customFormat="1" x14ac:dyDescent="0.25"/>
    <row r="1021461" customFormat="1" x14ac:dyDescent="0.25"/>
    <row r="1021462" customFormat="1" x14ac:dyDescent="0.25"/>
    <row r="1021463" customFormat="1" x14ac:dyDescent="0.25"/>
    <row r="1021464" customFormat="1" x14ac:dyDescent="0.25"/>
    <row r="1021465" customFormat="1" x14ac:dyDescent="0.25"/>
    <row r="1021466" customFormat="1" x14ac:dyDescent="0.25"/>
    <row r="1021467" customFormat="1" x14ac:dyDescent="0.25"/>
    <row r="1021468" customFormat="1" x14ac:dyDescent="0.25"/>
    <row r="1021469" customFormat="1" x14ac:dyDescent="0.25"/>
    <row r="1021470" customFormat="1" x14ac:dyDescent="0.25"/>
    <row r="1021471" customFormat="1" x14ac:dyDescent="0.25"/>
    <row r="1021472" customFormat="1" x14ac:dyDescent="0.25"/>
    <row r="1021473" customFormat="1" x14ac:dyDescent="0.25"/>
    <row r="1021474" customFormat="1" x14ac:dyDescent="0.25"/>
    <row r="1021475" customFormat="1" x14ac:dyDescent="0.25"/>
    <row r="1021476" customFormat="1" x14ac:dyDescent="0.25"/>
    <row r="1021477" customFormat="1" x14ac:dyDescent="0.25"/>
    <row r="1021478" customFormat="1" x14ac:dyDescent="0.25"/>
    <row r="1021479" customFormat="1" x14ac:dyDescent="0.25"/>
    <row r="1021480" customFormat="1" x14ac:dyDescent="0.25"/>
    <row r="1021481" customFormat="1" x14ac:dyDescent="0.25"/>
    <row r="1021482" customFormat="1" x14ac:dyDescent="0.25"/>
    <row r="1021483" customFormat="1" x14ac:dyDescent="0.25"/>
    <row r="1021484" customFormat="1" x14ac:dyDescent="0.25"/>
    <row r="1021485" customFormat="1" x14ac:dyDescent="0.25"/>
    <row r="1021486" customFormat="1" x14ac:dyDescent="0.25"/>
    <row r="1021487" customFormat="1" x14ac:dyDescent="0.25"/>
    <row r="1021488" customFormat="1" x14ac:dyDescent="0.25"/>
    <row r="1021489" customFormat="1" x14ac:dyDescent="0.25"/>
    <row r="1021490" customFormat="1" x14ac:dyDescent="0.25"/>
    <row r="1021491" customFormat="1" x14ac:dyDescent="0.25"/>
    <row r="1021492" customFormat="1" x14ac:dyDescent="0.25"/>
    <row r="1021493" customFormat="1" x14ac:dyDescent="0.25"/>
    <row r="1021494" customFormat="1" x14ac:dyDescent="0.25"/>
    <row r="1021495" customFormat="1" x14ac:dyDescent="0.25"/>
    <row r="1021496" customFormat="1" x14ac:dyDescent="0.25"/>
    <row r="1021497" customFormat="1" x14ac:dyDescent="0.25"/>
    <row r="1021498" customFormat="1" x14ac:dyDescent="0.25"/>
    <row r="1021499" customFormat="1" x14ac:dyDescent="0.25"/>
    <row r="1021500" customFormat="1" x14ac:dyDescent="0.25"/>
    <row r="1021501" customFormat="1" x14ac:dyDescent="0.25"/>
    <row r="1021502" customFormat="1" x14ac:dyDescent="0.25"/>
    <row r="1021503" customFormat="1" x14ac:dyDescent="0.25"/>
    <row r="1021504" customFormat="1" x14ac:dyDescent="0.25"/>
    <row r="1021505" customFormat="1" x14ac:dyDescent="0.25"/>
    <row r="1021506" customFormat="1" x14ac:dyDescent="0.25"/>
    <row r="1021507" customFormat="1" x14ac:dyDescent="0.25"/>
    <row r="1021508" customFormat="1" x14ac:dyDescent="0.25"/>
    <row r="1021509" customFormat="1" x14ac:dyDescent="0.25"/>
    <row r="1021510" customFormat="1" x14ac:dyDescent="0.25"/>
    <row r="1021511" customFormat="1" x14ac:dyDescent="0.25"/>
    <row r="1021512" customFormat="1" x14ac:dyDescent="0.25"/>
    <row r="1021513" customFormat="1" x14ac:dyDescent="0.25"/>
    <row r="1021514" customFormat="1" x14ac:dyDescent="0.25"/>
    <row r="1021515" customFormat="1" x14ac:dyDescent="0.25"/>
    <row r="1021516" customFormat="1" x14ac:dyDescent="0.25"/>
    <row r="1021517" customFormat="1" x14ac:dyDescent="0.25"/>
    <row r="1021518" customFormat="1" x14ac:dyDescent="0.25"/>
    <row r="1021519" customFormat="1" x14ac:dyDescent="0.25"/>
    <row r="1021520" customFormat="1" x14ac:dyDescent="0.25"/>
    <row r="1021521" customFormat="1" x14ac:dyDescent="0.25"/>
    <row r="1021522" customFormat="1" x14ac:dyDescent="0.25"/>
    <row r="1021523" customFormat="1" x14ac:dyDescent="0.25"/>
    <row r="1021524" customFormat="1" x14ac:dyDescent="0.25"/>
    <row r="1021525" customFormat="1" x14ac:dyDescent="0.25"/>
    <row r="1021526" customFormat="1" x14ac:dyDescent="0.25"/>
    <row r="1021527" customFormat="1" x14ac:dyDescent="0.25"/>
    <row r="1021528" customFormat="1" x14ac:dyDescent="0.25"/>
    <row r="1021529" customFormat="1" x14ac:dyDescent="0.25"/>
    <row r="1021530" customFormat="1" x14ac:dyDescent="0.25"/>
    <row r="1021531" customFormat="1" x14ac:dyDescent="0.25"/>
    <row r="1021532" customFormat="1" x14ac:dyDescent="0.25"/>
    <row r="1021533" customFormat="1" x14ac:dyDescent="0.25"/>
    <row r="1021534" customFormat="1" x14ac:dyDescent="0.25"/>
    <row r="1021535" customFormat="1" x14ac:dyDescent="0.25"/>
    <row r="1021536" customFormat="1" x14ac:dyDescent="0.25"/>
    <row r="1021537" customFormat="1" x14ac:dyDescent="0.25"/>
    <row r="1021538" customFormat="1" x14ac:dyDescent="0.25"/>
    <row r="1021539" customFormat="1" x14ac:dyDescent="0.25"/>
    <row r="1021540" customFormat="1" x14ac:dyDescent="0.25"/>
    <row r="1021541" customFormat="1" x14ac:dyDescent="0.25"/>
    <row r="1021542" customFormat="1" x14ac:dyDescent="0.25"/>
    <row r="1021543" customFormat="1" x14ac:dyDescent="0.25"/>
    <row r="1021544" customFormat="1" x14ac:dyDescent="0.25"/>
    <row r="1021545" customFormat="1" x14ac:dyDescent="0.25"/>
    <row r="1021546" customFormat="1" x14ac:dyDescent="0.25"/>
    <row r="1021547" customFormat="1" x14ac:dyDescent="0.25"/>
    <row r="1021548" customFormat="1" x14ac:dyDescent="0.25"/>
    <row r="1021549" customFormat="1" x14ac:dyDescent="0.25"/>
    <row r="1021550" customFormat="1" x14ac:dyDescent="0.25"/>
    <row r="1021551" customFormat="1" x14ac:dyDescent="0.25"/>
    <row r="1021552" customFormat="1" x14ac:dyDescent="0.25"/>
    <row r="1021553" customFormat="1" x14ac:dyDescent="0.25"/>
    <row r="1021554" customFormat="1" x14ac:dyDescent="0.25"/>
    <row r="1021555" customFormat="1" x14ac:dyDescent="0.25"/>
    <row r="1021556" customFormat="1" x14ac:dyDescent="0.25"/>
    <row r="1021557" customFormat="1" x14ac:dyDescent="0.25"/>
    <row r="1021558" customFormat="1" x14ac:dyDescent="0.25"/>
    <row r="1021559" customFormat="1" x14ac:dyDescent="0.25"/>
    <row r="1021560" customFormat="1" x14ac:dyDescent="0.25"/>
    <row r="1021561" customFormat="1" x14ac:dyDescent="0.25"/>
    <row r="1021562" customFormat="1" x14ac:dyDescent="0.25"/>
    <row r="1021563" customFormat="1" x14ac:dyDescent="0.25"/>
    <row r="1021564" customFormat="1" x14ac:dyDescent="0.25"/>
    <row r="1021565" customFormat="1" x14ac:dyDescent="0.25"/>
    <row r="1021566" customFormat="1" x14ac:dyDescent="0.25"/>
    <row r="1021567" customFormat="1" x14ac:dyDescent="0.25"/>
    <row r="1021568" customFormat="1" x14ac:dyDescent="0.25"/>
    <row r="1021569" customFormat="1" x14ac:dyDescent="0.25"/>
    <row r="1021570" customFormat="1" x14ac:dyDescent="0.25"/>
    <row r="1021571" customFormat="1" x14ac:dyDescent="0.25"/>
    <row r="1021572" customFormat="1" x14ac:dyDescent="0.25"/>
    <row r="1021573" customFormat="1" x14ac:dyDescent="0.25"/>
    <row r="1021574" customFormat="1" x14ac:dyDescent="0.25"/>
    <row r="1021575" customFormat="1" x14ac:dyDescent="0.25"/>
    <row r="1021576" customFormat="1" x14ac:dyDescent="0.25"/>
    <row r="1021577" customFormat="1" x14ac:dyDescent="0.25"/>
    <row r="1021578" customFormat="1" x14ac:dyDescent="0.25"/>
    <row r="1021579" customFormat="1" x14ac:dyDescent="0.25"/>
    <row r="1021580" customFormat="1" x14ac:dyDescent="0.25"/>
    <row r="1021581" customFormat="1" x14ac:dyDescent="0.25"/>
    <row r="1021582" customFormat="1" x14ac:dyDescent="0.25"/>
    <row r="1021583" customFormat="1" x14ac:dyDescent="0.25"/>
    <row r="1021584" customFormat="1" x14ac:dyDescent="0.25"/>
    <row r="1021585" customFormat="1" x14ac:dyDescent="0.25"/>
    <row r="1021586" customFormat="1" x14ac:dyDescent="0.25"/>
    <row r="1021587" customFormat="1" x14ac:dyDescent="0.25"/>
    <row r="1021588" customFormat="1" x14ac:dyDescent="0.25"/>
    <row r="1021589" customFormat="1" x14ac:dyDescent="0.25"/>
    <row r="1021590" customFormat="1" x14ac:dyDescent="0.25"/>
    <row r="1021591" customFormat="1" x14ac:dyDescent="0.25"/>
    <row r="1021592" customFormat="1" x14ac:dyDescent="0.25"/>
    <row r="1021593" customFormat="1" x14ac:dyDescent="0.25"/>
    <row r="1021594" customFormat="1" x14ac:dyDescent="0.25"/>
    <row r="1021595" customFormat="1" x14ac:dyDescent="0.25"/>
    <row r="1021596" customFormat="1" x14ac:dyDescent="0.25"/>
    <row r="1021597" customFormat="1" x14ac:dyDescent="0.25"/>
    <row r="1021598" customFormat="1" x14ac:dyDescent="0.25"/>
    <row r="1021599" customFormat="1" x14ac:dyDescent="0.25"/>
    <row r="1021600" customFormat="1" x14ac:dyDescent="0.25"/>
    <row r="1021601" customFormat="1" x14ac:dyDescent="0.25"/>
    <row r="1021602" customFormat="1" x14ac:dyDescent="0.25"/>
    <row r="1021603" customFormat="1" x14ac:dyDescent="0.25"/>
    <row r="1021604" customFormat="1" x14ac:dyDescent="0.25"/>
    <row r="1021605" customFormat="1" x14ac:dyDescent="0.25"/>
    <row r="1021606" customFormat="1" x14ac:dyDescent="0.25"/>
    <row r="1021607" customFormat="1" x14ac:dyDescent="0.25"/>
    <row r="1021608" customFormat="1" x14ac:dyDescent="0.25"/>
    <row r="1021609" customFormat="1" x14ac:dyDescent="0.25"/>
    <row r="1021610" customFormat="1" x14ac:dyDescent="0.25"/>
    <row r="1021611" customFormat="1" x14ac:dyDescent="0.25"/>
    <row r="1021612" customFormat="1" x14ac:dyDescent="0.25"/>
    <row r="1021613" customFormat="1" x14ac:dyDescent="0.25"/>
    <row r="1021614" customFormat="1" x14ac:dyDescent="0.25"/>
    <row r="1021615" customFormat="1" x14ac:dyDescent="0.25"/>
    <row r="1021616" customFormat="1" x14ac:dyDescent="0.25"/>
    <row r="1021617" customFormat="1" x14ac:dyDescent="0.25"/>
    <row r="1021618" customFormat="1" x14ac:dyDescent="0.25"/>
    <row r="1021619" customFormat="1" x14ac:dyDescent="0.25"/>
    <row r="1021620" customFormat="1" x14ac:dyDescent="0.25"/>
    <row r="1021621" customFormat="1" x14ac:dyDescent="0.25"/>
    <row r="1021622" customFormat="1" x14ac:dyDescent="0.25"/>
    <row r="1021623" customFormat="1" x14ac:dyDescent="0.25"/>
    <row r="1021624" customFormat="1" x14ac:dyDescent="0.25"/>
    <row r="1021625" customFormat="1" x14ac:dyDescent="0.25"/>
    <row r="1021626" customFormat="1" x14ac:dyDescent="0.25"/>
    <row r="1021627" customFormat="1" x14ac:dyDescent="0.25"/>
    <row r="1021628" customFormat="1" x14ac:dyDescent="0.25"/>
    <row r="1021629" customFormat="1" x14ac:dyDescent="0.25"/>
    <row r="1021630" customFormat="1" x14ac:dyDescent="0.25"/>
    <row r="1021631" customFormat="1" x14ac:dyDescent="0.25"/>
    <row r="1021632" customFormat="1" x14ac:dyDescent="0.25"/>
    <row r="1021633" customFormat="1" x14ac:dyDescent="0.25"/>
    <row r="1021634" customFormat="1" x14ac:dyDescent="0.25"/>
    <row r="1021635" customFormat="1" x14ac:dyDescent="0.25"/>
    <row r="1021636" customFormat="1" x14ac:dyDescent="0.25"/>
    <row r="1021637" customFormat="1" x14ac:dyDescent="0.25"/>
    <row r="1021638" customFormat="1" x14ac:dyDescent="0.25"/>
    <row r="1021639" customFormat="1" x14ac:dyDescent="0.25"/>
    <row r="1021640" customFormat="1" x14ac:dyDescent="0.25"/>
    <row r="1021641" customFormat="1" x14ac:dyDescent="0.25"/>
    <row r="1021642" customFormat="1" x14ac:dyDescent="0.25"/>
    <row r="1021643" customFormat="1" x14ac:dyDescent="0.25"/>
    <row r="1021644" customFormat="1" x14ac:dyDescent="0.25"/>
    <row r="1021645" customFormat="1" x14ac:dyDescent="0.25"/>
    <row r="1021646" customFormat="1" x14ac:dyDescent="0.25"/>
    <row r="1021647" customFormat="1" x14ac:dyDescent="0.25"/>
    <row r="1021648" customFormat="1" x14ac:dyDescent="0.25"/>
    <row r="1021649" customFormat="1" x14ac:dyDescent="0.25"/>
    <row r="1021650" customFormat="1" x14ac:dyDescent="0.25"/>
    <row r="1021651" customFormat="1" x14ac:dyDescent="0.25"/>
    <row r="1021652" customFormat="1" x14ac:dyDescent="0.25"/>
    <row r="1021653" customFormat="1" x14ac:dyDescent="0.25"/>
    <row r="1021654" customFormat="1" x14ac:dyDescent="0.25"/>
    <row r="1021655" customFormat="1" x14ac:dyDescent="0.25"/>
    <row r="1021656" customFormat="1" x14ac:dyDescent="0.25"/>
    <row r="1021657" customFormat="1" x14ac:dyDescent="0.25"/>
    <row r="1021658" customFormat="1" x14ac:dyDescent="0.25"/>
    <row r="1021659" customFormat="1" x14ac:dyDescent="0.25"/>
    <row r="1021660" customFormat="1" x14ac:dyDescent="0.25"/>
    <row r="1021661" customFormat="1" x14ac:dyDescent="0.25"/>
    <row r="1021662" customFormat="1" x14ac:dyDescent="0.25"/>
    <row r="1021663" customFormat="1" x14ac:dyDescent="0.25"/>
    <row r="1021664" customFormat="1" x14ac:dyDescent="0.25"/>
    <row r="1021665" customFormat="1" x14ac:dyDescent="0.25"/>
    <row r="1021666" customFormat="1" x14ac:dyDescent="0.25"/>
    <row r="1021667" customFormat="1" x14ac:dyDescent="0.25"/>
    <row r="1021668" customFormat="1" x14ac:dyDescent="0.25"/>
    <row r="1021669" customFormat="1" x14ac:dyDescent="0.25"/>
    <row r="1021670" customFormat="1" x14ac:dyDescent="0.25"/>
    <row r="1021671" customFormat="1" x14ac:dyDescent="0.25"/>
    <row r="1021672" customFormat="1" x14ac:dyDescent="0.25"/>
    <row r="1021673" customFormat="1" x14ac:dyDescent="0.25"/>
    <row r="1021674" customFormat="1" x14ac:dyDescent="0.25"/>
    <row r="1021675" customFormat="1" x14ac:dyDescent="0.25"/>
    <row r="1021676" customFormat="1" x14ac:dyDescent="0.25"/>
    <row r="1021677" customFormat="1" x14ac:dyDescent="0.25"/>
    <row r="1021678" customFormat="1" x14ac:dyDescent="0.25"/>
    <row r="1021679" customFormat="1" x14ac:dyDescent="0.25"/>
    <row r="1021680" customFormat="1" x14ac:dyDescent="0.25"/>
    <row r="1021681" customFormat="1" x14ac:dyDescent="0.25"/>
    <row r="1021682" customFormat="1" x14ac:dyDescent="0.25"/>
    <row r="1021683" customFormat="1" x14ac:dyDescent="0.25"/>
    <row r="1021684" customFormat="1" x14ac:dyDescent="0.25"/>
    <row r="1021685" customFormat="1" x14ac:dyDescent="0.25"/>
    <row r="1021686" customFormat="1" x14ac:dyDescent="0.25"/>
    <row r="1021687" customFormat="1" x14ac:dyDescent="0.25"/>
    <row r="1021688" customFormat="1" x14ac:dyDescent="0.25"/>
    <row r="1021689" customFormat="1" x14ac:dyDescent="0.25"/>
    <row r="1021690" customFormat="1" x14ac:dyDescent="0.25"/>
    <row r="1021691" customFormat="1" x14ac:dyDescent="0.25"/>
    <row r="1021692" customFormat="1" x14ac:dyDescent="0.25"/>
    <row r="1021693" customFormat="1" x14ac:dyDescent="0.25"/>
    <row r="1021694" customFormat="1" x14ac:dyDescent="0.25"/>
    <row r="1021695" customFormat="1" x14ac:dyDescent="0.25"/>
    <row r="1021696" customFormat="1" x14ac:dyDescent="0.25"/>
    <row r="1021697" customFormat="1" x14ac:dyDescent="0.25"/>
    <row r="1021698" customFormat="1" x14ac:dyDescent="0.25"/>
    <row r="1021699" customFormat="1" x14ac:dyDescent="0.25"/>
    <row r="1021700" customFormat="1" x14ac:dyDescent="0.25"/>
    <row r="1021701" customFormat="1" x14ac:dyDescent="0.25"/>
    <row r="1021702" customFormat="1" x14ac:dyDescent="0.25"/>
    <row r="1021703" customFormat="1" x14ac:dyDescent="0.25"/>
    <row r="1021704" customFormat="1" x14ac:dyDescent="0.25"/>
    <row r="1021705" customFormat="1" x14ac:dyDescent="0.25"/>
    <row r="1021706" customFormat="1" x14ac:dyDescent="0.25"/>
    <row r="1021707" customFormat="1" x14ac:dyDescent="0.25"/>
    <row r="1021708" customFormat="1" x14ac:dyDescent="0.25"/>
    <row r="1021709" customFormat="1" x14ac:dyDescent="0.25"/>
    <row r="1021710" customFormat="1" x14ac:dyDescent="0.25"/>
    <row r="1021711" customFormat="1" x14ac:dyDescent="0.25"/>
    <row r="1021712" customFormat="1" x14ac:dyDescent="0.25"/>
    <row r="1021713" customFormat="1" x14ac:dyDescent="0.25"/>
    <row r="1021714" customFormat="1" x14ac:dyDescent="0.25"/>
    <row r="1021715" customFormat="1" x14ac:dyDescent="0.25"/>
    <row r="1021716" customFormat="1" x14ac:dyDescent="0.25"/>
    <row r="1021717" customFormat="1" x14ac:dyDescent="0.25"/>
    <row r="1021718" customFormat="1" x14ac:dyDescent="0.25"/>
    <row r="1021719" customFormat="1" x14ac:dyDescent="0.25"/>
    <row r="1021720" customFormat="1" x14ac:dyDescent="0.25"/>
    <row r="1021721" customFormat="1" x14ac:dyDescent="0.25"/>
    <row r="1021722" customFormat="1" x14ac:dyDescent="0.25"/>
    <row r="1021723" customFormat="1" x14ac:dyDescent="0.25"/>
    <row r="1021724" customFormat="1" x14ac:dyDescent="0.25"/>
    <row r="1021725" customFormat="1" x14ac:dyDescent="0.25"/>
    <row r="1021726" customFormat="1" x14ac:dyDescent="0.25"/>
    <row r="1021727" customFormat="1" x14ac:dyDescent="0.25"/>
    <row r="1021728" customFormat="1" x14ac:dyDescent="0.25"/>
    <row r="1021729" customFormat="1" x14ac:dyDescent="0.25"/>
    <row r="1021730" customFormat="1" x14ac:dyDescent="0.25"/>
    <row r="1021731" customFormat="1" x14ac:dyDescent="0.25"/>
    <row r="1021732" customFormat="1" x14ac:dyDescent="0.25"/>
    <row r="1021733" customFormat="1" x14ac:dyDescent="0.25"/>
    <row r="1021734" customFormat="1" x14ac:dyDescent="0.25"/>
    <row r="1021735" customFormat="1" x14ac:dyDescent="0.25"/>
    <row r="1021736" customFormat="1" x14ac:dyDescent="0.25"/>
    <row r="1021737" customFormat="1" x14ac:dyDescent="0.25"/>
    <row r="1021738" customFormat="1" x14ac:dyDescent="0.25"/>
    <row r="1021739" customFormat="1" x14ac:dyDescent="0.25"/>
    <row r="1021740" customFormat="1" x14ac:dyDescent="0.25"/>
    <row r="1021741" customFormat="1" x14ac:dyDescent="0.25"/>
    <row r="1021742" customFormat="1" x14ac:dyDescent="0.25"/>
    <row r="1021743" customFormat="1" x14ac:dyDescent="0.25"/>
    <row r="1021744" customFormat="1" x14ac:dyDescent="0.25"/>
    <row r="1021745" customFormat="1" x14ac:dyDescent="0.25"/>
    <row r="1021746" customFormat="1" x14ac:dyDescent="0.25"/>
    <row r="1021747" customFormat="1" x14ac:dyDescent="0.25"/>
    <row r="1021748" customFormat="1" x14ac:dyDescent="0.25"/>
    <row r="1021749" customFormat="1" x14ac:dyDescent="0.25"/>
    <row r="1021750" customFormat="1" x14ac:dyDescent="0.25"/>
    <row r="1021751" customFormat="1" x14ac:dyDescent="0.25"/>
    <row r="1021752" customFormat="1" x14ac:dyDescent="0.25"/>
    <row r="1021753" customFormat="1" x14ac:dyDescent="0.25"/>
    <row r="1021754" customFormat="1" x14ac:dyDescent="0.25"/>
    <row r="1021755" customFormat="1" x14ac:dyDescent="0.25"/>
    <row r="1021756" customFormat="1" x14ac:dyDescent="0.25"/>
    <row r="1021757" customFormat="1" x14ac:dyDescent="0.25"/>
    <row r="1021758" customFormat="1" x14ac:dyDescent="0.25"/>
    <row r="1021759" customFormat="1" x14ac:dyDescent="0.25"/>
    <row r="1021760" customFormat="1" x14ac:dyDescent="0.25"/>
    <row r="1021761" customFormat="1" x14ac:dyDescent="0.25"/>
    <row r="1021762" customFormat="1" x14ac:dyDescent="0.25"/>
    <row r="1021763" customFormat="1" x14ac:dyDescent="0.25"/>
    <row r="1021764" customFormat="1" x14ac:dyDescent="0.25"/>
    <row r="1021765" customFormat="1" x14ac:dyDescent="0.25"/>
    <row r="1021766" customFormat="1" x14ac:dyDescent="0.25"/>
    <row r="1021767" customFormat="1" x14ac:dyDescent="0.25"/>
    <row r="1021768" customFormat="1" x14ac:dyDescent="0.25"/>
    <row r="1021769" customFormat="1" x14ac:dyDescent="0.25"/>
    <row r="1021770" customFormat="1" x14ac:dyDescent="0.25"/>
    <row r="1021771" customFormat="1" x14ac:dyDescent="0.25"/>
    <row r="1021772" customFormat="1" x14ac:dyDescent="0.25"/>
    <row r="1021773" customFormat="1" x14ac:dyDescent="0.25"/>
    <row r="1021774" customFormat="1" x14ac:dyDescent="0.25"/>
    <row r="1021775" customFormat="1" x14ac:dyDescent="0.25"/>
    <row r="1021776" customFormat="1" x14ac:dyDescent="0.25"/>
    <row r="1021777" customFormat="1" x14ac:dyDescent="0.25"/>
    <row r="1021778" customFormat="1" x14ac:dyDescent="0.25"/>
    <row r="1021779" customFormat="1" x14ac:dyDescent="0.25"/>
    <row r="1021780" customFormat="1" x14ac:dyDescent="0.25"/>
    <row r="1021781" customFormat="1" x14ac:dyDescent="0.25"/>
    <row r="1021782" customFormat="1" x14ac:dyDescent="0.25"/>
    <row r="1021783" customFormat="1" x14ac:dyDescent="0.25"/>
    <row r="1021784" customFormat="1" x14ac:dyDescent="0.25"/>
    <row r="1021785" customFormat="1" x14ac:dyDescent="0.25"/>
    <row r="1021786" customFormat="1" x14ac:dyDescent="0.25"/>
    <row r="1021787" customFormat="1" x14ac:dyDescent="0.25"/>
    <row r="1021788" customFormat="1" x14ac:dyDescent="0.25"/>
    <row r="1021789" customFormat="1" x14ac:dyDescent="0.25"/>
    <row r="1021790" customFormat="1" x14ac:dyDescent="0.25"/>
    <row r="1021791" customFormat="1" x14ac:dyDescent="0.25"/>
    <row r="1021792" customFormat="1" x14ac:dyDescent="0.25"/>
    <row r="1021793" customFormat="1" x14ac:dyDescent="0.25"/>
    <row r="1021794" customFormat="1" x14ac:dyDescent="0.25"/>
    <row r="1021795" customFormat="1" x14ac:dyDescent="0.25"/>
    <row r="1021796" customFormat="1" x14ac:dyDescent="0.25"/>
    <row r="1021797" customFormat="1" x14ac:dyDescent="0.25"/>
    <row r="1021798" customFormat="1" x14ac:dyDescent="0.25"/>
    <row r="1021799" customFormat="1" x14ac:dyDescent="0.25"/>
    <row r="1021800" customFormat="1" x14ac:dyDescent="0.25"/>
    <row r="1021801" customFormat="1" x14ac:dyDescent="0.25"/>
    <row r="1021802" customFormat="1" x14ac:dyDescent="0.25"/>
    <row r="1021803" customFormat="1" x14ac:dyDescent="0.25"/>
    <row r="1021804" customFormat="1" x14ac:dyDescent="0.25"/>
    <row r="1021805" customFormat="1" x14ac:dyDescent="0.25"/>
    <row r="1021806" customFormat="1" x14ac:dyDescent="0.25"/>
    <row r="1021807" customFormat="1" x14ac:dyDescent="0.25"/>
    <row r="1021808" customFormat="1" x14ac:dyDescent="0.25"/>
    <row r="1021809" customFormat="1" x14ac:dyDescent="0.25"/>
    <row r="1021810" customFormat="1" x14ac:dyDescent="0.25"/>
    <row r="1021811" customFormat="1" x14ac:dyDescent="0.25"/>
    <row r="1021812" customFormat="1" x14ac:dyDescent="0.25"/>
    <row r="1021813" customFormat="1" x14ac:dyDescent="0.25"/>
    <row r="1021814" customFormat="1" x14ac:dyDescent="0.25"/>
    <row r="1021815" customFormat="1" x14ac:dyDescent="0.25"/>
    <row r="1021816" customFormat="1" x14ac:dyDescent="0.25"/>
    <row r="1021817" customFormat="1" x14ac:dyDescent="0.25"/>
    <row r="1021818" customFormat="1" x14ac:dyDescent="0.25"/>
    <row r="1021819" customFormat="1" x14ac:dyDescent="0.25"/>
    <row r="1021820" customFormat="1" x14ac:dyDescent="0.25"/>
    <row r="1021821" customFormat="1" x14ac:dyDescent="0.25"/>
    <row r="1021822" customFormat="1" x14ac:dyDescent="0.25"/>
    <row r="1021823" customFormat="1" x14ac:dyDescent="0.25"/>
    <row r="1021824" customFormat="1" x14ac:dyDescent="0.25"/>
    <row r="1021825" customFormat="1" x14ac:dyDescent="0.25"/>
    <row r="1021826" customFormat="1" x14ac:dyDescent="0.25"/>
    <row r="1021827" customFormat="1" x14ac:dyDescent="0.25"/>
    <row r="1021828" customFormat="1" x14ac:dyDescent="0.25"/>
    <row r="1021829" customFormat="1" x14ac:dyDescent="0.25"/>
    <row r="1021830" customFormat="1" x14ac:dyDescent="0.25"/>
    <row r="1021831" customFormat="1" x14ac:dyDescent="0.25"/>
    <row r="1021832" customFormat="1" x14ac:dyDescent="0.25"/>
    <row r="1021833" customFormat="1" x14ac:dyDescent="0.25"/>
    <row r="1021834" customFormat="1" x14ac:dyDescent="0.25"/>
    <row r="1021835" customFormat="1" x14ac:dyDescent="0.25"/>
    <row r="1021836" customFormat="1" x14ac:dyDescent="0.25"/>
    <row r="1021837" customFormat="1" x14ac:dyDescent="0.25"/>
    <row r="1021838" customFormat="1" x14ac:dyDescent="0.25"/>
    <row r="1021839" customFormat="1" x14ac:dyDescent="0.25"/>
    <row r="1021840" customFormat="1" x14ac:dyDescent="0.25"/>
    <row r="1021841" customFormat="1" x14ac:dyDescent="0.25"/>
    <row r="1021842" customFormat="1" x14ac:dyDescent="0.25"/>
    <row r="1021843" customFormat="1" x14ac:dyDescent="0.25"/>
    <row r="1021844" customFormat="1" x14ac:dyDescent="0.25"/>
    <row r="1021845" customFormat="1" x14ac:dyDescent="0.25"/>
    <row r="1021846" customFormat="1" x14ac:dyDescent="0.25"/>
    <row r="1021847" customFormat="1" x14ac:dyDescent="0.25"/>
    <row r="1021848" customFormat="1" x14ac:dyDescent="0.25"/>
    <row r="1021849" customFormat="1" x14ac:dyDescent="0.25"/>
    <row r="1021850" customFormat="1" x14ac:dyDescent="0.25"/>
    <row r="1021851" customFormat="1" x14ac:dyDescent="0.25"/>
    <row r="1021852" customFormat="1" x14ac:dyDescent="0.25"/>
    <row r="1021853" customFormat="1" x14ac:dyDescent="0.25"/>
    <row r="1021854" customFormat="1" x14ac:dyDescent="0.25"/>
    <row r="1021855" customFormat="1" x14ac:dyDescent="0.25"/>
    <row r="1021856" customFormat="1" x14ac:dyDescent="0.25"/>
    <row r="1021857" customFormat="1" x14ac:dyDescent="0.25"/>
    <row r="1021858" customFormat="1" x14ac:dyDescent="0.25"/>
    <row r="1021859" customFormat="1" x14ac:dyDescent="0.25"/>
    <row r="1021860" customFormat="1" x14ac:dyDescent="0.25"/>
    <row r="1021861" customFormat="1" x14ac:dyDescent="0.25"/>
    <row r="1021862" customFormat="1" x14ac:dyDescent="0.25"/>
    <row r="1021863" customFormat="1" x14ac:dyDescent="0.25"/>
    <row r="1021864" customFormat="1" x14ac:dyDescent="0.25"/>
    <row r="1021865" customFormat="1" x14ac:dyDescent="0.25"/>
    <row r="1021866" customFormat="1" x14ac:dyDescent="0.25"/>
    <row r="1021867" customFormat="1" x14ac:dyDescent="0.25"/>
    <row r="1021868" customFormat="1" x14ac:dyDescent="0.25"/>
    <row r="1021869" customFormat="1" x14ac:dyDescent="0.25"/>
    <row r="1021870" customFormat="1" x14ac:dyDescent="0.25"/>
    <row r="1021871" customFormat="1" x14ac:dyDescent="0.25"/>
    <row r="1021872" customFormat="1" x14ac:dyDescent="0.25"/>
    <row r="1021873" customFormat="1" x14ac:dyDescent="0.25"/>
    <row r="1021874" customFormat="1" x14ac:dyDescent="0.25"/>
    <row r="1021875" customFormat="1" x14ac:dyDescent="0.25"/>
    <row r="1021876" customFormat="1" x14ac:dyDescent="0.25"/>
    <row r="1021877" customFormat="1" x14ac:dyDescent="0.25"/>
    <row r="1021878" customFormat="1" x14ac:dyDescent="0.25"/>
    <row r="1021879" customFormat="1" x14ac:dyDescent="0.25"/>
    <row r="1021880" customFormat="1" x14ac:dyDescent="0.25"/>
    <row r="1021881" customFormat="1" x14ac:dyDescent="0.25"/>
    <row r="1021882" customFormat="1" x14ac:dyDescent="0.25"/>
    <row r="1021883" customFormat="1" x14ac:dyDescent="0.25"/>
    <row r="1021884" customFormat="1" x14ac:dyDescent="0.25"/>
    <row r="1021885" customFormat="1" x14ac:dyDescent="0.25"/>
    <row r="1021886" customFormat="1" x14ac:dyDescent="0.25"/>
    <row r="1021887" customFormat="1" x14ac:dyDescent="0.25"/>
    <row r="1021888" customFormat="1" x14ac:dyDescent="0.25"/>
    <row r="1021889" customFormat="1" x14ac:dyDescent="0.25"/>
    <row r="1021890" customFormat="1" x14ac:dyDescent="0.25"/>
    <row r="1021891" customFormat="1" x14ac:dyDescent="0.25"/>
    <row r="1021892" customFormat="1" x14ac:dyDescent="0.25"/>
    <row r="1021893" customFormat="1" x14ac:dyDescent="0.25"/>
    <row r="1021894" customFormat="1" x14ac:dyDescent="0.25"/>
    <row r="1021895" customFormat="1" x14ac:dyDescent="0.25"/>
    <row r="1021896" customFormat="1" x14ac:dyDescent="0.25"/>
    <row r="1021897" customFormat="1" x14ac:dyDescent="0.25"/>
    <row r="1021898" customFormat="1" x14ac:dyDescent="0.25"/>
    <row r="1021899" customFormat="1" x14ac:dyDescent="0.25"/>
    <row r="1021900" customFormat="1" x14ac:dyDescent="0.25"/>
    <row r="1021901" customFormat="1" x14ac:dyDescent="0.25"/>
    <row r="1021902" customFormat="1" x14ac:dyDescent="0.25"/>
    <row r="1021903" customFormat="1" x14ac:dyDescent="0.25"/>
    <row r="1021904" customFormat="1" x14ac:dyDescent="0.25"/>
    <row r="1021905" customFormat="1" x14ac:dyDescent="0.25"/>
    <row r="1021906" customFormat="1" x14ac:dyDescent="0.25"/>
    <row r="1021907" customFormat="1" x14ac:dyDescent="0.25"/>
    <row r="1021908" customFormat="1" x14ac:dyDescent="0.25"/>
    <row r="1021909" customFormat="1" x14ac:dyDescent="0.25"/>
    <row r="1021910" customFormat="1" x14ac:dyDescent="0.25"/>
    <row r="1021911" customFormat="1" x14ac:dyDescent="0.25"/>
    <row r="1021912" customFormat="1" x14ac:dyDescent="0.25"/>
    <row r="1021913" customFormat="1" x14ac:dyDescent="0.25"/>
    <row r="1021914" customFormat="1" x14ac:dyDescent="0.25"/>
    <row r="1021915" customFormat="1" x14ac:dyDescent="0.25"/>
    <row r="1021916" customFormat="1" x14ac:dyDescent="0.25"/>
    <row r="1021917" customFormat="1" x14ac:dyDescent="0.25"/>
    <row r="1021918" customFormat="1" x14ac:dyDescent="0.25"/>
    <row r="1021919" customFormat="1" x14ac:dyDescent="0.25"/>
    <row r="1021920" customFormat="1" x14ac:dyDescent="0.25"/>
    <row r="1021921" customFormat="1" x14ac:dyDescent="0.25"/>
    <row r="1021922" customFormat="1" x14ac:dyDescent="0.25"/>
    <row r="1021923" customFormat="1" x14ac:dyDescent="0.25"/>
    <row r="1021924" customFormat="1" x14ac:dyDescent="0.25"/>
    <row r="1021925" customFormat="1" x14ac:dyDescent="0.25"/>
    <row r="1021926" customFormat="1" x14ac:dyDescent="0.25"/>
    <row r="1021927" customFormat="1" x14ac:dyDescent="0.25"/>
    <row r="1021928" customFormat="1" x14ac:dyDescent="0.25"/>
    <row r="1021929" customFormat="1" x14ac:dyDescent="0.25"/>
    <row r="1021930" customFormat="1" x14ac:dyDescent="0.25"/>
    <row r="1021931" customFormat="1" x14ac:dyDescent="0.25"/>
    <row r="1021932" customFormat="1" x14ac:dyDescent="0.25"/>
    <row r="1021933" customFormat="1" x14ac:dyDescent="0.25"/>
    <row r="1021934" customFormat="1" x14ac:dyDescent="0.25"/>
    <row r="1021935" customFormat="1" x14ac:dyDescent="0.25"/>
    <row r="1021936" customFormat="1" x14ac:dyDescent="0.25"/>
    <row r="1021937" customFormat="1" x14ac:dyDescent="0.25"/>
    <row r="1021938" customFormat="1" x14ac:dyDescent="0.25"/>
    <row r="1021939" customFormat="1" x14ac:dyDescent="0.25"/>
    <row r="1021940" customFormat="1" x14ac:dyDescent="0.25"/>
    <row r="1021941" customFormat="1" x14ac:dyDescent="0.25"/>
    <row r="1021942" customFormat="1" x14ac:dyDescent="0.25"/>
    <row r="1021943" customFormat="1" x14ac:dyDescent="0.25"/>
    <row r="1021944" customFormat="1" x14ac:dyDescent="0.25"/>
    <row r="1021945" customFormat="1" x14ac:dyDescent="0.25"/>
    <row r="1021946" customFormat="1" x14ac:dyDescent="0.25"/>
    <row r="1021947" customFormat="1" x14ac:dyDescent="0.25"/>
    <row r="1021948" customFormat="1" x14ac:dyDescent="0.25"/>
    <row r="1021949" customFormat="1" x14ac:dyDescent="0.25"/>
    <row r="1021950" customFormat="1" x14ac:dyDescent="0.25"/>
    <row r="1021951" customFormat="1" x14ac:dyDescent="0.25"/>
    <row r="1021952" customFormat="1" x14ac:dyDescent="0.25"/>
    <row r="1021953" customFormat="1" x14ac:dyDescent="0.25"/>
    <row r="1021954" customFormat="1" x14ac:dyDescent="0.25"/>
    <row r="1021955" customFormat="1" x14ac:dyDescent="0.25"/>
    <row r="1021956" customFormat="1" x14ac:dyDescent="0.25"/>
    <row r="1021957" customFormat="1" x14ac:dyDescent="0.25"/>
    <row r="1021958" customFormat="1" x14ac:dyDescent="0.25"/>
    <row r="1021959" customFormat="1" x14ac:dyDescent="0.25"/>
    <row r="1021960" customFormat="1" x14ac:dyDescent="0.25"/>
    <row r="1021961" customFormat="1" x14ac:dyDescent="0.25"/>
    <row r="1021962" customFormat="1" x14ac:dyDescent="0.25"/>
    <row r="1021963" customFormat="1" x14ac:dyDescent="0.25"/>
    <row r="1021964" customFormat="1" x14ac:dyDescent="0.25"/>
    <row r="1021965" customFormat="1" x14ac:dyDescent="0.25"/>
    <row r="1021966" customFormat="1" x14ac:dyDescent="0.25"/>
    <row r="1021967" customFormat="1" x14ac:dyDescent="0.25"/>
    <row r="1021968" customFormat="1" x14ac:dyDescent="0.25"/>
    <row r="1021969" customFormat="1" x14ac:dyDescent="0.25"/>
    <row r="1021970" customFormat="1" x14ac:dyDescent="0.25"/>
    <row r="1021971" customFormat="1" x14ac:dyDescent="0.25"/>
    <row r="1021972" customFormat="1" x14ac:dyDescent="0.25"/>
    <row r="1021973" customFormat="1" x14ac:dyDescent="0.25"/>
    <row r="1021974" customFormat="1" x14ac:dyDescent="0.25"/>
    <row r="1021975" customFormat="1" x14ac:dyDescent="0.25"/>
    <row r="1021976" customFormat="1" x14ac:dyDescent="0.25"/>
    <row r="1021977" customFormat="1" x14ac:dyDescent="0.25"/>
    <row r="1021978" customFormat="1" x14ac:dyDescent="0.25"/>
    <row r="1021979" customFormat="1" x14ac:dyDescent="0.25"/>
    <row r="1021980" customFormat="1" x14ac:dyDescent="0.25"/>
    <row r="1021981" customFormat="1" x14ac:dyDescent="0.25"/>
    <row r="1021982" customFormat="1" x14ac:dyDescent="0.25"/>
    <row r="1021983" customFormat="1" x14ac:dyDescent="0.25"/>
    <row r="1021984" customFormat="1" x14ac:dyDescent="0.25"/>
    <row r="1021985" customFormat="1" x14ac:dyDescent="0.25"/>
    <row r="1021986" customFormat="1" x14ac:dyDescent="0.25"/>
    <row r="1021987" customFormat="1" x14ac:dyDescent="0.25"/>
    <row r="1021988" customFormat="1" x14ac:dyDescent="0.25"/>
    <row r="1021989" customFormat="1" x14ac:dyDescent="0.25"/>
    <row r="1021990" customFormat="1" x14ac:dyDescent="0.25"/>
    <row r="1021991" customFormat="1" x14ac:dyDescent="0.25"/>
    <row r="1021992" customFormat="1" x14ac:dyDescent="0.25"/>
    <row r="1021993" customFormat="1" x14ac:dyDescent="0.25"/>
    <row r="1021994" customFormat="1" x14ac:dyDescent="0.25"/>
    <row r="1021995" customFormat="1" x14ac:dyDescent="0.25"/>
    <row r="1021996" customFormat="1" x14ac:dyDescent="0.25"/>
    <row r="1021997" customFormat="1" x14ac:dyDescent="0.25"/>
    <row r="1021998" customFormat="1" x14ac:dyDescent="0.25"/>
    <row r="1021999" customFormat="1" x14ac:dyDescent="0.25"/>
    <row r="1022000" customFormat="1" x14ac:dyDescent="0.25"/>
    <row r="1022001" customFormat="1" x14ac:dyDescent="0.25"/>
    <row r="1022002" customFormat="1" x14ac:dyDescent="0.25"/>
    <row r="1022003" customFormat="1" x14ac:dyDescent="0.25"/>
    <row r="1022004" customFormat="1" x14ac:dyDescent="0.25"/>
    <row r="1022005" customFormat="1" x14ac:dyDescent="0.25"/>
    <row r="1022006" customFormat="1" x14ac:dyDescent="0.25"/>
    <row r="1022007" customFormat="1" x14ac:dyDescent="0.25"/>
    <row r="1022008" customFormat="1" x14ac:dyDescent="0.25"/>
    <row r="1022009" customFormat="1" x14ac:dyDescent="0.25"/>
    <row r="1022010" customFormat="1" x14ac:dyDescent="0.25"/>
    <row r="1022011" customFormat="1" x14ac:dyDescent="0.25"/>
    <row r="1022012" customFormat="1" x14ac:dyDescent="0.25"/>
    <row r="1022013" customFormat="1" x14ac:dyDescent="0.25"/>
    <row r="1022014" customFormat="1" x14ac:dyDescent="0.25"/>
    <row r="1022015" customFormat="1" x14ac:dyDescent="0.25"/>
    <row r="1022016" customFormat="1" x14ac:dyDescent="0.25"/>
    <row r="1022017" customFormat="1" x14ac:dyDescent="0.25"/>
    <row r="1022018" customFormat="1" x14ac:dyDescent="0.25"/>
    <row r="1022019" customFormat="1" x14ac:dyDescent="0.25"/>
    <row r="1022020" customFormat="1" x14ac:dyDescent="0.25"/>
    <row r="1022021" customFormat="1" x14ac:dyDescent="0.25"/>
    <row r="1022022" customFormat="1" x14ac:dyDescent="0.25"/>
    <row r="1022023" customFormat="1" x14ac:dyDescent="0.25"/>
    <row r="1022024" customFormat="1" x14ac:dyDescent="0.25"/>
    <row r="1022025" customFormat="1" x14ac:dyDescent="0.25"/>
    <row r="1022026" customFormat="1" x14ac:dyDescent="0.25"/>
    <row r="1022027" customFormat="1" x14ac:dyDescent="0.25"/>
    <row r="1022028" customFormat="1" x14ac:dyDescent="0.25"/>
    <row r="1022029" customFormat="1" x14ac:dyDescent="0.25"/>
    <row r="1022030" customFormat="1" x14ac:dyDescent="0.25"/>
    <row r="1022031" customFormat="1" x14ac:dyDescent="0.25"/>
    <row r="1022032" customFormat="1" x14ac:dyDescent="0.25"/>
    <row r="1022033" customFormat="1" x14ac:dyDescent="0.25"/>
    <row r="1022034" customFormat="1" x14ac:dyDescent="0.25"/>
    <row r="1022035" customFormat="1" x14ac:dyDescent="0.25"/>
    <row r="1022036" customFormat="1" x14ac:dyDescent="0.25"/>
    <row r="1022037" customFormat="1" x14ac:dyDescent="0.25"/>
    <row r="1022038" customFormat="1" x14ac:dyDescent="0.25"/>
    <row r="1022039" customFormat="1" x14ac:dyDescent="0.25"/>
    <row r="1022040" customFormat="1" x14ac:dyDescent="0.25"/>
    <row r="1022041" customFormat="1" x14ac:dyDescent="0.25"/>
    <row r="1022042" customFormat="1" x14ac:dyDescent="0.25"/>
    <row r="1022043" customFormat="1" x14ac:dyDescent="0.25"/>
    <row r="1022044" customFormat="1" x14ac:dyDescent="0.25"/>
    <row r="1022045" customFormat="1" x14ac:dyDescent="0.25"/>
    <row r="1022046" customFormat="1" x14ac:dyDescent="0.25"/>
    <row r="1022047" customFormat="1" x14ac:dyDescent="0.25"/>
    <row r="1022048" customFormat="1" x14ac:dyDescent="0.25"/>
    <row r="1022049" customFormat="1" x14ac:dyDescent="0.25"/>
    <row r="1022050" customFormat="1" x14ac:dyDescent="0.25"/>
    <row r="1022051" customFormat="1" x14ac:dyDescent="0.25"/>
    <row r="1022052" customFormat="1" x14ac:dyDescent="0.25"/>
    <row r="1022053" customFormat="1" x14ac:dyDescent="0.25"/>
    <row r="1022054" customFormat="1" x14ac:dyDescent="0.25"/>
    <row r="1022055" customFormat="1" x14ac:dyDescent="0.25"/>
    <row r="1022056" customFormat="1" x14ac:dyDescent="0.25"/>
    <row r="1022057" customFormat="1" x14ac:dyDescent="0.25"/>
    <row r="1022058" customFormat="1" x14ac:dyDescent="0.25"/>
    <row r="1022059" customFormat="1" x14ac:dyDescent="0.25"/>
    <row r="1022060" customFormat="1" x14ac:dyDescent="0.25"/>
    <row r="1022061" customFormat="1" x14ac:dyDescent="0.25"/>
    <row r="1022062" customFormat="1" x14ac:dyDescent="0.25"/>
    <row r="1022063" customFormat="1" x14ac:dyDescent="0.25"/>
    <row r="1022064" customFormat="1" x14ac:dyDescent="0.25"/>
    <row r="1022065" customFormat="1" x14ac:dyDescent="0.25"/>
    <row r="1022066" customFormat="1" x14ac:dyDescent="0.25"/>
    <row r="1022067" customFormat="1" x14ac:dyDescent="0.25"/>
    <row r="1022068" customFormat="1" x14ac:dyDescent="0.25"/>
    <row r="1022069" customFormat="1" x14ac:dyDescent="0.25"/>
    <row r="1022070" customFormat="1" x14ac:dyDescent="0.25"/>
    <row r="1022071" customFormat="1" x14ac:dyDescent="0.25"/>
    <row r="1022072" customFormat="1" x14ac:dyDescent="0.25"/>
    <row r="1022073" customFormat="1" x14ac:dyDescent="0.25"/>
    <row r="1022074" customFormat="1" x14ac:dyDescent="0.25"/>
    <row r="1022075" customFormat="1" x14ac:dyDescent="0.25"/>
    <row r="1022076" customFormat="1" x14ac:dyDescent="0.25"/>
    <row r="1022077" customFormat="1" x14ac:dyDescent="0.25"/>
    <row r="1022078" customFormat="1" x14ac:dyDescent="0.25"/>
    <row r="1022079" customFormat="1" x14ac:dyDescent="0.25"/>
    <row r="1022080" customFormat="1" x14ac:dyDescent="0.25"/>
    <row r="1022081" customFormat="1" x14ac:dyDescent="0.25"/>
    <row r="1022082" customFormat="1" x14ac:dyDescent="0.25"/>
    <row r="1022083" customFormat="1" x14ac:dyDescent="0.25"/>
    <row r="1022084" customFormat="1" x14ac:dyDescent="0.25"/>
    <row r="1022085" customFormat="1" x14ac:dyDescent="0.25"/>
    <row r="1022086" customFormat="1" x14ac:dyDescent="0.25"/>
    <row r="1022087" customFormat="1" x14ac:dyDescent="0.25"/>
    <row r="1022088" customFormat="1" x14ac:dyDescent="0.25"/>
    <row r="1022089" customFormat="1" x14ac:dyDescent="0.25"/>
    <row r="1022090" customFormat="1" x14ac:dyDescent="0.25"/>
    <row r="1022091" customFormat="1" x14ac:dyDescent="0.25"/>
    <row r="1022092" customFormat="1" x14ac:dyDescent="0.25"/>
    <row r="1022093" customFormat="1" x14ac:dyDescent="0.25"/>
    <row r="1022094" customFormat="1" x14ac:dyDescent="0.25"/>
    <row r="1022095" customFormat="1" x14ac:dyDescent="0.25"/>
    <row r="1022096" customFormat="1" x14ac:dyDescent="0.25"/>
    <row r="1022097" customFormat="1" x14ac:dyDescent="0.25"/>
    <row r="1022098" customFormat="1" x14ac:dyDescent="0.25"/>
    <row r="1022099" customFormat="1" x14ac:dyDescent="0.25"/>
    <row r="1022100" customFormat="1" x14ac:dyDescent="0.25"/>
    <row r="1022101" customFormat="1" x14ac:dyDescent="0.25"/>
    <row r="1022102" customFormat="1" x14ac:dyDescent="0.25"/>
    <row r="1022103" customFormat="1" x14ac:dyDescent="0.25"/>
    <row r="1022104" customFormat="1" x14ac:dyDescent="0.25"/>
    <row r="1022105" customFormat="1" x14ac:dyDescent="0.25"/>
    <row r="1022106" customFormat="1" x14ac:dyDescent="0.25"/>
    <row r="1022107" customFormat="1" x14ac:dyDescent="0.25"/>
    <row r="1022108" customFormat="1" x14ac:dyDescent="0.25"/>
    <row r="1022109" customFormat="1" x14ac:dyDescent="0.25"/>
    <row r="1022110" customFormat="1" x14ac:dyDescent="0.25"/>
    <row r="1022111" customFormat="1" x14ac:dyDescent="0.25"/>
    <row r="1022112" customFormat="1" x14ac:dyDescent="0.25"/>
    <row r="1022113" customFormat="1" x14ac:dyDescent="0.25"/>
    <row r="1022114" customFormat="1" x14ac:dyDescent="0.25"/>
    <row r="1022115" customFormat="1" x14ac:dyDescent="0.25"/>
    <row r="1022116" customFormat="1" x14ac:dyDescent="0.25"/>
    <row r="1022117" customFormat="1" x14ac:dyDescent="0.25"/>
    <row r="1022118" customFormat="1" x14ac:dyDescent="0.25"/>
    <row r="1022119" customFormat="1" x14ac:dyDescent="0.25"/>
    <row r="1022120" customFormat="1" x14ac:dyDescent="0.25"/>
    <row r="1022121" customFormat="1" x14ac:dyDescent="0.25"/>
    <row r="1022122" customFormat="1" x14ac:dyDescent="0.25"/>
    <row r="1022123" customFormat="1" x14ac:dyDescent="0.25"/>
    <row r="1022124" customFormat="1" x14ac:dyDescent="0.25"/>
    <row r="1022125" customFormat="1" x14ac:dyDescent="0.25"/>
    <row r="1022126" customFormat="1" x14ac:dyDescent="0.25"/>
    <row r="1022127" customFormat="1" x14ac:dyDescent="0.25"/>
    <row r="1022128" customFormat="1" x14ac:dyDescent="0.25"/>
    <row r="1022129" customFormat="1" x14ac:dyDescent="0.25"/>
    <row r="1022130" customFormat="1" x14ac:dyDescent="0.25"/>
    <row r="1022131" customFormat="1" x14ac:dyDescent="0.25"/>
    <row r="1022132" customFormat="1" x14ac:dyDescent="0.25"/>
    <row r="1022133" customFormat="1" x14ac:dyDescent="0.25"/>
    <row r="1022134" customFormat="1" x14ac:dyDescent="0.25"/>
    <row r="1022135" customFormat="1" x14ac:dyDescent="0.25"/>
    <row r="1022136" customFormat="1" x14ac:dyDescent="0.25"/>
    <row r="1022137" customFormat="1" x14ac:dyDescent="0.25"/>
    <row r="1022138" customFormat="1" x14ac:dyDescent="0.25"/>
    <row r="1022139" customFormat="1" x14ac:dyDescent="0.25"/>
    <row r="1022140" customFormat="1" x14ac:dyDescent="0.25"/>
    <row r="1022141" customFormat="1" x14ac:dyDescent="0.25"/>
    <row r="1022142" customFormat="1" x14ac:dyDescent="0.25"/>
    <row r="1022143" customFormat="1" x14ac:dyDescent="0.25"/>
    <row r="1022144" customFormat="1" x14ac:dyDescent="0.25"/>
    <row r="1022145" customFormat="1" x14ac:dyDescent="0.25"/>
    <row r="1022146" customFormat="1" x14ac:dyDescent="0.25"/>
    <row r="1022147" customFormat="1" x14ac:dyDescent="0.25"/>
    <row r="1022148" customFormat="1" x14ac:dyDescent="0.25"/>
    <row r="1022149" customFormat="1" x14ac:dyDescent="0.25"/>
    <row r="1022150" customFormat="1" x14ac:dyDescent="0.25"/>
    <row r="1022151" customFormat="1" x14ac:dyDescent="0.25"/>
    <row r="1022152" customFormat="1" x14ac:dyDescent="0.25"/>
    <row r="1022153" customFormat="1" x14ac:dyDescent="0.25"/>
    <row r="1022154" customFormat="1" x14ac:dyDescent="0.25"/>
    <row r="1022155" customFormat="1" x14ac:dyDescent="0.25"/>
    <row r="1022156" customFormat="1" x14ac:dyDescent="0.25"/>
    <row r="1022157" customFormat="1" x14ac:dyDescent="0.25"/>
    <row r="1022158" customFormat="1" x14ac:dyDescent="0.25"/>
    <row r="1022159" customFormat="1" x14ac:dyDescent="0.25"/>
    <row r="1022160" customFormat="1" x14ac:dyDescent="0.25"/>
    <row r="1022161" customFormat="1" x14ac:dyDescent="0.25"/>
    <row r="1022162" customFormat="1" x14ac:dyDescent="0.25"/>
    <row r="1022163" customFormat="1" x14ac:dyDescent="0.25"/>
    <row r="1022164" customFormat="1" x14ac:dyDescent="0.25"/>
    <row r="1022165" customFormat="1" x14ac:dyDescent="0.25"/>
    <row r="1022166" customFormat="1" x14ac:dyDescent="0.25"/>
    <row r="1022167" customFormat="1" x14ac:dyDescent="0.25"/>
    <row r="1022168" customFormat="1" x14ac:dyDescent="0.25"/>
    <row r="1022169" customFormat="1" x14ac:dyDescent="0.25"/>
    <row r="1022170" customFormat="1" x14ac:dyDescent="0.25"/>
    <row r="1022171" customFormat="1" x14ac:dyDescent="0.25"/>
    <row r="1022172" customFormat="1" x14ac:dyDescent="0.25"/>
    <row r="1022173" customFormat="1" x14ac:dyDescent="0.25"/>
    <row r="1022174" customFormat="1" x14ac:dyDescent="0.25"/>
    <row r="1022175" customFormat="1" x14ac:dyDescent="0.25"/>
    <row r="1022176" customFormat="1" x14ac:dyDescent="0.25"/>
    <row r="1022177" customFormat="1" x14ac:dyDescent="0.25"/>
    <row r="1022178" customFormat="1" x14ac:dyDescent="0.25"/>
    <row r="1022179" customFormat="1" x14ac:dyDescent="0.25"/>
    <row r="1022180" customFormat="1" x14ac:dyDescent="0.25"/>
    <row r="1022181" customFormat="1" x14ac:dyDescent="0.25"/>
    <row r="1022182" customFormat="1" x14ac:dyDescent="0.25"/>
    <row r="1022183" customFormat="1" x14ac:dyDescent="0.25"/>
    <row r="1022184" customFormat="1" x14ac:dyDescent="0.25"/>
    <row r="1022185" customFormat="1" x14ac:dyDescent="0.25"/>
    <row r="1022186" customFormat="1" x14ac:dyDescent="0.25"/>
    <row r="1022187" customFormat="1" x14ac:dyDescent="0.25"/>
    <row r="1022188" customFormat="1" x14ac:dyDescent="0.25"/>
    <row r="1022189" customFormat="1" x14ac:dyDescent="0.25"/>
    <row r="1022190" customFormat="1" x14ac:dyDescent="0.25"/>
    <row r="1022191" customFormat="1" x14ac:dyDescent="0.25"/>
    <row r="1022192" customFormat="1" x14ac:dyDescent="0.25"/>
    <row r="1022193" customFormat="1" x14ac:dyDescent="0.25"/>
    <row r="1022194" customFormat="1" x14ac:dyDescent="0.25"/>
    <row r="1022195" customFormat="1" x14ac:dyDescent="0.25"/>
    <row r="1022196" customFormat="1" x14ac:dyDescent="0.25"/>
    <row r="1022197" customFormat="1" x14ac:dyDescent="0.25"/>
    <row r="1022198" customFormat="1" x14ac:dyDescent="0.25"/>
    <row r="1022199" customFormat="1" x14ac:dyDescent="0.25"/>
    <row r="1022200" customFormat="1" x14ac:dyDescent="0.25"/>
    <row r="1022201" customFormat="1" x14ac:dyDescent="0.25"/>
    <row r="1022202" customFormat="1" x14ac:dyDescent="0.25"/>
    <row r="1022203" customFormat="1" x14ac:dyDescent="0.25"/>
    <row r="1022204" customFormat="1" x14ac:dyDescent="0.25"/>
    <row r="1022205" customFormat="1" x14ac:dyDescent="0.25"/>
    <row r="1022206" customFormat="1" x14ac:dyDescent="0.25"/>
    <row r="1022207" customFormat="1" x14ac:dyDescent="0.25"/>
    <row r="1022208" customFormat="1" x14ac:dyDescent="0.25"/>
    <row r="1022209" customFormat="1" x14ac:dyDescent="0.25"/>
    <row r="1022210" customFormat="1" x14ac:dyDescent="0.25"/>
    <row r="1022211" customFormat="1" x14ac:dyDescent="0.25"/>
    <row r="1022212" customFormat="1" x14ac:dyDescent="0.25"/>
    <row r="1022213" customFormat="1" x14ac:dyDescent="0.25"/>
    <row r="1022214" customFormat="1" x14ac:dyDescent="0.25"/>
    <row r="1022215" customFormat="1" x14ac:dyDescent="0.25"/>
    <row r="1022216" customFormat="1" x14ac:dyDescent="0.25"/>
    <row r="1022217" customFormat="1" x14ac:dyDescent="0.25"/>
    <row r="1022218" customFormat="1" x14ac:dyDescent="0.25"/>
    <row r="1022219" customFormat="1" x14ac:dyDescent="0.25"/>
    <row r="1022220" customFormat="1" x14ac:dyDescent="0.25"/>
    <row r="1022221" customFormat="1" x14ac:dyDescent="0.25"/>
    <row r="1022222" customFormat="1" x14ac:dyDescent="0.25"/>
    <row r="1022223" customFormat="1" x14ac:dyDescent="0.25"/>
    <row r="1022224" customFormat="1" x14ac:dyDescent="0.25"/>
    <row r="1022225" customFormat="1" x14ac:dyDescent="0.25"/>
    <row r="1022226" customFormat="1" x14ac:dyDescent="0.25"/>
    <row r="1022227" customFormat="1" x14ac:dyDescent="0.25"/>
    <row r="1022228" customFormat="1" x14ac:dyDescent="0.25"/>
    <row r="1022229" customFormat="1" x14ac:dyDescent="0.25"/>
    <row r="1022230" customFormat="1" x14ac:dyDescent="0.25"/>
    <row r="1022231" customFormat="1" x14ac:dyDescent="0.25"/>
    <row r="1022232" customFormat="1" x14ac:dyDescent="0.25"/>
    <row r="1022233" customFormat="1" x14ac:dyDescent="0.25"/>
    <row r="1022234" customFormat="1" x14ac:dyDescent="0.25"/>
    <row r="1022235" customFormat="1" x14ac:dyDescent="0.25"/>
    <row r="1022236" customFormat="1" x14ac:dyDescent="0.25"/>
    <row r="1022237" customFormat="1" x14ac:dyDescent="0.25"/>
    <row r="1022238" customFormat="1" x14ac:dyDescent="0.25"/>
    <row r="1022239" customFormat="1" x14ac:dyDescent="0.25"/>
    <row r="1022240" customFormat="1" x14ac:dyDescent="0.25"/>
    <row r="1022241" customFormat="1" x14ac:dyDescent="0.25"/>
    <row r="1022242" customFormat="1" x14ac:dyDescent="0.25"/>
    <row r="1022243" customFormat="1" x14ac:dyDescent="0.25"/>
    <row r="1022244" customFormat="1" x14ac:dyDescent="0.25"/>
    <row r="1022245" customFormat="1" x14ac:dyDescent="0.25"/>
    <row r="1022246" customFormat="1" x14ac:dyDescent="0.25"/>
    <row r="1022247" customFormat="1" x14ac:dyDescent="0.25"/>
    <row r="1022248" customFormat="1" x14ac:dyDescent="0.25"/>
    <row r="1022249" customFormat="1" x14ac:dyDescent="0.25"/>
    <row r="1022250" customFormat="1" x14ac:dyDescent="0.25"/>
    <row r="1022251" customFormat="1" x14ac:dyDescent="0.25"/>
    <row r="1022252" customFormat="1" x14ac:dyDescent="0.25"/>
    <row r="1022253" customFormat="1" x14ac:dyDescent="0.25"/>
    <row r="1022254" customFormat="1" x14ac:dyDescent="0.25"/>
    <row r="1022255" customFormat="1" x14ac:dyDescent="0.25"/>
    <row r="1022256" customFormat="1" x14ac:dyDescent="0.25"/>
    <row r="1022257" customFormat="1" x14ac:dyDescent="0.25"/>
    <row r="1022258" customFormat="1" x14ac:dyDescent="0.25"/>
    <row r="1022259" customFormat="1" x14ac:dyDescent="0.25"/>
    <row r="1022260" customFormat="1" x14ac:dyDescent="0.25"/>
    <row r="1022261" customFormat="1" x14ac:dyDescent="0.25"/>
    <row r="1022262" customFormat="1" x14ac:dyDescent="0.25"/>
    <row r="1022263" customFormat="1" x14ac:dyDescent="0.25"/>
    <row r="1022264" customFormat="1" x14ac:dyDescent="0.25"/>
    <row r="1022265" customFormat="1" x14ac:dyDescent="0.25"/>
    <row r="1022266" customFormat="1" x14ac:dyDescent="0.25"/>
    <row r="1022267" customFormat="1" x14ac:dyDescent="0.25"/>
    <row r="1022268" customFormat="1" x14ac:dyDescent="0.25"/>
    <row r="1022269" customFormat="1" x14ac:dyDescent="0.25"/>
    <row r="1022270" customFormat="1" x14ac:dyDescent="0.25"/>
    <row r="1022271" customFormat="1" x14ac:dyDescent="0.25"/>
    <row r="1022272" customFormat="1" x14ac:dyDescent="0.25"/>
    <row r="1022273" customFormat="1" x14ac:dyDescent="0.25"/>
    <row r="1022274" customFormat="1" x14ac:dyDescent="0.25"/>
    <row r="1022275" customFormat="1" x14ac:dyDescent="0.25"/>
    <row r="1022276" customFormat="1" x14ac:dyDescent="0.25"/>
    <row r="1022277" customFormat="1" x14ac:dyDescent="0.25"/>
    <row r="1022278" customFormat="1" x14ac:dyDescent="0.25"/>
    <row r="1022279" customFormat="1" x14ac:dyDescent="0.25"/>
    <row r="1022280" customFormat="1" x14ac:dyDescent="0.25"/>
    <row r="1022281" customFormat="1" x14ac:dyDescent="0.25"/>
    <row r="1022282" customFormat="1" x14ac:dyDescent="0.25"/>
    <row r="1022283" customFormat="1" x14ac:dyDescent="0.25"/>
    <row r="1022284" customFormat="1" x14ac:dyDescent="0.25"/>
    <row r="1022285" customFormat="1" x14ac:dyDescent="0.25"/>
    <row r="1022286" customFormat="1" x14ac:dyDescent="0.25"/>
    <row r="1022287" customFormat="1" x14ac:dyDescent="0.25"/>
    <row r="1022288" customFormat="1" x14ac:dyDescent="0.25"/>
    <row r="1022289" customFormat="1" x14ac:dyDescent="0.25"/>
    <row r="1022290" customFormat="1" x14ac:dyDescent="0.25"/>
    <row r="1022291" customFormat="1" x14ac:dyDescent="0.25"/>
    <row r="1022292" customFormat="1" x14ac:dyDescent="0.25"/>
    <row r="1022293" customFormat="1" x14ac:dyDescent="0.25"/>
    <row r="1022294" customFormat="1" x14ac:dyDescent="0.25"/>
    <row r="1022295" customFormat="1" x14ac:dyDescent="0.25"/>
    <row r="1022296" customFormat="1" x14ac:dyDescent="0.25"/>
    <row r="1022297" customFormat="1" x14ac:dyDescent="0.25"/>
    <row r="1022298" customFormat="1" x14ac:dyDescent="0.25"/>
    <row r="1022299" customFormat="1" x14ac:dyDescent="0.25"/>
    <row r="1022300" customFormat="1" x14ac:dyDescent="0.25"/>
    <row r="1022301" customFormat="1" x14ac:dyDescent="0.25"/>
    <row r="1022302" customFormat="1" x14ac:dyDescent="0.25"/>
    <row r="1022303" customFormat="1" x14ac:dyDescent="0.25"/>
    <row r="1022304" customFormat="1" x14ac:dyDescent="0.25"/>
    <row r="1022305" customFormat="1" x14ac:dyDescent="0.25"/>
    <row r="1022306" customFormat="1" x14ac:dyDescent="0.25"/>
    <row r="1022307" customFormat="1" x14ac:dyDescent="0.25"/>
    <row r="1022308" customFormat="1" x14ac:dyDescent="0.25"/>
    <row r="1022309" customFormat="1" x14ac:dyDescent="0.25"/>
    <row r="1022310" customFormat="1" x14ac:dyDescent="0.25"/>
    <row r="1022311" customFormat="1" x14ac:dyDescent="0.25"/>
    <row r="1022312" customFormat="1" x14ac:dyDescent="0.25"/>
    <row r="1022313" customFormat="1" x14ac:dyDescent="0.25"/>
    <row r="1022314" customFormat="1" x14ac:dyDescent="0.25"/>
    <row r="1022315" customFormat="1" x14ac:dyDescent="0.25"/>
    <row r="1022316" customFormat="1" x14ac:dyDescent="0.25"/>
    <row r="1022317" customFormat="1" x14ac:dyDescent="0.25"/>
    <row r="1022318" customFormat="1" x14ac:dyDescent="0.25"/>
    <row r="1022319" customFormat="1" x14ac:dyDescent="0.25"/>
    <row r="1022320" customFormat="1" x14ac:dyDescent="0.25"/>
    <row r="1022321" customFormat="1" x14ac:dyDescent="0.25"/>
    <row r="1022322" customFormat="1" x14ac:dyDescent="0.25"/>
    <row r="1022323" customFormat="1" x14ac:dyDescent="0.25"/>
    <row r="1022324" customFormat="1" x14ac:dyDescent="0.25"/>
    <row r="1022325" customFormat="1" x14ac:dyDescent="0.25"/>
    <row r="1022326" customFormat="1" x14ac:dyDescent="0.25"/>
    <row r="1022327" customFormat="1" x14ac:dyDescent="0.25"/>
    <row r="1022328" customFormat="1" x14ac:dyDescent="0.25"/>
    <row r="1022329" customFormat="1" x14ac:dyDescent="0.25"/>
    <row r="1022330" customFormat="1" x14ac:dyDescent="0.25"/>
    <row r="1022331" customFormat="1" x14ac:dyDescent="0.25"/>
    <row r="1022332" customFormat="1" x14ac:dyDescent="0.25"/>
    <row r="1022333" customFormat="1" x14ac:dyDescent="0.25"/>
    <row r="1022334" customFormat="1" x14ac:dyDescent="0.25"/>
    <row r="1022335" customFormat="1" x14ac:dyDescent="0.25"/>
    <row r="1022336" customFormat="1" x14ac:dyDescent="0.25"/>
    <row r="1022337" customFormat="1" x14ac:dyDescent="0.25"/>
    <row r="1022338" customFormat="1" x14ac:dyDescent="0.25"/>
    <row r="1022339" customFormat="1" x14ac:dyDescent="0.25"/>
    <row r="1022340" customFormat="1" x14ac:dyDescent="0.25"/>
    <row r="1022341" customFormat="1" x14ac:dyDescent="0.25"/>
    <row r="1022342" customFormat="1" x14ac:dyDescent="0.25"/>
    <row r="1022343" customFormat="1" x14ac:dyDescent="0.25"/>
    <row r="1022344" customFormat="1" x14ac:dyDescent="0.25"/>
    <row r="1022345" customFormat="1" x14ac:dyDescent="0.25"/>
    <row r="1022346" customFormat="1" x14ac:dyDescent="0.25"/>
    <row r="1022347" customFormat="1" x14ac:dyDescent="0.25"/>
    <row r="1022348" customFormat="1" x14ac:dyDescent="0.25"/>
    <row r="1022349" customFormat="1" x14ac:dyDescent="0.25"/>
    <row r="1022350" customFormat="1" x14ac:dyDescent="0.25"/>
    <row r="1022351" customFormat="1" x14ac:dyDescent="0.25"/>
    <row r="1022352" customFormat="1" x14ac:dyDescent="0.25"/>
    <row r="1022353" customFormat="1" x14ac:dyDescent="0.25"/>
    <row r="1022354" customFormat="1" x14ac:dyDescent="0.25"/>
    <row r="1022355" customFormat="1" x14ac:dyDescent="0.25"/>
    <row r="1022356" customFormat="1" x14ac:dyDescent="0.25"/>
    <row r="1022357" customFormat="1" x14ac:dyDescent="0.25"/>
    <row r="1022358" customFormat="1" x14ac:dyDescent="0.25"/>
    <row r="1022359" customFormat="1" x14ac:dyDescent="0.25"/>
    <row r="1022360" customFormat="1" x14ac:dyDescent="0.25"/>
    <row r="1022361" customFormat="1" x14ac:dyDescent="0.25"/>
    <row r="1022362" customFormat="1" x14ac:dyDescent="0.25"/>
    <row r="1022363" customFormat="1" x14ac:dyDescent="0.25"/>
    <row r="1022364" customFormat="1" x14ac:dyDescent="0.25"/>
    <row r="1022365" customFormat="1" x14ac:dyDescent="0.25"/>
    <row r="1022366" customFormat="1" x14ac:dyDescent="0.25"/>
    <row r="1022367" customFormat="1" x14ac:dyDescent="0.25"/>
    <row r="1022368" customFormat="1" x14ac:dyDescent="0.25"/>
    <row r="1022369" customFormat="1" x14ac:dyDescent="0.25"/>
    <row r="1022370" customFormat="1" x14ac:dyDescent="0.25"/>
    <row r="1022371" customFormat="1" x14ac:dyDescent="0.25"/>
    <row r="1022372" customFormat="1" x14ac:dyDescent="0.25"/>
    <row r="1022373" customFormat="1" x14ac:dyDescent="0.25"/>
    <row r="1022374" customFormat="1" x14ac:dyDescent="0.25"/>
    <row r="1022375" customFormat="1" x14ac:dyDescent="0.25"/>
    <row r="1022376" customFormat="1" x14ac:dyDescent="0.25"/>
    <row r="1022377" customFormat="1" x14ac:dyDescent="0.25"/>
    <row r="1022378" customFormat="1" x14ac:dyDescent="0.25"/>
    <row r="1022379" customFormat="1" x14ac:dyDescent="0.25"/>
    <row r="1022380" customFormat="1" x14ac:dyDescent="0.25"/>
    <row r="1022381" customFormat="1" x14ac:dyDescent="0.25"/>
    <row r="1022382" customFormat="1" x14ac:dyDescent="0.25"/>
    <row r="1022383" customFormat="1" x14ac:dyDescent="0.25"/>
    <row r="1022384" customFormat="1" x14ac:dyDescent="0.25"/>
    <row r="1022385" customFormat="1" x14ac:dyDescent="0.25"/>
    <row r="1022386" customFormat="1" x14ac:dyDescent="0.25"/>
    <row r="1022387" customFormat="1" x14ac:dyDescent="0.25"/>
    <row r="1022388" customFormat="1" x14ac:dyDescent="0.25"/>
    <row r="1022389" customFormat="1" x14ac:dyDescent="0.25"/>
    <row r="1022390" customFormat="1" x14ac:dyDescent="0.25"/>
    <row r="1022391" customFormat="1" x14ac:dyDescent="0.25"/>
    <row r="1022392" customFormat="1" x14ac:dyDescent="0.25"/>
    <row r="1022393" customFormat="1" x14ac:dyDescent="0.25"/>
    <row r="1022394" customFormat="1" x14ac:dyDescent="0.25"/>
    <row r="1022395" customFormat="1" x14ac:dyDescent="0.25"/>
    <row r="1022396" customFormat="1" x14ac:dyDescent="0.25"/>
    <row r="1022397" customFormat="1" x14ac:dyDescent="0.25"/>
    <row r="1022398" customFormat="1" x14ac:dyDescent="0.25"/>
    <row r="1022399" customFormat="1" x14ac:dyDescent="0.25"/>
    <row r="1022400" customFormat="1" x14ac:dyDescent="0.25"/>
    <row r="1022401" customFormat="1" x14ac:dyDescent="0.25"/>
    <row r="1022402" customFormat="1" x14ac:dyDescent="0.25"/>
    <row r="1022403" customFormat="1" x14ac:dyDescent="0.25"/>
    <row r="1022404" customFormat="1" x14ac:dyDescent="0.25"/>
    <row r="1022405" customFormat="1" x14ac:dyDescent="0.25"/>
    <row r="1022406" customFormat="1" x14ac:dyDescent="0.25"/>
    <row r="1022407" customFormat="1" x14ac:dyDescent="0.25"/>
    <row r="1022408" customFormat="1" x14ac:dyDescent="0.25"/>
    <row r="1022409" customFormat="1" x14ac:dyDescent="0.25"/>
    <row r="1022410" customFormat="1" x14ac:dyDescent="0.25"/>
    <row r="1022411" customFormat="1" x14ac:dyDescent="0.25"/>
    <row r="1022412" customFormat="1" x14ac:dyDescent="0.25"/>
    <row r="1022413" customFormat="1" x14ac:dyDescent="0.25"/>
    <row r="1022414" customFormat="1" x14ac:dyDescent="0.25"/>
    <row r="1022415" customFormat="1" x14ac:dyDescent="0.25"/>
    <row r="1022416" customFormat="1" x14ac:dyDescent="0.25"/>
    <row r="1022417" customFormat="1" x14ac:dyDescent="0.25"/>
    <row r="1022418" customFormat="1" x14ac:dyDescent="0.25"/>
    <row r="1022419" customFormat="1" x14ac:dyDescent="0.25"/>
    <row r="1022420" customFormat="1" x14ac:dyDescent="0.25"/>
    <row r="1022421" customFormat="1" x14ac:dyDescent="0.25"/>
    <row r="1022422" customFormat="1" x14ac:dyDescent="0.25"/>
    <row r="1022423" customFormat="1" x14ac:dyDescent="0.25"/>
    <row r="1022424" customFormat="1" x14ac:dyDescent="0.25"/>
    <row r="1022425" customFormat="1" x14ac:dyDescent="0.25"/>
    <row r="1022426" customFormat="1" x14ac:dyDescent="0.25"/>
    <row r="1022427" customFormat="1" x14ac:dyDescent="0.25"/>
    <row r="1022428" customFormat="1" x14ac:dyDescent="0.25"/>
    <row r="1022429" customFormat="1" x14ac:dyDescent="0.25"/>
    <row r="1022430" customFormat="1" x14ac:dyDescent="0.25"/>
    <row r="1022431" customFormat="1" x14ac:dyDescent="0.25"/>
    <row r="1022432" customFormat="1" x14ac:dyDescent="0.25"/>
    <row r="1022433" customFormat="1" x14ac:dyDescent="0.25"/>
    <row r="1022434" customFormat="1" x14ac:dyDescent="0.25"/>
    <row r="1022435" customFormat="1" x14ac:dyDescent="0.25"/>
    <row r="1022436" customFormat="1" x14ac:dyDescent="0.25"/>
    <row r="1022437" customFormat="1" x14ac:dyDescent="0.25"/>
    <row r="1022438" customFormat="1" x14ac:dyDescent="0.25"/>
    <row r="1022439" customFormat="1" x14ac:dyDescent="0.25"/>
    <row r="1022440" customFormat="1" x14ac:dyDescent="0.25"/>
    <row r="1022441" customFormat="1" x14ac:dyDescent="0.25"/>
    <row r="1022442" customFormat="1" x14ac:dyDescent="0.25"/>
    <row r="1022443" customFormat="1" x14ac:dyDescent="0.25"/>
    <row r="1022444" customFormat="1" x14ac:dyDescent="0.25"/>
    <row r="1022445" customFormat="1" x14ac:dyDescent="0.25"/>
    <row r="1022446" customFormat="1" x14ac:dyDescent="0.25"/>
    <row r="1022447" customFormat="1" x14ac:dyDescent="0.25"/>
    <row r="1022448" customFormat="1" x14ac:dyDescent="0.25"/>
    <row r="1022449" customFormat="1" x14ac:dyDescent="0.25"/>
    <row r="1022450" customFormat="1" x14ac:dyDescent="0.25"/>
    <row r="1022451" customFormat="1" x14ac:dyDescent="0.25"/>
    <row r="1022452" customFormat="1" x14ac:dyDescent="0.25"/>
    <row r="1022453" customFormat="1" x14ac:dyDescent="0.25"/>
    <row r="1022454" customFormat="1" x14ac:dyDescent="0.25"/>
    <row r="1022455" customFormat="1" x14ac:dyDescent="0.25"/>
    <row r="1022456" customFormat="1" x14ac:dyDescent="0.25"/>
    <row r="1022457" customFormat="1" x14ac:dyDescent="0.25"/>
    <row r="1022458" customFormat="1" x14ac:dyDescent="0.25"/>
    <row r="1022459" customFormat="1" x14ac:dyDescent="0.25"/>
    <row r="1022460" customFormat="1" x14ac:dyDescent="0.25"/>
    <row r="1022461" customFormat="1" x14ac:dyDescent="0.25"/>
    <row r="1022462" customFormat="1" x14ac:dyDescent="0.25"/>
    <row r="1022463" customFormat="1" x14ac:dyDescent="0.25"/>
    <row r="1022464" customFormat="1" x14ac:dyDescent="0.25"/>
    <row r="1022465" customFormat="1" x14ac:dyDescent="0.25"/>
    <row r="1022466" customFormat="1" x14ac:dyDescent="0.25"/>
    <row r="1022467" customFormat="1" x14ac:dyDescent="0.25"/>
    <row r="1022468" customFormat="1" x14ac:dyDescent="0.25"/>
    <row r="1022469" customFormat="1" x14ac:dyDescent="0.25"/>
    <row r="1022470" customFormat="1" x14ac:dyDescent="0.25"/>
    <row r="1022471" customFormat="1" x14ac:dyDescent="0.25"/>
    <row r="1022472" customFormat="1" x14ac:dyDescent="0.25"/>
    <row r="1022473" customFormat="1" x14ac:dyDescent="0.25"/>
    <row r="1022474" customFormat="1" x14ac:dyDescent="0.25"/>
    <row r="1022475" customFormat="1" x14ac:dyDescent="0.25"/>
    <row r="1022476" customFormat="1" x14ac:dyDescent="0.25"/>
    <row r="1022477" customFormat="1" x14ac:dyDescent="0.25"/>
    <row r="1022478" customFormat="1" x14ac:dyDescent="0.25"/>
    <row r="1022479" customFormat="1" x14ac:dyDescent="0.25"/>
    <row r="1022480" customFormat="1" x14ac:dyDescent="0.25"/>
    <row r="1022481" customFormat="1" x14ac:dyDescent="0.25"/>
    <row r="1022482" customFormat="1" x14ac:dyDescent="0.25"/>
    <row r="1022483" customFormat="1" x14ac:dyDescent="0.25"/>
    <row r="1022484" customFormat="1" x14ac:dyDescent="0.25"/>
    <row r="1022485" customFormat="1" x14ac:dyDescent="0.25"/>
    <row r="1022486" customFormat="1" x14ac:dyDescent="0.25"/>
    <row r="1022487" customFormat="1" x14ac:dyDescent="0.25"/>
    <row r="1022488" customFormat="1" x14ac:dyDescent="0.25"/>
    <row r="1022489" customFormat="1" x14ac:dyDescent="0.25"/>
    <row r="1022490" customFormat="1" x14ac:dyDescent="0.25"/>
    <row r="1022491" customFormat="1" x14ac:dyDescent="0.25"/>
    <row r="1022492" customFormat="1" x14ac:dyDescent="0.25"/>
    <row r="1022493" customFormat="1" x14ac:dyDescent="0.25"/>
    <row r="1022494" customFormat="1" x14ac:dyDescent="0.25"/>
    <row r="1022495" customFormat="1" x14ac:dyDescent="0.25"/>
    <row r="1022496" customFormat="1" x14ac:dyDescent="0.25"/>
    <row r="1022497" customFormat="1" x14ac:dyDescent="0.25"/>
    <row r="1022498" customFormat="1" x14ac:dyDescent="0.25"/>
    <row r="1022499" customFormat="1" x14ac:dyDescent="0.25"/>
    <row r="1022500" customFormat="1" x14ac:dyDescent="0.25"/>
    <row r="1022501" customFormat="1" x14ac:dyDescent="0.25"/>
    <row r="1022502" customFormat="1" x14ac:dyDescent="0.25"/>
    <row r="1022503" customFormat="1" x14ac:dyDescent="0.25"/>
    <row r="1022504" customFormat="1" x14ac:dyDescent="0.25"/>
    <row r="1022505" customFormat="1" x14ac:dyDescent="0.25"/>
    <row r="1022506" customFormat="1" x14ac:dyDescent="0.25"/>
    <row r="1022507" customFormat="1" x14ac:dyDescent="0.25"/>
    <row r="1022508" customFormat="1" x14ac:dyDescent="0.25"/>
    <row r="1022509" customFormat="1" x14ac:dyDescent="0.25"/>
    <row r="1022510" customFormat="1" x14ac:dyDescent="0.25"/>
    <row r="1022511" customFormat="1" x14ac:dyDescent="0.25"/>
    <row r="1022512" customFormat="1" x14ac:dyDescent="0.25"/>
    <row r="1022513" customFormat="1" x14ac:dyDescent="0.25"/>
    <row r="1022514" customFormat="1" x14ac:dyDescent="0.25"/>
    <row r="1022515" customFormat="1" x14ac:dyDescent="0.25"/>
    <row r="1022516" customFormat="1" x14ac:dyDescent="0.25"/>
    <row r="1022517" customFormat="1" x14ac:dyDescent="0.25"/>
    <row r="1022518" customFormat="1" x14ac:dyDescent="0.25"/>
    <row r="1022519" customFormat="1" x14ac:dyDescent="0.25"/>
    <row r="1022520" customFormat="1" x14ac:dyDescent="0.25"/>
    <row r="1022521" customFormat="1" x14ac:dyDescent="0.25"/>
    <row r="1022522" customFormat="1" x14ac:dyDescent="0.25"/>
    <row r="1022523" customFormat="1" x14ac:dyDescent="0.25"/>
    <row r="1022524" customFormat="1" x14ac:dyDescent="0.25"/>
    <row r="1022525" customFormat="1" x14ac:dyDescent="0.25"/>
    <row r="1022526" customFormat="1" x14ac:dyDescent="0.25"/>
    <row r="1022527" customFormat="1" x14ac:dyDescent="0.25"/>
    <row r="1022528" customFormat="1" x14ac:dyDescent="0.25"/>
    <row r="1022529" customFormat="1" x14ac:dyDescent="0.25"/>
    <row r="1022530" customFormat="1" x14ac:dyDescent="0.25"/>
    <row r="1022531" customFormat="1" x14ac:dyDescent="0.25"/>
    <row r="1022532" customFormat="1" x14ac:dyDescent="0.25"/>
    <row r="1022533" customFormat="1" x14ac:dyDescent="0.25"/>
    <row r="1022534" customFormat="1" x14ac:dyDescent="0.25"/>
    <row r="1022535" customFormat="1" x14ac:dyDescent="0.25"/>
    <row r="1022536" customFormat="1" x14ac:dyDescent="0.25"/>
    <row r="1022537" customFormat="1" x14ac:dyDescent="0.25"/>
    <row r="1022538" customFormat="1" x14ac:dyDescent="0.25"/>
    <row r="1022539" customFormat="1" x14ac:dyDescent="0.25"/>
    <row r="1022540" customFormat="1" x14ac:dyDescent="0.25"/>
    <row r="1022541" customFormat="1" x14ac:dyDescent="0.25"/>
    <row r="1022542" customFormat="1" x14ac:dyDescent="0.25"/>
    <row r="1022543" customFormat="1" x14ac:dyDescent="0.25"/>
    <row r="1022544" customFormat="1" x14ac:dyDescent="0.25"/>
    <row r="1022545" customFormat="1" x14ac:dyDescent="0.25"/>
    <row r="1022546" customFormat="1" x14ac:dyDescent="0.25"/>
    <row r="1022547" customFormat="1" x14ac:dyDescent="0.25"/>
    <row r="1022548" customFormat="1" x14ac:dyDescent="0.25"/>
    <row r="1022549" customFormat="1" x14ac:dyDescent="0.25"/>
    <row r="1022550" customFormat="1" x14ac:dyDescent="0.25"/>
    <row r="1022551" customFormat="1" x14ac:dyDescent="0.25"/>
    <row r="1022552" customFormat="1" x14ac:dyDescent="0.25"/>
    <row r="1022553" customFormat="1" x14ac:dyDescent="0.25"/>
    <row r="1022554" customFormat="1" x14ac:dyDescent="0.25"/>
    <row r="1022555" customFormat="1" x14ac:dyDescent="0.25"/>
    <row r="1022556" customFormat="1" x14ac:dyDescent="0.25"/>
    <row r="1022557" customFormat="1" x14ac:dyDescent="0.25"/>
    <row r="1022558" customFormat="1" x14ac:dyDescent="0.25"/>
    <row r="1022559" customFormat="1" x14ac:dyDescent="0.25"/>
    <row r="1022560" customFormat="1" x14ac:dyDescent="0.25"/>
    <row r="1022561" customFormat="1" x14ac:dyDescent="0.25"/>
    <row r="1022562" customFormat="1" x14ac:dyDescent="0.25"/>
    <row r="1022563" customFormat="1" x14ac:dyDescent="0.25"/>
    <row r="1022564" customFormat="1" x14ac:dyDescent="0.25"/>
    <row r="1022565" customFormat="1" x14ac:dyDescent="0.25"/>
    <row r="1022566" customFormat="1" x14ac:dyDescent="0.25"/>
    <row r="1022567" customFormat="1" x14ac:dyDescent="0.25"/>
    <row r="1022568" customFormat="1" x14ac:dyDescent="0.25"/>
    <row r="1022569" customFormat="1" x14ac:dyDescent="0.25"/>
    <row r="1022570" customFormat="1" x14ac:dyDescent="0.25"/>
    <row r="1022571" customFormat="1" x14ac:dyDescent="0.25"/>
    <row r="1022572" customFormat="1" x14ac:dyDescent="0.25"/>
    <row r="1022573" customFormat="1" x14ac:dyDescent="0.25"/>
    <row r="1022574" customFormat="1" x14ac:dyDescent="0.25"/>
    <row r="1022575" customFormat="1" x14ac:dyDescent="0.25"/>
    <row r="1022576" customFormat="1" x14ac:dyDescent="0.25"/>
    <row r="1022577" customFormat="1" x14ac:dyDescent="0.25"/>
    <row r="1022578" customFormat="1" x14ac:dyDescent="0.25"/>
    <row r="1022579" customFormat="1" x14ac:dyDescent="0.25"/>
    <row r="1022580" customFormat="1" x14ac:dyDescent="0.25"/>
    <row r="1022581" customFormat="1" x14ac:dyDescent="0.25"/>
    <row r="1022582" customFormat="1" x14ac:dyDescent="0.25"/>
    <row r="1022583" customFormat="1" x14ac:dyDescent="0.25"/>
    <row r="1022584" customFormat="1" x14ac:dyDescent="0.25"/>
    <row r="1022585" customFormat="1" x14ac:dyDescent="0.25"/>
    <row r="1022586" customFormat="1" x14ac:dyDescent="0.25"/>
    <row r="1022587" customFormat="1" x14ac:dyDescent="0.25"/>
    <row r="1022588" customFormat="1" x14ac:dyDescent="0.25"/>
    <row r="1022589" customFormat="1" x14ac:dyDescent="0.25"/>
    <row r="1022590" customFormat="1" x14ac:dyDescent="0.25"/>
    <row r="1022591" customFormat="1" x14ac:dyDescent="0.25"/>
    <row r="1022592" customFormat="1" x14ac:dyDescent="0.25"/>
    <row r="1022593" customFormat="1" x14ac:dyDescent="0.25"/>
    <row r="1022594" customFormat="1" x14ac:dyDescent="0.25"/>
    <row r="1022595" customFormat="1" x14ac:dyDescent="0.25"/>
    <row r="1022596" customFormat="1" x14ac:dyDescent="0.25"/>
    <row r="1022597" customFormat="1" x14ac:dyDescent="0.25"/>
    <row r="1022598" customFormat="1" x14ac:dyDescent="0.25"/>
    <row r="1022599" customFormat="1" x14ac:dyDescent="0.25"/>
    <row r="1022600" customFormat="1" x14ac:dyDescent="0.25"/>
    <row r="1022601" customFormat="1" x14ac:dyDescent="0.25"/>
    <row r="1022602" customFormat="1" x14ac:dyDescent="0.25"/>
    <row r="1022603" customFormat="1" x14ac:dyDescent="0.25"/>
    <row r="1022604" customFormat="1" x14ac:dyDescent="0.25"/>
    <row r="1022605" customFormat="1" x14ac:dyDescent="0.25"/>
    <row r="1022606" customFormat="1" x14ac:dyDescent="0.25"/>
    <row r="1022607" customFormat="1" x14ac:dyDescent="0.25"/>
    <row r="1022608" customFormat="1" x14ac:dyDescent="0.25"/>
    <row r="1022609" customFormat="1" x14ac:dyDescent="0.25"/>
    <row r="1022610" customFormat="1" x14ac:dyDescent="0.25"/>
    <row r="1022611" customFormat="1" x14ac:dyDescent="0.25"/>
    <row r="1022612" customFormat="1" x14ac:dyDescent="0.25"/>
    <row r="1022613" customFormat="1" x14ac:dyDescent="0.25"/>
    <row r="1022614" customFormat="1" x14ac:dyDescent="0.25"/>
    <row r="1022615" customFormat="1" x14ac:dyDescent="0.25"/>
    <row r="1022616" customFormat="1" x14ac:dyDescent="0.25"/>
    <row r="1022617" customFormat="1" x14ac:dyDescent="0.25"/>
    <row r="1022618" customFormat="1" x14ac:dyDescent="0.25"/>
    <row r="1022619" customFormat="1" x14ac:dyDescent="0.25"/>
    <row r="1022620" customFormat="1" x14ac:dyDescent="0.25"/>
    <row r="1022621" customFormat="1" x14ac:dyDescent="0.25"/>
    <row r="1022622" customFormat="1" x14ac:dyDescent="0.25"/>
    <row r="1022623" customFormat="1" x14ac:dyDescent="0.25"/>
    <row r="1022624" customFormat="1" x14ac:dyDescent="0.25"/>
    <row r="1022625" customFormat="1" x14ac:dyDescent="0.25"/>
    <row r="1022626" customFormat="1" x14ac:dyDescent="0.25"/>
    <row r="1022627" customFormat="1" x14ac:dyDescent="0.25"/>
    <row r="1022628" customFormat="1" x14ac:dyDescent="0.25"/>
    <row r="1022629" customFormat="1" x14ac:dyDescent="0.25"/>
    <row r="1022630" customFormat="1" x14ac:dyDescent="0.25"/>
    <row r="1022631" customFormat="1" x14ac:dyDescent="0.25"/>
    <row r="1022632" customFormat="1" x14ac:dyDescent="0.25"/>
    <row r="1022633" customFormat="1" x14ac:dyDescent="0.25"/>
    <row r="1022634" customFormat="1" x14ac:dyDescent="0.25"/>
    <row r="1022635" customFormat="1" x14ac:dyDescent="0.25"/>
    <row r="1022636" customFormat="1" x14ac:dyDescent="0.25"/>
    <row r="1022637" customFormat="1" x14ac:dyDescent="0.25"/>
    <row r="1022638" customFormat="1" x14ac:dyDescent="0.25"/>
    <row r="1022639" customFormat="1" x14ac:dyDescent="0.25"/>
    <row r="1022640" customFormat="1" x14ac:dyDescent="0.25"/>
    <row r="1022641" customFormat="1" x14ac:dyDescent="0.25"/>
    <row r="1022642" customFormat="1" x14ac:dyDescent="0.25"/>
    <row r="1022643" customFormat="1" x14ac:dyDescent="0.25"/>
    <row r="1022644" customFormat="1" x14ac:dyDescent="0.25"/>
    <row r="1022645" customFormat="1" x14ac:dyDescent="0.25"/>
    <row r="1022646" customFormat="1" x14ac:dyDescent="0.25"/>
    <row r="1022647" customFormat="1" x14ac:dyDescent="0.25"/>
    <row r="1022648" customFormat="1" x14ac:dyDescent="0.25"/>
    <row r="1022649" customFormat="1" x14ac:dyDescent="0.25"/>
    <row r="1022650" customFormat="1" x14ac:dyDescent="0.25"/>
    <row r="1022651" customFormat="1" x14ac:dyDescent="0.25"/>
    <row r="1022652" customFormat="1" x14ac:dyDescent="0.25"/>
    <row r="1022653" customFormat="1" x14ac:dyDescent="0.25"/>
    <row r="1022654" customFormat="1" x14ac:dyDescent="0.25"/>
    <row r="1022655" customFormat="1" x14ac:dyDescent="0.25"/>
    <row r="1022656" customFormat="1" x14ac:dyDescent="0.25"/>
    <row r="1022657" customFormat="1" x14ac:dyDescent="0.25"/>
    <row r="1022658" customFormat="1" x14ac:dyDescent="0.25"/>
    <row r="1022659" customFormat="1" x14ac:dyDescent="0.25"/>
    <row r="1022660" customFormat="1" x14ac:dyDescent="0.25"/>
    <row r="1022661" customFormat="1" x14ac:dyDescent="0.25"/>
    <row r="1022662" customFormat="1" x14ac:dyDescent="0.25"/>
    <row r="1022663" customFormat="1" x14ac:dyDescent="0.25"/>
    <row r="1022664" customFormat="1" x14ac:dyDescent="0.25"/>
    <row r="1022665" customFormat="1" x14ac:dyDescent="0.25"/>
    <row r="1022666" customFormat="1" x14ac:dyDescent="0.25"/>
    <row r="1022667" customFormat="1" x14ac:dyDescent="0.25"/>
    <row r="1022668" customFormat="1" x14ac:dyDescent="0.25"/>
    <row r="1022669" customFormat="1" x14ac:dyDescent="0.25"/>
    <row r="1022670" customFormat="1" x14ac:dyDescent="0.25"/>
    <row r="1022671" customFormat="1" x14ac:dyDescent="0.25"/>
    <row r="1022672" customFormat="1" x14ac:dyDescent="0.25"/>
    <row r="1022673" customFormat="1" x14ac:dyDescent="0.25"/>
    <row r="1022674" customFormat="1" x14ac:dyDescent="0.25"/>
    <row r="1022675" customFormat="1" x14ac:dyDescent="0.25"/>
    <row r="1022676" customFormat="1" x14ac:dyDescent="0.25"/>
    <row r="1022677" customFormat="1" x14ac:dyDescent="0.25"/>
    <row r="1022678" customFormat="1" x14ac:dyDescent="0.25"/>
    <row r="1022679" customFormat="1" x14ac:dyDescent="0.25"/>
    <row r="1022680" customFormat="1" x14ac:dyDescent="0.25"/>
    <row r="1022681" customFormat="1" x14ac:dyDescent="0.25"/>
    <row r="1022682" customFormat="1" x14ac:dyDescent="0.25"/>
    <row r="1022683" customFormat="1" x14ac:dyDescent="0.25"/>
    <row r="1022684" customFormat="1" x14ac:dyDescent="0.25"/>
    <row r="1022685" customFormat="1" x14ac:dyDescent="0.25"/>
    <row r="1022686" customFormat="1" x14ac:dyDescent="0.25"/>
    <row r="1022687" customFormat="1" x14ac:dyDescent="0.25"/>
    <row r="1022688" customFormat="1" x14ac:dyDescent="0.25"/>
    <row r="1022689" customFormat="1" x14ac:dyDescent="0.25"/>
    <row r="1022690" customFormat="1" x14ac:dyDescent="0.25"/>
    <row r="1022691" customFormat="1" x14ac:dyDescent="0.25"/>
    <row r="1022692" customFormat="1" x14ac:dyDescent="0.25"/>
    <row r="1022693" customFormat="1" x14ac:dyDescent="0.25"/>
    <row r="1022694" customFormat="1" x14ac:dyDescent="0.25"/>
    <row r="1022695" customFormat="1" x14ac:dyDescent="0.25"/>
    <row r="1022696" customFormat="1" x14ac:dyDescent="0.25"/>
    <row r="1022697" customFormat="1" x14ac:dyDescent="0.25"/>
    <row r="1022698" customFormat="1" x14ac:dyDescent="0.25"/>
    <row r="1022699" customFormat="1" x14ac:dyDescent="0.25"/>
    <row r="1022700" customFormat="1" x14ac:dyDescent="0.25"/>
    <row r="1022701" customFormat="1" x14ac:dyDescent="0.25"/>
    <row r="1022702" customFormat="1" x14ac:dyDescent="0.25"/>
    <row r="1022703" customFormat="1" x14ac:dyDescent="0.25"/>
    <row r="1022704" customFormat="1" x14ac:dyDescent="0.25"/>
    <row r="1022705" customFormat="1" x14ac:dyDescent="0.25"/>
    <row r="1022706" customFormat="1" x14ac:dyDescent="0.25"/>
    <row r="1022707" customFormat="1" x14ac:dyDescent="0.25"/>
    <row r="1022708" customFormat="1" x14ac:dyDescent="0.25"/>
    <row r="1022709" customFormat="1" x14ac:dyDescent="0.25"/>
    <row r="1022710" customFormat="1" x14ac:dyDescent="0.25"/>
    <row r="1022711" customFormat="1" x14ac:dyDescent="0.25"/>
    <row r="1022712" customFormat="1" x14ac:dyDescent="0.25"/>
    <row r="1022713" customFormat="1" x14ac:dyDescent="0.25"/>
    <row r="1022714" customFormat="1" x14ac:dyDescent="0.25"/>
    <row r="1022715" customFormat="1" x14ac:dyDescent="0.25"/>
    <row r="1022716" customFormat="1" x14ac:dyDescent="0.25"/>
    <row r="1022717" customFormat="1" x14ac:dyDescent="0.25"/>
    <row r="1022718" customFormat="1" x14ac:dyDescent="0.25"/>
    <row r="1022719" customFormat="1" x14ac:dyDescent="0.25"/>
    <row r="1022720" customFormat="1" x14ac:dyDescent="0.25"/>
    <row r="1022721" customFormat="1" x14ac:dyDescent="0.25"/>
    <row r="1022722" customFormat="1" x14ac:dyDescent="0.25"/>
    <row r="1022723" customFormat="1" x14ac:dyDescent="0.25"/>
    <row r="1022724" customFormat="1" x14ac:dyDescent="0.25"/>
    <row r="1022725" customFormat="1" x14ac:dyDescent="0.25"/>
    <row r="1022726" customFormat="1" x14ac:dyDescent="0.25"/>
    <row r="1022727" customFormat="1" x14ac:dyDescent="0.25"/>
    <row r="1022728" customFormat="1" x14ac:dyDescent="0.25"/>
    <row r="1022729" customFormat="1" x14ac:dyDescent="0.25"/>
    <row r="1022730" customFormat="1" x14ac:dyDescent="0.25"/>
    <row r="1022731" customFormat="1" x14ac:dyDescent="0.25"/>
    <row r="1022732" customFormat="1" x14ac:dyDescent="0.25"/>
    <row r="1022733" customFormat="1" x14ac:dyDescent="0.25"/>
    <row r="1022734" customFormat="1" x14ac:dyDescent="0.25"/>
    <row r="1022735" customFormat="1" x14ac:dyDescent="0.25"/>
    <row r="1022736" customFormat="1" x14ac:dyDescent="0.25"/>
    <row r="1022737" customFormat="1" x14ac:dyDescent="0.25"/>
    <row r="1022738" customFormat="1" x14ac:dyDescent="0.25"/>
    <row r="1022739" customFormat="1" x14ac:dyDescent="0.25"/>
    <row r="1022740" customFormat="1" x14ac:dyDescent="0.25"/>
    <row r="1022741" customFormat="1" x14ac:dyDescent="0.25"/>
    <row r="1022742" customFormat="1" x14ac:dyDescent="0.25"/>
    <row r="1022743" customFormat="1" x14ac:dyDescent="0.25"/>
    <row r="1022744" customFormat="1" x14ac:dyDescent="0.25"/>
    <row r="1022745" customFormat="1" x14ac:dyDescent="0.25"/>
    <row r="1022746" customFormat="1" x14ac:dyDescent="0.25"/>
    <row r="1022747" customFormat="1" x14ac:dyDescent="0.25"/>
    <row r="1022748" customFormat="1" x14ac:dyDescent="0.25"/>
    <row r="1022749" customFormat="1" x14ac:dyDescent="0.25"/>
    <row r="1022750" customFormat="1" x14ac:dyDescent="0.25"/>
    <row r="1022751" customFormat="1" x14ac:dyDescent="0.25"/>
    <row r="1022752" customFormat="1" x14ac:dyDescent="0.25"/>
    <row r="1022753" customFormat="1" x14ac:dyDescent="0.25"/>
    <row r="1022754" customFormat="1" x14ac:dyDescent="0.25"/>
    <row r="1022755" customFormat="1" x14ac:dyDescent="0.25"/>
    <row r="1022756" customFormat="1" x14ac:dyDescent="0.25"/>
    <row r="1022757" customFormat="1" x14ac:dyDescent="0.25"/>
    <row r="1022758" customFormat="1" x14ac:dyDescent="0.25"/>
    <row r="1022759" customFormat="1" x14ac:dyDescent="0.25"/>
    <row r="1022760" customFormat="1" x14ac:dyDescent="0.25"/>
    <row r="1022761" customFormat="1" x14ac:dyDescent="0.25"/>
    <row r="1022762" customFormat="1" x14ac:dyDescent="0.25"/>
    <row r="1022763" customFormat="1" x14ac:dyDescent="0.25"/>
    <row r="1022764" customFormat="1" x14ac:dyDescent="0.25"/>
    <row r="1022765" customFormat="1" x14ac:dyDescent="0.25"/>
    <row r="1022766" customFormat="1" x14ac:dyDescent="0.25"/>
    <row r="1022767" customFormat="1" x14ac:dyDescent="0.25"/>
    <row r="1022768" customFormat="1" x14ac:dyDescent="0.25"/>
    <row r="1022769" customFormat="1" x14ac:dyDescent="0.25"/>
    <row r="1022770" customFormat="1" x14ac:dyDescent="0.25"/>
    <row r="1022771" customFormat="1" x14ac:dyDescent="0.25"/>
    <row r="1022772" customFormat="1" x14ac:dyDescent="0.25"/>
    <row r="1022773" customFormat="1" x14ac:dyDescent="0.25"/>
    <row r="1022774" customFormat="1" x14ac:dyDescent="0.25"/>
    <row r="1022775" customFormat="1" x14ac:dyDescent="0.25"/>
    <row r="1022776" customFormat="1" x14ac:dyDescent="0.25"/>
    <row r="1022777" customFormat="1" x14ac:dyDescent="0.25"/>
    <row r="1022778" customFormat="1" x14ac:dyDescent="0.25"/>
    <row r="1022779" customFormat="1" x14ac:dyDescent="0.25"/>
    <row r="1022780" customFormat="1" x14ac:dyDescent="0.25"/>
    <row r="1022781" customFormat="1" x14ac:dyDescent="0.25"/>
    <row r="1022782" customFormat="1" x14ac:dyDescent="0.25"/>
    <row r="1022783" customFormat="1" x14ac:dyDescent="0.25"/>
    <row r="1022784" customFormat="1" x14ac:dyDescent="0.25"/>
    <row r="1022785" customFormat="1" x14ac:dyDescent="0.25"/>
    <row r="1022786" customFormat="1" x14ac:dyDescent="0.25"/>
    <row r="1022787" customFormat="1" x14ac:dyDescent="0.25"/>
    <row r="1022788" customFormat="1" x14ac:dyDescent="0.25"/>
    <row r="1022789" customFormat="1" x14ac:dyDescent="0.25"/>
    <row r="1022790" customFormat="1" x14ac:dyDescent="0.25"/>
    <row r="1022791" customFormat="1" x14ac:dyDescent="0.25"/>
    <row r="1022792" customFormat="1" x14ac:dyDescent="0.25"/>
    <row r="1022793" customFormat="1" x14ac:dyDescent="0.25"/>
    <row r="1022794" customFormat="1" x14ac:dyDescent="0.25"/>
    <row r="1022795" customFormat="1" x14ac:dyDescent="0.25"/>
    <row r="1022796" customFormat="1" x14ac:dyDescent="0.25"/>
    <row r="1022797" customFormat="1" x14ac:dyDescent="0.25"/>
    <row r="1022798" customFormat="1" x14ac:dyDescent="0.25"/>
    <row r="1022799" customFormat="1" x14ac:dyDescent="0.25"/>
    <row r="1022800" customFormat="1" x14ac:dyDescent="0.25"/>
    <row r="1022801" customFormat="1" x14ac:dyDescent="0.25"/>
    <row r="1022802" customFormat="1" x14ac:dyDescent="0.25"/>
    <row r="1022803" customFormat="1" x14ac:dyDescent="0.25"/>
    <row r="1022804" customFormat="1" x14ac:dyDescent="0.25"/>
    <row r="1022805" customFormat="1" x14ac:dyDescent="0.25"/>
    <row r="1022806" customFormat="1" x14ac:dyDescent="0.25"/>
    <row r="1022807" customFormat="1" x14ac:dyDescent="0.25"/>
    <row r="1022808" customFormat="1" x14ac:dyDescent="0.25"/>
    <row r="1022809" customFormat="1" x14ac:dyDescent="0.25"/>
    <row r="1022810" customFormat="1" x14ac:dyDescent="0.25"/>
    <row r="1022811" customFormat="1" x14ac:dyDescent="0.25"/>
    <row r="1022812" customFormat="1" x14ac:dyDescent="0.25"/>
    <row r="1022813" customFormat="1" x14ac:dyDescent="0.25"/>
    <row r="1022814" customFormat="1" x14ac:dyDescent="0.25"/>
    <row r="1022815" customFormat="1" x14ac:dyDescent="0.25"/>
    <row r="1022816" customFormat="1" x14ac:dyDescent="0.25"/>
    <row r="1022817" customFormat="1" x14ac:dyDescent="0.25"/>
    <row r="1022818" customFormat="1" x14ac:dyDescent="0.25"/>
    <row r="1022819" customFormat="1" x14ac:dyDescent="0.25"/>
    <row r="1022820" customFormat="1" x14ac:dyDescent="0.25"/>
    <row r="1022821" customFormat="1" x14ac:dyDescent="0.25"/>
    <row r="1022822" customFormat="1" x14ac:dyDescent="0.25"/>
    <row r="1022823" customFormat="1" x14ac:dyDescent="0.25"/>
    <row r="1022824" customFormat="1" x14ac:dyDescent="0.25"/>
    <row r="1022825" customFormat="1" x14ac:dyDescent="0.25"/>
    <row r="1022826" customFormat="1" x14ac:dyDescent="0.25"/>
    <row r="1022827" customFormat="1" x14ac:dyDescent="0.25"/>
    <row r="1022828" customFormat="1" x14ac:dyDescent="0.25"/>
    <row r="1022829" customFormat="1" x14ac:dyDescent="0.25"/>
    <row r="1022830" customFormat="1" x14ac:dyDescent="0.25"/>
    <row r="1022831" customFormat="1" x14ac:dyDescent="0.25"/>
    <row r="1022832" customFormat="1" x14ac:dyDescent="0.25"/>
    <row r="1022833" customFormat="1" x14ac:dyDescent="0.25"/>
    <row r="1022834" customFormat="1" x14ac:dyDescent="0.25"/>
    <row r="1022835" customFormat="1" x14ac:dyDescent="0.25"/>
    <row r="1022836" customFormat="1" x14ac:dyDescent="0.25"/>
    <row r="1022837" customFormat="1" x14ac:dyDescent="0.25"/>
    <row r="1022838" customFormat="1" x14ac:dyDescent="0.25"/>
    <row r="1022839" customFormat="1" x14ac:dyDescent="0.25"/>
    <row r="1022840" customFormat="1" x14ac:dyDescent="0.25"/>
    <row r="1022841" customFormat="1" x14ac:dyDescent="0.25"/>
    <row r="1022842" customFormat="1" x14ac:dyDescent="0.25"/>
    <row r="1022843" customFormat="1" x14ac:dyDescent="0.25"/>
    <row r="1022844" customFormat="1" x14ac:dyDescent="0.25"/>
    <row r="1022845" customFormat="1" x14ac:dyDescent="0.25"/>
    <row r="1022846" customFormat="1" x14ac:dyDescent="0.25"/>
    <row r="1022847" customFormat="1" x14ac:dyDescent="0.25"/>
    <row r="1022848" customFormat="1" x14ac:dyDescent="0.25"/>
    <row r="1022849" customFormat="1" x14ac:dyDescent="0.25"/>
    <row r="1022850" customFormat="1" x14ac:dyDescent="0.25"/>
    <row r="1022851" customFormat="1" x14ac:dyDescent="0.25"/>
    <row r="1022852" customFormat="1" x14ac:dyDescent="0.25"/>
    <row r="1022853" customFormat="1" x14ac:dyDescent="0.25"/>
    <row r="1022854" customFormat="1" x14ac:dyDescent="0.25"/>
    <row r="1022855" customFormat="1" x14ac:dyDescent="0.25"/>
    <row r="1022856" customFormat="1" x14ac:dyDescent="0.25"/>
    <row r="1022857" customFormat="1" x14ac:dyDescent="0.25"/>
    <row r="1022858" customFormat="1" x14ac:dyDescent="0.25"/>
    <row r="1022859" customFormat="1" x14ac:dyDescent="0.25"/>
    <row r="1022860" customFormat="1" x14ac:dyDescent="0.25"/>
    <row r="1022861" customFormat="1" x14ac:dyDescent="0.25"/>
    <row r="1022862" customFormat="1" x14ac:dyDescent="0.25"/>
    <row r="1022863" customFormat="1" x14ac:dyDescent="0.25"/>
    <row r="1022864" customFormat="1" x14ac:dyDescent="0.25"/>
    <row r="1022865" customFormat="1" x14ac:dyDescent="0.25"/>
    <row r="1022866" customFormat="1" x14ac:dyDescent="0.25"/>
    <row r="1022867" customFormat="1" x14ac:dyDescent="0.25"/>
    <row r="1022868" customFormat="1" x14ac:dyDescent="0.25"/>
    <row r="1022869" customFormat="1" x14ac:dyDescent="0.25"/>
    <row r="1022870" customFormat="1" x14ac:dyDescent="0.25"/>
    <row r="1022871" customFormat="1" x14ac:dyDescent="0.25"/>
    <row r="1022872" customFormat="1" x14ac:dyDescent="0.25"/>
    <row r="1022873" customFormat="1" x14ac:dyDescent="0.25"/>
    <row r="1022874" customFormat="1" x14ac:dyDescent="0.25"/>
    <row r="1022875" customFormat="1" x14ac:dyDescent="0.25"/>
    <row r="1022876" customFormat="1" x14ac:dyDescent="0.25"/>
    <row r="1022877" customFormat="1" x14ac:dyDescent="0.25"/>
    <row r="1022878" customFormat="1" x14ac:dyDescent="0.25"/>
    <row r="1022879" customFormat="1" x14ac:dyDescent="0.25"/>
    <row r="1022880" customFormat="1" x14ac:dyDescent="0.25"/>
    <row r="1022881" customFormat="1" x14ac:dyDescent="0.25"/>
    <row r="1022882" customFormat="1" x14ac:dyDescent="0.25"/>
    <row r="1022883" customFormat="1" x14ac:dyDescent="0.25"/>
    <row r="1022884" customFormat="1" x14ac:dyDescent="0.25"/>
    <row r="1022885" customFormat="1" x14ac:dyDescent="0.25"/>
    <row r="1022886" customFormat="1" x14ac:dyDescent="0.25"/>
    <row r="1022887" customFormat="1" x14ac:dyDescent="0.25"/>
    <row r="1022888" customFormat="1" x14ac:dyDescent="0.25"/>
    <row r="1022889" customFormat="1" x14ac:dyDescent="0.25"/>
    <row r="1022890" customFormat="1" x14ac:dyDescent="0.25"/>
    <row r="1022891" customFormat="1" x14ac:dyDescent="0.25"/>
    <row r="1022892" customFormat="1" x14ac:dyDescent="0.25"/>
    <row r="1022893" customFormat="1" x14ac:dyDescent="0.25"/>
    <row r="1022894" customFormat="1" x14ac:dyDescent="0.25"/>
    <row r="1022895" customFormat="1" x14ac:dyDescent="0.25"/>
    <row r="1022896" customFormat="1" x14ac:dyDescent="0.25"/>
    <row r="1022897" customFormat="1" x14ac:dyDescent="0.25"/>
    <row r="1022898" customFormat="1" x14ac:dyDescent="0.25"/>
    <row r="1022899" customFormat="1" x14ac:dyDescent="0.25"/>
    <row r="1022900" customFormat="1" x14ac:dyDescent="0.25"/>
    <row r="1022901" customFormat="1" x14ac:dyDescent="0.25"/>
    <row r="1022902" customFormat="1" x14ac:dyDescent="0.25"/>
    <row r="1022903" customFormat="1" x14ac:dyDescent="0.25"/>
    <row r="1022904" customFormat="1" x14ac:dyDescent="0.25"/>
    <row r="1022905" customFormat="1" x14ac:dyDescent="0.25"/>
    <row r="1022906" customFormat="1" x14ac:dyDescent="0.25"/>
    <row r="1022907" customFormat="1" x14ac:dyDescent="0.25"/>
    <row r="1022908" customFormat="1" x14ac:dyDescent="0.25"/>
    <row r="1022909" customFormat="1" x14ac:dyDescent="0.25"/>
    <row r="1022910" customFormat="1" x14ac:dyDescent="0.25"/>
    <row r="1022911" customFormat="1" x14ac:dyDescent="0.25"/>
    <row r="1022912" customFormat="1" x14ac:dyDescent="0.25"/>
    <row r="1022913" customFormat="1" x14ac:dyDescent="0.25"/>
    <row r="1022914" customFormat="1" x14ac:dyDescent="0.25"/>
    <row r="1022915" customFormat="1" x14ac:dyDescent="0.25"/>
    <row r="1022916" customFormat="1" x14ac:dyDescent="0.25"/>
    <row r="1022917" customFormat="1" x14ac:dyDescent="0.25"/>
    <row r="1022918" customFormat="1" x14ac:dyDescent="0.25"/>
    <row r="1022919" customFormat="1" x14ac:dyDescent="0.25"/>
    <row r="1022920" customFormat="1" x14ac:dyDescent="0.25"/>
    <row r="1022921" customFormat="1" x14ac:dyDescent="0.25"/>
    <row r="1022922" customFormat="1" x14ac:dyDescent="0.25"/>
    <row r="1022923" customFormat="1" x14ac:dyDescent="0.25"/>
    <row r="1022924" customFormat="1" x14ac:dyDescent="0.25"/>
    <row r="1022925" customFormat="1" x14ac:dyDescent="0.25"/>
    <row r="1022926" customFormat="1" x14ac:dyDescent="0.25"/>
    <row r="1022927" customFormat="1" x14ac:dyDescent="0.25"/>
    <row r="1022928" customFormat="1" x14ac:dyDescent="0.25"/>
    <row r="1022929" customFormat="1" x14ac:dyDescent="0.25"/>
    <row r="1022930" customFormat="1" x14ac:dyDescent="0.25"/>
    <row r="1022931" customFormat="1" x14ac:dyDescent="0.25"/>
    <row r="1022932" customFormat="1" x14ac:dyDescent="0.25"/>
    <row r="1022933" customFormat="1" x14ac:dyDescent="0.25"/>
    <row r="1022934" customFormat="1" x14ac:dyDescent="0.25"/>
    <row r="1022935" customFormat="1" x14ac:dyDescent="0.25"/>
    <row r="1022936" customFormat="1" x14ac:dyDescent="0.25"/>
    <row r="1022937" customFormat="1" x14ac:dyDescent="0.25"/>
    <row r="1022938" customFormat="1" x14ac:dyDescent="0.25"/>
    <row r="1022939" customFormat="1" x14ac:dyDescent="0.25"/>
    <row r="1022940" customFormat="1" x14ac:dyDescent="0.25"/>
    <row r="1022941" customFormat="1" x14ac:dyDescent="0.25"/>
    <row r="1022942" customFormat="1" x14ac:dyDescent="0.25"/>
    <row r="1022943" customFormat="1" x14ac:dyDescent="0.25"/>
    <row r="1022944" customFormat="1" x14ac:dyDescent="0.25"/>
    <row r="1022945" customFormat="1" x14ac:dyDescent="0.25"/>
    <row r="1022946" customFormat="1" x14ac:dyDescent="0.25"/>
    <row r="1022947" customFormat="1" x14ac:dyDescent="0.25"/>
    <row r="1022948" customFormat="1" x14ac:dyDescent="0.25"/>
    <row r="1022949" customFormat="1" x14ac:dyDescent="0.25"/>
    <row r="1022950" customFormat="1" x14ac:dyDescent="0.25"/>
    <row r="1022951" customFormat="1" x14ac:dyDescent="0.25"/>
    <row r="1022952" customFormat="1" x14ac:dyDescent="0.25"/>
    <row r="1022953" customFormat="1" x14ac:dyDescent="0.25"/>
    <row r="1022954" customFormat="1" x14ac:dyDescent="0.25"/>
    <row r="1022955" customFormat="1" x14ac:dyDescent="0.25"/>
    <row r="1022956" customFormat="1" x14ac:dyDescent="0.25"/>
    <row r="1022957" customFormat="1" x14ac:dyDescent="0.25"/>
    <row r="1022958" customFormat="1" x14ac:dyDescent="0.25"/>
    <row r="1022959" customFormat="1" x14ac:dyDescent="0.25"/>
    <row r="1022960" customFormat="1" x14ac:dyDescent="0.25"/>
    <row r="1022961" customFormat="1" x14ac:dyDescent="0.25"/>
    <row r="1022962" customFormat="1" x14ac:dyDescent="0.25"/>
    <row r="1022963" customFormat="1" x14ac:dyDescent="0.25"/>
    <row r="1022964" customFormat="1" x14ac:dyDescent="0.25"/>
    <row r="1022965" customFormat="1" x14ac:dyDescent="0.25"/>
    <row r="1022966" customFormat="1" x14ac:dyDescent="0.25"/>
    <row r="1022967" customFormat="1" x14ac:dyDescent="0.25"/>
    <row r="1022968" customFormat="1" x14ac:dyDescent="0.25"/>
    <row r="1022969" customFormat="1" x14ac:dyDescent="0.25"/>
    <row r="1022970" customFormat="1" x14ac:dyDescent="0.25"/>
    <row r="1022971" customFormat="1" x14ac:dyDescent="0.25"/>
    <row r="1022972" customFormat="1" x14ac:dyDescent="0.25"/>
    <row r="1022973" customFormat="1" x14ac:dyDescent="0.25"/>
    <row r="1022974" customFormat="1" x14ac:dyDescent="0.25"/>
    <row r="1022975" customFormat="1" x14ac:dyDescent="0.25"/>
    <row r="1022976" customFormat="1" x14ac:dyDescent="0.25"/>
    <row r="1022977" customFormat="1" x14ac:dyDescent="0.25"/>
    <row r="1022978" customFormat="1" x14ac:dyDescent="0.25"/>
    <row r="1022979" customFormat="1" x14ac:dyDescent="0.25"/>
    <row r="1022980" customFormat="1" x14ac:dyDescent="0.25"/>
    <row r="1022981" customFormat="1" x14ac:dyDescent="0.25"/>
    <row r="1022982" customFormat="1" x14ac:dyDescent="0.25"/>
    <row r="1022983" customFormat="1" x14ac:dyDescent="0.25"/>
    <row r="1022984" customFormat="1" x14ac:dyDescent="0.25"/>
    <row r="1022985" customFormat="1" x14ac:dyDescent="0.25"/>
    <row r="1022986" customFormat="1" x14ac:dyDescent="0.25"/>
    <row r="1022987" customFormat="1" x14ac:dyDescent="0.25"/>
    <row r="1022988" customFormat="1" x14ac:dyDescent="0.25"/>
    <row r="1022989" customFormat="1" x14ac:dyDescent="0.25"/>
    <row r="1022990" customFormat="1" x14ac:dyDescent="0.25"/>
    <row r="1022991" customFormat="1" x14ac:dyDescent="0.25"/>
    <row r="1022992" customFormat="1" x14ac:dyDescent="0.25"/>
    <row r="1022993" customFormat="1" x14ac:dyDescent="0.25"/>
    <row r="1022994" customFormat="1" x14ac:dyDescent="0.25"/>
    <row r="1022995" customFormat="1" x14ac:dyDescent="0.25"/>
    <row r="1022996" customFormat="1" x14ac:dyDescent="0.25"/>
    <row r="1022997" customFormat="1" x14ac:dyDescent="0.25"/>
    <row r="1022998" customFormat="1" x14ac:dyDescent="0.25"/>
    <row r="1022999" customFormat="1" x14ac:dyDescent="0.25"/>
    <row r="1023000" customFormat="1" x14ac:dyDescent="0.25"/>
    <row r="1023001" customFormat="1" x14ac:dyDescent="0.25"/>
    <row r="1023002" customFormat="1" x14ac:dyDescent="0.25"/>
    <row r="1023003" customFormat="1" x14ac:dyDescent="0.25"/>
    <row r="1023004" customFormat="1" x14ac:dyDescent="0.25"/>
    <row r="1023005" customFormat="1" x14ac:dyDescent="0.25"/>
    <row r="1023006" customFormat="1" x14ac:dyDescent="0.25"/>
    <row r="1023007" customFormat="1" x14ac:dyDescent="0.25"/>
    <row r="1023008" customFormat="1" x14ac:dyDescent="0.25"/>
    <row r="1023009" customFormat="1" x14ac:dyDescent="0.25"/>
    <row r="1023010" customFormat="1" x14ac:dyDescent="0.25"/>
    <row r="1023011" customFormat="1" x14ac:dyDescent="0.25"/>
    <row r="1023012" customFormat="1" x14ac:dyDescent="0.25"/>
    <row r="1023013" customFormat="1" x14ac:dyDescent="0.25"/>
    <row r="1023014" customFormat="1" x14ac:dyDescent="0.25"/>
    <row r="1023015" customFormat="1" x14ac:dyDescent="0.25"/>
    <row r="1023016" customFormat="1" x14ac:dyDescent="0.25"/>
    <row r="1023017" customFormat="1" x14ac:dyDescent="0.25"/>
    <row r="1023018" customFormat="1" x14ac:dyDescent="0.25"/>
    <row r="1023019" customFormat="1" x14ac:dyDescent="0.25"/>
    <row r="1023020" customFormat="1" x14ac:dyDescent="0.25"/>
    <row r="1023021" customFormat="1" x14ac:dyDescent="0.25"/>
    <row r="1023022" customFormat="1" x14ac:dyDescent="0.25"/>
    <row r="1023023" customFormat="1" x14ac:dyDescent="0.25"/>
    <row r="1023024" customFormat="1" x14ac:dyDescent="0.25"/>
    <row r="1023025" customFormat="1" x14ac:dyDescent="0.25"/>
    <row r="1023026" customFormat="1" x14ac:dyDescent="0.25"/>
    <row r="1023027" customFormat="1" x14ac:dyDescent="0.25"/>
    <row r="1023028" customFormat="1" x14ac:dyDescent="0.25"/>
    <row r="1023029" customFormat="1" x14ac:dyDescent="0.25"/>
    <row r="1023030" customFormat="1" x14ac:dyDescent="0.25"/>
    <row r="1023031" customFormat="1" x14ac:dyDescent="0.25"/>
    <row r="1023032" customFormat="1" x14ac:dyDescent="0.25"/>
    <row r="1023033" customFormat="1" x14ac:dyDescent="0.25"/>
    <row r="1023034" customFormat="1" x14ac:dyDescent="0.25"/>
    <row r="1023035" customFormat="1" x14ac:dyDescent="0.25"/>
    <row r="1023036" customFormat="1" x14ac:dyDescent="0.25"/>
    <row r="1023037" customFormat="1" x14ac:dyDescent="0.25"/>
    <row r="1023038" customFormat="1" x14ac:dyDescent="0.25"/>
    <row r="1023039" customFormat="1" x14ac:dyDescent="0.25"/>
    <row r="1023040" customFormat="1" x14ac:dyDescent="0.25"/>
    <row r="1023041" customFormat="1" x14ac:dyDescent="0.25"/>
    <row r="1023042" customFormat="1" x14ac:dyDescent="0.25"/>
    <row r="1023043" customFormat="1" x14ac:dyDescent="0.25"/>
    <row r="1023044" customFormat="1" x14ac:dyDescent="0.25"/>
    <row r="1023045" customFormat="1" x14ac:dyDescent="0.25"/>
    <row r="1023046" customFormat="1" x14ac:dyDescent="0.25"/>
    <row r="1023047" customFormat="1" x14ac:dyDescent="0.25"/>
    <row r="1023048" customFormat="1" x14ac:dyDescent="0.25"/>
    <row r="1023049" customFormat="1" x14ac:dyDescent="0.25"/>
    <row r="1023050" customFormat="1" x14ac:dyDescent="0.25"/>
    <row r="1023051" customFormat="1" x14ac:dyDescent="0.25"/>
    <row r="1023052" customFormat="1" x14ac:dyDescent="0.25"/>
    <row r="1023053" customFormat="1" x14ac:dyDescent="0.25"/>
    <row r="1023054" customFormat="1" x14ac:dyDescent="0.25"/>
    <row r="1023055" customFormat="1" x14ac:dyDescent="0.25"/>
    <row r="1023056" customFormat="1" x14ac:dyDescent="0.25"/>
    <row r="1023057" customFormat="1" x14ac:dyDescent="0.25"/>
    <row r="1023058" customFormat="1" x14ac:dyDescent="0.25"/>
    <row r="1023059" customFormat="1" x14ac:dyDescent="0.25"/>
    <row r="1023060" customFormat="1" x14ac:dyDescent="0.25"/>
    <row r="1023061" customFormat="1" x14ac:dyDescent="0.25"/>
    <row r="1023062" customFormat="1" x14ac:dyDescent="0.25"/>
    <row r="1023063" customFormat="1" x14ac:dyDescent="0.25"/>
    <row r="1023064" customFormat="1" x14ac:dyDescent="0.25"/>
    <row r="1023065" customFormat="1" x14ac:dyDescent="0.25"/>
    <row r="1023066" customFormat="1" x14ac:dyDescent="0.25"/>
    <row r="1023067" customFormat="1" x14ac:dyDescent="0.25"/>
    <row r="1023068" customFormat="1" x14ac:dyDescent="0.25"/>
    <row r="1023069" customFormat="1" x14ac:dyDescent="0.25"/>
    <row r="1023070" customFormat="1" x14ac:dyDescent="0.25"/>
    <row r="1023071" customFormat="1" x14ac:dyDescent="0.25"/>
    <row r="1023072" customFormat="1" x14ac:dyDescent="0.25"/>
    <row r="1023073" customFormat="1" x14ac:dyDescent="0.25"/>
    <row r="1023074" customFormat="1" x14ac:dyDescent="0.25"/>
    <row r="1023075" customFormat="1" x14ac:dyDescent="0.25"/>
    <row r="1023076" customFormat="1" x14ac:dyDescent="0.25"/>
    <row r="1023077" customFormat="1" x14ac:dyDescent="0.25"/>
    <row r="1023078" customFormat="1" x14ac:dyDescent="0.25"/>
    <row r="1023079" customFormat="1" x14ac:dyDescent="0.25"/>
    <row r="1023080" customFormat="1" x14ac:dyDescent="0.25"/>
    <row r="1023081" customFormat="1" x14ac:dyDescent="0.25"/>
    <row r="1023082" customFormat="1" x14ac:dyDescent="0.25"/>
    <row r="1023083" customFormat="1" x14ac:dyDescent="0.25"/>
    <row r="1023084" customFormat="1" x14ac:dyDescent="0.25"/>
    <row r="1023085" customFormat="1" x14ac:dyDescent="0.25"/>
    <row r="1023086" customFormat="1" x14ac:dyDescent="0.25"/>
    <row r="1023087" customFormat="1" x14ac:dyDescent="0.25"/>
    <row r="1023088" customFormat="1" x14ac:dyDescent="0.25"/>
    <row r="1023089" customFormat="1" x14ac:dyDescent="0.25"/>
    <row r="1023090" customFormat="1" x14ac:dyDescent="0.25"/>
    <row r="1023091" customFormat="1" x14ac:dyDescent="0.25"/>
    <row r="1023092" customFormat="1" x14ac:dyDescent="0.25"/>
    <row r="1023093" customFormat="1" x14ac:dyDescent="0.25"/>
    <row r="1023094" customFormat="1" x14ac:dyDescent="0.25"/>
    <row r="1023095" customFormat="1" x14ac:dyDescent="0.25"/>
    <row r="1023096" customFormat="1" x14ac:dyDescent="0.25"/>
    <row r="1023097" customFormat="1" x14ac:dyDescent="0.25"/>
    <row r="1023098" customFormat="1" x14ac:dyDescent="0.25"/>
    <row r="1023099" customFormat="1" x14ac:dyDescent="0.25"/>
    <row r="1023100" customFormat="1" x14ac:dyDescent="0.25"/>
    <row r="1023101" customFormat="1" x14ac:dyDescent="0.25"/>
    <row r="1023102" customFormat="1" x14ac:dyDescent="0.25"/>
    <row r="1023103" customFormat="1" x14ac:dyDescent="0.25"/>
    <row r="1023104" customFormat="1" x14ac:dyDescent="0.25"/>
    <row r="1023105" customFormat="1" x14ac:dyDescent="0.25"/>
    <row r="1023106" customFormat="1" x14ac:dyDescent="0.25"/>
    <row r="1023107" customFormat="1" x14ac:dyDescent="0.25"/>
    <row r="1023108" customFormat="1" x14ac:dyDescent="0.25"/>
    <row r="1023109" customFormat="1" x14ac:dyDescent="0.25"/>
    <row r="1023110" customFormat="1" x14ac:dyDescent="0.25"/>
    <row r="1023111" customFormat="1" x14ac:dyDescent="0.25"/>
    <row r="1023112" customFormat="1" x14ac:dyDescent="0.25"/>
    <row r="1023113" customFormat="1" x14ac:dyDescent="0.25"/>
    <row r="1023114" customFormat="1" x14ac:dyDescent="0.25"/>
    <row r="1023115" customFormat="1" x14ac:dyDescent="0.25"/>
    <row r="1023116" customFormat="1" x14ac:dyDescent="0.25"/>
    <row r="1023117" customFormat="1" x14ac:dyDescent="0.25"/>
    <row r="1023118" customFormat="1" x14ac:dyDescent="0.25"/>
    <row r="1023119" customFormat="1" x14ac:dyDescent="0.25"/>
    <row r="1023120" customFormat="1" x14ac:dyDescent="0.25"/>
    <row r="1023121" customFormat="1" x14ac:dyDescent="0.25"/>
    <row r="1023122" customFormat="1" x14ac:dyDescent="0.25"/>
    <row r="1023123" customFormat="1" x14ac:dyDescent="0.25"/>
    <row r="1023124" customFormat="1" x14ac:dyDescent="0.25"/>
    <row r="1023125" customFormat="1" x14ac:dyDescent="0.25"/>
    <row r="1023126" customFormat="1" x14ac:dyDescent="0.25"/>
    <row r="1023127" customFormat="1" x14ac:dyDescent="0.25"/>
    <row r="1023128" customFormat="1" x14ac:dyDescent="0.25"/>
    <row r="1023129" customFormat="1" x14ac:dyDescent="0.25"/>
    <row r="1023130" customFormat="1" x14ac:dyDescent="0.25"/>
    <row r="1023131" customFormat="1" x14ac:dyDescent="0.25"/>
    <row r="1023132" customFormat="1" x14ac:dyDescent="0.25"/>
    <row r="1023133" customFormat="1" x14ac:dyDescent="0.25"/>
    <row r="1023134" customFormat="1" x14ac:dyDescent="0.25"/>
    <row r="1023135" customFormat="1" x14ac:dyDescent="0.25"/>
    <row r="1023136" customFormat="1" x14ac:dyDescent="0.25"/>
    <row r="1023137" customFormat="1" x14ac:dyDescent="0.25"/>
    <row r="1023138" customFormat="1" x14ac:dyDescent="0.25"/>
    <row r="1023139" customFormat="1" x14ac:dyDescent="0.25"/>
    <row r="1023140" customFormat="1" x14ac:dyDescent="0.25"/>
    <row r="1023141" customFormat="1" x14ac:dyDescent="0.25"/>
    <row r="1023142" customFormat="1" x14ac:dyDescent="0.25"/>
    <row r="1023143" customFormat="1" x14ac:dyDescent="0.25"/>
    <row r="1023144" customFormat="1" x14ac:dyDescent="0.25"/>
    <row r="1023145" customFormat="1" x14ac:dyDescent="0.25"/>
    <row r="1023146" customFormat="1" x14ac:dyDescent="0.25"/>
    <row r="1023147" customFormat="1" x14ac:dyDescent="0.25"/>
    <row r="1023148" customFormat="1" x14ac:dyDescent="0.25"/>
    <row r="1023149" customFormat="1" x14ac:dyDescent="0.25"/>
    <row r="1023150" customFormat="1" x14ac:dyDescent="0.25"/>
    <row r="1023151" customFormat="1" x14ac:dyDescent="0.25"/>
    <row r="1023152" customFormat="1" x14ac:dyDescent="0.25"/>
    <row r="1023153" customFormat="1" x14ac:dyDescent="0.25"/>
    <row r="1023154" customFormat="1" x14ac:dyDescent="0.25"/>
    <row r="1023155" customFormat="1" x14ac:dyDescent="0.25"/>
    <row r="1023156" customFormat="1" x14ac:dyDescent="0.25"/>
    <row r="1023157" customFormat="1" x14ac:dyDescent="0.25"/>
    <row r="1023158" customFormat="1" x14ac:dyDescent="0.25"/>
    <row r="1023159" customFormat="1" x14ac:dyDescent="0.25"/>
    <row r="1023160" customFormat="1" x14ac:dyDescent="0.25"/>
    <row r="1023161" customFormat="1" x14ac:dyDescent="0.25"/>
    <row r="1023162" customFormat="1" x14ac:dyDescent="0.25"/>
    <row r="1023163" customFormat="1" x14ac:dyDescent="0.25"/>
    <row r="1023164" customFormat="1" x14ac:dyDescent="0.25"/>
    <row r="1023165" customFormat="1" x14ac:dyDescent="0.25"/>
    <row r="1023166" customFormat="1" x14ac:dyDescent="0.25"/>
    <row r="1023167" customFormat="1" x14ac:dyDescent="0.25"/>
    <row r="1023168" customFormat="1" x14ac:dyDescent="0.25"/>
    <row r="1023169" customFormat="1" x14ac:dyDescent="0.25"/>
    <row r="1023170" customFormat="1" x14ac:dyDescent="0.25"/>
    <row r="1023171" customFormat="1" x14ac:dyDescent="0.25"/>
    <row r="1023172" customFormat="1" x14ac:dyDescent="0.25"/>
    <row r="1023173" customFormat="1" x14ac:dyDescent="0.25"/>
    <row r="1023174" customFormat="1" x14ac:dyDescent="0.25"/>
    <row r="1023175" customFormat="1" x14ac:dyDescent="0.25"/>
    <row r="1023176" customFormat="1" x14ac:dyDescent="0.25"/>
    <row r="1023177" customFormat="1" x14ac:dyDescent="0.25"/>
    <row r="1023178" customFormat="1" x14ac:dyDescent="0.25"/>
    <row r="1023179" customFormat="1" x14ac:dyDescent="0.25"/>
    <row r="1023180" customFormat="1" x14ac:dyDescent="0.25"/>
    <row r="1023181" customFormat="1" x14ac:dyDescent="0.25"/>
    <row r="1023182" customFormat="1" x14ac:dyDescent="0.25"/>
    <row r="1023183" customFormat="1" x14ac:dyDescent="0.25"/>
    <row r="1023184" customFormat="1" x14ac:dyDescent="0.25"/>
    <row r="1023185" customFormat="1" x14ac:dyDescent="0.25"/>
    <row r="1023186" customFormat="1" x14ac:dyDescent="0.25"/>
    <row r="1023187" customFormat="1" x14ac:dyDescent="0.25"/>
    <row r="1023188" customFormat="1" x14ac:dyDescent="0.25"/>
    <row r="1023189" customFormat="1" x14ac:dyDescent="0.25"/>
    <row r="1023190" customFormat="1" x14ac:dyDescent="0.25"/>
    <row r="1023191" customFormat="1" x14ac:dyDescent="0.25"/>
    <row r="1023192" customFormat="1" x14ac:dyDescent="0.25"/>
    <row r="1023193" customFormat="1" x14ac:dyDescent="0.25"/>
    <row r="1023194" customFormat="1" x14ac:dyDescent="0.25"/>
    <row r="1023195" customFormat="1" x14ac:dyDescent="0.25"/>
    <row r="1023196" customFormat="1" x14ac:dyDescent="0.25"/>
    <row r="1023197" customFormat="1" x14ac:dyDescent="0.25"/>
    <row r="1023198" customFormat="1" x14ac:dyDescent="0.25"/>
    <row r="1023199" customFormat="1" x14ac:dyDescent="0.25"/>
    <row r="1023200" customFormat="1" x14ac:dyDescent="0.25"/>
    <row r="1023201" customFormat="1" x14ac:dyDescent="0.25"/>
    <row r="1023202" customFormat="1" x14ac:dyDescent="0.25"/>
    <row r="1023203" customFormat="1" x14ac:dyDescent="0.25"/>
    <row r="1023204" customFormat="1" x14ac:dyDescent="0.25"/>
    <row r="1023205" customFormat="1" x14ac:dyDescent="0.25"/>
    <row r="1023206" customFormat="1" x14ac:dyDescent="0.25"/>
    <row r="1023207" customFormat="1" x14ac:dyDescent="0.25"/>
    <row r="1023208" customFormat="1" x14ac:dyDescent="0.25"/>
    <row r="1023209" customFormat="1" x14ac:dyDescent="0.25"/>
    <row r="1023210" customFormat="1" x14ac:dyDescent="0.25"/>
    <row r="1023211" customFormat="1" x14ac:dyDescent="0.25"/>
    <row r="1023212" customFormat="1" x14ac:dyDescent="0.25"/>
    <row r="1023213" customFormat="1" x14ac:dyDescent="0.25"/>
    <row r="1023214" customFormat="1" x14ac:dyDescent="0.25"/>
    <row r="1023215" customFormat="1" x14ac:dyDescent="0.25"/>
    <row r="1023216" customFormat="1" x14ac:dyDescent="0.25"/>
    <row r="1023217" customFormat="1" x14ac:dyDescent="0.25"/>
    <row r="1023218" customFormat="1" x14ac:dyDescent="0.25"/>
    <row r="1023219" customFormat="1" x14ac:dyDescent="0.25"/>
    <row r="1023220" customFormat="1" x14ac:dyDescent="0.25"/>
    <row r="1023221" customFormat="1" x14ac:dyDescent="0.25"/>
    <row r="1023222" customFormat="1" x14ac:dyDescent="0.25"/>
    <row r="1023223" customFormat="1" x14ac:dyDescent="0.25"/>
    <row r="1023224" customFormat="1" x14ac:dyDescent="0.25"/>
    <row r="1023225" customFormat="1" x14ac:dyDescent="0.25"/>
    <row r="1023226" customFormat="1" x14ac:dyDescent="0.25"/>
    <row r="1023227" customFormat="1" x14ac:dyDescent="0.25"/>
    <row r="1023228" customFormat="1" x14ac:dyDescent="0.25"/>
    <row r="1023229" customFormat="1" x14ac:dyDescent="0.25"/>
    <row r="1023230" customFormat="1" x14ac:dyDescent="0.25"/>
    <row r="1023231" customFormat="1" x14ac:dyDescent="0.25"/>
    <row r="1023232" customFormat="1" x14ac:dyDescent="0.25"/>
    <row r="1023233" customFormat="1" x14ac:dyDescent="0.25"/>
    <row r="1023234" customFormat="1" x14ac:dyDescent="0.25"/>
    <row r="1023235" customFormat="1" x14ac:dyDescent="0.25"/>
    <row r="1023236" customFormat="1" x14ac:dyDescent="0.25"/>
    <row r="1023237" customFormat="1" x14ac:dyDescent="0.25"/>
    <row r="1023238" customFormat="1" x14ac:dyDescent="0.25"/>
    <row r="1023239" customFormat="1" x14ac:dyDescent="0.25"/>
    <row r="1023240" customFormat="1" x14ac:dyDescent="0.25"/>
    <row r="1023241" customFormat="1" x14ac:dyDescent="0.25"/>
    <row r="1023242" customFormat="1" x14ac:dyDescent="0.25"/>
    <row r="1023243" customFormat="1" x14ac:dyDescent="0.25"/>
    <row r="1023244" customFormat="1" x14ac:dyDescent="0.25"/>
    <row r="1023245" customFormat="1" x14ac:dyDescent="0.25"/>
    <row r="1023246" customFormat="1" x14ac:dyDescent="0.25"/>
    <row r="1023247" customFormat="1" x14ac:dyDescent="0.25"/>
    <row r="1023248" customFormat="1" x14ac:dyDescent="0.25"/>
    <row r="1023249" customFormat="1" x14ac:dyDescent="0.25"/>
    <row r="1023250" customFormat="1" x14ac:dyDescent="0.25"/>
    <row r="1023251" customFormat="1" x14ac:dyDescent="0.25"/>
    <row r="1023252" customFormat="1" x14ac:dyDescent="0.25"/>
    <row r="1023253" customFormat="1" x14ac:dyDescent="0.25"/>
    <row r="1023254" customFormat="1" x14ac:dyDescent="0.25"/>
    <row r="1023255" customFormat="1" x14ac:dyDescent="0.25"/>
    <row r="1023256" customFormat="1" x14ac:dyDescent="0.25"/>
    <row r="1023257" customFormat="1" x14ac:dyDescent="0.25"/>
    <row r="1023258" customFormat="1" x14ac:dyDescent="0.25"/>
    <row r="1023259" customFormat="1" x14ac:dyDescent="0.25"/>
    <row r="1023260" customFormat="1" x14ac:dyDescent="0.25"/>
    <row r="1023261" customFormat="1" x14ac:dyDescent="0.25"/>
    <row r="1023262" customFormat="1" x14ac:dyDescent="0.25"/>
    <row r="1023263" customFormat="1" x14ac:dyDescent="0.25"/>
    <row r="1023264" customFormat="1" x14ac:dyDescent="0.25"/>
    <row r="1023265" customFormat="1" x14ac:dyDescent="0.25"/>
    <row r="1023266" customFormat="1" x14ac:dyDescent="0.25"/>
    <row r="1023267" customFormat="1" x14ac:dyDescent="0.25"/>
    <row r="1023268" customFormat="1" x14ac:dyDescent="0.25"/>
    <row r="1023269" customFormat="1" x14ac:dyDescent="0.25"/>
    <row r="1023270" customFormat="1" x14ac:dyDescent="0.25"/>
    <row r="1023271" customFormat="1" x14ac:dyDescent="0.25"/>
    <row r="1023272" customFormat="1" x14ac:dyDescent="0.25"/>
    <row r="1023273" customFormat="1" x14ac:dyDescent="0.25"/>
    <row r="1023274" customFormat="1" x14ac:dyDescent="0.25"/>
    <row r="1023275" customFormat="1" x14ac:dyDescent="0.25"/>
    <row r="1023276" customFormat="1" x14ac:dyDescent="0.25"/>
    <row r="1023277" customFormat="1" x14ac:dyDescent="0.25"/>
    <row r="1023278" customFormat="1" x14ac:dyDescent="0.25"/>
    <row r="1023279" customFormat="1" x14ac:dyDescent="0.25"/>
    <row r="1023280" customFormat="1" x14ac:dyDescent="0.25"/>
    <row r="1023281" customFormat="1" x14ac:dyDescent="0.25"/>
    <row r="1023282" customFormat="1" x14ac:dyDescent="0.25"/>
    <row r="1023283" customFormat="1" x14ac:dyDescent="0.25"/>
    <row r="1023284" customFormat="1" x14ac:dyDescent="0.25"/>
    <row r="1023285" customFormat="1" x14ac:dyDescent="0.25"/>
    <row r="1023286" customFormat="1" x14ac:dyDescent="0.25"/>
    <row r="1023287" customFormat="1" x14ac:dyDescent="0.25"/>
    <row r="1023288" customFormat="1" x14ac:dyDescent="0.25"/>
    <row r="1023289" customFormat="1" x14ac:dyDescent="0.25"/>
    <row r="1023290" customFormat="1" x14ac:dyDescent="0.25"/>
    <row r="1023291" customFormat="1" x14ac:dyDescent="0.25"/>
    <row r="1023292" customFormat="1" x14ac:dyDescent="0.25"/>
    <row r="1023293" customFormat="1" x14ac:dyDescent="0.25"/>
    <row r="1023294" customFormat="1" x14ac:dyDescent="0.25"/>
    <row r="1023295" customFormat="1" x14ac:dyDescent="0.25"/>
    <row r="1023296" customFormat="1" x14ac:dyDescent="0.25"/>
    <row r="1023297" customFormat="1" x14ac:dyDescent="0.25"/>
    <row r="1023298" customFormat="1" x14ac:dyDescent="0.25"/>
    <row r="1023299" customFormat="1" x14ac:dyDescent="0.25"/>
    <row r="1023300" customFormat="1" x14ac:dyDescent="0.25"/>
    <row r="1023301" customFormat="1" x14ac:dyDescent="0.25"/>
    <row r="1023302" customFormat="1" x14ac:dyDescent="0.25"/>
    <row r="1023303" customFormat="1" x14ac:dyDescent="0.25"/>
    <row r="1023304" customFormat="1" x14ac:dyDescent="0.25"/>
    <row r="1023305" customFormat="1" x14ac:dyDescent="0.25"/>
    <row r="1023306" customFormat="1" x14ac:dyDescent="0.25"/>
    <row r="1023307" customFormat="1" x14ac:dyDescent="0.25"/>
    <row r="1023308" customFormat="1" x14ac:dyDescent="0.25"/>
    <row r="1023309" customFormat="1" x14ac:dyDescent="0.25"/>
    <row r="1023310" customFormat="1" x14ac:dyDescent="0.25"/>
    <row r="1023311" customFormat="1" x14ac:dyDescent="0.25"/>
    <row r="1023312" customFormat="1" x14ac:dyDescent="0.25"/>
    <row r="1023313" customFormat="1" x14ac:dyDescent="0.25"/>
    <row r="1023314" customFormat="1" x14ac:dyDescent="0.25"/>
    <row r="1023315" customFormat="1" x14ac:dyDescent="0.25"/>
    <row r="1023316" customFormat="1" x14ac:dyDescent="0.25"/>
    <row r="1023317" customFormat="1" x14ac:dyDescent="0.25"/>
    <row r="1023318" customFormat="1" x14ac:dyDescent="0.25"/>
    <row r="1023319" customFormat="1" x14ac:dyDescent="0.25"/>
    <row r="1023320" customFormat="1" x14ac:dyDescent="0.25"/>
    <row r="1023321" customFormat="1" x14ac:dyDescent="0.25"/>
    <row r="1023322" customFormat="1" x14ac:dyDescent="0.25"/>
    <row r="1023323" customFormat="1" x14ac:dyDescent="0.25"/>
    <row r="1023324" customFormat="1" x14ac:dyDescent="0.25"/>
    <row r="1023325" customFormat="1" x14ac:dyDescent="0.25"/>
    <row r="1023326" customFormat="1" x14ac:dyDescent="0.25"/>
    <row r="1023327" customFormat="1" x14ac:dyDescent="0.25"/>
    <row r="1023328" customFormat="1" x14ac:dyDescent="0.25"/>
    <row r="1023329" customFormat="1" x14ac:dyDescent="0.25"/>
    <row r="1023330" customFormat="1" x14ac:dyDescent="0.25"/>
    <row r="1023331" customFormat="1" x14ac:dyDescent="0.25"/>
    <row r="1023332" customFormat="1" x14ac:dyDescent="0.25"/>
    <row r="1023333" customFormat="1" x14ac:dyDescent="0.25"/>
    <row r="1023334" customFormat="1" x14ac:dyDescent="0.25"/>
    <row r="1023335" customFormat="1" x14ac:dyDescent="0.25"/>
    <row r="1023336" customFormat="1" x14ac:dyDescent="0.25"/>
    <row r="1023337" customFormat="1" x14ac:dyDescent="0.25"/>
    <row r="1023338" customFormat="1" x14ac:dyDescent="0.25"/>
    <row r="1023339" customFormat="1" x14ac:dyDescent="0.25"/>
    <row r="1023340" customFormat="1" x14ac:dyDescent="0.25"/>
    <row r="1023341" customFormat="1" x14ac:dyDescent="0.25"/>
    <row r="1023342" customFormat="1" x14ac:dyDescent="0.25"/>
    <row r="1023343" customFormat="1" x14ac:dyDescent="0.25"/>
    <row r="1023344" customFormat="1" x14ac:dyDescent="0.25"/>
    <row r="1023345" customFormat="1" x14ac:dyDescent="0.25"/>
    <row r="1023346" customFormat="1" x14ac:dyDescent="0.25"/>
    <row r="1023347" customFormat="1" x14ac:dyDescent="0.25"/>
    <row r="1023348" customFormat="1" x14ac:dyDescent="0.25"/>
    <row r="1023349" customFormat="1" x14ac:dyDescent="0.25"/>
    <row r="1023350" customFormat="1" x14ac:dyDescent="0.25"/>
    <row r="1023351" customFormat="1" x14ac:dyDescent="0.25"/>
    <row r="1023352" customFormat="1" x14ac:dyDescent="0.25"/>
    <row r="1023353" customFormat="1" x14ac:dyDescent="0.25"/>
    <row r="1023354" customFormat="1" x14ac:dyDescent="0.25"/>
    <row r="1023355" customFormat="1" x14ac:dyDescent="0.25"/>
    <row r="1023356" customFormat="1" x14ac:dyDescent="0.25"/>
    <row r="1023357" customFormat="1" x14ac:dyDescent="0.25"/>
    <row r="1023358" customFormat="1" x14ac:dyDescent="0.25"/>
    <row r="1023359" customFormat="1" x14ac:dyDescent="0.25"/>
    <row r="1023360" customFormat="1" x14ac:dyDescent="0.25"/>
    <row r="1023361" customFormat="1" x14ac:dyDescent="0.25"/>
    <row r="1023362" customFormat="1" x14ac:dyDescent="0.25"/>
    <row r="1023363" customFormat="1" x14ac:dyDescent="0.25"/>
    <row r="1023364" customFormat="1" x14ac:dyDescent="0.25"/>
    <row r="1023365" customFormat="1" x14ac:dyDescent="0.25"/>
    <row r="1023366" customFormat="1" x14ac:dyDescent="0.25"/>
    <row r="1023367" customFormat="1" x14ac:dyDescent="0.25"/>
    <row r="1023368" customFormat="1" x14ac:dyDescent="0.25"/>
    <row r="1023369" customFormat="1" x14ac:dyDescent="0.25"/>
    <row r="1023370" customFormat="1" x14ac:dyDescent="0.25"/>
    <row r="1023371" customFormat="1" x14ac:dyDescent="0.25"/>
    <row r="1023372" customFormat="1" x14ac:dyDescent="0.25"/>
    <row r="1023373" customFormat="1" x14ac:dyDescent="0.25"/>
    <row r="1023374" customFormat="1" x14ac:dyDescent="0.25"/>
    <row r="1023375" customFormat="1" x14ac:dyDescent="0.25"/>
    <row r="1023376" customFormat="1" x14ac:dyDescent="0.25"/>
    <row r="1023377" customFormat="1" x14ac:dyDescent="0.25"/>
    <row r="1023378" customFormat="1" x14ac:dyDescent="0.25"/>
    <row r="1023379" customFormat="1" x14ac:dyDescent="0.25"/>
    <row r="1023380" customFormat="1" x14ac:dyDescent="0.25"/>
    <row r="1023381" customFormat="1" x14ac:dyDescent="0.25"/>
    <row r="1023382" customFormat="1" x14ac:dyDescent="0.25"/>
    <row r="1023383" customFormat="1" x14ac:dyDescent="0.25"/>
    <row r="1023384" customFormat="1" x14ac:dyDescent="0.25"/>
    <row r="1023385" customFormat="1" x14ac:dyDescent="0.25"/>
    <row r="1023386" customFormat="1" x14ac:dyDescent="0.25"/>
    <row r="1023387" customFormat="1" x14ac:dyDescent="0.25"/>
    <row r="1023388" customFormat="1" x14ac:dyDescent="0.25"/>
    <row r="1023389" customFormat="1" x14ac:dyDescent="0.25"/>
    <row r="1023390" customFormat="1" x14ac:dyDescent="0.25"/>
    <row r="1023391" customFormat="1" x14ac:dyDescent="0.25"/>
    <row r="1023392" customFormat="1" x14ac:dyDescent="0.25"/>
    <row r="1023393" customFormat="1" x14ac:dyDescent="0.25"/>
    <row r="1023394" customFormat="1" x14ac:dyDescent="0.25"/>
    <row r="1023395" customFormat="1" x14ac:dyDescent="0.25"/>
    <row r="1023396" customFormat="1" x14ac:dyDescent="0.25"/>
    <row r="1023397" customFormat="1" x14ac:dyDescent="0.25"/>
    <row r="1023398" customFormat="1" x14ac:dyDescent="0.25"/>
    <row r="1023399" customFormat="1" x14ac:dyDescent="0.25"/>
    <row r="1023400" customFormat="1" x14ac:dyDescent="0.25"/>
    <row r="1023401" customFormat="1" x14ac:dyDescent="0.25"/>
    <row r="1023402" customFormat="1" x14ac:dyDescent="0.25"/>
    <row r="1023403" customFormat="1" x14ac:dyDescent="0.25"/>
    <row r="1023404" customFormat="1" x14ac:dyDescent="0.25"/>
    <row r="1023405" customFormat="1" x14ac:dyDescent="0.25"/>
    <row r="1023406" customFormat="1" x14ac:dyDescent="0.25"/>
    <row r="1023407" customFormat="1" x14ac:dyDescent="0.25"/>
    <row r="1023408" customFormat="1" x14ac:dyDescent="0.25"/>
    <row r="1023409" customFormat="1" x14ac:dyDescent="0.25"/>
    <row r="1023410" customFormat="1" x14ac:dyDescent="0.25"/>
    <row r="1023411" customFormat="1" x14ac:dyDescent="0.25"/>
    <row r="1023412" customFormat="1" x14ac:dyDescent="0.25"/>
    <row r="1023413" customFormat="1" x14ac:dyDescent="0.25"/>
    <row r="1023414" customFormat="1" x14ac:dyDescent="0.25"/>
    <row r="1023415" customFormat="1" x14ac:dyDescent="0.25"/>
    <row r="1023416" customFormat="1" x14ac:dyDescent="0.25"/>
    <row r="1023417" customFormat="1" x14ac:dyDescent="0.25"/>
    <row r="1023418" customFormat="1" x14ac:dyDescent="0.25"/>
    <row r="1023419" customFormat="1" x14ac:dyDescent="0.25"/>
    <row r="1023420" customFormat="1" x14ac:dyDescent="0.25"/>
    <row r="1023421" customFormat="1" x14ac:dyDescent="0.25"/>
    <row r="1023422" customFormat="1" x14ac:dyDescent="0.25"/>
    <row r="1023423" customFormat="1" x14ac:dyDescent="0.25"/>
    <row r="1023424" customFormat="1" x14ac:dyDescent="0.25"/>
    <row r="1023425" customFormat="1" x14ac:dyDescent="0.25"/>
    <row r="1023426" customFormat="1" x14ac:dyDescent="0.25"/>
    <row r="1023427" customFormat="1" x14ac:dyDescent="0.25"/>
    <row r="1023428" customFormat="1" x14ac:dyDescent="0.25"/>
    <row r="1023429" customFormat="1" x14ac:dyDescent="0.25"/>
    <row r="1023430" customFormat="1" x14ac:dyDescent="0.25"/>
    <row r="1023431" customFormat="1" x14ac:dyDescent="0.25"/>
    <row r="1023432" customFormat="1" x14ac:dyDescent="0.25"/>
    <row r="1023433" customFormat="1" x14ac:dyDescent="0.25"/>
    <row r="1023434" customFormat="1" x14ac:dyDescent="0.25"/>
    <row r="1023435" customFormat="1" x14ac:dyDescent="0.25"/>
    <row r="1023436" customFormat="1" x14ac:dyDescent="0.25"/>
    <row r="1023437" customFormat="1" x14ac:dyDescent="0.25"/>
    <row r="1023438" customFormat="1" x14ac:dyDescent="0.25"/>
    <row r="1023439" customFormat="1" x14ac:dyDescent="0.25"/>
    <row r="1023440" customFormat="1" x14ac:dyDescent="0.25"/>
    <row r="1023441" customFormat="1" x14ac:dyDescent="0.25"/>
    <row r="1023442" customFormat="1" x14ac:dyDescent="0.25"/>
    <row r="1023443" customFormat="1" x14ac:dyDescent="0.25"/>
    <row r="1023444" customFormat="1" x14ac:dyDescent="0.25"/>
    <row r="1023445" customFormat="1" x14ac:dyDescent="0.25"/>
    <row r="1023446" customFormat="1" x14ac:dyDescent="0.25"/>
    <row r="1023447" customFormat="1" x14ac:dyDescent="0.25"/>
    <row r="1023448" customFormat="1" x14ac:dyDescent="0.25"/>
    <row r="1023449" customFormat="1" x14ac:dyDescent="0.25"/>
    <row r="1023450" customFormat="1" x14ac:dyDescent="0.25"/>
    <row r="1023451" customFormat="1" x14ac:dyDescent="0.25"/>
    <row r="1023452" customFormat="1" x14ac:dyDescent="0.25"/>
    <row r="1023453" customFormat="1" x14ac:dyDescent="0.25"/>
    <row r="1023454" customFormat="1" x14ac:dyDescent="0.25"/>
    <row r="1023455" customFormat="1" x14ac:dyDescent="0.25"/>
    <row r="1023456" customFormat="1" x14ac:dyDescent="0.25"/>
    <row r="1023457" customFormat="1" x14ac:dyDescent="0.25"/>
    <row r="1023458" customFormat="1" x14ac:dyDescent="0.25"/>
    <row r="1023459" customFormat="1" x14ac:dyDescent="0.25"/>
    <row r="1023460" customFormat="1" x14ac:dyDescent="0.25"/>
    <row r="1023461" customFormat="1" x14ac:dyDescent="0.25"/>
    <row r="1023462" customFormat="1" x14ac:dyDescent="0.25"/>
    <row r="1023463" customFormat="1" x14ac:dyDescent="0.25"/>
    <row r="1023464" customFormat="1" x14ac:dyDescent="0.25"/>
    <row r="1023465" customFormat="1" x14ac:dyDescent="0.25"/>
    <row r="1023466" customFormat="1" x14ac:dyDescent="0.25"/>
    <row r="1023467" customFormat="1" x14ac:dyDescent="0.25"/>
    <row r="1023468" customFormat="1" x14ac:dyDescent="0.25"/>
    <row r="1023469" customFormat="1" x14ac:dyDescent="0.25"/>
    <row r="1023470" customFormat="1" x14ac:dyDescent="0.25"/>
    <row r="1023471" customFormat="1" x14ac:dyDescent="0.25"/>
    <row r="1023472" customFormat="1" x14ac:dyDescent="0.25"/>
    <row r="1023473" customFormat="1" x14ac:dyDescent="0.25"/>
    <row r="1023474" customFormat="1" x14ac:dyDescent="0.25"/>
    <row r="1023475" customFormat="1" x14ac:dyDescent="0.25"/>
    <row r="1023476" customFormat="1" x14ac:dyDescent="0.25"/>
    <row r="1023477" customFormat="1" x14ac:dyDescent="0.25"/>
    <row r="1023478" customFormat="1" x14ac:dyDescent="0.25"/>
    <row r="1023479" customFormat="1" x14ac:dyDescent="0.25"/>
    <row r="1023480" customFormat="1" x14ac:dyDescent="0.25"/>
    <row r="1023481" customFormat="1" x14ac:dyDescent="0.25"/>
    <row r="1023482" customFormat="1" x14ac:dyDescent="0.25"/>
    <row r="1023483" customFormat="1" x14ac:dyDescent="0.25"/>
    <row r="1023484" customFormat="1" x14ac:dyDescent="0.25"/>
    <row r="1023485" customFormat="1" x14ac:dyDescent="0.25"/>
    <row r="1023486" customFormat="1" x14ac:dyDescent="0.25"/>
    <row r="1023487" customFormat="1" x14ac:dyDescent="0.25"/>
    <row r="1023488" customFormat="1" x14ac:dyDescent="0.25"/>
    <row r="1023489" customFormat="1" x14ac:dyDescent="0.25"/>
    <row r="1023490" customFormat="1" x14ac:dyDescent="0.25"/>
    <row r="1023491" customFormat="1" x14ac:dyDescent="0.25"/>
    <row r="1023492" customFormat="1" x14ac:dyDescent="0.25"/>
    <row r="1023493" customFormat="1" x14ac:dyDescent="0.25"/>
    <row r="1023494" customFormat="1" x14ac:dyDescent="0.25"/>
    <row r="1023495" customFormat="1" x14ac:dyDescent="0.25"/>
    <row r="1023496" customFormat="1" x14ac:dyDescent="0.25"/>
    <row r="1023497" customFormat="1" x14ac:dyDescent="0.25"/>
    <row r="1023498" customFormat="1" x14ac:dyDescent="0.25"/>
    <row r="1023499" customFormat="1" x14ac:dyDescent="0.25"/>
    <row r="1023500" customFormat="1" x14ac:dyDescent="0.25"/>
    <row r="1023501" customFormat="1" x14ac:dyDescent="0.25"/>
    <row r="1023502" customFormat="1" x14ac:dyDescent="0.25"/>
    <row r="1023503" customFormat="1" x14ac:dyDescent="0.25"/>
    <row r="1023504" customFormat="1" x14ac:dyDescent="0.25"/>
    <row r="1023505" customFormat="1" x14ac:dyDescent="0.25"/>
    <row r="1023506" customFormat="1" x14ac:dyDescent="0.25"/>
    <row r="1023507" customFormat="1" x14ac:dyDescent="0.25"/>
    <row r="1023508" customFormat="1" x14ac:dyDescent="0.25"/>
    <row r="1023509" customFormat="1" x14ac:dyDescent="0.25"/>
    <row r="1023510" customFormat="1" x14ac:dyDescent="0.25"/>
    <row r="1023511" customFormat="1" x14ac:dyDescent="0.25"/>
    <row r="1023512" customFormat="1" x14ac:dyDescent="0.25"/>
    <row r="1023513" customFormat="1" x14ac:dyDescent="0.25"/>
    <row r="1023514" customFormat="1" x14ac:dyDescent="0.25"/>
    <row r="1023515" customFormat="1" x14ac:dyDescent="0.25"/>
    <row r="1023516" customFormat="1" x14ac:dyDescent="0.25"/>
    <row r="1023517" customFormat="1" x14ac:dyDescent="0.25"/>
    <row r="1023518" customFormat="1" x14ac:dyDescent="0.25"/>
    <row r="1023519" customFormat="1" x14ac:dyDescent="0.25"/>
    <row r="1023520" customFormat="1" x14ac:dyDescent="0.25"/>
    <row r="1023521" customFormat="1" x14ac:dyDescent="0.25"/>
    <row r="1023522" customFormat="1" x14ac:dyDescent="0.25"/>
    <row r="1023523" customFormat="1" x14ac:dyDescent="0.25"/>
    <row r="1023524" customFormat="1" x14ac:dyDescent="0.25"/>
    <row r="1023525" customFormat="1" x14ac:dyDescent="0.25"/>
    <row r="1023526" customFormat="1" x14ac:dyDescent="0.25"/>
    <row r="1023527" customFormat="1" x14ac:dyDescent="0.25"/>
    <row r="1023528" customFormat="1" x14ac:dyDescent="0.25"/>
    <row r="1023529" customFormat="1" x14ac:dyDescent="0.25"/>
    <row r="1023530" customFormat="1" x14ac:dyDescent="0.25"/>
    <row r="1023531" customFormat="1" x14ac:dyDescent="0.25"/>
    <row r="1023532" customFormat="1" x14ac:dyDescent="0.25"/>
    <row r="1023533" customFormat="1" x14ac:dyDescent="0.25"/>
    <row r="1023534" customFormat="1" x14ac:dyDescent="0.25"/>
    <row r="1023535" customFormat="1" x14ac:dyDescent="0.25"/>
    <row r="1023536" customFormat="1" x14ac:dyDescent="0.25"/>
    <row r="1023537" customFormat="1" x14ac:dyDescent="0.25"/>
    <row r="1023538" customFormat="1" x14ac:dyDescent="0.25"/>
    <row r="1023539" customFormat="1" x14ac:dyDescent="0.25"/>
    <row r="1023540" customFormat="1" x14ac:dyDescent="0.25"/>
    <row r="1023541" customFormat="1" x14ac:dyDescent="0.25"/>
    <row r="1023542" customFormat="1" x14ac:dyDescent="0.25"/>
    <row r="1023543" customFormat="1" x14ac:dyDescent="0.25"/>
    <row r="1023544" customFormat="1" x14ac:dyDescent="0.25"/>
    <row r="1023545" customFormat="1" x14ac:dyDescent="0.25"/>
    <row r="1023546" customFormat="1" x14ac:dyDescent="0.25"/>
    <row r="1023547" customFormat="1" x14ac:dyDescent="0.25"/>
    <row r="1023548" customFormat="1" x14ac:dyDescent="0.25"/>
    <row r="1023549" customFormat="1" x14ac:dyDescent="0.25"/>
    <row r="1023550" customFormat="1" x14ac:dyDescent="0.25"/>
    <row r="1023551" customFormat="1" x14ac:dyDescent="0.25"/>
    <row r="1023552" customFormat="1" x14ac:dyDescent="0.25"/>
    <row r="1023553" customFormat="1" x14ac:dyDescent="0.25"/>
    <row r="1023554" customFormat="1" x14ac:dyDescent="0.25"/>
    <row r="1023555" customFormat="1" x14ac:dyDescent="0.25"/>
    <row r="1023556" customFormat="1" x14ac:dyDescent="0.25"/>
    <row r="1023557" customFormat="1" x14ac:dyDescent="0.25"/>
    <row r="1023558" customFormat="1" x14ac:dyDescent="0.25"/>
    <row r="1023559" customFormat="1" x14ac:dyDescent="0.25"/>
    <row r="1023560" customFormat="1" x14ac:dyDescent="0.25"/>
    <row r="1023561" customFormat="1" x14ac:dyDescent="0.25"/>
    <row r="1023562" customFormat="1" x14ac:dyDescent="0.25"/>
    <row r="1023563" customFormat="1" x14ac:dyDescent="0.25"/>
    <row r="1023564" customFormat="1" x14ac:dyDescent="0.25"/>
    <row r="1023565" customFormat="1" x14ac:dyDescent="0.25"/>
    <row r="1023566" customFormat="1" x14ac:dyDescent="0.25"/>
    <row r="1023567" customFormat="1" x14ac:dyDescent="0.25"/>
    <row r="1023568" customFormat="1" x14ac:dyDescent="0.25"/>
    <row r="1023569" customFormat="1" x14ac:dyDescent="0.25"/>
    <row r="1023570" customFormat="1" x14ac:dyDescent="0.25"/>
    <row r="1023571" customFormat="1" x14ac:dyDescent="0.25"/>
    <row r="1023572" customFormat="1" x14ac:dyDescent="0.25"/>
    <row r="1023573" customFormat="1" x14ac:dyDescent="0.25"/>
    <row r="1023574" customFormat="1" x14ac:dyDescent="0.25"/>
    <row r="1023575" customFormat="1" x14ac:dyDescent="0.25"/>
    <row r="1023576" customFormat="1" x14ac:dyDescent="0.25"/>
    <row r="1023577" customFormat="1" x14ac:dyDescent="0.25"/>
    <row r="1023578" customFormat="1" x14ac:dyDescent="0.25"/>
    <row r="1023579" customFormat="1" x14ac:dyDescent="0.25"/>
    <row r="1023580" customFormat="1" x14ac:dyDescent="0.25"/>
    <row r="1023581" customFormat="1" x14ac:dyDescent="0.25"/>
    <row r="1023582" customFormat="1" x14ac:dyDescent="0.25"/>
    <row r="1023583" customFormat="1" x14ac:dyDescent="0.25"/>
    <row r="1023584" customFormat="1" x14ac:dyDescent="0.25"/>
    <row r="1023585" customFormat="1" x14ac:dyDescent="0.25"/>
    <row r="1023586" customFormat="1" x14ac:dyDescent="0.25"/>
    <row r="1023587" customFormat="1" x14ac:dyDescent="0.25"/>
    <row r="1023588" customFormat="1" x14ac:dyDescent="0.25"/>
    <row r="1023589" customFormat="1" x14ac:dyDescent="0.25"/>
    <row r="1023590" customFormat="1" x14ac:dyDescent="0.25"/>
    <row r="1023591" customFormat="1" x14ac:dyDescent="0.25"/>
    <row r="1023592" customFormat="1" x14ac:dyDescent="0.25"/>
    <row r="1023593" customFormat="1" x14ac:dyDescent="0.25"/>
    <row r="1023594" customFormat="1" x14ac:dyDescent="0.25"/>
    <row r="1023595" customFormat="1" x14ac:dyDescent="0.25"/>
    <row r="1023596" customFormat="1" x14ac:dyDescent="0.25"/>
    <row r="1023597" customFormat="1" x14ac:dyDescent="0.25"/>
    <row r="1023598" customFormat="1" x14ac:dyDescent="0.25"/>
    <row r="1023599" customFormat="1" x14ac:dyDescent="0.25"/>
    <row r="1023600" customFormat="1" x14ac:dyDescent="0.25"/>
    <row r="1023601" customFormat="1" x14ac:dyDescent="0.25"/>
    <row r="1023602" customFormat="1" x14ac:dyDescent="0.25"/>
    <row r="1023603" customFormat="1" x14ac:dyDescent="0.25"/>
    <row r="1023604" customFormat="1" x14ac:dyDescent="0.25"/>
    <row r="1023605" customFormat="1" x14ac:dyDescent="0.25"/>
    <row r="1023606" customFormat="1" x14ac:dyDescent="0.25"/>
    <row r="1023607" customFormat="1" x14ac:dyDescent="0.25"/>
    <row r="1023608" customFormat="1" x14ac:dyDescent="0.25"/>
    <row r="1023609" customFormat="1" x14ac:dyDescent="0.25"/>
    <row r="1023610" customFormat="1" x14ac:dyDescent="0.25"/>
    <row r="1023611" customFormat="1" x14ac:dyDescent="0.25"/>
    <row r="1023612" customFormat="1" x14ac:dyDescent="0.25"/>
    <row r="1023613" customFormat="1" x14ac:dyDescent="0.25"/>
    <row r="1023614" customFormat="1" x14ac:dyDescent="0.25"/>
    <row r="1023615" customFormat="1" x14ac:dyDescent="0.25"/>
    <row r="1023616" customFormat="1" x14ac:dyDescent="0.25"/>
    <row r="1023617" customFormat="1" x14ac:dyDescent="0.25"/>
    <row r="1023618" customFormat="1" x14ac:dyDescent="0.25"/>
    <row r="1023619" customFormat="1" x14ac:dyDescent="0.25"/>
    <row r="1023620" customFormat="1" x14ac:dyDescent="0.25"/>
    <row r="1023621" customFormat="1" x14ac:dyDescent="0.25"/>
    <row r="1023622" customFormat="1" x14ac:dyDescent="0.25"/>
    <row r="1023623" customFormat="1" x14ac:dyDescent="0.25"/>
    <row r="1023624" customFormat="1" x14ac:dyDescent="0.25"/>
    <row r="1023625" customFormat="1" x14ac:dyDescent="0.25"/>
    <row r="1023626" customFormat="1" x14ac:dyDescent="0.25"/>
    <row r="1023627" customFormat="1" x14ac:dyDescent="0.25"/>
    <row r="1023628" customFormat="1" x14ac:dyDescent="0.25"/>
    <row r="1023629" customFormat="1" x14ac:dyDescent="0.25"/>
    <row r="1023630" customFormat="1" x14ac:dyDescent="0.25"/>
    <row r="1023631" customFormat="1" x14ac:dyDescent="0.25"/>
    <row r="1023632" customFormat="1" x14ac:dyDescent="0.25"/>
    <row r="1023633" customFormat="1" x14ac:dyDescent="0.25"/>
    <row r="1023634" customFormat="1" x14ac:dyDescent="0.25"/>
    <row r="1023635" customFormat="1" x14ac:dyDescent="0.25"/>
    <row r="1023636" customFormat="1" x14ac:dyDescent="0.25"/>
    <row r="1023637" customFormat="1" x14ac:dyDescent="0.25"/>
    <row r="1023638" customFormat="1" x14ac:dyDescent="0.25"/>
    <row r="1023639" customFormat="1" x14ac:dyDescent="0.25"/>
    <row r="1023640" customFormat="1" x14ac:dyDescent="0.25"/>
    <row r="1023641" customFormat="1" x14ac:dyDescent="0.25"/>
    <row r="1023642" customFormat="1" x14ac:dyDescent="0.25"/>
    <row r="1023643" customFormat="1" x14ac:dyDescent="0.25"/>
    <row r="1023644" customFormat="1" x14ac:dyDescent="0.25"/>
    <row r="1023645" customFormat="1" x14ac:dyDescent="0.25"/>
    <row r="1023646" customFormat="1" x14ac:dyDescent="0.25"/>
    <row r="1023647" customFormat="1" x14ac:dyDescent="0.25"/>
    <row r="1023648" customFormat="1" x14ac:dyDescent="0.25"/>
    <row r="1023649" customFormat="1" x14ac:dyDescent="0.25"/>
    <row r="1023650" customFormat="1" x14ac:dyDescent="0.25"/>
    <row r="1023651" customFormat="1" x14ac:dyDescent="0.25"/>
    <row r="1023652" customFormat="1" x14ac:dyDescent="0.25"/>
    <row r="1023653" customFormat="1" x14ac:dyDescent="0.25"/>
    <row r="1023654" customFormat="1" x14ac:dyDescent="0.25"/>
    <row r="1023655" customFormat="1" x14ac:dyDescent="0.25"/>
    <row r="1023656" customFormat="1" x14ac:dyDescent="0.25"/>
    <row r="1023657" customFormat="1" x14ac:dyDescent="0.25"/>
    <row r="1023658" customFormat="1" x14ac:dyDescent="0.25"/>
    <row r="1023659" customFormat="1" x14ac:dyDescent="0.25"/>
    <row r="1023660" customFormat="1" x14ac:dyDescent="0.25"/>
    <row r="1023661" customFormat="1" x14ac:dyDescent="0.25"/>
    <row r="1023662" customFormat="1" x14ac:dyDescent="0.25"/>
    <row r="1023663" customFormat="1" x14ac:dyDescent="0.25"/>
    <row r="1023664" customFormat="1" x14ac:dyDescent="0.25"/>
    <row r="1023665" customFormat="1" x14ac:dyDescent="0.25"/>
    <row r="1023666" customFormat="1" x14ac:dyDescent="0.25"/>
    <row r="1023667" customFormat="1" x14ac:dyDescent="0.25"/>
    <row r="1023668" customFormat="1" x14ac:dyDescent="0.25"/>
    <row r="1023669" customFormat="1" x14ac:dyDescent="0.25"/>
    <row r="1023670" customFormat="1" x14ac:dyDescent="0.25"/>
    <row r="1023671" customFormat="1" x14ac:dyDescent="0.25"/>
    <row r="1023672" customFormat="1" x14ac:dyDescent="0.25"/>
    <row r="1023673" customFormat="1" x14ac:dyDescent="0.25"/>
    <row r="1023674" customFormat="1" x14ac:dyDescent="0.25"/>
    <row r="1023675" customFormat="1" x14ac:dyDescent="0.25"/>
    <row r="1023676" customFormat="1" x14ac:dyDescent="0.25"/>
    <row r="1023677" customFormat="1" x14ac:dyDescent="0.25"/>
    <row r="1023678" customFormat="1" x14ac:dyDescent="0.25"/>
    <row r="1023679" customFormat="1" x14ac:dyDescent="0.25"/>
    <row r="1023680" customFormat="1" x14ac:dyDescent="0.25"/>
    <row r="1023681" customFormat="1" x14ac:dyDescent="0.25"/>
    <row r="1023682" customFormat="1" x14ac:dyDescent="0.25"/>
    <row r="1023683" customFormat="1" x14ac:dyDescent="0.25"/>
    <row r="1023684" customFormat="1" x14ac:dyDescent="0.25"/>
    <row r="1023685" customFormat="1" x14ac:dyDescent="0.25"/>
    <row r="1023686" customFormat="1" x14ac:dyDescent="0.25"/>
    <row r="1023687" customFormat="1" x14ac:dyDescent="0.25"/>
    <row r="1023688" customFormat="1" x14ac:dyDescent="0.25"/>
    <row r="1023689" customFormat="1" x14ac:dyDescent="0.25"/>
    <row r="1023690" customFormat="1" x14ac:dyDescent="0.25"/>
    <row r="1023691" customFormat="1" x14ac:dyDescent="0.25"/>
    <row r="1023692" customFormat="1" x14ac:dyDescent="0.25"/>
    <row r="1023693" customFormat="1" x14ac:dyDescent="0.25"/>
    <row r="1023694" customFormat="1" x14ac:dyDescent="0.25"/>
    <row r="1023695" customFormat="1" x14ac:dyDescent="0.25"/>
    <row r="1023696" customFormat="1" x14ac:dyDescent="0.25"/>
    <row r="1023697" customFormat="1" x14ac:dyDescent="0.25"/>
    <row r="1023698" customFormat="1" x14ac:dyDescent="0.25"/>
    <row r="1023699" customFormat="1" x14ac:dyDescent="0.25"/>
    <row r="1023700" customFormat="1" x14ac:dyDescent="0.25"/>
    <row r="1023701" customFormat="1" x14ac:dyDescent="0.25"/>
    <row r="1023702" customFormat="1" x14ac:dyDescent="0.25"/>
    <row r="1023703" customFormat="1" x14ac:dyDescent="0.25"/>
    <row r="1023704" customFormat="1" x14ac:dyDescent="0.25"/>
    <row r="1023705" customFormat="1" x14ac:dyDescent="0.25"/>
    <row r="1023706" customFormat="1" x14ac:dyDescent="0.25"/>
    <row r="1023707" customFormat="1" x14ac:dyDescent="0.25"/>
    <row r="1023708" customFormat="1" x14ac:dyDescent="0.25"/>
    <row r="1023709" customFormat="1" x14ac:dyDescent="0.25"/>
    <row r="1023710" customFormat="1" x14ac:dyDescent="0.25"/>
    <row r="1023711" customFormat="1" x14ac:dyDescent="0.25"/>
    <row r="1023712" customFormat="1" x14ac:dyDescent="0.25"/>
    <row r="1023713" customFormat="1" x14ac:dyDescent="0.25"/>
    <row r="1023714" customFormat="1" x14ac:dyDescent="0.25"/>
    <row r="1023715" customFormat="1" x14ac:dyDescent="0.25"/>
    <row r="1023716" customFormat="1" x14ac:dyDescent="0.25"/>
    <row r="1023717" customFormat="1" x14ac:dyDescent="0.25"/>
    <row r="1023718" customFormat="1" x14ac:dyDescent="0.25"/>
    <row r="1023719" customFormat="1" x14ac:dyDescent="0.25"/>
    <row r="1023720" customFormat="1" x14ac:dyDescent="0.25"/>
    <row r="1023721" customFormat="1" x14ac:dyDescent="0.25"/>
    <row r="1023722" customFormat="1" x14ac:dyDescent="0.25"/>
    <row r="1023723" customFormat="1" x14ac:dyDescent="0.25"/>
    <row r="1023724" customFormat="1" x14ac:dyDescent="0.25"/>
    <row r="1023725" customFormat="1" x14ac:dyDescent="0.25"/>
    <row r="1023726" customFormat="1" x14ac:dyDescent="0.25"/>
    <row r="1023727" customFormat="1" x14ac:dyDescent="0.25"/>
    <row r="1023728" customFormat="1" x14ac:dyDescent="0.25"/>
    <row r="1023729" customFormat="1" x14ac:dyDescent="0.25"/>
    <row r="1023730" customFormat="1" x14ac:dyDescent="0.25"/>
    <row r="1023731" customFormat="1" x14ac:dyDescent="0.25"/>
    <row r="1023732" customFormat="1" x14ac:dyDescent="0.25"/>
    <row r="1023733" customFormat="1" x14ac:dyDescent="0.25"/>
    <row r="1023734" customFormat="1" x14ac:dyDescent="0.25"/>
    <row r="1023735" customFormat="1" x14ac:dyDescent="0.25"/>
    <row r="1023736" customFormat="1" x14ac:dyDescent="0.25"/>
    <row r="1023737" customFormat="1" x14ac:dyDescent="0.25"/>
    <row r="1023738" customFormat="1" x14ac:dyDescent="0.25"/>
    <row r="1023739" customFormat="1" x14ac:dyDescent="0.25"/>
    <row r="1023740" customFormat="1" x14ac:dyDescent="0.25"/>
    <row r="1023741" customFormat="1" x14ac:dyDescent="0.25"/>
    <row r="1023742" customFormat="1" x14ac:dyDescent="0.25"/>
    <row r="1023743" customFormat="1" x14ac:dyDescent="0.25"/>
    <row r="1023744" customFormat="1" x14ac:dyDescent="0.25"/>
    <row r="1023745" customFormat="1" x14ac:dyDescent="0.25"/>
    <row r="1023746" customFormat="1" x14ac:dyDescent="0.25"/>
    <row r="1023747" customFormat="1" x14ac:dyDescent="0.25"/>
    <row r="1023748" customFormat="1" x14ac:dyDescent="0.25"/>
    <row r="1023749" customFormat="1" x14ac:dyDescent="0.25"/>
    <row r="1023750" customFormat="1" x14ac:dyDescent="0.25"/>
    <row r="1023751" customFormat="1" x14ac:dyDescent="0.25"/>
    <row r="1023752" customFormat="1" x14ac:dyDescent="0.25"/>
    <row r="1023753" customFormat="1" x14ac:dyDescent="0.25"/>
    <row r="1023754" customFormat="1" x14ac:dyDescent="0.25"/>
    <row r="1023755" customFormat="1" x14ac:dyDescent="0.25"/>
    <row r="1023756" customFormat="1" x14ac:dyDescent="0.25"/>
    <row r="1023757" customFormat="1" x14ac:dyDescent="0.25"/>
    <row r="1023758" customFormat="1" x14ac:dyDescent="0.25"/>
    <row r="1023759" customFormat="1" x14ac:dyDescent="0.25"/>
    <row r="1023760" customFormat="1" x14ac:dyDescent="0.25"/>
    <row r="1023761" customFormat="1" x14ac:dyDescent="0.25"/>
    <row r="1023762" customFormat="1" x14ac:dyDescent="0.25"/>
    <row r="1023763" customFormat="1" x14ac:dyDescent="0.25"/>
    <row r="1023764" customFormat="1" x14ac:dyDescent="0.25"/>
    <row r="1023765" customFormat="1" x14ac:dyDescent="0.25"/>
    <row r="1023766" customFormat="1" x14ac:dyDescent="0.25"/>
    <row r="1023767" customFormat="1" x14ac:dyDescent="0.25"/>
    <row r="1023768" customFormat="1" x14ac:dyDescent="0.25"/>
    <row r="1023769" customFormat="1" x14ac:dyDescent="0.25"/>
    <row r="1023770" customFormat="1" x14ac:dyDescent="0.25"/>
    <row r="1023771" customFormat="1" x14ac:dyDescent="0.25"/>
    <row r="1023772" customFormat="1" x14ac:dyDescent="0.25"/>
    <row r="1023773" customFormat="1" x14ac:dyDescent="0.25"/>
    <row r="1023774" customFormat="1" x14ac:dyDescent="0.25"/>
    <row r="1023775" customFormat="1" x14ac:dyDescent="0.25"/>
    <row r="1023776" customFormat="1" x14ac:dyDescent="0.25"/>
    <row r="1023777" customFormat="1" x14ac:dyDescent="0.25"/>
    <row r="1023778" customFormat="1" x14ac:dyDescent="0.25"/>
    <row r="1023779" customFormat="1" x14ac:dyDescent="0.25"/>
    <row r="1023780" customFormat="1" x14ac:dyDescent="0.25"/>
    <row r="1023781" customFormat="1" x14ac:dyDescent="0.25"/>
    <row r="1023782" customFormat="1" x14ac:dyDescent="0.25"/>
    <row r="1023783" customFormat="1" x14ac:dyDescent="0.25"/>
    <row r="1023784" customFormat="1" x14ac:dyDescent="0.25"/>
    <row r="1023785" customFormat="1" x14ac:dyDescent="0.25"/>
    <row r="1023786" customFormat="1" x14ac:dyDescent="0.25"/>
    <row r="1023787" customFormat="1" x14ac:dyDescent="0.25"/>
    <row r="1023788" customFormat="1" x14ac:dyDescent="0.25"/>
    <row r="1023789" customFormat="1" x14ac:dyDescent="0.25"/>
    <row r="1023790" customFormat="1" x14ac:dyDescent="0.25"/>
    <row r="1023791" customFormat="1" x14ac:dyDescent="0.25"/>
    <row r="1023792" customFormat="1" x14ac:dyDescent="0.25"/>
    <row r="1023793" customFormat="1" x14ac:dyDescent="0.25"/>
    <row r="1023794" customFormat="1" x14ac:dyDescent="0.25"/>
    <row r="1023795" customFormat="1" x14ac:dyDescent="0.25"/>
    <row r="1023796" customFormat="1" x14ac:dyDescent="0.25"/>
    <row r="1023797" customFormat="1" x14ac:dyDescent="0.25"/>
    <row r="1023798" customFormat="1" x14ac:dyDescent="0.25"/>
    <row r="1023799" customFormat="1" x14ac:dyDescent="0.25"/>
    <row r="1023800" customFormat="1" x14ac:dyDescent="0.25"/>
    <row r="1023801" customFormat="1" x14ac:dyDescent="0.25"/>
    <row r="1023802" customFormat="1" x14ac:dyDescent="0.25"/>
    <row r="1023803" customFormat="1" x14ac:dyDescent="0.25"/>
    <row r="1023804" customFormat="1" x14ac:dyDescent="0.25"/>
    <row r="1023805" customFormat="1" x14ac:dyDescent="0.25"/>
    <row r="1023806" customFormat="1" x14ac:dyDescent="0.25"/>
    <row r="1023807" customFormat="1" x14ac:dyDescent="0.25"/>
    <row r="1023808" customFormat="1" x14ac:dyDescent="0.25"/>
    <row r="1023809" customFormat="1" x14ac:dyDescent="0.25"/>
    <row r="1023810" customFormat="1" x14ac:dyDescent="0.25"/>
    <row r="1023811" customFormat="1" x14ac:dyDescent="0.25"/>
    <row r="1023812" customFormat="1" x14ac:dyDescent="0.25"/>
    <row r="1023813" customFormat="1" x14ac:dyDescent="0.25"/>
    <row r="1023814" customFormat="1" x14ac:dyDescent="0.25"/>
    <row r="1023815" customFormat="1" x14ac:dyDescent="0.25"/>
    <row r="1023816" customFormat="1" x14ac:dyDescent="0.25"/>
    <row r="1023817" customFormat="1" x14ac:dyDescent="0.25"/>
    <row r="1023818" customFormat="1" x14ac:dyDescent="0.25"/>
    <row r="1023819" customFormat="1" x14ac:dyDescent="0.25"/>
    <row r="1023820" customFormat="1" x14ac:dyDescent="0.25"/>
    <row r="1023821" customFormat="1" x14ac:dyDescent="0.25"/>
    <row r="1023822" customFormat="1" x14ac:dyDescent="0.25"/>
    <row r="1023823" customFormat="1" x14ac:dyDescent="0.25"/>
    <row r="1023824" customFormat="1" x14ac:dyDescent="0.25"/>
    <row r="1023825" customFormat="1" x14ac:dyDescent="0.25"/>
    <row r="1023826" customFormat="1" x14ac:dyDescent="0.25"/>
    <row r="1023827" customFormat="1" x14ac:dyDescent="0.25"/>
    <row r="1023828" customFormat="1" x14ac:dyDescent="0.25"/>
    <row r="1023829" customFormat="1" x14ac:dyDescent="0.25"/>
    <row r="1023830" customFormat="1" x14ac:dyDescent="0.25"/>
    <row r="1023831" customFormat="1" x14ac:dyDescent="0.25"/>
    <row r="1023832" customFormat="1" x14ac:dyDescent="0.25"/>
    <row r="1023833" customFormat="1" x14ac:dyDescent="0.25"/>
    <row r="1023834" customFormat="1" x14ac:dyDescent="0.25"/>
    <row r="1023835" customFormat="1" x14ac:dyDescent="0.25"/>
    <row r="1023836" customFormat="1" x14ac:dyDescent="0.25"/>
    <row r="1023837" customFormat="1" x14ac:dyDescent="0.25"/>
    <row r="1023838" customFormat="1" x14ac:dyDescent="0.25"/>
    <row r="1023839" customFormat="1" x14ac:dyDescent="0.25"/>
    <row r="1023840" customFormat="1" x14ac:dyDescent="0.25"/>
    <row r="1023841" customFormat="1" x14ac:dyDescent="0.25"/>
    <row r="1023842" customFormat="1" x14ac:dyDescent="0.25"/>
    <row r="1023843" customFormat="1" x14ac:dyDescent="0.25"/>
    <row r="1023844" customFormat="1" x14ac:dyDescent="0.25"/>
    <row r="1023845" customFormat="1" x14ac:dyDescent="0.25"/>
    <row r="1023846" customFormat="1" x14ac:dyDescent="0.25"/>
    <row r="1023847" customFormat="1" x14ac:dyDescent="0.25"/>
    <row r="1023848" customFormat="1" x14ac:dyDescent="0.25"/>
    <row r="1023849" customFormat="1" x14ac:dyDescent="0.25"/>
    <row r="1023850" customFormat="1" x14ac:dyDescent="0.25"/>
    <row r="1023851" customFormat="1" x14ac:dyDescent="0.25"/>
    <row r="1023852" customFormat="1" x14ac:dyDescent="0.25"/>
    <row r="1023853" customFormat="1" x14ac:dyDescent="0.25"/>
    <row r="1023854" customFormat="1" x14ac:dyDescent="0.25"/>
    <row r="1023855" customFormat="1" x14ac:dyDescent="0.25"/>
    <row r="1023856" customFormat="1" x14ac:dyDescent="0.25"/>
    <row r="1023857" customFormat="1" x14ac:dyDescent="0.25"/>
    <row r="1023858" customFormat="1" x14ac:dyDescent="0.25"/>
    <row r="1023859" customFormat="1" x14ac:dyDescent="0.25"/>
    <row r="1023860" customFormat="1" x14ac:dyDescent="0.25"/>
    <row r="1023861" customFormat="1" x14ac:dyDescent="0.25"/>
    <row r="1023862" customFormat="1" x14ac:dyDescent="0.25"/>
    <row r="1023863" customFormat="1" x14ac:dyDescent="0.25"/>
    <row r="1023864" customFormat="1" x14ac:dyDescent="0.25"/>
    <row r="1023865" customFormat="1" x14ac:dyDescent="0.25"/>
    <row r="1023866" customFormat="1" x14ac:dyDescent="0.25"/>
    <row r="1023867" customFormat="1" x14ac:dyDescent="0.25"/>
    <row r="1023868" customFormat="1" x14ac:dyDescent="0.25"/>
    <row r="1023869" customFormat="1" x14ac:dyDescent="0.25"/>
    <row r="1023870" customFormat="1" x14ac:dyDescent="0.25"/>
    <row r="1023871" customFormat="1" x14ac:dyDescent="0.25"/>
    <row r="1023872" customFormat="1" x14ac:dyDescent="0.25"/>
    <row r="1023873" customFormat="1" x14ac:dyDescent="0.25"/>
    <row r="1023874" customFormat="1" x14ac:dyDescent="0.25"/>
    <row r="1023875" customFormat="1" x14ac:dyDescent="0.25"/>
    <row r="1023876" customFormat="1" x14ac:dyDescent="0.25"/>
    <row r="1023877" customFormat="1" x14ac:dyDescent="0.25"/>
    <row r="1023878" customFormat="1" x14ac:dyDescent="0.25"/>
    <row r="1023879" customFormat="1" x14ac:dyDescent="0.25"/>
    <row r="1023880" customFormat="1" x14ac:dyDescent="0.25"/>
    <row r="1023881" customFormat="1" x14ac:dyDescent="0.25"/>
    <row r="1023882" customFormat="1" x14ac:dyDescent="0.25"/>
    <row r="1023883" customFormat="1" x14ac:dyDescent="0.25"/>
    <row r="1023884" customFormat="1" x14ac:dyDescent="0.25"/>
    <row r="1023885" customFormat="1" x14ac:dyDescent="0.25"/>
    <row r="1023886" customFormat="1" x14ac:dyDescent="0.25"/>
    <row r="1023887" customFormat="1" x14ac:dyDescent="0.25"/>
    <row r="1023888" customFormat="1" x14ac:dyDescent="0.25"/>
    <row r="1023889" customFormat="1" x14ac:dyDescent="0.25"/>
    <row r="1023890" customFormat="1" x14ac:dyDescent="0.25"/>
    <row r="1023891" customFormat="1" x14ac:dyDescent="0.25"/>
    <row r="1023892" customFormat="1" x14ac:dyDescent="0.25"/>
    <row r="1023893" customFormat="1" x14ac:dyDescent="0.25"/>
    <row r="1023894" customFormat="1" x14ac:dyDescent="0.25"/>
    <row r="1023895" customFormat="1" x14ac:dyDescent="0.25"/>
    <row r="1023896" customFormat="1" x14ac:dyDescent="0.25"/>
    <row r="1023897" customFormat="1" x14ac:dyDescent="0.25"/>
    <row r="1023898" customFormat="1" x14ac:dyDescent="0.25"/>
    <row r="1023899" customFormat="1" x14ac:dyDescent="0.25"/>
    <row r="1023900" customFormat="1" x14ac:dyDescent="0.25"/>
    <row r="1023901" customFormat="1" x14ac:dyDescent="0.25"/>
    <row r="1023902" customFormat="1" x14ac:dyDescent="0.25"/>
    <row r="1023903" customFormat="1" x14ac:dyDescent="0.25"/>
    <row r="1023904" customFormat="1" x14ac:dyDescent="0.25"/>
    <row r="1023905" customFormat="1" x14ac:dyDescent="0.25"/>
    <row r="1023906" customFormat="1" x14ac:dyDescent="0.25"/>
    <row r="1023907" customFormat="1" x14ac:dyDescent="0.25"/>
    <row r="1023908" customFormat="1" x14ac:dyDescent="0.25"/>
    <row r="1023909" customFormat="1" x14ac:dyDescent="0.25"/>
    <row r="1023910" customFormat="1" x14ac:dyDescent="0.25"/>
    <row r="1023911" customFormat="1" x14ac:dyDescent="0.25"/>
    <row r="1023912" customFormat="1" x14ac:dyDescent="0.25"/>
    <row r="1023913" customFormat="1" x14ac:dyDescent="0.25"/>
    <row r="1023914" customFormat="1" x14ac:dyDescent="0.25"/>
    <row r="1023915" customFormat="1" x14ac:dyDescent="0.25"/>
    <row r="1023916" customFormat="1" x14ac:dyDescent="0.25"/>
    <row r="1023917" customFormat="1" x14ac:dyDescent="0.25"/>
    <row r="1023918" customFormat="1" x14ac:dyDescent="0.25"/>
    <row r="1023919" customFormat="1" x14ac:dyDescent="0.25"/>
    <row r="1023920" customFormat="1" x14ac:dyDescent="0.25"/>
    <row r="1023921" customFormat="1" x14ac:dyDescent="0.25"/>
    <row r="1023922" customFormat="1" x14ac:dyDescent="0.25"/>
    <row r="1023923" customFormat="1" x14ac:dyDescent="0.25"/>
    <row r="1023924" customFormat="1" x14ac:dyDescent="0.25"/>
    <row r="1023925" customFormat="1" x14ac:dyDescent="0.25"/>
    <row r="1023926" customFormat="1" x14ac:dyDescent="0.25"/>
    <row r="1023927" customFormat="1" x14ac:dyDescent="0.25"/>
    <row r="1023928" customFormat="1" x14ac:dyDescent="0.25"/>
    <row r="1023929" customFormat="1" x14ac:dyDescent="0.25"/>
    <row r="1023930" customFormat="1" x14ac:dyDescent="0.25"/>
    <row r="1023931" customFormat="1" x14ac:dyDescent="0.25"/>
    <row r="1023932" customFormat="1" x14ac:dyDescent="0.25"/>
    <row r="1023933" customFormat="1" x14ac:dyDescent="0.25"/>
    <row r="1023934" customFormat="1" x14ac:dyDescent="0.25"/>
    <row r="1023935" customFormat="1" x14ac:dyDescent="0.25"/>
    <row r="1023936" customFormat="1" x14ac:dyDescent="0.25"/>
    <row r="1023937" customFormat="1" x14ac:dyDescent="0.25"/>
    <row r="1023938" customFormat="1" x14ac:dyDescent="0.25"/>
    <row r="1023939" customFormat="1" x14ac:dyDescent="0.25"/>
    <row r="1023940" customFormat="1" x14ac:dyDescent="0.25"/>
    <row r="1023941" customFormat="1" x14ac:dyDescent="0.25"/>
    <row r="1023942" customFormat="1" x14ac:dyDescent="0.25"/>
    <row r="1023943" customFormat="1" x14ac:dyDescent="0.25"/>
    <row r="1023944" customFormat="1" x14ac:dyDescent="0.25"/>
    <row r="1023945" customFormat="1" x14ac:dyDescent="0.25"/>
    <row r="1023946" customFormat="1" x14ac:dyDescent="0.25"/>
    <row r="1023947" customFormat="1" x14ac:dyDescent="0.25"/>
    <row r="1023948" customFormat="1" x14ac:dyDescent="0.25"/>
    <row r="1023949" customFormat="1" x14ac:dyDescent="0.25"/>
    <row r="1023950" customFormat="1" x14ac:dyDescent="0.25"/>
    <row r="1023951" customFormat="1" x14ac:dyDescent="0.25"/>
    <row r="1023952" customFormat="1" x14ac:dyDescent="0.25"/>
    <row r="1023953" customFormat="1" x14ac:dyDescent="0.25"/>
    <row r="1023954" customFormat="1" x14ac:dyDescent="0.25"/>
    <row r="1023955" customFormat="1" x14ac:dyDescent="0.25"/>
    <row r="1023956" customFormat="1" x14ac:dyDescent="0.25"/>
    <row r="1023957" customFormat="1" x14ac:dyDescent="0.25"/>
    <row r="1023958" customFormat="1" x14ac:dyDescent="0.25"/>
    <row r="1023959" customFormat="1" x14ac:dyDescent="0.25"/>
    <row r="1023960" customFormat="1" x14ac:dyDescent="0.25"/>
    <row r="1023961" customFormat="1" x14ac:dyDescent="0.25"/>
    <row r="1023962" customFormat="1" x14ac:dyDescent="0.25"/>
    <row r="1023963" customFormat="1" x14ac:dyDescent="0.25"/>
    <row r="1023964" customFormat="1" x14ac:dyDescent="0.25"/>
    <row r="1023965" customFormat="1" x14ac:dyDescent="0.25"/>
    <row r="1023966" customFormat="1" x14ac:dyDescent="0.25"/>
    <row r="1023967" customFormat="1" x14ac:dyDescent="0.25"/>
    <row r="1023968" customFormat="1" x14ac:dyDescent="0.25"/>
    <row r="1023969" customFormat="1" x14ac:dyDescent="0.25"/>
    <row r="1023970" customFormat="1" x14ac:dyDescent="0.25"/>
    <row r="1023971" customFormat="1" x14ac:dyDescent="0.25"/>
    <row r="1023972" customFormat="1" x14ac:dyDescent="0.25"/>
    <row r="1023973" customFormat="1" x14ac:dyDescent="0.25"/>
    <row r="1023974" customFormat="1" x14ac:dyDescent="0.25"/>
    <row r="1023975" customFormat="1" x14ac:dyDescent="0.25"/>
    <row r="1023976" customFormat="1" x14ac:dyDescent="0.25"/>
    <row r="1023977" customFormat="1" x14ac:dyDescent="0.25"/>
    <row r="1023978" customFormat="1" x14ac:dyDescent="0.25"/>
    <row r="1023979" customFormat="1" x14ac:dyDescent="0.25"/>
    <row r="1023980" customFormat="1" x14ac:dyDescent="0.25"/>
    <row r="1023981" customFormat="1" x14ac:dyDescent="0.25"/>
    <row r="1023982" customFormat="1" x14ac:dyDescent="0.25"/>
    <row r="1023983" customFormat="1" x14ac:dyDescent="0.25"/>
    <row r="1023984" customFormat="1" x14ac:dyDescent="0.25"/>
    <row r="1023985" customFormat="1" x14ac:dyDescent="0.25"/>
    <row r="1023986" customFormat="1" x14ac:dyDescent="0.25"/>
    <row r="1023987" customFormat="1" x14ac:dyDescent="0.25"/>
    <row r="1023988" customFormat="1" x14ac:dyDescent="0.25"/>
    <row r="1023989" customFormat="1" x14ac:dyDescent="0.25"/>
    <row r="1023990" customFormat="1" x14ac:dyDescent="0.25"/>
    <row r="1023991" customFormat="1" x14ac:dyDescent="0.25"/>
    <row r="1023992" customFormat="1" x14ac:dyDescent="0.25"/>
    <row r="1023993" customFormat="1" x14ac:dyDescent="0.25"/>
    <row r="1023994" customFormat="1" x14ac:dyDescent="0.25"/>
    <row r="1023995" customFormat="1" x14ac:dyDescent="0.25"/>
    <row r="1023996" customFormat="1" x14ac:dyDescent="0.25"/>
    <row r="1023997" customFormat="1" x14ac:dyDescent="0.25"/>
    <row r="1023998" customFormat="1" x14ac:dyDescent="0.25"/>
    <row r="1023999" customFormat="1" x14ac:dyDescent="0.25"/>
    <row r="1024000" customFormat="1" x14ac:dyDescent="0.25"/>
    <row r="1024001" customFormat="1" x14ac:dyDescent="0.25"/>
    <row r="1024002" customFormat="1" x14ac:dyDescent="0.25"/>
    <row r="1024003" customFormat="1" x14ac:dyDescent="0.25"/>
    <row r="1024004" customFormat="1" x14ac:dyDescent="0.25"/>
    <row r="1024005" customFormat="1" x14ac:dyDescent="0.25"/>
    <row r="1024006" customFormat="1" x14ac:dyDescent="0.25"/>
    <row r="1024007" customFormat="1" x14ac:dyDescent="0.25"/>
    <row r="1024008" customFormat="1" x14ac:dyDescent="0.25"/>
    <row r="1024009" customFormat="1" x14ac:dyDescent="0.25"/>
    <row r="1024010" customFormat="1" x14ac:dyDescent="0.25"/>
    <row r="1024011" customFormat="1" x14ac:dyDescent="0.25"/>
    <row r="1024012" customFormat="1" x14ac:dyDescent="0.25"/>
    <row r="1024013" customFormat="1" x14ac:dyDescent="0.25"/>
    <row r="1024014" customFormat="1" x14ac:dyDescent="0.25"/>
    <row r="1024015" customFormat="1" x14ac:dyDescent="0.25"/>
    <row r="1024016" customFormat="1" x14ac:dyDescent="0.25"/>
    <row r="1024017" customFormat="1" x14ac:dyDescent="0.25"/>
    <row r="1024018" customFormat="1" x14ac:dyDescent="0.25"/>
    <row r="1024019" customFormat="1" x14ac:dyDescent="0.25"/>
    <row r="1024020" customFormat="1" x14ac:dyDescent="0.25"/>
    <row r="1024021" customFormat="1" x14ac:dyDescent="0.25"/>
    <row r="1024022" customFormat="1" x14ac:dyDescent="0.25"/>
    <row r="1024023" customFormat="1" x14ac:dyDescent="0.25"/>
    <row r="1024024" customFormat="1" x14ac:dyDescent="0.25"/>
    <row r="1024025" customFormat="1" x14ac:dyDescent="0.25"/>
    <row r="1024026" customFormat="1" x14ac:dyDescent="0.25"/>
    <row r="1024027" customFormat="1" x14ac:dyDescent="0.25"/>
    <row r="1024028" customFormat="1" x14ac:dyDescent="0.25"/>
    <row r="1024029" customFormat="1" x14ac:dyDescent="0.25"/>
    <row r="1024030" customFormat="1" x14ac:dyDescent="0.25"/>
    <row r="1024031" customFormat="1" x14ac:dyDescent="0.25"/>
    <row r="1024032" customFormat="1" x14ac:dyDescent="0.25"/>
    <row r="1024033" customFormat="1" x14ac:dyDescent="0.25"/>
    <row r="1024034" customFormat="1" x14ac:dyDescent="0.25"/>
    <row r="1024035" customFormat="1" x14ac:dyDescent="0.25"/>
    <row r="1024036" customFormat="1" x14ac:dyDescent="0.25"/>
    <row r="1024037" customFormat="1" x14ac:dyDescent="0.25"/>
    <row r="1024038" customFormat="1" x14ac:dyDescent="0.25"/>
    <row r="1024039" customFormat="1" x14ac:dyDescent="0.25"/>
    <row r="1024040" customFormat="1" x14ac:dyDescent="0.25"/>
    <row r="1024041" customFormat="1" x14ac:dyDescent="0.25"/>
    <row r="1024042" customFormat="1" x14ac:dyDescent="0.25"/>
    <row r="1024043" customFormat="1" x14ac:dyDescent="0.25"/>
    <row r="1024044" customFormat="1" x14ac:dyDescent="0.25"/>
    <row r="1024045" customFormat="1" x14ac:dyDescent="0.25"/>
    <row r="1024046" customFormat="1" x14ac:dyDescent="0.25"/>
    <row r="1024047" customFormat="1" x14ac:dyDescent="0.25"/>
    <row r="1024048" customFormat="1" x14ac:dyDescent="0.25"/>
    <row r="1024049" customFormat="1" x14ac:dyDescent="0.25"/>
    <row r="1024050" customFormat="1" x14ac:dyDescent="0.25"/>
    <row r="1024051" customFormat="1" x14ac:dyDescent="0.25"/>
    <row r="1024052" customFormat="1" x14ac:dyDescent="0.25"/>
    <row r="1024053" customFormat="1" x14ac:dyDescent="0.25"/>
    <row r="1024054" customFormat="1" x14ac:dyDescent="0.25"/>
    <row r="1024055" customFormat="1" x14ac:dyDescent="0.25"/>
    <row r="1024056" customFormat="1" x14ac:dyDescent="0.25"/>
    <row r="1024057" customFormat="1" x14ac:dyDescent="0.25"/>
    <row r="1024058" customFormat="1" x14ac:dyDescent="0.25"/>
    <row r="1024059" customFormat="1" x14ac:dyDescent="0.25"/>
    <row r="1024060" customFormat="1" x14ac:dyDescent="0.25"/>
    <row r="1024061" customFormat="1" x14ac:dyDescent="0.25"/>
    <row r="1024062" customFormat="1" x14ac:dyDescent="0.25"/>
    <row r="1024063" customFormat="1" x14ac:dyDescent="0.25"/>
    <row r="1024064" customFormat="1" x14ac:dyDescent="0.25"/>
    <row r="1024065" customFormat="1" x14ac:dyDescent="0.25"/>
    <row r="1024066" customFormat="1" x14ac:dyDescent="0.25"/>
    <row r="1024067" customFormat="1" x14ac:dyDescent="0.25"/>
    <row r="1024068" customFormat="1" x14ac:dyDescent="0.25"/>
    <row r="1024069" customFormat="1" x14ac:dyDescent="0.25"/>
    <row r="1024070" customFormat="1" x14ac:dyDescent="0.25"/>
    <row r="1024071" customFormat="1" x14ac:dyDescent="0.25"/>
    <row r="1024072" customFormat="1" x14ac:dyDescent="0.25"/>
    <row r="1024073" customFormat="1" x14ac:dyDescent="0.25"/>
    <row r="1024074" customFormat="1" x14ac:dyDescent="0.25"/>
    <row r="1024075" customFormat="1" x14ac:dyDescent="0.25"/>
    <row r="1024076" customFormat="1" x14ac:dyDescent="0.25"/>
    <row r="1024077" customFormat="1" x14ac:dyDescent="0.25"/>
    <row r="1024078" customFormat="1" x14ac:dyDescent="0.25"/>
    <row r="1024079" customFormat="1" x14ac:dyDescent="0.25"/>
    <row r="1024080" customFormat="1" x14ac:dyDescent="0.25"/>
    <row r="1024081" customFormat="1" x14ac:dyDescent="0.25"/>
    <row r="1024082" customFormat="1" x14ac:dyDescent="0.25"/>
    <row r="1024083" customFormat="1" x14ac:dyDescent="0.25"/>
    <row r="1024084" customFormat="1" x14ac:dyDescent="0.25"/>
    <row r="1024085" customFormat="1" x14ac:dyDescent="0.25"/>
    <row r="1024086" customFormat="1" x14ac:dyDescent="0.25"/>
    <row r="1024087" customFormat="1" x14ac:dyDescent="0.25"/>
    <row r="1024088" customFormat="1" x14ac:dyDescent="0.25"/>
    <row r="1024089" customFormat="1" x14ac:dyDescent="0.25"/>
    <row r="1024090" customFormat="1" x14ac:dyDescent="0.25"/>
    <row r="1024091" customFormat="1" x14ac:dyDescent="0.25"/>
    <row r="1024092" customFormat="1" x14ac:dyDescent="0.25"/>
    <row r="1024093" customFormat="1" x14ac:dyDescent="0.25"/>
    <row r="1024094" customFormat="1" x14ac:dyDescent="0.25"/>
    <row r="1024095" customFormat="1" x14ac:dyDescent="0.25"/>
    <row r="1024096" customFormat="1" x14ac:dyDescent="0.25"/>
    <row r="1024097" customFormat="1" x14ac:dyDescent="0.25"/>
    <row r="1024098" customFormat="1" x14ac:dyDescent="0.25"/>
    <row r="1024099" customFormat="1" x14ac:dyDescent="0.25"/>
    <row r="1024100" customFormat="1" x14ac:dyDescent="0.25"/>
    <row r="1024101" customFormat="1" x14ac:dyDescent="0.25"/>
    <row r="1024102" customFormat="1" x14ac:dyDescent="0.25"/>
    <row r="1024103" customFormat="1" x14ac:dyDescent="0.25"/>
    <row r="1024104" customFormat="1" x14ac:dyDescent="0.25"/>
    <row r="1024105" customFormat="1" x14ac:dyDescent="0.25"/>
    <row r="1024106" customFormat="1" x14ac:dyDescent="0.25"/>
    <row r="1024107" customFormat="1" x14ac:dyDescent="0.25"/>
    <row r="1024108" customFormat="1" x14ac:dyDescent="0.25"/>
    <row r="1024109" customFormat="1" x14ac:dyDescent="0.25"/>
    <row r="1024110" customFormat="1" x14ac:dyDescent="0.25"/>
    <row r="1024111" customFormat="1" x14ac:dyDescent="0.25"/>
    <row r="1024112" customFormat="1" x14ac:dyDescent="0.25"/>
    <row r="1024113" customFormat="1" x14ac:dyDescent="0.25"/>
    <row r="1024114" customFormat="1" x14ac:dyDescent="0.25"/>
    <row r="1024115" customFormat="1" x14ac:dyDescent="0.25"/>
    <row r="1024116" customFormat="1" x14ac:dyDescent="0.25"/>
    <row r="1024117" customFormat="1" x14ac:dyDescent="0.25"/>
    <row r="1024118" customFormat="1" x14ac:dyDescent="0.25"/>
    <row r="1024119" customFormat="1" x14ac:dyDescent="0.25"/>
    <row r="1024120" customFormat="1" x14ac:dyDescent="0.25"/>
    <row r="1024121" customFormat="1" x14ac:dyDescent="0.25"/>
    <row r="1024122" customFormat="1" x14ac:dyDescent="0.25"/>
    <row r="1024123" customFormat="1" x14ac:dyDescent="0.25"/>
    <row r="1024124" customFormat="1" x14ac:dyDescent="0.25"/>
    <row r="1024125" customFormat="1" x14ac:dyDescent="0.25"/>
    <row r="1024126" customFormat="1" x14ac:dyDescent="0.25"/>
    <row r="1024127" customFormat="1" x14ac:dyDescent="0.25"/>
    <row r="1024128" customFormat="1" x14ac:dyDescent="0.25"/>
    <row r="1024129" customFormat="1" x14ac:dyDescent="0.25"/>
    <row r="1024130" customFormat="1" x14ac:dyDescent="0.25"/>
    <row r="1024131" customFormat="1" x14ac:dyDescent="0.25"/>
    <row r="1024132" customFormat="1" x14ac:dyDescent="0.25"/>
    <row r="1024133" customFormat="1" x14ac:dyDescent="0.25"/>
    <row r="1024134" customFormat="1" x14ac:dyDescent="0.25"/>
    <row r="1024135" customFormat="1" x14ac:dyDescent="0.25"/>
    <row r="1024136" customFormat="1" x14ac:dyDescent="0.25"/>
    <row r="1024137" customFormat="1" x14ac:dyDescent="0.25"/>
    <row r="1024138" customFormat="1" x14ac:dyDescent="0.25"/>
    <row r="1024139" customFormat="1" x14ac:dyDescent="0.25"/>
    <row r="1024140" customFormat="1" x14ac:dyDescent="0.25"/>
    <row r="1024141" customFormat="1" x14ac:dyDescent="0.25"/>
    <row r="1024142" customFormat="1" x14ac:dyDescent="0.25"/>
    <row r="1024143" customFormat="1" x14ac:dyDescent="0.25"/>
    <row r="1024144" customFormat="1" x14ac:dyDescent="0.25"/>
    <row r="1024145" customFormat="1" x14ac:dyDescent="0.25"/>
    <row r="1024146" customFormat="1" x14ac:dyDescent="0.25"/>
    <row r="1024147" customFormat="1" x14ac:dyDescent="0.25"/>
    <row r="1024148" customFormat="1" x14ac:dyDescent="0.25"/>
    <row r="1024149" customFormat="1" x14ac:dyDescent="0.25"/>
    <row r="1024150" customFormat="1" x14ac:dyDescent="0.25"/>
    <row r="1024151" customFormat="1" x14ac:dyDescent="0.25"/>
    <row r="1024152" customFormat="1" x14ac:dyDescent="0.25"/>
    <row r="1024153" customFormat="1" x14ac:dyDescent="0.25"/>
    <row r="1024154" customFormat="1" x14ac:dyDescent="0.25"/>
    <row r="1024155" customFormat="1" x14ac:dyDescent="0.25"/>
    <row r="1024156" customFormat="1" x14ac:dyDescent="0.25"/>
    <row r="1024157" customFormat="1" x14ac:dyDescent="0.25"/>
    <row r="1024158" customFormat="1" x14ac:dyDescent="0.25"/>
    <row r="1024159" customFormat="1" x14ac:dyDescent="0.25"/>
    <row r="1024160" customFormat="1" x14ac:dyDescent="0.25"/>
    <row r="1024161" customFormat="1" x14ac:dyDescent="0.25"/>
    <row r="1024162" customFormat="1" x14ac:dyDescent="0.25"/>
    <row r="1024163" customFormat="1" x14ac:dyDescent="0.25"/>
    <row r="1024164" customFormat="1" x14ac:dyDescent="0.25"/>
    <row r="1024165" customFormat="1" x14ac:dyDescent="0.25"/>
    <row r="1024166" customFormat="1" x14ac:dyDescent="0.25"/>
    <row r="1024167" customFormat="1" x14ac:dyDescent="0.25"/>
    <row r="1024168" customFormat="1" x14ac:dyDescent="0.25"/>
    <row r="1024169" customFormat="1" x14ac:dyDescent="0.25"/>
    <row r="1024170" customFormat="1" x14ac:dyDescent="0.25"/>
    <row r="1024171" customFormat="1" x14ac:dyDescent="0.25"/>
    <row r="1024172" customFormat="1" x14ac:dyDescent="0.25"/>
    <row r="1024173" customFormat="1" x14ac:dyDescent="0.25"/>
    <row r="1024174" customFormat="1" x14ac:dyDescent="0.25"/>
    <row r="1024175" customFormat="1" x14ac:dyDescent="0.25"/>
    <row r="1024176" customFormat="1" x14ac:dyDescent="0.25"/>
    <row r="1024177" customFormat="1" x14ac:dyDescent="0.25"/>
    <row r="1024178" customFormat="1" x14ac:dyDescent="0.25"/>
    <row r="1024179" customFormat="1" x14ac:dyDescent="0.25"/>
    <row r="1024180" customFormat="1" x14ac:dyDescent="0.25"/>
    <row r="1024181" customFormat="1" x14ac:dyDescent="0.25"/>
    <row r="1024182" customFormat="1" x14ac:dyDescent="0.25"/>
    <row r="1024183" customFormat="1" x14ac:dyDescent="0.25"/>
    <row r="1024184" customFormat="1" x14ac:dyDescent="0.25"/>
    <row r="1024185" customFormat="1" x14ac:dyDescent="0.25"/>
    <row r="1024186" customFormat="1" x14ac:dyDescent="0.25"/>
    <row r="1024187" customFormat="1" x14ac:dyDescent="0.25"/>
    <row r="1024188" customFormat="1" x14ac:dyDescent="0.25"/>
    <row r="1024189" customFormat="1" x14ac:dyDescent="0.25"/>
    <row r="1024190" customFormat="1" x14ac:dyDescent="0.25"/>
    <row r="1024191" customFormat="1" x14ac:dyDescent="0.25"/>
    <row r="1024192" customFormat="1" x14ac:dyDescent="0.25"/>
    <row r="1024193" customFormat="1" x14ac:dyDescent="0.25"/>
    <row r="1024194" customFormat="1" x14ac:dyDescent="0.25"/>
    <row r="1024195" customFormat="1" x14ac:dyDescent="0.25"/>
    <row r="1024196" customFormat="1" x14ac:dyDescent="0.25"/>
    <row r="1024197" customFormat="1" x14ac:dyDescent="0.25"/>
    <row r="1024198" customFormat="1" x14ac:dyDescent="0.25"/>
    <row r="1024199" customFormat="1" x14ac:dyDescent="0.25"/>
    <row r="1024200" customFormat="1" x14ac:dyDescent="0.25"/>
    <row r="1024201" customFormat="1" x14ac:dyDescent="0.25"/>
    <row r="1024202" customFormat="1" x14ac:dyDescent="0.25"/>
    <row r="1024203" customFormat="1" x14ac:dyDescent="0.25"/>
    <row r="1024204" customFormat="1" x14ac:dyDescent="0.25"/>
    <row r="1024205" customFormat="1" x14ac:dyDescent="0.25"/>
    <row r="1024206" customFormat="1" x14ac:dyDescent="0.25"/>
    <row r="1024207" customFormat="1" x14ac:dyDescent="0.25"/>
    <row r="1024208" customFormat="1" x14ac:dyDescent="0.25"/>
    <row r="1024209" customFormat="1" x14ac:dyDescent="0.25"/>
    <row r="1024210" customFormat="1" x14ac:dyDescent="0.25"/>
    <row r="1024211" customFormat="1" x14ac:dyDescent="0.25"/>
    <row r="1024212" customFormat="1" x14ac:dyDescent="0.25"/>
    <row r="1024213" customFormat="1" x14ac:dyDescent="0.25"/>
    <row r="1024214" customFormat="1" x14ac:dyDescent="0.25"/>
    <row r="1024215" customFormat="1" x14ac:dyDescent="0.25"/>
    <row r="1024216" customFormat="1" x14ac:dyDescent="0.25"/>
    <row r="1024217" customFormat="1" x14ac:dyDescent="0.25"/>
    <row r="1024218" customFormat="1" x14ac:dyDescent="0.25"/>
    <row r="1024219" customFormat="1" x14ac:dyDescent="0.25"/>
    <row r="1024220" customFormat="1" x14ac:dyDescent="0.25"/>
    <row r="1024221" customFormat="1" x14ac:dyDescent="0.25"/>
    <row r="1024222" customFormat="1" x14ac:dyDescent="0.25"/>
    <row r="1024223" customFormat="1" x14ac:dyDescent="0.25"/>
    <row r="1024224" customFormat="1" x14ac:dyDescent="0.25"/>
    <row r="1024225" customFormat="1" x14ac:dyDescent="0.25"/>
    <row r="1024226" customFormat="1" x14ac:dyDescent="0.25"/>
    <row r="1024227" customFormat="1" x14ac:dyDescent="0.25"/>
    <row r="1024228" customFormat="1" x14ac:dyDescent="0.25"/>
    <row r="1024229" customFormat="1" x14ac:dyDescent="0.25"/>
    <row r="1024230" customFormat="1" x14ac:dyDescent="0.25"/>
    <row r="1024231" customFormat="1" x14ac:dyDescent="0.25"/>
    <row r="1024232" customFormat="1" x14ac:dyDescent="0.25"/>
    <row r="1024233" customFormat="1" x14ac:dyDescent="0.25"/>
    <row r="1024234" customFormat="1" x14ac:dyDescent="0.25"/>
    <row r="1024235" customFormat="1" x14ac:dyDescent="0.25"/>
    <row r="1024236" customFormat="1" x14ac:dyDescent="0.25"/>
    <row r="1024237" customFormat="1" x14ac:dyDescent="0.25"/>
    <row r="1024238" customFormat="1" x14ac:dyDescent="0.25"/>
    <row r="1024239" customFormat="1" x14ac:dyDescent="0.25"/>
    <row r="1024240" customFormat="1" x14ac:dyDescent="0.25"/>
    <row r="1024241" customFormat="1" x14ac:dyDescent="0.25"/>
    <row r="1024242" customFormat="1" x14ac:dyDescent="0.25"/>
    <row r="1024243" customFormat="1" x14ac:dyDescent="0.25"/>
    <row r="1024244" customFormat="1" x14ac:dyDescent="0.25"/>
    <row r="1024245" customFormat="1" x14ac:dyDescent="0.25"/>
    <row r="1024246" customFormat="1" x14ac:dyDescent="0.25"/>
    <row r="1024247" customFormat="1" x14ac:dyDescent="0.25"/>
    <row r="1024248" customFormat="1" x14ac:dyDescent="0.25"/>
    <row r="1024249" customFormat="1" x14ac:dyDescent="0.25"/>
    <row r="1024250" customFormat="1" x14ac:dyDescent="0.25"/>
    <row r="1024251" customFormat="1" x14ac:dyDescent="0.25"/>
    <row r="1024252" customFormat="1" x14ac:dyDescent="0.25"/>
    <row r="1024253" customFormat="1" x14ac:dyDescent="0.25"/>
    <row r="1024254" customFormat="1" x14ac:dyDescent="0.25"/>
    <row r="1024255" customFormat="1" x14ac:dyDescent="0.25"/>
    <row r="1024256" customFormat="1" x14ac:dyDescent="0.25"/>
    <row r="1024257" customFormat="1" x14ac:dyDescent="0.25"/>
    <row r="1024258" customFormat="1" x14ac:dyDescent="0.25"/>
    <row r="1024259" customFormat="1" x14ac:dyDescent="0.25"/>
    <row r="1024260" customFormat="1" x14ac:dyDescent="0.25"/>
    <row r="1024261" customFormat="1" x14ac:dyDescent="0.25"/>
    <row r="1024262" customFormat="1" x14ac:dyDescent="0.25"/>
    <row r="1024263" customFormat="1" x14ac:dyDescent="0.25"/>
    <row r="1024264" customFormat="1" x14ac:dyDescent="0.25"/>
    <row r="1024265" customFormat="1" x14ac:dyDescent="0.25"/>
    <row r="1024266" customFormat="1" x14ac:dyDescent="0.25"/>
    <row r="1024267" customFormat="1" x14ac:dyDescent="0.25"/>
    <row r="1024268" customFormat="1" x14ac:dyDescent="0.25"/>
    <row r="1024269" customFormat="1" x14ac:dyDescent="0.25"/>
    <row r="1024270" customFormat="1" x14ac:dyDescent="0.25"/>
    <row r="1024271" customFormat="1" x14ac:dyDescent="0.25"/>
    <row r="1024272" customFormat="1" x14ac:dyDescent="0.25"/>
    <row r="1024273" customFormat="1" x14ac:dyDescent="0.25"/>
    <row r="1024274" customFormat="1" x14ac:dyDescent="0.25"/>
    <row r="1024275" customFormat="1" x14ac:dyDescent="0.25"/>
    <row r="1024276" customFormat="1" x14ac:dyDescent="0.25"/>
    <row r="1024277" customFormat="1" x14ac:dyDescent="0.25"/>
    <row r="1024278" customFormat="1" x14ac:dyDescent="0.25"/>
    <row r="1024279" customFormat="1" x14ac:dyDescent="0.25"/>
    <row r="1024280" customFormat="1" x14ac:dyDescent="0.25"/>
    <row r="1024281" customFormat="1" x14ac:dyDescent="0.25"/>
    <row r="1024282" customFormat="1" x14ac:dyDescent="0.25"/>
    <row r="1024283" customFormat="1" x14ac:dyDescent="0.25"/>
    <row r="1024284" customFormat="1" x14ac:dyDescent="0.25"/>
    <row r="1024285" customFormat="1" x14ac:dyDescent="0.25"/>
    <row r="1024286" customFormat="1" x14ac:dyDescent="0.25"/>
    <row r="1024287" customFormat="1" x14ac:dyDescent="0.25"/>
    <row r="1024288" customFormat="1" x14ac:dyDescent="0.25"/>
    <row r="1024289" customFormat="1" x14ac:dyDescent="0.25"/>
    <row r="1024290" customFormat="1" x14ac:dyDescent="0.25"/>
    <row r="1024291" customFormat="1" x14ac:dyDescent="0.25"/>
    <row r="1024292" customFormat="1" x14ac:dyDescent="0.25"/>
    <row r="1024293" customFormat="1" x14ac:dyDescent="0.25"/>
    <row r="1024294" customFormat="1" x14ac:dyDescent="0.25"/>
    <row r="1024295" customFormat="1" x14ac:dyDescent="0.25"/>
    <row r="1024296" customFormat="1" x14ac:dyDescent="0.25"/>
    <row r="1024297" customFormat="1" x14ac:dyDescent="0.25"/>
    <row r="1024298" customFormat="1" x14ac:dyDescent="0.25"/>
    <row r="1024299" customFormat="1" x14ac:dyDescent="0.25"/>
    <row r="1024300" customFormat="1" x14ac:dyDescent="0.25"/>
    <row r="1024301" customFormat="1" x14ac:dyDescent="0.25"/>
    <row r="1024302" customFormat="1" x14ac:dyDescent="0.25"/>
    <row r="1024303" customFormat="1" x14ac:dyDescent="0.25"/>
    <row r="1024304" customFormat="1" x14ac:dyDescent="0.25"/>
    <row r="1024305" customFormat="1" x14ac:dyDescent="0.25"/>
    <row r="1024306" customFormat="1" x14ac:dyDescent="0.25"/>
    <row r="1024307" customFormat="1" x14ac:dyDescent="0.25"/>
    <row r="1024308" customFormat="1" x14ac:dyDescent="0.25"/>
    <row r="1024309" customFormat="1" x14ac:dyDescent="0.25"/>
    <row r="1024310" customFormat="1" x14ac:dyDescent="0.25"/>
    <row r="1024311" customFormat="1" x14ac:dyDescent="0.25"/>
    <row r="1024312" customFormat="1" x14ac:dyDescent="0.25"/>
    <row r="1024313" customFormat="1" x14ac:dyDescent="0.25"/>
    <row r="1024314" customFormat="1" x14ac:dyDescent="0.25"/>
    <row r="1024315" customFormat="1" x14ac:dyDescent="0.25"/>
    <row r="1024316" customFormat="1" x14ac:dyDescent="0.25"/>
    <row r="1024317" customFormat="1" x14ac:dyDescent="0.25"/>
    <row r="1024318" customFormat="1" x14ac:dyDescent="0.25"/>
    <row r="1024319" customFormat="1" x14ac:dyDescent="0.25"/>
    <row r="1024320" customFormat="1" x14ac:dyDescent="0.25"/>
    <row r="1024321" customFormat="1" x14ac:dyDescent="0.25"/>
    <row r="1024322" customFormat="1" x14ac:dyDescent="0.25"/>
    <row r="1024323" customFormat="1" x14ac:dyDescent="0.25"/>
    <row r="1024324" customFormat="1" x14ac:dyDescent="0.25"/>
    <row r="1024325" customFormat="1" x14ac:dyDescent="0.25"/>
    <row r="1024326" customFormat="1" x14ac:dyDescent="0.25"/>
    <row r="1024327" customFormat="1" x14ac:dyDescent="0.25"/>
    <row r="1024328" customFormat="1" x14ac:dyDescent="0.25"/>
    <row r="1024329" customFormat="1" x14ac:dyDescent="0.25"/>
    <row r="1024330" customFormat="1" x14ac:dyDescent="0.25"/>
    <row r="1024331" customFormat="1" x14ac:dyDescent="0.25"/>
    <row r="1024332" customFormat="1" x14ac:dyDescent="0.25"/>
    <row r="1024333" customFormat="1" x14ac:dyDescent="0.25"/>
    <row r="1024334" customFormat="1" x14ac:dyDescent="0.25"/>
    <row r="1024335" customFormat="1" x14ac:dyDescent="0.25"/>
    <row r="1024336" customFormat="1" x14ac:dyDescent="0.25"/>
    <row r="1024337" customFormat="1" x14ac:dyDescent="0.25"/>
    <row r="1024338" customFormat="1" x14ac:dyDescent="0.25"/>
    <row r="1024339" customFormat="1" x14ac:dyDescent="0.25"/>
    <row r="1024340" customFormat="1" x14ac:dyDescent="0.25"/>
    <row r="1024341" customFormat="1" x14ac:dyDescent="0.25"/>
    <row r="1024342" customFormat="1" x14ac:dyDescent="0.25"/>
    <row r="1024343" customFormat="1" x14ac:dyDescent="0.25"/>
    <row r="1024344" customFormat="1" x14ac:dyDescent="0.25"/>
    <row r="1024345" customFormat="1" x14ac:dyDescent="0.25"/>
    <row r="1024346" customFormat="1" x14ac:dyDescent="0.25"/>
    <row r="1024347" customFormat="1" x14ac:dyDescent="0.25"/>
    <row r="1024348" customFormat="1" x14ac:dyDescent="0.25"/>
    <row r="1024349" customFormat="1" x14ac:dyDescent="0.25"/>
    <row r="1024350" customFormat="1" x14ac:dyDescent="0.25"/>
    <row r="1024351" customFormat="1" x14ac:dyDescent="0.25"/>
    <row r="1024352" customFormat="1" x14ac:dyDescent="0.25"/>
    <row r="1024353" customFormat="1" x14ac:dyDescent="0.25"/>
    <row r="1024354" customFormat="1" x14ac:dyDescent="0.25"/>
    <row r="1024355" customFormat="1" x14ac:dyDescent="0.25"/>
    <row r="1024356" customFormat="1" x14ac:dyDescent="0.25"/>
    <row r="1024357" customFormat="1" x14ac:dyDescent="0.25"/>
    <row r="1024358" customFormat="1" x14ac:dyDescent="0.25"/>
    <row r="1024359" customFormat="1" x14ac:dyDescent="0.25"/>
    <row r="1024360" customFormat="1" x14ac:dyDescent="0.25"/>
    <row r="1024361" customFormat="1" x14ac:dyDescent="0.25"/>
    <row r="1024362" customFormat="1" x14ac:dyDescent="0.25"/>
    <row r="1024363" customFormat="1" x14ac:dyDescent="0.25"/>
    <row r="1024364" customFormat="1" x14ac:dyDescent="0.25"/>
    <row r="1024365" customFormat="1" x14ac:dyDescent="0.25"/>
    <row r="1024366" customFormat="1" x14ac:dyDescent="0.25"/>
    <row r="1024367" customFormat="1" x14ac:dyDescent="0.25"/>
    <row r="1024368" customFormat="1" x14ac:dyDescent="0.25"/>
    <row r="1024369" customFormat="1" x14ac:dyDescent="0.25"/>
    <row r="1024370" customFormat="1" x14ac:dyDescent="0.25"/>
    <row r="1024371" customFormat="1" x14ac:dyDescent="0.25"/>
    <row r="1024372" customFormat="1" x14ac:dyDescent="0.25"/>
    <row r="1024373" customFormat="1" x14ac:dyDescent="0.25"/>
    <row r="1024374" customFormat="1" x14ac:dyDescent="0.25"/>
    <row r="1024375" customFormat="1" x14ac:dyDescent="0.25"/>
    <row r="1024376" customFormat="1" x14ac:dyDescent="0.25"/>
    <row r="1024377" customFormat="1" x14ac:dyDescent="0.25"/>
    <row r="1024378" customFormat="1" x14ac:dyDescent="0.25"/>
    <row r="1024379" customFormat="1" x14ac:dyDescent="0.25"/>
    <row r="1024380" customFormat="1" x14ac:dyDescent="0.25"/>
    <row r="1024381" customFormat="1" x14ac:dyDescent="0.25"/>
    <row r="1024382" customFormat="1" x14ac:dyDescent="0.25"/>
    <row r="1024383" customFormat="1" x14ac:dyDescent="0.25"/>
    <row r="1024384" customFormat="1" x14ac:dyDescent="0.25"/>
    <row r="1024385" customFormat="1" x14ac:dyDescent="0.25"/>
    <row r="1024386" customFormat="1" x14ac:dyDescent="0.25"/>
    <row r="1024387" customFormat="1" x14ac:dyDescent="0.25"/>
    <row r="1024388" customFormat="1" x14ac:dyDescent="0.25"/>
    <row r="1024389" customFormat="1" x14ac:dyDescent="0.25"/>
    <row r="1024390" customFormat="1" x14ac:dyDescent="0.25"/>
    <row r="1024391" customFormat="1" x14ac:dyDescent="0.25"/>
    <row r="1024392" customFormat="1" x14ac:dyDescent="0.25"/>
    <row r="1024393" customFormat="1" x14ac:dyDescent="0.25"/>
    <row r="1024394" customFormat="1" x14ac:dyDescent="0.25"/>
    <row r="1024395" customFormat="1" x14ac:dyDescent="0.25"/>
    <row r="1024396" customFormat="1" x14ac:dyDescent="0.25"/>
    <row r="1024397" customFormat="1" x14ac:dyDescent="0.25"/>
    <row r="1024398" customFormat="1" x14ac:dyDescent="0.25"/>
    <row r="1024399" customFormat="1" x14ac:dyDescent="0.25"/>
    <row r="1024400" customFormat="1" x14ac:dyDescent="0.25"/>
    <row r="1024401" customFormat="1" x14ac:dyDescent="0.25"/>
    <row r="1024402" customFormat="1" x14ac:dyDescent="0.25"/>
    <row r="1024403" customFormat="1" x14ac:dyDescent="0.25"/>
    <row r="1024404" customFormat="1" x14ac:dyDescent="0.25"/>
    <row r="1024405" customFormat="1" x14ac:dyDescent="0.25"/>
    <row r="1024406" customFormat="1" x14ac:dyDescent="0.25"/>
    <row r="1024407" customFormat="1" x14ac:dyDescent="0.25"/>
    <row r="1024408" customFormat="1" x14ac:dyDescent="0.25"/>
    <row r="1024409" customFormat="1" x14ac:dyDescent="0.25"/>
    <row r="1024410" customFormat="1" x14ac:dyDescent="0.25"/>
    <row r="1024411" customFormat="1" x14ac:dyDescent="0.25"/>
    <row r="1024412" customFormat="1" x14ac:dyDescent="0.25"/>
    <row r="1024413" customFormat="1" x14ac:dyDescent="0.25"/>
    <row r="1024414" customFormat="1" x14ac:dyDescent="0.25"/>
    <row r="1024415" customFormat="1" x14ac:dyDescent="0.25"/>
    <row r="1024416" customFormat="1" x14ac:dyDescent="0.25"/>
    <row r="1024417" customFormat="1" x14ac:dyDescent="0.25"/>
    <row r="1024418" customFormat="1" x14ac:dyDescent="0.25"/>
    <row r="1024419" customFormat="1" x14ac:dyDescent="0.25"/>
    <row r="1024420" customFormat="1" x14ac:dyDescent="0.25"/>
    <row r="1024421" customFormat="1" x14ac:dyDescent="0.25"/>
    <row r="1024422" customFormat="1" x14ac:dyDescent="0.25"/>
    <row r="1024423" customFormat="1" x14ac:dyDescent="0.25"/>
    <row r="1024424" customFormat="1" x14ac:dyDescent="0.25"/>
    <row r="1024425" customFormat="1" x14ac:dyDescent="0.25"/>
    <row r="1024426" customFormat="1" x14ac:dyDescent="0.25"/>
    <row r="1024427" customFormat="1" x14ac:dyDescent="0.25"/>
    <row r="1024428" customFormat="1" x14ac:dyDescent="0.25"/>
    <row r="1024429" customFormat="1" x14ac:dyDescent="0.25"/>
    <row r="1024430" customFormat="1" x14ac:dyDescent="0.25"/>
    <row r="1024431" customFormat="1" x14ac:dyDescent="0.25"/>
    <row r="1024432" customFormat="1" x14ac:dyDescent="0.25"/>
    <row r="1024433" customFormat="1" x14ac:dyDescent="0.25"/>
    <row r="1024434" customFormat="1" x14ac:dyDescent="0.25"/>
    <row r="1024435" customFormat="1" x14ac:dyDescent="0.25"/>
    <row r="1024436" customFormat="1" x14ac:dyDescent="0.25"/>
    <row r="1024437" customFormat="1" x14ac:dyDescent="0.25"/>
    <row r="1024438" customFormat="1" x14ac:dyDescent="0.25"/>
    <row r="1024439" customFormat="1" x14ac:dyDescent="0.25"/>
    <row r="1024440" customFormat="1" x14ac:dyDescent="0.25"/>
    <row r="1024441" customFormat="1" x14ac:dyDescent="0.25"/>
    <row r="1024442" customFormat="1" x14ac:dyDescent="0.25"/>
    <row r="1024443" customFormat="1" x14ac:dyDescent="0.25"/>
    <row r="1024444" customFormat="1" x14ac:dyDescent="0.25"/>
    <row r="1024445" customFormat="1" x14ac:dyDescent="0.25"/>
    <row r="1024446" customFormat="1" x14ac:dyDescent="0.25"/>
    <row r="1024447" customFormat="1" x14ac:dyDescent="0.25"/>
    <row r="1024448" customFormat="1" x14ac:dyDescent="0.25"/>
    <row r="1024449" customFormat="1" x14ac:dyDescent="0.25"/>
    <row r="1024450" customFormat="1" x14ac:dyDescent="0.25"/>
    <row r="1024451" customFormat="1" x14ac:dyDescent="0.25"/>
    <row r="1024452" customFormat="1" x14ac:dyDescent="0.25"/>
    <row r="1024453" customFormat="1" x14ac:dyDescent="0.25"/>
    <row r="1024454" customFormat="1" x14ac:dyDescent="0.25"/>
    <row r="1024455" customFormat="1" x14ac:dyDescent="0.25"/>
    <row r="1024456" customFormat="1" x14ac:dyDescent="0.25"/>
    <row r="1024457" customFormat="1" x14ac:dyDescent="0.25"/>
    <row r="1024458" customFormat="1" x14ac:dyDescent="0.25"/>
    <row r="1024459" customFormat="1" x14ac:dyDescent="0.25"/>
    <row r="1024460" customFormat="1" x14ac:dyDescent="0.25"/>
    <row r="1024461" customFormat="1" x14ac:dyDescent="0.25"/>
    <row r="1024462" customFormat="1" x14ac:dyDescent="0.25"/>
    <row r="1024463" customFormat="1" x14ac:dyDescent="0.25"/>
    <row r="1024464" customFormat="1" x14ac:dyDescent="0.25"/>
    <row r="1024465" customFormat="1" x14ac:dyDescent="0.25"/>
    <row r="1024466" customFormat="1" x14ac:dyDescent="0.25"/>
    <row r="1024467" customFormat="1" x14ac:dyDescent="0.25"/>
    <row r="1024468" customFormat="1" x14ac:dyDescent="0.25"/>
    <row r="1024469" customFormat="1" x14ac:dyDescent="0.25"/>
    <row r="1024470" customFormat="1" x14ac:dyDescent="0.25"/>
    <row r="1024471" customFormat="1" x14ac:dyDescent="0.25"/>
    <row r="1024472" customFormat="1" x14ac:dyDescent="0.25"/>
    <row r="1024473" customFormat="1" x14ac:dyDescent="0.25"/>
    <row r="1024474" customFormat="1" x14ac:dyDescent="0.25"/>
    <row r="1024475" customFormat="1" x14ac:dyDescent="0.25"/>
    <row r="1024476" customFormat="1" x14ac:dyDescent="0.25"/>
    <row r="1024477" customFormat="1" x14ac:dyDescent="0.25"/>
    <row r="1024478" customFormat="1" x14ac:dyDescent="0.25"/>
    <row r="1024479" customFormat="1" x14ac:dyDescent="0.25"/>
    <row r="1024480" customFormat="1" x14ac:dyDescent="0.25"/>
    <row r="1024481" customFormat="1" x14ac:dyDescent="0.25"/>
    <row r="1024482" customFormat="1" x14ac:dyDescent="0.25"/>
    <row r="1024483" customFormat="1" x14ac:dyDescent="0.25"/>
    <row r="1024484" customFormat="1" x14ac:dyDescent="0.25"/>
    <row r="1024485" customFormat="1" x14ac:dyDescent="0.25"/>
    <row r="1024486" customFormat="1" x14ac:dyDescent="0.25"/>
    <row r="1024487" customFormat="1" x14ac:dyDescent="0.25"/>
    <row r="1024488" customFormat="1" x14ac:dyDescent="0.25"/>
    <row r="1024489" customFormat="1" x14ac:dyDescent="0.25"/>
    <row r="1024490" customFormat="1" x14ac:dyDescent="0.25"/>
    <row r="1024491" customFormat="1" x14ac:dyDescent="0.25"/>
    <row r="1024492" customFormat="1" x14ac:dyDescent="0.25"/>
    <row r="1024493" customFormat="1" x14ac:dyDescent="0.25"/>
    <row r="1024494" customFormat="1" x14ac:dyDescent="0.25"/>
    <row r="1024495" customFormat="1" x14ac:dyDescent="0.25"/>
    <row r="1024496" customFormat="1" x14ac:dyDescent="0.25"/>
    <row r="1024497" customFormat="1" x14ac:dyDescent="0.25"/>
    <row r="1024498" customFormat="1" x14ac:dyDescent="0.25"/>
    <row r="1024499" customFormat="1" x14ac:dyDescent="0.25"/>
    <row r="1024500" customFormat="1" x14ac:dyDescent="0.25"/>
    <row r="1024501" customFormat="1" x14ac:dyDescent="0.25"/>
    <row r="1024502" customFormat="1" x14ac:dyDescent="0.25"/>
    <row r="1024503" customFormat="1" x14ac:dyDescent="0.25"/>
    <row r="1024504" customFormat="1" x14ac:dyDescent="0.25"/>
    <row r="1024505" customFormat="1" x14ac:dyDescent="0.25"/>
    <row r="1024506" customFormat="1" x14ac:dyDescent="0.25"/>
    <row r="1024507" customFormat="1" x14ac:dyDescent="0.25"/>
    <row r="1024508" customFormat="1" x14ac:dyDescent="0.25"/>
    <row r="1024509" customFormat="1" x14ac:dyDescent="0.25"/>
    <row r="1024510" customFormat="1" x14ac:dyDescent="0.25"/>
    <row r="1024511" customFormat="1" x14ac:dyDescent="0.25"/>
    <row r="1024512" customFormat="1" x14ac:dyDescent="0.25"/>
    <row r="1024513" customFormat="1" x14ac:dyDescent="0.25"/>
    <row r="1024514" customFormat="1" x14ac:dyDescent="0.25"/>
    <row r="1024515" customFormat="1" x14ac:dyDescent="0.25"/>
    <row r="1024516" customFormat="1" x14ac:dyDescent="0.25"/>
    <row r="1024517" customFormat="1" x14ac:dyDescent="0.25"/>
    <row r="1024518" customFormat="1" x14ac:dyDescent="0.25"/>
    <row r="1024519" customFormat="1" x14ac:dyDescent="0.25"/>
    <row r="1024520" customFormat="1" x14ac:dyDescent="0.25"/>
    <row r="1024521" customFormat="1" x14ac:dyDescent="0.25"/>
    <row r="1024522" customFormat="1" x14ac:dyDescent="0.25"/>
    <row r="1024523" customFormat="1" x14ac:dyDescent="0.25"/>
    <row r="1024524" customFormat="1" x14ac:dyDescent="0.25"/>
    <row r="1024525" customFormat="1" x14ac:dyDescent="0.25"/>
    <row r="1024526" customFormat="1" x14ac:dyDescent="0.25"/>
    <row r="1024527" customFormat="1" x14ac:dyDescent="0.25"/>
    <row r="1024528" customFormat="1" x14ac:dyDescent="0.25"/>
    <row r="1024529" customFormat="1" x14ac:dyDescent="0.25"/>
    <row r="1024530" customFormat="1" x14ac:dyDescent="0.25"/>
    <row r="1024531" customFormat="1" x14ac:dyDescent="0.25"/>
    <row r="1024532" customFormat="1" x14ac:dyDescent="0.25"/>
    <row r="1024533" customFormat="1" x14ac:dyDescent="0.25"/>
    <row r="1024534" customFormat="1" x14ac:dyDescent="0.25"/>
    <row r="1024535" customFormat="1" x14ac:dyDescent="0.25"/>
    <row r="1024536" customFormat="1" x14ac:dyDescent="0.25"/>
    <row r="1024537" customFormat="1" x14ac:dyDescent="0.25"/>
    <row r="1024538" customFormat="1" x14ac:dyDescent="0.25"/>
    <row r="1024539" customFormat="1" x14ac:dyDescent="0.25"/>
    <row r="1024540" customFormat="1" x14ac:dyDescent="0.25"/>
    <row r="1024541" customFormat="1" x14ac:dyDescent="0.25"/>
    <row r="1024542" customFormat="1" x14ac:dyDescent="0.25"/>
    <row r="1024543" customFormat="1" x14ac:dyDescent="0.25"/>
    <row r="1024544" customFormat="1" x14ac:dyDescent="0.25"/>
    <row r="1024545" customFormat="1" x14ac:dyDescent="0.25"/>
    <row r="1024546" customFormat="1" x14ac:dyDescent="0.25"/>
    <row r="1024547" customFormat="1" x14ac:dyDescent="0.25"/>
    <row r="1024548" customFormat="1" x14ac:dyDescent="0.25"/>
    <row r="1024549" customFormat="1" x14ac:dyDescent="0.25"/>
    <row r="1024550" customFormat="1" x14ac:dyDescent="0.25"/>
    <row r="1024551" customFormat="1" x14ac:dyDescent="0.25"/>
    <row r="1024552" customFormat="1" x14ac:dyDescent="0.25"/>
    <row r="1024553" customFormat="1" x14ac:dyDescent="0.25"/>
    <row r="1024554" customFormat="1" x14ac:dyDescent="0.25"/>
    <row r="1024555" customFormat="1" x14ac:dyDescent="0.25"/>
    <row r="1024556" customFormat="1" x14ac:dyDescent="0.25"/>
    <row r="1024557" customFormat="1" x14ac:dyDescent="0.25"/>
    <row r="1024558" customFormat="1" x14ac:dyDescent="0.25"/>
    <row r="1024559" customFormat="1" x14ac:dyDescent="0.25"/>
    <row r="1024560" customFormat="1" x14ac:dyDescent="0.25"/>
    <row r="1024561" customFormat="1" x14ac:dyDescent="0.25"/>
    <row r="1024562" customFormat="1" x14ac:dyDescent="0.25"/>
    <row r="1024563" customFormat="1" x14ac:dyDescent="0.25"/>
    <row r="1024564" customFormat="1" x14ac:dyDescent="0.25"/>
    <row r="1024565" customFormat="1" x14ac:dyDescent="0.25"/>
    <row r="1024566" customFormat="1" x14ac:dyDescent="0.25"/>
    <row r="1024567" customFormat="1" x14ac:dyDescent="0.25"/>
    <row r="1024568" customFormat="1" x14ac:dyDescent="0.25"/>
    <row r="1024569" customFormat="1" x14ac:dyDescent="0.25"/>
    <row r="1024570" customFormat="1" x14ac:dyDescent="0.25"/>
    <row r="1024571" customFormat="1" x14ac:dyDescent="0.25"/>
    <row r="1024572" customFormat="1" x14ac:dyDescent="0.25"/>
    <row r="1024573" customFormat="1" x14ac:dyDescent="0.25"/>
    <row r="1024574" customFormat="1" x14ac:dyDescent="0.25"/>
    <row r="1024575" customFormat="1" x14ac:dyDescent="0.25"/>
    <row r="1024576" customFormat="1" x14ac:dyDescent="0.25"/>
    <row r="1024577" customFormat="1" x14ac:dyDescent="0.25"/>
    <row r="1024578" customFormat="1" x14ac:dyDescent="0.25"/>
    <row r="1024579" customFormat="1" x14ac:dyDescent="0.25"/>
    <row r="1024580" customFormat="1" x14ac:dyDescent="0.25"/>
    <row r="1024581" customFormat="1" x14ac:dyDescent="0.25"/>
    <row r="1024582" customFormat="1" x14ac:dyDescent="0.25"/>
    <row r="1024583" customFormat="1" x14ac:dyDescent="0.25"/>
    <row r="1024584" customFormat="1" x14ac:dyDescent="0.25"/>
    <row r="1024585" customFormat="1" x14ac:dyDescent="0.25"/>
    <row r="1024586" customFormat="1" x14ac:dyDescent="0.25"/>
    <row r="1024587" customFormat="1" x14ac:dyDescent="0.25"/>
    <row r="1024588" customFormat="1" x14ac:dyDescent="0.25"/>
    <row r="1024589" customFormat="1" x14ac:dyDescent="0.25"/>
    <row r="1024590" customFormat="1" x14ac:dyDescent="0.25"/>
    <row r="1024591" customFormat="1" x14ac:dyDescent="0.25"/>
    <row r="1024592" customFormat="1" x14ac:dyDescent="0.25"/>
    <row r="1024593" customFormat="1" x14ac:dyDescent="0.25"/>
    <row r="1024594" customFormat="1" x14ac:dyDescent="0.25"/>
    <row r="1024595" customFormat="1" x14ac:dyDescent="0.25"/>
    <row r="1024596" customFormat="1" x14ac:dyDescent="0.25"/>
    <row r="1024597" customFormat="1" x14ac:dyDescent="0.25"/>
    <row r="1024598" customFormat="1" x14ac:dyDescent="0.25"/>
    <row r="1024599" customFormat="1" x14ac:dyDescent="0.25"/>
    <row r="1024600" customFormat="1" x14ac:dyDescent="0.25"/>
    <row r="1024601" customFormat="1" x14ac:dyDescent="0.25"/>
    <row r="1024602" customFormat="1" x14ac:dyDescent="0.25"/>
    <row r="1024603" customFormat="1" x14ac:dyDescent="0.25"/>
    <row r="1024604" customFormat="1" x14ac:dyDescent="0.25"/>
    <row r="1024605" customFormat="1" x14ac:dyDescent="0.25"/>
    <row r="1024606" customFormat="1" x14ac:dyDescent="0.25"/>
    <row r="1024607" customFormat="1" x14ac:dyDescent="0.25"/>
    <row r="1024608" customFormat="1" x14ac:dyDescent="0.25"/>
    <row r="1024609" customFormat="1" x14ac:dyDescent="0.25"/>
    <row r="1024610" customFormat="1" x14ac:dyDescent="0.25"/>
    <row r="1024611" customFormat="1" x14ac:dyDescent="0.25"/>
    <row r="1024612" customFormat="1" x14ac:dyDescent="0.25"/>
    <row r="1024613" customFormat="1" x14ac:dyDescent="0.25"/>
    <row r="1024614" customFormat="1" x14ac:dyDescent="0.25"/>
    <row r="1024615" customFormat="1" x14ac:dyDescent="0.25"/>
    <row r="1024616" customFormat="1" x14ac:dyDescent="0.25"/>
    <row r="1024617" customFormat="1" x14ac:dyDescent="0.25"/>
    <row r="1024618" customFormat="1" x14ac:dyDescent="0.25"/>
    <row r="1024619" customFormat="1" x14ac:dyDescent="0.25"/>
    <row r="1024620" customFormat="1" x14ac:dyDescent="0.25"/>
    <row r="1024621" customFormat="1" x14ac:dyDescent="0.25"/>
    <row r="1024622" customFormat="1" x14ac:dyDescent="0.25"/>
    <row r="1024623" customFormat="1" x14ac:dyDescent="0.25"/>
    <row r="1024624" customFormat="1" x14ac:dyDescent="0.25"/>
    <row r="1024625" customFormat="1" x14ac:dyDescent="0.25"/>
    <row r="1024626" customFormat="1" x14ac:dyDescent="0.25"/>
    <row r="1024627" customFormat="1" x14ac:dyDescent="0.25"/>
    <row r="1024628" customFormat="1" x14ac:dyDescent="0.25"/>
    <row r="1024629" customFormat="1" x14ac:dyDescent="0.25"/>
    <row r="1024630" customFormat="1" x14ac:dyDescent="0.25"/>
    <row r="1024631" customFormat="1" x14ac:dyDescent="0.25"/>
    <row r="1024632" customFormat="1" x14ac:dyDescent="0.25"/>
    <row r="1024633" customFormat="1" x14ac:dyDescent="0.25"/>
    <row r="1024634" customFormat="1" x14ac:dyDescent="0.25"/>
    <row r="1024635" customFormat="1" x14ac:dyDescent="0.25"/>
    <row r="1024636" customFormat="1" x14ac:dyDescent="0.25"/>
    <row r="1024637" customFormat="1" x14ac:dyDescent="0.25"/>
    <row r="1024638" customFormat="1" x14ac:dyDescent="0.25"/>
    <row r="1024639" customFormat="1" x14ac:dyDescent="0.25"/>
    <row r="1024640" customFormat="1" x14ac:dyDescent="0.25"/>
    <row r="1024641" customFormat="1" x14ac:dyDescent="0.25"/>
    <row r="1024642" customFormat="1" x14ac:dyDescent="0.25"/>
    <row r="1024643" customFormat="1" x14ac:dyDescent="0.25"/>
    <row r="1024644" customFormat="1" x14ac:dyDescent="0.25"/>
    <row r="1024645" customFormat="1" x14ac:dyDescent="0.25"/>
    <row r="1024646" customFormat="1" x14ac:dyDescent="0.25"/>
    <row r="1024647" customFormat="1" x14ac:dyDescent="0.25"/>
    <row r="1024648" customFormat="1" x14ac:dyDescent="0.25"/>
    <row r="1024649" customFormat="1" x14ac:dyDescent="0.25"/>
    <row r="1024650" customFormat="1" x14ac:dyDescent="0.25"/>
    <row r="1024651" customFormat="1" x14ac:dyDescent="0.25"/>
    <row r="1024652" customFormat="1" x14ac:dyDescent="0.25"/>
    <row r="1024653" customFormat="1" x14ac:dyDescent="0.25"/>
    <row r="1024654" customFormat="1" x14ac:dyDescent="0.25"/>
    <row r="1024655" customFormat="1" x14ac:dyDescent="0.25"/>
    <row r="1024656" customFormat="1" x14ac:dyDescent="0.25"/>
    <row r="1024657" customFormat="1" x14ac:dyDescent="0.25"/>
    <row r="1024658" customFormat="1" x14ac:dyDescent="0.25"/>
    <row r="1024659" customFormat="1" x14ac:dyDescent="0.25"/>
    <row r="1024660" customFormat="1" x14ac:dyDescent="0.25"/>
    <row r="1024661" customFormat="1" x14ac:dyDescent="0.25"/>
    <row r="1024662" customFormat="1" x14ac:dyDescent="0.25"/>
    <row r="1024663" customFormat="1" x14ac:dyDescent="0.25"/>
    <row r="1024664" customFormat="1" x14ac:dyDescent="0.25"/>
    <row r="1024665" customFormat="1" x14ac:dyDescent="0.25"/>
    <row r="1024666" customFormat="1" x14ac:dyDescent="0.25"/>
    <row r="1024667" customFormat="1" x14ac:dyDescent="0.25"/>
    <row r="1024668" customFormat="1" x14ac:dyDescent="0.25"/>
    <row r="1024669" customFormat="1" x14ac:dyDescent="0.25"/>
    <row r="1024670" customFormat="1" x14ac:dyDescent="0.25"/>
    <row r="1024671" customFormat="1" x14ac:dyDescent="0.25"/>
    <row r="1024672" customFormat="1" x14ac:dyDescent="0.25"/>
    <row r="1024673" customFormat="1" x14ac:dyDescent="0.25"/>
    <row r="1024674" customFormat="1" x14ac:dyDescent="0.25"/>
    <row r="1024675" customFormat="1" x14ac:dyDescent="0.25"/>
    <row r="1024676" customFormat="1" x14ac:dyDescent="0.25"/>
    <row r="1024677" customFormat="1" x14ac:dyDescent="0.25"/>
    <row r="1024678" customFormat="1" x14ac:dyDescent="0.25"/>
    <row r="1024679" customFormat="1" x14ac:dyDescent="0.25"/>
    <row r="1024680" customFormat="1" x14ac:dyDescent="0.25"/>
    <row r="1024681" customFormat="1" x14ac:dyDescent="0.25"/>
    <row r="1024682" customFormat="1" x14ac:dyDescent="0.25"/>
    <row r="1024683" customFormat="1" x14ac:dyDescent="0.25"/>
    <row r="1024684" customFormat="1" x14ac:dyDescent="0.25"/>
    <row r="1024685" customFormat="1" x14ac:dyDescent="0.25"/>
    <row r="1024686" customFormat="1" x14ac:dyDescent="0.25"/>
    <row r="1024687" customFormat="1" x14ac:dyDescent="0.25"/>
    <row r="1024688" customFormat="1" x14ac:dyDescent="0.25"/>
    <row r="1024689" customFormat="1" x14ac:dyDescent="0.25"/>
    <row r="1024690" customFormat="1" x14ac:dyDescent="0.25"/>
    <row r="1024691" customFormat="1" x14ac:dyDescent="0.25"/>
    <row r="1024692" customFormat="1" x14ac:dyDescent="0.25"/>
    <row r="1024693" customFormat="1" x14ac:dyDescent="0.25"/>
    <row r="1024694" customFormat="1" x14ac:dyDescent="0.25"/>
    <row r="1024695" customFormat="1" x14ac:dyDescent="0.25"/>
    <row r="1024696" customFormat="1" x14ac:dyDescent="0.25"/>
    <row r="1024697" customFormat="1" x14ac:dyDescent="0.25"/>
    <row r="1024698" customFormat="1" x14ac:dyDescent="0.25"/>
    <row r="1024699" customFormat="1" x14ac:dyDescent="0.25"/>
    <row r="1024700" customFormat="1" x14ac:dyDescent="0.25"/>
    <row r="1024701" customFormat="1" x14ac:dyDescent="0.25"/>
    <row r="1024702" customFormat="1" x14ac:dyDescent="0.25"/>
    <row r="1024703" customFormat="1" x14ac:dyDescent="0.25"/>
    <row r="1024704" customFormat="1" x14ac:dyDescent="0.25"/>
    <row r="1024705" customFormat="1" x14ac:dyDescent="0.25"/>
    <row r="1024706" customFormat="1" x14ac:dyDescent="0.25"/>
    <row r="1024707" customFormat="1" x14ac:dyDescent="0.25"/>
    <row r="1024708" customFormat="1" x14ac:dyDescent="0.25"/>
    <row r="1024709" customFormat="1" x14ac:dyDescent="0.25"/>
    <row r="1024710" customFormat="1" x14ac:dyDescent="0.25"/>
    <row r="1024711" customFormat="1" x14ac:dyDescent="0.25"/>
    <row r="1024712" customFormat="1" x14ac:dyDescent="0.25"/>
    <row r="1024713" customFormat="1" x14ac:dyDescent="0.25"/>
    <row r="1024714" customFormat="1" x14ac:dyDescent="0.25"/>
    <row r="1024715" customFormat="1" x14ac:dyDescent="0.25"/>
    <row r="1024716" customFormat="1" x14ac:dyDescent="0.25"/>
    <row r="1024717" customFormat="1" x14ac:dyDescent="0.25"/>
    <row r="1024718" customFormat="1" x14ac:dyDescent="0.25"/>
    <row r="1024719" customFormat="1" x14ac:dyDescent="0.25"/>
    <row r="1024720" customFormat="1" x14ac:dyDescent="0.25"/>
    <row r="1024721" customFormat="1" x14ac:dyDescent="0.25"/>
    <row r="1024722" customFormat="1" x14ac:dyDescent="0.25"/>
    <row r="1024723" customFormat="1" x14ac:dyDescent="0.25"/>
    <row r="1024724" customFormat="1" x14ac:dyDescent="0.25"/>
    <row r="1024725" customFormat="1" x14ac:dyDescent="0.25"/>
    <row r="1024726" customFormat="1" x14ac:dyDescent="0.25"/>
    <row r="1024727" customFormat="1" x14ac:dyDescent="0.25"/>
    <row r="1024728" customFormat="1" x14ac:dyDescent="0.25"/>
    <row r="1024729" customFormat="1" x14ac:dyDescent="0.25"/>
    <row r="1024730" customFormat="1" x14ac:dyDescent="0.25"/>
    <row r="1024731" customFormat="1" x14ac:dyDescent="0.25"/>
    <row r="1024732" customFormat="1" x14ac:dyDescent="0.25"/>
    <row r="1024733" customFormat="1" x14ac:dyDescent="0.25"/>
    <row r="1024734" customFormat="1" x14ac:dyDescent="0.25"/>
    <row r="1024735" customFormat="1" x14ac:dyDescent="0.25"/>
    <row r="1024736" customFormat="1" x14ac:dyDescent="0.25"/>
    <row r="1024737" customFormat="1" x14ac:dyDescent="0.25"/>
    <row r="1024738" customFormat="1" x14ac:dyDescent="0.25"/>
    <row r="1024739" customFormat="1" x14ac:dyDescent="0.25"/>
    <row r="1024740" customFormat="1" x14ac:dyDescent="0.25"/>
    <row r="1024741" customFormat="1" x14ac:dyDescent="0.25"/>
    <row r="1024742" customFormat="1" x14ac:dyDescent="0.25"/>
    <row r="1024743" customFormat="1" x14ac:dyDescent="0.25"/>
    <row r="1024744" customFormat="1" x14ac:dyDescent="0.25"/>
    <row r="1024745" customFormat="1" x14ac:dyDescent="0.25"/>
    <row r="1024746" customFormat="1" x14ac:dyDescent="0.25"/>
    <row r="1024747" customFormat="1" x14ac:dyDescent="0.25"/>
    <row r="1024748" customFormat="1" x14ac:dyDescent="0.25"/>
    <row r="1024749" customFormat="1" x14ac:dyDescent="0.25"/>
    <row r="1024750" customFormat="1" x14ac:dyDescent="0.25"/>
    <row r="1024751" customFormat="1" x14ac:dyDescent="0.25"/>
    <row r="1024752" customFormat="1" x14ac:dyDescent="0.25"/>
    <row r="1024753" customFormat="1" x14ac:dyDescent="0.25"/>
    <row r="1024754" customFormat="1" x14ac:dyDescent="0.25"/>
    <row r="1024755" customFormat="1" x14ac:dyDescent="0.25"/>
    <row r="1024756" customFormat="1" x14ac:dyDescent="0.25"/>
    <row r="1024757" customFormat="1" x14ac:dyDescent="0.25"/>
    <row r="1024758" customFormat="1" x14ac:dyDescent="0.25"/>
    <row r="1024759" customFormat="1" x14ac:dyDescent="0.25"/>
    <row r="1024760" customFormat="1" x14ac:dyDescent="0.25"/>
    <row r="1024761" customFormat="1" x14ac:dyDescent="0.25"/>
    <row r="1024762" customFormat="1" x14ac:dyDescent="0.25"/>
    <row r="1024763" customFormat="1" x14ac:dyDescent="0.25"/>
    <row r="1024764" customFormat="1" x14ac:dyDescent="0.25"/>
    <row r="1024765" customFormat="1" x14ac:dyDescent="0.25"/>
    <row r="1024766" customFormat="1" x14ac:dyDescent="0.25"/>
    <row r="1024767" customFormat="1" x14ac:dyDescent="0.25"/>
    <row r="1024768" customFormat="1" x14ac:dyDescent="0.25"/>
    <row r="1024769" customFormat="1" x14ac:dyDescent="0.25"/>
    <row r="1024770" customFormat="1" x14ac:dyDescent="0.25"/>
    <row r="1024771" customFormat="1" x14ac:dyDescent="0.25"/>
    <row r="1024772" customFormat="1" x14ac:dyDescent="0.25"/>
    <row r="1024773" customFormat="1" x14ac:dyDescent="0.25"/>
    <row r="1024774" customFormat="1" x14ac:dyDescent="0.25"/>
    <row r="1024775" customFormat="1" x14ac:dyDescent="0.25"/>
    <row r="1024776" customFormat="1" x14ac:dyDescent="0.25"/>
    <row r="1024777" customFormat="1" x14ac:dyDescent="0.25"/>
    <row r="1024778" customFormat="1" x14ac:dyDescent="0.25"/>
    <row r="1024779" customFormat="1" x14ac:dyDescent="0.25"/>
    <row r="1024780" customFormat="1" x14ac:dyDescent="0.25"/>
    <row r="1024781" customFormat="1" x14ac:dyDescent="0.25"/>
    <row r="1024782" customFormat="1" x14ac:dyDescent="0.25"/>
    <row r="1024783" customFormat="1" x14ac:dyDescent="0.25"/>
    <row r="1024784" customFormat="1" x14ac:dyDescent="0.25"/>
    <row r="1024785" customFormat="1" x14ac:dyDescent="0.25"/>
    <row r="1024786" customFormat="1" x14ac:dyDescent="0.25"/>
    <row r="1024787" customFormat="1" x14ac:dyDescent="0.25"/>
    <row r="1024788" customFormat="1" x14ac:dyDescent="0.25"/>
    <row r="1024789" customFormat="1" x14ac:dyDescent="0.25"/>
    <row r="1024790" customFormat="1" x14ac:dyDescent="0.25"/>
    <row r="1024791" customFormat="1" x14ac:dyDescent="0.25"/>
    <row r="1024792" customFormat="1" x14ac:dyDescent="0.25"/>
    <row r="1024793" customFormat="1" x14ac:dyDescent="0.25"/>
    <row r="1024794" customFormat="1" x14ac:dyDescent="0.25"/>
    <row r="1024795" customFormat="1" x14ac:dyDescent="0.25"/>
    <row r="1024796" customFormat="1" x14ac:dyDescent="0.25"/>
    <row r="1024797" customFormat="1" x14ac:dyDescent="0.25"/>
    <row r="1024798" customFormat="1" x14ac:dyDescent="0.25"/>
    <row r="1024799" customFormat="1" x14ac:dyDescent="0.25"/>
    <row r="1024800" customFormat="1" x14ac:dyDescent="0.25"/>
    <row r="1024801" customFormat="1" x14ac:dyDescent="0.25"/>
    <row r="1024802" customFormat="1" x14ac:dyDescent="0.25"/>
    <row r="1024803" customFormat="1" x14ac:dyDescent="0.25"/>
    <row r="1024804" customFormat="1" x14ac:dyDescent="0.25"/>
    <row r="1024805" customFormat="1" x14ac:dyDescent="0.25"/>
    <row r="1024806" customFormat="1" x14ac:dyDescent="0.25"/>
    <row r="1024807" customFormat="1" x14ac:dyDescent="0.25"/>
    <row r="1024808" customFormat="1" x14ac:dyDescent="0.25"/>
    <row r="1024809" customFormat="1" x14ac:dyDescent="0.25"/>
    <row r="1024810" customFormat="1" x14ac:dyDescent="0.25"/>
    <row r="1024811" customFormat="1" x14ac:dyDescent="0.25"/>
    <row r="1024812" customFormat="1" x14ac:dyDescent="0.25"/>
    <row r="1024813" customFormat="1" x14ac:dyDescent="0.25"/>
    <row r="1024814" customFormat="1" x14ac:dyDescent="0.25"/>
    <row r="1024815" customFormat="1" x14ac:dyDescent="0.25"/>
    <row r="1024816" customFormat="1" x14ac:dyDescent="0.25"/>
    <row r="1024817" customFormat="1" x14ac:dyDescent="0.25"/>
    <row r="1024818" customFormat="1" x14ac:dyDescent="0.25"/>
    <row r="1024819" customFormat="1" x14ac:dyDescent="0.25"/>
    <row r="1024820" customFormat="1" x14ac:dyDescent="0.25"/>
    <row r="1024821" customFormat="1" x14ac:dyDescent="0.25"/>
    <row r="1024822" customFormat="1" x14ac:dyDescent="0.25"/>
    <row r="1024823" customFormat="1" x14ac:dyDescent="0.25"/>
    <row r="1024824" customFormat="1" x14ac:dyDescent="0.25"/>
    <row r="1024825" customFormat="1" x14ac:dyDescent="0.25"/>
    <row r="1024826" customFormat="1" x14ac:dyDescent="0.25"/>
    <row r="1024827" customFormat="1" x14ac:dyDescent="0.25"/>
    <row r="1024828" customFormat="1" x14ac:dyDescent="0.25"/>
    <row r="1024829" customFormat="1" x14ac:dyDescent="0.25"/>
    <row r="1024830" customFormat="1" x14ac:dyDescent="0.25"/>
    <row r="1024831" customFormat="1" x14ac:dyDescent="0.25"/>
    <row r="1024832" customFormat="1" x14ac:dyDescent="0.25"/>
    <row r="1024833" customFormat="1" x14ac:dyDescent="0.25"/>
    <row r="1024834" customFormat="1" x14ac:dyDescent="0.25"/>
    <row r="1024835" customFormat="1" x14ac:dyDescent="0.25"/>
    <row r="1024836" customFormat="1" x14ac:dyDescent="0.25"/>
    <row r="1024837" customFormat="1" x14ac:dyDescent="0.25"/>
    <row r="1024838" customFormat="1" x14ac:dyDescent="0.25"/>
    <row r="1024839" customFormat="1" x14ac:dyDescent="0.25"/>
    <row r="1024840" customFormat="1" x14ac:dyDescent="0.25"/>
    <row r="1024841" customFormat="1" x14ac:dyDescent="0.25"/>
    <row r="1024842" customFormat="1" x14ac:dyDescent="0.25"/>
    <row r="1024843" customFormat="1" x14ac:dyDescent="0.25"/>
    <row r="1024844" customFormat="1" x14ac:dyDescent="0.25"/>
    <row r="1024845" customFormat="1" x14ac:dyDescent="0.25"/>
    <row r="1024846" customFormat="1" x14ac:dyDescent="0.25"/>
    <row r="1024847" customFormat="1" x14ac:dyDescent="0.25"/>
    <row r="1024848" customFormat="1" x14ac:dyDescent="0.25"/>
    <row r="1024849" customFormat="1" x14ac:dyDescent="0.25"/>
    <row r="1024850" customFormat="1" x14ac:dyDescent="0.25"/>
    <row r="1024851" customFormat="1" x14ac:dyDescent="0.25"/>
    <row r="1024852" customFormat="1" x14ac:dyDescent="0.25"/>
    <row r="1024853" customFormat="1" x14ac:dyDescent="0.25"/>
    <row r="1024854" customFormat="1" x14ac:dyDescent="0.25"/>
    <row r="1024855" customFormat="1" x14ac:dyDescent="0.25"/>
    <row r="1024856" customFormat="1" x14ac:dyDescent="0.25"/>
    <row r="1024857" customFormat="1" x14ac:dyDescent="0.25"/>
    <row r="1024858" customFormat="1" x14ac:dyDescent="0.25"/>
    <row r="1024859" customFormat="1" x14ac:dyDescent="0.25"/>
    <row r="1024860" customFormat="1" x14ac:dyDescent="0.25"/>
    <row r="1024861" customFormat="1" x14ac:dyDescent="0.25"/>
    <row r="1024862" customFormat="1" x14ac:dyDescent="0.25"/>
    <row r="1024863" customFormat="1" x14ac:dyDescent="0.25"/>
    <row r="1024864" customFormat="1" x14ac:dyDescent="0.25"/>
    <row r="1024865" customFormat="1" x14ac:dyDescent="0.25"/>
    <row r="1024866" customFormat="1" x14ac:dyDescent="0.25"/>
    <row r="1024867" customFormat="1" x14ac:dyDescent="0.25"/>
    <row r="1024868" customFormat="1" x14ac:dyDescent="0.25"/>
    <row r="1024869" customFormat="1" x14ac:dyDescent="0.25"/>
    <row r="1024870" customFormat="1" x14ac:dyDescent="0.25"/>
    <row r="1024871" customFormat="1" x14ac:dyDescent="0.25"/>
    <row r="1024872" customFormat="1" x14ac:dyDescent="0.25"/>
    <row r="1024873" customFormat="1" x14ac:dyDescent="0.25"/>
    <row r="1024874" customFormat="1" x14ac:dyDescent="0.25"/>
    <row r="1024875" customFormat="1" x14ac:dyDescent="0.25"/>
    <row r="1024876" customFormat="1" x14ac:dyDescent="0.25"/>
    <row r="1024877" customFormat="1" x14ac:dyDescent="0.25"/>
    <row r="1024878" customFormat="1" x14ac:dyDescent="0.25"/>
    <row r="1024879" customFormat="1" x14ac:dyDescent="0.25"/>
    <row r="1024880" customFormat="1" x14ac:dyDescent="0.25"/>
    <row r="1024881" customFormat="1" x14ac:dyDescent="0.25"/>
    <row r="1024882" customFormat="1" x14ac:dyDescent="0.25"/>
    <row r="1024883" customFormat="1" x14ac:dyDescent="0.25"/>
    <row r="1024884" customFormat="1" x14ac:dyDescent="0.25"/>
    <row r="1024885" customFormat="1" x14ac:dyDescent="0.25"/>
    <row r="1024886" customFormat="1" x14ac:dyDescent="0.25"/>
    <row r="1024887" customFormat="1" x14ac:dyDescent="0.25"/>
    <row r="1024888" customFormat="1" x14ac:dyDescent="0.25"/>
    <row r="1024889" customFormat="1" x14ac:dyDescent="0.25"/>
    <row r="1024890" customFormat="1" x14ac:dyDescent="0.25"/>
    <row r="1024891" customFormat="1" x14ac:dyDescent="0.25"/>
    <row r="1024892" customFormat="1" x14ac:dyDescent="0.25"/>
    <row r="1024893" customFormat="1" x14ac:dyDescent="0.25"/>
    <row r="1024894" customFormat="1" x14ac:dyDescent="0.25"/>
    <row r="1024895" customFormat="1" x14ac:dyDescent="0.25"/>
    <row r="1024896" customFormat="1" x14ac:dyDescent="0.25"/>
    <row r="1024897" customFormat="1" x14ac:dyDescent="0.25"/>
    <row r="1024898" customFormat="1" x14ac:dyDescent="0.25"/>
    <row r="1024899" customFormat="1" x14ac:dyDescent="0.25"/>
    <row r="1024900" customFormat="1" x14ac:dyDescent="0.25"/>
    <row r="1024901" customFormat="1" x14ac:dyDescent="0.25"/>
    <row r="1024902" customFormat="1" x14ac:dyDescent="0.25"/>
    <row r="1024903" customFormat="1" x14ac:dyDescent="0.25"/>
    <row r="1024904" customFormat="1" x14ac:dyDescent="0.25"/>
    <row r="1024905" customFormat="1" x14ac:dyDescent="0.25"/>
    <row r="1024906" customFormat="1" x14ac:dyDescent="0.25"/>
    <row r="1024907" customFormat="1" x14ac:dyDescent="0.25"/>
    <row r="1024908" customFormat="1" x14ac:dyDescent="0.25"/>
    <row r="1024909" customFormat="1" x14ac:dyDescent="0.25"/>
    <row r="1024910" customFormat="1" x14ac:dyDescent="0.25"/>
    <row r="1024911" customFormat="1" x14ac:dyDescent="0.25"/>
    <row r="1024912" customFormat="1" x14ac:dyDescent="0.25"/>
    <row r="1024913" customFormat="1" x14ac:dyDescent="0.25"/>
    <row r="1024914" customFormat="1" x14ac:dyDescent="0.25"/>
    <row r="1024915" customFormat="1" x14ac:dyDescent="0.25"/>
    <row r="1024916" customFormat="1" x14ac:dyDescent="0.25"/>
    <row r="1024917" customFormat="1" x14ac:dyDescent="0.25"/>
    <row r="1024918" customFormat="1" x14ac:dyDescent="0.25"/>
    <row r="1024919" customFormat="1" x14ac:dyDescent="0.25"/>
    <row r="1024920" customFormat="1" x14ac:dyDescent="0.25"/>
    <row r="1024921" customFormat="1" x14ac:dyDescent="0.25"/>
    <row r="1024922" customFormat="1" x14ac:dyDescent="0.25"/>
    <row r="1024923" customFormat="1" x14ac:dyDescent="0.25"/>
    <row r="1024924" customFormat="1" x14ac:dyDescent="0.25"/>
    <row r="1024925" customFormat="1" x14ac:dyDescent="0.25"/>
    <row r="1024926" customFormat="1" x14ac:dyDescent="0.25"/>
    <row r="1024927" customFormat="1" x14ac:dyDescent="0.25"/>
    <row r="1024928" customFormat="1" x14ac:dyDescent="0.25"/>
    <row r="1024929" customFormat="1" x14ac:dyDescent="0.25"/>
    <row r="1024930" customFormat="1" x14ac:dyDescent="0.25"/>
    <row r="1024931" customFormat="1" x14ac:dyDescent="0.25"/>
    <row r="1024932" customFormat="1" x14ac:dyDescent="0.25"/>
    <row r="1024933" customFormat="1" x14ac:dyDescent="0.25"/>
    <row r="1024934" customFormat="1" x14ac:dyDescent="0.25"/>
    <row r="1024935" customFormat="1" x14ac:dyDescent="0.25"/>
    <row r="1024936" customFormat="1" x14ac:dyDescent="0.25"/>
    <row r="1024937" customFormat="1" x14ac:dyDescent="0.25"/>
    <row r="1024938" customFormat="1" x14ac:dyDescent="0.25"/>
    <row r="1024939" customFormat="1" x14ac:dyDescent="0.25"/>
    <row r="1024940" customFormat="1" x14ac:dyDescent="0.25"/>
    <row r="1024941" customFormat="1" x14ac:dyDescent="0.25"/>
    <row r="1024942" customFormat="1" x14ac:dyDescent="0.25"/>
    <row r="1024943" customFormat="1" x14ac:dyDescent="0.25"/>
    <row r="1024944" customFormat="1" x14ac:dyDescent="0.25"/>
    <row r="1024945" customFormat="1" x14ac:dyDescent="0.25"/>
    <row r="1024946" customFormat="1" x14ac:dyDescent="0.25"/>
    <row r="1024947" customFormat="1" x14ac:dyDescent="0.25"/>
    <row r="1024948" customFormat="1" x14ac:dyDescent="0.25"/>
    <row r="1024949" customFormat="1" x14ac:dyDescent="0.25"/>
    <row r="1024950" customFormat="1" x14ac:dyDescent="0.25"/>
    <row r="1024951" customFormat="1" x14ac:dyDescent="0.25"/>
    <row r="1024952" customFormat="1" x14ac:dyDescent="0.25"/>
    <row r="1024953" customFormat="1" x14ac:dyDescent="0.25"/>
    <row r="1024954" customFormat="1" x14ac:dyDescent="0.25"/>
    <row r="1024955" customFormat="1" x14ac:dyDescent="0.25"/>
    <row r="1024956" customFormat="1" x14ac:dyDescent="0.25"/>
    <row r="1024957" customFormat="1" x14ac:dyDescent="0.25"/>
    <row r="1024958" customFormat="1" x14ac:dyDescent="0.25"/>
    <row r="1024959" customFormat="1" x14ac:dyDescent="0.25"/>
    <row r="1024960" customFormat="1" x14ac:dyDescent="0.25"/>
    <row r="1024961" customFormat="1" x14ac:dyDescent="0.25"/>
    <row r="1024962" customFormat="1" x14ac:dyDescent="0.25"/>
    <row r="1024963" customFormat="1" x14ac:dyDescent="0.25"/>
    <row r="1024964" customFormat="1" x14ac:dyDescent="0.25"/>
    <row r="1024965" customFormat="1" x14ac:dyDescent="0.25"/>
    <row r="1024966" customFormat="1" x14ac:dyDescent="0.25"/>
    <row r="1024967" customFormat="1" x14ac:dyDescent="0.25"/>
    <row r="1024968" customFormat="1" x14ac:dyDescent="0.25"/>
    <row r="1024969" customFormat="1" x14ac:dyDescent="0.25"/>
    <row r="1024970" customFormat="1" x14ac:dyDescent="0.25"/>
    <row r="1024971" customFormat="1" x14ac:dyDescent="0.25"/>
    <row r="1024972" customFormat="1" x14ac:dyDescent="0.25"/>
    <row r="1024973" customFormat="1" x14ac:dyDescent="0.25"/>
    <row r="1024974" customFormat="1" x14ac:dyDescent="0.25"/>
    <row r="1024975" customFormat="1" x14ac:dyDescent="0.25"/>
    <row r="1024976" customFormat="1" x14ac:dyDescent="0.25"/>
    <row r="1024977" customFormat="1" x14ac:dyDescent="0.25"/>
    <row r="1024978" customFormat="1" x14ac:dyDescent="0.25"/>
    <row r="1024979" customFormat="1" x14ac:dyDescent="0.25"/>
    <row r="1024980" customFormat="1" x14ac:dyDescent="0.25"/>
    <row r="1024981" customFormat="1" x14ac:dyDescent="0.25"/>
    <row r="1024982" customFormat="1" x14ac:dyDescent="0.25"/>
    <row r="1024983" customFormat="1" x14ac:dyDescent="0.25"/>
    <row r="1024984" customFormat="1" x14ac:dyDescent="0.25"/>
    <row r="1024985" customFormat="1" x14ac:dyDescent="0.25"/>
    <row r="1024986" customFormat="1" x14ac:dyDescent="0.25"/>
    <row r="1024987" customFormat="1" x14ac:dyDescent="0.25"/>
    <row r="1024988" customFormat="1" x14ac:dyDescent="0.25"/>
    <row r="1024989" customFormat="1" x14ac:dyDescent="0.25"/>
    <row r="1024990" customFormat="1" x14ac:dyDescent="0.25"/>
    <row r="1024991" customFormat="1" x14ac:dyDescent="0.25"/>
    <row r="1024992" customFormat="1" x14ac:dyDescent="0.25"/>
    <row r="1024993" customFormat="1" x14ac:dyDescent="0.25"/>
    <row r="1024994" customFormat="1" x14ac:dyDescent="0.25"/>
    <row r="1024995" customFormat="1" x14ac:dyDescent="0.25"/>
    <row r="1024996" customFormat="1" x14ac:dyDescent="0.25"/>
    <row r="1024997" customFormat="1" x14ac:dyDescent="0.25"/>
    <row r="1024998" customFormat="1" x14ac:dyDescent="0.25"/>
    <row r="1024999" customFormat="1" x14ac:dyDescent="0.25"/>
    <row r="1025000" customFormat="1" x14ac:dyDescent="0.25"/>
    <row r="1025001" customFormat="1" x14ac:dyDescent="0.25"/>
    <row r="1025002" customFormat="1" x14ac:dyDescent="0.25"/>
    <row r="1025003" customFormat="1" x14ac:dyDescent="0.25"/>
    <row r="1025004" customFormat="1" x14ac:dyDescent="0.25"/>
    <row r="1025005" customFormat="1" x14ac:dyDescent="0.25"/>
    <row r="1025006" customFormat="1" x14ac:dyDescent="0.25"/>
    <row r="1025007" customFormat="1" x14ac:dyDescent="0.25"/>
    <row r="1025008" customFormat="1" x14ac:dyDescent="0.25"/>
    <row r="1025009" customFormat="1" x14ac:dyDescent="0.25"/>
    <row r="1025010" customFormat="1" x14ac:dyDescent="0.25"/>
    <row r="1025011" customFormat="1" x14ac:dyDescent="0.25"/>
    <row r="1025012" customFormat="1" x14ac:dyDescent="0.25"/>
    <row r="1025013" customFormat="1" x14ac:dyDescent="0.25"/>
    <row r="1025014" customFormat="1" x14ac:dyDescent="0.25"/>
    <row r="1025015" customFormat="1" x14ac:dyDescent="0.25"/>
    <row r="1025016" customFormat="1" x14ac:dyDescent="0.25"/>
    <row r="1025017" customFormat="1" x14ac:dyDescent="0.25"/>
    <row r="1025018" customFormat="1" x14ac:dyDescent="0.25"/>
    <row r="1025019" customFormat="1" x14ac:dyDescent="0.25"/>
    <row r="1025020" customFormat="1" x14ac:dyDescent="0.25"/>
    <row r="1025021" customFormat="1" x14ac:dyDescent="0.25"/>
    <row r="1025022" customFormat="1" x14ac:dyDescent="0.25"/>
    <row r="1025023" customFormat="1" x14ac:dyDescent="0.25"/>
    <row r="1025024" customFormat="1" x14ac:dyDescent="0.25"/>
    <row r="1025025" customFormat="1" x14ac:dyDescent="0.25"/>
    <row r="1025026" customFormat="1" x14ac:dyDescent="0.25"/>
    <row r="1025027" customFormat="1" x14ac:dyDescent="0.25"/>
    <row r="1025028" customFormat="1" x14ac:dyDescent="0.25"/>
    <row r="1025029" customFormat="1" x14ac:dyDescent="0.25"/>
    <row r="1025030" customFormat="1" x14ac:dyDescent="0.25"/>
    <row r="1025031" customFormat="1" x14ac:dyDescent="0.25"/>
    <row r="1025032" customFormat="1" x14ac:dyDescent="0.25"/>
    <row r="1025033" customFormat="1" x14ac:dyDescent="0.25"/>
    <row r="1025034" customFormat="1" x14ac:dyDescent="0.25"/>
    <row r="1025035" customFormat="1" x14ac:dyDescent="0.25"/>
    <row r="1025036" customFormat="1" x14ac:dyDescent="0.25"/>
    <row r="1025037" customFormat="1" x14ac:dyDescent="0.25"/>
    <row r="1025038" customFormat="1" x14ac:dyDescent="0.25"/>
    <row r="1025039" customFormat="1" x14ac:dyDescent="0.25"/>
    <row r="1025040" customFormat="1" x14ac:dyDescent="0.25"/>
    <row r="1025041" customFormat="1" x14ac:dyDescent="0.25"/>
    <row r="1025042" customFormat="1" x14ac:dyDescent="0.25"/>
    <row r="1025043" customFormat="1" x14ac:dyDescent="0.25"/>
    <row r="1025044" customFormat="1" x14ac:dyDescent="0.25"/>
    <row r="1025045" customFormat="1" x14ac:dyDescent="0.25"/>
    <row r="1025046" customFormat="1" x14ac:dyDescent="0.25"/>
    <row r="1025047" customFormat="1" x14ac:dyDescent="0.25"/>
    <row r="1025048" customFormat="1" x14ac:dyDescent="0.25"/>
    <row r="1025049" customFormat="1" x14ac:dyDescent="0.25"/>
    <row r="1025050" customFormat="1" x14ac:dyDescent="0.25"/>
    <row r="1025051" customFormat="1" x14ac:dyDescent="0.25"/>
    <row r="1025052" customFormat="1" x14ac:dyDescent="0.25"/>
    <row r="1025053" customFormat="1" x14ac:dyDescent="0.25"/>
    <row r="1025054" customFormat="1" x14ac:dyDescent="0.25"/>
    <row r="1025055" customFormat="1" x14ac:dyDescent="0.25"/>
    <row r="1025056" customFormat="1" x14ac:dyDescent="0.25"/>
    <row r="1025057" customFormat="1" x14ac:dyDescent="0.25"/>
    <row r="1025058" customFormat="1" x14ac:dyDescent="0.25"/>
    <row r="1025059" customFormat="1" x14ac:dyDescent="0.25"/>
    <row r="1025060" customFormat="1" x14ac:dyDescent="0.25"/>
    <row r="1025061" customFormat="1" x14ac:dyDescent="0.25"/>
    <row r="1025062" customFormat="1" x14ac:dyDescent="0.25"/>
    <row r="1025063" customFormat="1" x14ac:dyDescent="0.25"/>
    <row r="1025064" customFormat="1" x14ac:dyDescent="0.25"/>
    <row r="1025065" customFormat="1" x14ac:dyDescent="0.25"/>
    <row r="1025066" customFormat="1" x14ac:dyDescent="0.25"/>
    <row r="1025067" customFormat="1" x14ac:dyDescent="0.25"/>
    <row r="1025068" customFormat="1" x14ac:dyDescent="0.25"/>
    <row r="1025069" customFormat="1" x14ac:dyDescent="0.25"/>
    <row r="1025070" customFormat="1" x14ac:dyDescent="0.25"/>
    <row r="1025071" customFormat="1" x14ac:dyDescent="0.25"/>
    <row r="1025072" customFormat="1" x14ac:dyDescent="0.25"/>
    <row r="1025073" customFormat="1" x14ac:dyDescent="0.25"/>
    <row r="1025074" customFormat="1" x14ac:dyDescent="0.25"/>
    <row r="1025075" customFormat="1" x14ac:dyDescent="0.25"/>
    <row r="1025076" customFormat="1" x14ac:dyDescent="0.25"/>
    <row r="1025077" customFormat="1" x14ac:dyDescent="0.25"/>
    <row r="1025078" customFormat="1" x14ac:dyDescent="0.25"/>
    <row r="1025079" customFormat="1" x14ac:dyDescent="0.25"/>
    <row r="1025080" customFormat="1" x14ac:dyDescent="0.25"/>
    <row r="1025081" customFormat="1" x14ac:dyDescent="0.25"/>
    <row r="1025082" customFormat="1" x14ac:dyDescent="0.25"/>
    <row r="1025083" customFormat="1" x14ac:dyDescent="0.25"/>
    <row r="1025084" customFormat="1" x14ac:dyDescent="0.25"/>
    <row r="1025085" customFormat="1" x14ac:dyDescent="0.25"/>
    <row r="1025086" customFormat="1" x14ac:dyDescent="0.25"/>
    <row r="1025087" customFormat="1" x14ac:dyDescent="0.25"/>
    <row r="1025088" customFormat="1" x14ac:dyDescent="0.25"/>
    <row r="1025089" customFormat="1" x14ac:dyDescent="0.25"/>
    <row r="1025090" customFormat="1" x14ac:dyDescent="0.25"/>
    <row r="1025091" customFormat="1" x14ac:dyDescent="0.25"/>
    <row r="1025092" customFormat="1" x14ac:dyDescent="0.25"/>
    <row r="1025093" customFormat="1" x14ac:dyDescent="0.25"/>
    <row r="1025094" customFormat="1" x14ac:dyDescent="0.25"/>
    <row r="1025095" customFormat="1" x14ac:dyDescent="0.25"/>
    <row r="1025096" customFormat="1" x14ac:dyDescent="0.25"/>
    <row r="1025097" customFormat="1" x14ac:dyDescent="0.25"/>
    <row r="1025098" customFormat="1" x14ac:dyDescent="0.25"/>
    <row r="1025099" customFormat="1" x14ac:dyDescent="0.25"/>
    <row r="1025100" customFormat="1" x14ac:dyDescent="0.25"/>
    <row r="1025101" customFormat="1" x14ac:dyDescent="0.25"/>
    <row r="1025102" customFormat="1" x14ac:dyDescent="0.25"/>
    <row r="1025103" customFormat="1" x14ac:dyDescent="0.25"/>
    <row r="1025104" customFormat="1" x14ac:dyDescent="0.25"/>
    <row r="1025105" customFormat="1" x14ac:dyDescent="0.25"/>
    <row r="1025106" customFormat="1" x14ac:dyDescent="0.25"/>
    <row r="1025107" customFormat="1" x14ac:dyDescent="0.25"/>
    <row r="1025108" customFormat="1" x14ac:dyDescent="0.25"/>
    <row r="1025109" customFormat="1" x14ac:dyDescent="0.25"/>
    <row r="1025110" customFormat="1" x14ac:dyDescent="0.25"/>
    <row r="1025111" customFormat="1" x14ac:dyDescent="0.25"/>
    <row r="1025112" customFormat="1" x14ac:dyDescent="0.25"/>
    <row r="1025113" customFormat="1" x14ac:dyDescent="0.25"/>
    <row r="1025114" customFormat="1" x14ac:dyDescent="0.25"/>
    <row r="1025115" customFormat="1" x14ac:dyDescent="0.25"/>
    <row r="1025116" customFormat="1" x14ac:dyDescent="0.25"/>
    <row r="1025117" customFormat="1" x14ac:dyDescent="0.25"/>
    <row r="1025118" customFormat="1" x14ac:dyDescent="0.25"/>
    <row r="1025119" customFormat="1" x14ac:dyDescent="0.25"/>
    <row r="1025120" customFormat="1" x14ac:dyDescent="0.25"/>
    <row r="1025121" customFormat="1" x14ac:dyDescent="0.25"/>
    <row r="1025122" customFormat="1" x14ac:dyDescent="0.25"/>
    <row r="1025123" customFormat="1" x14ac:dyDescent="0.25"/>
    <row r="1025124" customFormat="1" x14ac:dyDescent="0.25"/>
    <row r="1025125" customFormat="1" x14ac:dyDescent="0.25"/>
    <row r="1025126" customFormat="1" x14ac:dyDescent="0.25"/>
    <row r="1025127" customFormat="1" x14ac:dyDescent="0.25"/>
    <row r="1025128" customFormat="1" x14ac:dyDescent="0.25"/>
    <row r="1025129" customFormat="1" x14ac:dyDescent="0.25"/>
    <row r="1025130" customFormat="1" x14ac:dyDescent="0.25"/>
    <row r="1025131" customFormat="1" x14ac:dyDescent="0.25"/>
    <row r="1025132" customFormat="1" x14ac:dyDescent="0.25"/>
    <row r="1025133" customFormat="1" x14ac:dyDescent="0.25"/>
    <row r="1025134" customFormat="1" x14ac:dyDescent="0.25"/>
    <row r="1025135" customFormat="1" x14ac:dyDescent="0.25"/>
    <row r="1025136" customFormat="1" x14ac:dyDescent="0.25"/>
    <row r="1025137" customFormat="1" x14ac:dyDescent="0.25"/>
    <row r="1025138" customFormat="1" x14ac:dyDescent="0.25"/>
    <row r="1025139" customFormat="1" x14ac:dyDescent="0.25"/>
    <row r="1025140" customFormat="1" x14ac:dyDescent="0.25"/>
    <row r="1025141" customFormat="1" x14ac:dyDescent="0.25"/>
    <row r="1025142" customFormat="1" x14ac:dyDescent="0.25"/>
    <row r="1025143" customFormat="1" x14ac:dyDescent="0.25"/>
    <row r="1025144" customFormat="1" x14ac:dyDescent="0.25"/>
    <row r="1025145" customFormat="1" x14ac:dyDescent="0.25"/>
    <row r="1025146" customFormat="1" x14ac:dyDescent="0.25"/>
    <row r="1025147" customFormat="1" x14ac:dyDescent="0.25"/>
    <row r="1025148" customFormat="1" x14ac:dyDescent="0.25"/>
    <row r="1025149" customFormat="1" x14ac:dyDescent="0.25"/>
    <row r="1025150" customFormat="1" x14ac:dyDescent="0.25"/>
    <row r="1025151" customFormat="1" x14ac:dyDescent="0.25"/>
    <row r="1025152" customFormat="1" x14ac:dyDescent="0.25"/>
    <row r="1025153" customFormat="1" x14ac:dyDescent="0.25"/>
    <row r="1025154" customFormat="1" x14ac:dyDescent="0.25"/>
    <row r="1025155" customFormat="1" x14ac:dyDescent="0.25"/>
    <row r="1025156" customFormat="1" x14ac:dyDescent="0.25"/>
    <row r="1025157" customFormat="1" x14ac:dyDescent="0.25"/>
    <row r="1025158" customFormat="1" x14ac:dyDescent="0.25"/>
    <row r="1025159" customFormat="1" x14ac:dyDescent="0.25"/>
    <row r="1025160" customFormat="1" x14ac:dyDescent="0.25"/>
    <row r="1025161" customFormat="1" x14ac:dyDescent="0.25"/>
    <row r="1025162" customFormat="1" x14ac:dyDescent="0.25"/>
    <row r="1025163" customFormat="1" x14ac:dyDescent="0.25"/>
    <row r="1025164" customFormat="1" x14ac:dyDescent="0.25"/>
    <row r="1025165" customFormat="1" x14ac:dyDescent="0.25"/>
    <row r="1025166" customFormat="1" x14ac:dyDescent="0.25"/>
    <row r="1025167" customFormat="1" x14ac:dyDescent="0.25"/>
    <row r="1025168" customFormat="1" x14ac:dyDescent="0.25"/>
    <row r="1025169" customFormat="1" x14ac:dyDescent="0.25"/>
    <row r="1025170" customFormat="1" x14ac:dyDescent="0.25"/>
    <row r="1025171" customFormat="1" x14ac:dyDescent="0.25"/>
    <row r="1025172" customFormat="1" x14ac:dyDescent="0.25"/>
    <row r="1025173" customFormat="1" x14ac:dyDescent="0.25"/>
    <row r="1025174" customFormat="1" x14ac:dyDescent="0.25"/>
    <row r="1025175" customFormat="1" x14ac:dyDescent="0.25"/>
    <row r="1025176" customFormat="1" x14ac:dyDescent="0.25"/>
    <row r="1025177" customFormat="1" x14ac:dyDescent="0.25"/>
    <row r="1025178" customFormat="1" x14ac:dyDescent="0.25"/>
    <row r="1025179" customFormat="1" x14ac:dyDescent="0.25"/>
    <row r="1025180" customFormat="1" x14ac:dyDescent="0.25"/>
    <row r="1025181" customFormat="1" x14ac:dyDescent="0.25"/>
    <row r="1025182" customFormat="1" x14ac:dyDescent="0.25"/>
    <row r="1025183" customFormat="1" x14ac:dyDescent="0.25"/>
    <row r="1025184" customFormat="1" x14ac:dyDescent="0.25"/>
    <row r="1025185" customFormat="1" x14ac:dyDescent="0.25"/>
    <row r="1025186" customFormat="1" x14ac:dyDescent="0.25"/>
    <row r="1025187" customFormat="1" x14ac:dyDescent="0.25"/>
    <row r="1025188" customFormat="1" x14ac:dyDescent="0.25"/>
    <row r="1025189" customFormat="1" x14ac:dyDescent="0.25"/>
    <row r="1025190" customFormat="1" x14ac:dyDescent="0.25"/>
    <row r="1025191" customFormat="1" x14ac:dyDescent="0.25"/>
    <row r="1025192" customFormat="1" x14ac:dyDescent="0.25"/>
    <row r="1025193" customFormat="1" x14ac:dyDescent="0.25"/>
    <row r="1025194" customFormat="1" x14ac:dyDescent="0.25"/>
    <row r="1025195" customFormat="1" x14ac:dyDescent="0.25"/>
    <row r="1025196" customFormat="1" x14ac:dyDescent="0.25"/>
    <row r="1025197" customFormat="1" x14ac:dyDescent="0.25"/>
    <row r="1025198" customFormat="1" x14ac:dyDescent="0.25"/>
    <row r="1025199" customFormat="1" x14ac:dyDescent="0.25"/>
    <row r="1025200" customFormat="1" x14ac:dyDescent="0.25"/>
    <row r="1025201" customFormat="1" x14ac:dyDescent="0.25"/>
    <row r="1025202" customFormat="1" x14ac:dyDescent="0.25"/>
    <row r="1025203" customFormat="1" x14ac:dyDescent="0.25"/>
    <row r="1025204" customFormat="1" x14ac:dyDescent="0.25"/>
    <row r="1025205" customFormat="1" x14ac:dyDescent="0.25"/>
    <row r="1025206" customFormat="1" x14ac:dyDescent="0.25"/>
    <row r="1025207" customFormat="1" x14ac:dyDescent="0.25"/>
    <row r="1025208" customFormat="1" x14ac:dyDescent="0.25"/>
    <row r="1025209" customFormat="1" x14ac:dyDescent="0.25"/>
    <row r="1025210" customFormat="1" x14ac:dyDescent="0.25"/>
    <row r="1025211" customFormat="1" x14ac:dyDescent="0.25"/>
    <row r="1025212" customFormat="1" x14ac:dyDescent="0.25"/>
    <row r="1025213" customFormat="1" x14ac:dyDescent="0.25"/>
    <row r="1025214" customFormat="1" x14ac:dyDescent="0.25"/>
    <row r="1025215" customFormat="1" x14ac:dyDescent="0.25"/>
    <row r="1025216" customFormat="1" x14ac:dyDescent="0.25"/>
    <row r="1025217" customFormat="1" x14ac:dyDescent="0.25"/>
    <row r="1025218" customFormat="1" x14ac:dyDescent="0.25"/>
    <row r="1025219" customFormat="1" x14ac:dyDescent="0.25"/>
    <row r="1025220" customFormat="1" x14ac:dyDescent="0.25"/>
    <row r="1025221" customFormat="1" x14ac:dyDescent="0.25"/>
    <row r="1025222" customFormat="1" x14ac:dyDescent="0.25"/>
    <row r="1025223" customFormat="1" x14ac:dyDescent="0.25"/>
    <row r="1025224" customFormat="1" x14ac:dyDescent="0.25"/>
    <row r="1025225" customFormat="1" x14ac:dyDescent="0.25"/>
    <row r="1025226" customFormat="1" x14ac:dyDescent="0.25"/>
    <row r="1025227" customFormat="1" x14ac:dyDescent="0.25"/>
    <row r="1025228" customFormat="1" x14ac:dyDescent="0.25"/>
    <row r="1025229" customFormat="1" x14ac:dyDescent="0.25"/>
    <row r="1025230" customFormat="1" x14ac:dyDescent="0.25"/>
    <row r="1025231" customFormat="1" x14ac:dyDescent="0.25"/>
    <row r="1025232" customFormat="1" x14ac:dyDescent="0.25"/>
    <row r="1025233" customFormat="1" x14ac:dyDescent="0.25"/>
    <row r="1025234" customFormat="1" x14ac:dyDescent="0.25"/>
    <row r="1025235" customFormat="1" x14ac:dyDescent="0.25"/>
    <row r="1025236" customFormat="1" x14ac:dyDescent="0.25"/>
    <row r="1025237" customFormat="1" x14ac:dyDescent="0.25"/>
    <row r="1025238" customFormat="1" x14ac:dyDescent="0.25"/>
    <row r="1025239" customFormat="1" x14ac:dyDescent="0.25"/>
    <row r="1025240" customFormat="1" x14ac:dyDescent="0.25"/>
    <row r="1025241" customFormat="1" x14ac:dyDescent="0.25"/>
    <row r="1025242" customFormat="1" x14ac:dyDescent="0.25"/>
    <row r="1025243" customFormat="1" x14ac:dyDescent="0.25"/>
    <row r="1025244" customFormat="1" x14ac:dyDescent="0.25"/>
    <row r="1025245" customFormat="1" x14ac:dyDescent="0.25"/>
    <row r="1025246" customFormat="1" x14ac:dyDescent="0.25"/>
    <row r="1025247" customFormat="1" x14ac:dyDescent="0.25"/>
    <row r="1025248" customFormat="1" x14ac:dyDescent="0.25"/>
    <row r="1025249" customFormat="1" x14ac:dyDescent="0.25"/>
    <row r="1025250" customFormat="1" x14ac:dyDescent="0.25"/>
    <row r="1025251" customFormat="1" x14ac:dyDescent="0.25"/>
    <row r="1025252" customFormat="1" x14ac:dyDescent="0.25"/>
    <row r="1025253" customFormat="1" x14ac:dyDescent="0.25"/>
    <row r="1025254" customFormat="1" x14ac:dyDescent="0.25"/>
    <row r="1025255" customFormat="1" x14ac:dyDescent="0.25"/>
    <row r="1025256" customFormat="1" x14ac:dyDescent="0.25"/>
    <row r="1025257" customFormat="1" x14ac:dyDescent="0.25"/>
    <row r="1025258" customFormat="1" x14ac:dyDescent="0.25"/>
    <row r="1025259" customFormat="1" x14ac:dyDescent="0.25"/>
    <row r="1025260" customFormat="1" x14ac:dyDescent="0.25"/>
    <row r="1025261" customFormat="1" x14ac:dyDescent="0.25"/>
    <row r="1025262" customFormat="1" x14ac:dyDescent="0.25"/>
    <row r="1025263" customFormat="1" x14ac:dyDescent="0.25"/>
    <row r="1025264" customFormat="1" x14ac:dyDescent="0.25"/>
    <row r="1025265" customFormat="1" x14ac:dyDescent="0.25"/>
    <row r="1025266" customFormat="1" x14ac:dyDescent="0.25"/>
    <row r="1025267" customFormat="1" x14ac:dyDescent="0.25"/>
    <row r="1025268" customFormat="1" x14ac:dyDescent="0.25"/>
    <row r="1025269" customFormat="1" x14ac:dyDescent="0.25"/>
    <row r="1025270" customFormat="1" x14ac:dyDescent="0.25"/>
    <row r="1025271" customFormat="1" x14ac:dyDescent="0.25"/>
    <row r="1025272" customFormat="1" x14ac:dyDescent="0.25"/>
    <row r="1025273" customFormat="1" x14ac:dyDescent="0.25"/>
    <row r="1025274" customFormat="1" x14ac:dyDescent="0.25"/>
    <row r="1025275" customFormat="1" x14ac:dyDescent="0.25"/>
    <row r="1025276" customFormat="1" x14ac:dyDescent="0.25"/>
    <row r="1025277" customFormat="1" x14ac:dyDescent="0.25"/>
    <row r="1025278" customFormat="1" x14ac:dyDescent="0.25"/>
    <row r="1025279" customFormat="1" x14ac:dyDescent="0.25"/>
    <row r="1025280" customFormat="1" x14ac:dyDescent="0.25"/>
    <row r="1025281" customFormat="1" x14ac:dyDescent="0.25"/>
    <row r="1025282" customFormat="1" x14ac:dyDescent="0.25"/>
    <row r="1025283" customFormat="1" x14ac:dyDescent="0.25"/>
    <row r="1025284" customFormat="1" x14ac:dyDescent="0.25"/>
    <row r="1025285" customFormat="1" x14ac:dyDescent="0.25"/>
    <row r="1025286" customFormat="1" x14ac:dyDescent="0.25"/>
    <row r="1025287" customFormat="1" x14ac:dyDescent="0.25"/>
    <row r="1025288" customFormat="1" x14ac:dyDescent="0.25"/>
    <row r="1025289" customFormat="1" x14ac:dyDescent="0.25"/>
    <row r="1025290" customFormat="1" x14ac:dyDescent="0.25"/>
    <row r="1025291" customFormat="1" x14ac:dyDescent="0.25"/>
    <row r="1025292" customFormat="1" x14ac:dyDescent="0.25"/>
    <row r="1025293" customFormat="1" x14ac:dyDescent="0.25"/>
    <row r="1025294" customFormat="1" x14ac:dyDescent="0.25"/>
    <row r="1025295" customFormat="1" x14ac:dyDescent="0.25"/>
    <row r="1025296" customFormat="1" x14ac:dyDescent="0.25"/>
    <row r="1025297" customFormat="1" x14ac:dyDescent="0.25"/>
    <row r="1025298" customFormat="1" x14ac:dyDescent="0.25"/>
    <row r="1025299" customFormat="1" x14ac:dyDescent="0.25"/>
    <row r="1025300" customFormat="1" x14ac:dyDescent="0.25"/>
    <row r="1025301" customFormat="1" x14ac:dyDescent="0.25"/>
    <row r="1025302" customFormat="1" x14ac:dyDescent="0.25"/>
    <row r="1025303" customFormat="1" x14ac:dyDescent="0.25"/>
    <row r="1025304" customFormat="1" x14ac:dyDescent="0.25"/>
    <row r="1025305" customFormat="1" x14ac:dyDescent="0.25"/>
    <row r="1025306" customFormat="1" x14ac:dyDescent="0.25"/>
    <row r="1025307" customFormat="1" x14ac:dyDescent="0.25"/>
    <row r="1025308" customFormat="1" x14ac:dyDescent="0.25"/>
    <row r="1025309" customFormat="1" x14ac:dyDescent="0.25"/>
    <row r="1025310" customFormat="1" x14ac:dyDescent="0.25"/>
    <row r="1025311" customFormat="1" x14ac:dyDescent="0.25"/>
    <row r="1025312" customFormat="1" x14ac:dyDescent="0.25"/>
    <row r="1025313" customFormat="1" x14ac:dyDescent="0.25"/>
    <row r="1025314" customFormat="1" x14ac:dyDescent="0.25"/>
    <row r="1025315" customFormat="1" x14ac:dyDescent="0.25"/>
    <row r="1025316" customFormat="1" x14ac:dyDescent="0.25"/>
    <row r="1025317" customFormat="1" x14ac:dyDescent="0.25"/>
    <row r="1025318" customFormat="1" x14ac:dyDescent="0.25"/>
    <row r="1025319" customFormat="1" x14ac:dyDescent="0.25"/>
    <row r="1025320" customFormat="1" x14ac:dyDescent="0.25"/>
    <row r="1025321" customFormat="1" x14ac:dyDescent="0.25"/>
    <row r="1025322" customFormat="1" x14ac:dyDescent="0.25"/>
    <row r="1025323" customFormat="1" x14ac:dyDescent="0.25"/>
    <row r="1025324" customFormat="1" x14ac:dyDescent="0.25"/>
    <row r="1025325" customFormat="1" x14ac:dyDescent="0.25"/>
    <row r="1025326" customFormat="1" x14ac:dyDescent="0.25"/>
    <row r="1025327" customFormat="1" x14ac:dyDescent="0.25"/>
    <row r="1025328" customFormat="1" x14ac:dyDescent="0.25"/>
    <row r="1025329" customFormat="1" x14ac:dyDescent="0.25"/>
    <row r="1025330" customFormat="1" x14ac:dyDescent="0.25"/>
    <row r="1025331" customFormat="1" x14ac:dyDescent="0.25"/>
    <row r="1025332" customFormat="1" x14ac:dyDescent="0.25"/>
    <row r="1025333" customFormat="1" x14ac:dyDescent="0.25"/>
    <row r="1025334" customFormat="1" x14ac:dyDescent="0.25"/>
    <row r="1025335" customFormat="1" x14ac:dyDescent="0.25"/>
    <row r="1025336" customFormat="1" x14ac:dyDescent="0.25"/>
    <row r="1025337" customFormat="1" x14ac:dyDescent="0.25"/>
    <row r="1025338" customFormat="1" x14ac:dyDescent="0.25"/>
    <row r="1025339" customFormat="1" x14ac:dyDescent="0.25"/>
    <row r="1025340" customFormat="1" x14ac:dyDescent="0.25"/>
    <row r="1025341" customFormat="1" x14ac:dyDescent="0.25"/>
    <row r="1025342" customFormat="1" x14ac:dyDescent="0.25"/>
    <row r="1025343" customFormat="1" x14ac:dyDescent="0.25"/>
    <row r="1025344" customFormat="1" x14ac:dyDescent="0.25"/>
    <row r="1025345" customFormat="1" x14ac:dyDescent="0.25"/>
    <row r="1025346" customFormat="1" x14ac:dyDescent="0.25"/>
    <row r="1025347" customFormat="1" x14ac:dyDescent="0.25"/>
    <row r="1025348" customFormat="1" x14ac:dyDescent="0.25"/>
    <row r="1025349" customFormat="1" x14ac:dyDescent="0.25"/>
    <row r="1025350" customFormat="1" x14ac:dyDescent="0.25"/>
    <row r="1025351" customFormat="1" x14ac:dyDescent="0.25"/>
    <row r="1025352" customFormat="1" x14ac:dyDescent="0.25"/>
    <row r="1025353" customFormat="1" x14ac:dyDescent="0.25"/>
    <row r="1025354" customFormat="1" x14ac:dyDescent="0.25"/>
    <row r="1025355" customFormat="1" x14ac:dyDescent="0.25"/>
    <row r="1025356" customFormat="1" x14ac:dyDescent="0.25"/>
    <row r="1025357" customFormat="1" x14ac:dyDescent="0.25"/>
    <row r="1025358" customFormat="1" x14ac:dyDescent="0.25"/>
    <row r="1025359" customFormat="1" x14ac:dyDescent="0.25"/>
    <row r="1025360" customFormat="1" x14ac:dyDescent="0.25"/>
    <row r="1025361" customFormat="1" x14ac:dyDescent="0.25"/>
    <row r="1025362" customFormat="1" x14ac:dyDescent="0.25"/>
    <row r="1025363" customFormat="1" x14ac:dyDescent="0.25"/>
    <row r="1025364" customFormat="1" x14ac:dyDescent="0.25"/>
    <row r="1025365" customFormat="1" x14ac:dyDescent="0.25"/>
    <row r="1025366" customFormat="1" x14ac:dyDescent="0.25"/>
    <row r="1025367" customFormat="1" x14ac:dyDescent="0.25"/>
    <row r="1025368" customFormat="1" x14ac:dyDescent="0.25"/>
    <row r="1025369" customFormat="1" x14ac:dyDescent="0.25"/>
    <row r="1025370" customFormat="1" x14ac:dyDescent="0.25"/>
    <row r="1025371" customFormat="1" x14ac:dyDescent="0.25"/>
    <row r="1025372" customFormat="1" x14ac:dyDescent="0.25"/>
    <row r="1025373" customFormat="1" x14ac:dyDescent="0.25"/>
    <row r="1025374" customFormat="1" x14ac:dyDescent="0.25"/>
    <row r="1025375" customFormat="1" x14ac:dyDescent="0.25"/>
    <row r="1025376" customFormat="1" x14ac:dyDescent="0.25"/>
    <row r="1025377" customFormat="1" x14ac:dyDescent="0.25"/>
    <row r="1025378" customFormat="1" x14ac:dyDescent="0.25"/>
    <row r="1025379" customFormat="1" x14ac:dyDescent="0.25"/>
    <row r="1025380" customFormat="1" x14ac:dyDescent="0.25"/>
    <row r="1025381" customFormat="1" x14ac:dyDescent="0.25"/>
    <row r="1025382" customFormat="1" x14ac:dyDescent="0.25"/>
    <row r="1025383" customFormat="1" x14ac:dyDescent="0.25"/>
    <row r="1025384" customFormat="1" x14ac:dyDescent="0.25"/>
    <row r="1025385" customFormat="1" x14ac:dyDescent="0.25"/>
    <row r="1025386" customFormat="1" x14ac:dyDescent="0.25"/>
    <row r="1025387" customFormat="1" x14ac:dyDescent="0.25"/>
    <row r="1025388" customFormat="1" x14ac:dyDescent="0.25"/>
    <row r="1025389" customFormat="1" x14ac:dyDescent="0.25"/>
    <row r="1025390" customFormat="1" x14ac:dyDescent="0.25"/>
    <row r="1025391" customFormat="1" x14ac:dyDescent="0.25"/>
    <row r="1025392" customFormat="1" x14ac:dyDescent="0.25"/>
    <row r="1025393" customFormat="1" x14ac:dyDescent="0.25"/>
    <row r="1025394" customFormat="1" x14ac:dyDescent="0.25"/>
    <row r="1025395" customFormat="1" x14ac:dyDescent="0.25"/>
    <row r="1025396" customFormat="1" x14ac:dyDescent="0.25"/>
    <row r="1025397" customFormat="1" x14ac:dyDescent="0.25"/>
    <row r="1025398" customFormat="1" x14ac:dyDescent="0.25"/>
    <row r="1025399" customFormat="1" x14ac:dyDescent="0.25"/>
    <row r="1025400" customFormat="1" x14ac:dyDescent="0.25"/>
    <row r="1025401" customFormat="1" x14ac:dyDescent="0.25"/>
    <row r="1025402" customFormat="1" x14ac:dyDescent="0.25"/>
    <row r="1025403" customFormat="1" x14ac:dyDescent="0.25"/>
    <row r="1025404" customFormat="1" x14ac:dyDescent="0.25"/>
    <row r="1025405" customFormat="1" x14ac:dyDescent="0.25"/>
    <row r="1025406" customFormat="1" x14ac:dyDescent="0.25"/>
    <row r="1025407" customFormat="1" x14ac:dyDescent="0.25"/>
    <row r="1025408" customFormat="1" x14ac:dyDescent="0.25"/>
    <row r="1025409" customFormat="1" x14ac:dyDescent="0.25"/>
    <row r="1025410" customFormat="1" x14ac:dyDescent="0.25"/>
    <row r="1025411" customFormat="1" x14ac:dyDescent="0.25"/>
    <row r="1025412" customFormat="1" x14ac:dyDescent="0.25"/>
    <row r="1025413" customFormat="1" x14ac:dyDescent="0.25"/>
    <row r="1025414" customFormat="1" x14ac:dyDescent="0.25"/>
    <row r="1025415" customFormat="1" x14ac:dyDescent="0.25"/>
    <row r="1025416" customFormat="1" x14ac:dyDescent="0.25"/>
    <row r="1025417" customFormat="1" x14ac:dyDescent="0.25"/>
    <row r="1025418" customFormat="1" x14ac:dyDescent="0.25"/>
    <row r="1025419" customFormat="1" x14ac:dyDescent="0.25"/>
    <row r="1025420" customFormat="1" x14ac:dyDescent="0.25"/>
    <row r="1025421" customFormat="1" x14ac:dyDescent="0.25"/>
    <row r="1025422" customFormat="1" x14ac:dyDescent="0.25"/>
    <row r="1025423" customFormat="1" x14ac:dyDescent="0.25"/>
    <row r="1025424" customFormat="1" x14ac:dyDescent="0.25"/>
    <row r="1025425" customFormat="1" x14ac:dyDescent="0.25"/>
    <row r="1025426" customFormat="1" x14ac:dyDescent="0.25"/>
    <row r="1025427" customFormat="1" x14ac:dyDescent="0.25"/>
    <row r="1025428" customFormat="1" x14ac:dyDescent="0.25"/>
    <row r="1025429" customFormat="1" x14ac:dyDescent="0.25"/>
    <row r="1025430" customFormat="1" x14ac:dyDescent="0.25"/>
    <row r="1025431" customFormat="1" x14ac:dyDescent="0.25"/>
    <row r="1025432" customFormat="1" x14ac:dyDescent="0.25"/>
    <row r="1025433" customFormat="1" x14ac:dyDescent="0.25"/>
    <row r="1025434" customFormat="1" x14ac:dyDescent="0.25"/>
    <row r="1025435" customFormat="1" x14ac:dyDescent="0.25"/>
    <row r="1025436" customFormat="1" x14ac:dyDescent="0.25"/>
    <row r="1025437" customFormat="1" x14ac:dyDescent="0.25"/>
    <row r="1025438" customFormat="1" x14ac:dyDescent="0.25"/>
    <row r="1025439" customFormat="1" x14ac:dyDescent="0.25"/>
    <row r="1025440" customFormat="1" x14ac:dyDescent="0.25"/>
    <row r="1025441" customFormat="1" x14ac:dyDescent="0.25"/>
    <row r="1025442" customFormat="1" x14ac:dyDescent="0.25"/>
    <row r="1025443" customFormat="1" x14ac:dyDescent="0.25"/>
    <row r="1025444" customFormat="1" x14ac:dyDescent="0.25"/>
    <row r="1025445" customFormat="1" x14ac:dyDescent="0.25"/>
    <row r="1025446" customFormat="1" x14ac:dyDescent="0.25"/>
    <row r="1025447" customFormat="1" x14ac:dyDescent="0.25"/>
    <row r="1025448" customFormat="1" x14ac:dyDescent="0.25"/>
    <row r="1025449" customFormat="1" x14ac:dyDescent="0.25"/>
    <row r="1025450" customFormat="1" x14ac:dyDescent="0.25"/>
    <row r="1025451" customFormat="1" x14ac:dyDescent="0.25"/>
    <row r="1025452" customFormat="1" x14ac:dyDescent="0.25"/>
    <row r="1025453" customFormat="1" x14ac:dyDescent="0.25"/>
    <row r="1025454" customFormat="1" x14ac:dyDescent="0.25"/>
    <row r="1025455" customFormat="1" x14ac:dyDescent="0.25"/>
    <row r="1025456" customFormat="1" x14ac:dyDescent="0.25"/>
    <row r="1025457" customFormat="1" x14ac:dyDescent="0.25"/>
    <row r="1025458" customFormat="1" x14ac:dyDescent="0.25"/>
    <row r="1025459" customFormat="1" x14ac:dyDescent="0.25"/>
    <row r="1025460" customFormat="1" x14ac:dyDescent="0.25"/>
    <row r="1025461" customFormat="1" x14ac:dyDescent="0.25"/>
    <row r="1025462" customFormat="1" x14ac:dyDescent="0.25"/>
    <row r="1025463" customFormat="1" x14ac:dyDescent="0.25"/>
    <row r="1025464" customFormat="1" x14ac:dyDescent="0.25"/>
    <row r="1025465" customFormat="1" x14ac:dyDescent="0.25"/>
    <row r="1025466" customFormat="1" x14ac:dyDescent="0.25"/>
    <row r="1025467" customFormat="1" x14ac:dyDescent="0.25"/>
    <row r="1025468" customFormat="1" x14ac:dyDescent="0.25"/>
    <row r="1025469" customFormat="1" x14ac:dyDescent="0.25"/>
    <row r="1025470" customFormat="1" x14ac:dyDescent="0.25"/>
    <row r="1025471" customFormat="1" x14ac:dyDescent="0.25"/>
    <row r="1025472" customFormat="1" x14ac:dyDescent="0.25"/>
    <row r="1025473" customFormat="1" x14ac:dyDescent="0.25"/>
    <row r="1025474" customFormat="1" x14ac:dyDescent="0.25"/>
    <row r="1025475" customFormat="1" x14ac:dyDescent="0.25"/>
    <row r="1025476" customFormat="1" x14ac:dyDescent="0.25"/>
    <row r="1025477" customFormat="1" x14ac:dyDescent="0.25"/>
    <row r="1025478" customFormat="1" x14ac:dyDescent="0.25"/>
    <row r="1025479" customFormat="1" x14ac:dyDescent="0.25"/>
    <row r="1025480" customFormat="1" x14ac:dyDescent="0.25"/>
    <row r="1025481" customFormat="1" x14ac:dyDescent="0.25"/>
    <row r="1025482" customFormat="1" x14ac:dyDescent="0.25"/>
    <row r="1025483" customFormat="1" x14ac:dyDescent="0.25"/>
    <row r="1025484" customFormat="1" x14ac:dyDescent="0.25"/>
    <row r="1025485" customFormat="1" x14ac:dyDescent="0.25"/>
    <row r="1025486" customFormat="1" x14ac:dyDescent="0.25"/>
    <row r="1025487" customFormat="1" x14ac:dyDescent="0.25"/>
    <row r="1025488" customFormat="1" x14ac:dyDescent="0.25"/>
    <row r="1025489" customFormat="1" x14ac:dyDescent="0.25"/>
    <row r="1025490" customFormat="1" x14ac:dyDescent="0.25"/>
    <row r="1025491" customFormat="1" x14ac:dyDescent="0.25"/>
    <row r="1025492" customFormat="1" x14ac:dyDescent="0.25"/>
    <row r="1025493" customFormat="1" x14ac:dyDescent="0.25"/>
    <row r="1025494" customFormat="1" x14ac:dyDescent="0.25"/>
    <row r="1025495" customFormat="1" x14ac:dyDescent="0.25"/>
    <row r="1025496" customFormat="1" x14ac:dyDescent="0.25"/>
    <row r="1025497" customFormat="1" x14ac:dyDescent="0.25"/>
    <row r="1025498" customFormat="1" x14ac:dyDescent="0.25"/>
    <row r="1025499" customFormat="1" x14ac:dyDescent="0.25"/>
    <row r="1025500" customFormat="1" x14ac:dyDescent="0.25"/>
    <row r="1025501" customFormat="1" x14ac:dyDescent="0.25"/>
    <row r="1025502" customFormat="1" x14ac:dyDescent="0.25"/>
    <row r="1025503" customFormat="1" x14ac:dyDescent="0.25"/>
    <row r="1025504" customFormat="1" x14ac:dyDescent="0.25"/>
    <row r="1025505" customFormat="1" x14ac:dyDescent="0.25"/>
    <row r="1025506" customFormat="1" x14ac:dyDescent="0.25"/>
    <row r="1025507" customFormat="1" x14ac:dyDescent="0.25"/>
    <row r="1025508" customFormat="1" x14ac:dyDescent="0.25"/>
    <row r="1025509" customFormat="1" x14ac:dyDescent="0.25"/>
    <row r="1025510" customFormat="1" x14ac:dyDescent="0.25"/>
    <row r="1025511" customFormat="1" x14ac:dyDescent="0.25"/>
    <row r="1025512" customFormat="1" x14ac:dyDescent="0.25"/>
    <row r="1025513" customFormat="1" x14ac:dyDescent="0.25"/>
    <row r="1025514" customFormat="1" x14ac:dyDescent="0.25"/>
    <row r="1025515" customFormat="1" x14ac:dyDescent="0.25"/>
    <row r="1025516" customFormat="1" x14ac:dyDescent="0.25"/>
    <row r="1025517" customFormat="1" x14ac:dyDescent="0.25"/>
    <row r="1025518" customFormat="1" x14ac:dyDescent="0.25"/>
    <row r="1025519" customFormat="1" x14ac:dyDescent="0.25"/>
    <row r="1025520" customFormat="1" x14ac:dyDescent="0.25"/>
    <row r="1025521" customFormat="1" x14ac:dyDescent="0.25"/>
    <row r="1025522" customFormat="1" x14ac:dyDescent="0.25"/>
    <row r="1025523" customFormat="1" x14ac:dyDescent="0.25"/>
    <row r="1025524" customFormat="1" x14ac:dyDescent="0.25"/>
    <row r="1025525" customFormat="1" x14ac:dyDescent="0.25"/>
    <row r="1025526" customFormat="1" x14ac:dyDescent="0.25"/>
    <row r="1025527" customFormat="1" x14ac:dyDescent="0.25"/>
    <row r="1025528" customFormat="1" x14ac:dyDescent="0.25"/>
    <row r="1025529" customFormat="1" x14ac:dyDescent="0.25"/>
    <row r="1025530" customFormat="1" x14ac:dyDescent="0.25"/>
    <row r="1025531" customFormat="1" x14ac:dyDescent="0.25"/>
    <row r="1025532" customFormat="1" x14ac:dyDescent="0.25"/>
    <row r="1025533" customFormat="1" x14ac:dyDescent="0.25"/>
    <row r="1025534" customFormat="1" x14ac:dyDescent="0.25"/>
    <row r="1025535" customFormat="1" x14ac:dyDescent="0.25"/>
    <row r="1025536" customFormat="1" x14ac:dyDescent="0.25"/>
    <row r="1025537" customFormat="1" x14ac:dyDescent="0.25"/>
    <row r="1025538" customFormat="1" x14ac:dyDescent="0.25"/>
    <row r="1025539" customFormat="1" x14ac:dyDescent="0.25"/>
    <row r="1025540" customFormat="1" x14ac:dyDescent="0.25"/>
    <row r="1025541" customFormat="1" x14ac:dyDescent="0.25"/>
    <row r="1025542" customFormat="1" x14ac:dyDescent="0.25"/>
    <row r="1025543" customFormat="1" x14ac:dyDescent="0.25"/>
    <row r="1025544" customFormat="1" x14ac:dyDescent="0.25"/>
    <row r="1025545" customFormat="1" x14ac:dyDescent="0.25"/>
    <row r="1025546" customFormat="1" x14ac:dyDescent="0.25"/>
    <row r="1025547" customFormat="1" x14ac:dyDescent="0.25"/>
    <row r="1025548" customFormat="1" x14ac:dyDescent="0.25"/>
    <row r="1025549" customFormat="1" x14ac:dyDescent="0.25"/>
    <row r="1025550" customFormat="1" x14ac:dyDescent="0.25"/>
    <row r="1025551" customFormat="1" x14ac:dyDescent="0.25"/>
    <row r="1025552" customFormat="1" x14ac:dyDescent="0.25"/>
    <row r="1025553" customFormat="1" x14ac:dyDescent="0.25"/>
    <row r="1025554" customFormat="1" x14ac:dyDescent="0.25"/>
    <row r="1025555" customFormat="1" x14ac:dyDescent="0.25"/>
    <row r="1025556" customFormat="1" x14ac:dyDescent="0.25"/>
    <row r="1025557" customFormat="1" x14ac:dyDescent="0.25"/>
    <row r="1025558" customFormat="1" x14ac:dyDescent="0.25"/>
    <row r="1025559" customFormat="1" x14ac:dyDescent="0.25"/>
    <row r="1025560" customFormat="1" x14ac:dyDescent="0.25"/>
    <row r="1025561" customFormat="1" x14ac:dyDescent="0.25"/>
    <row r="1025562" customFormat="1" x14ac:dyDescent="0.25"/>
    <row r="1025563" customFormat="1" x14ac:dyDescent="0.25"/>
    <row r="1025564" customFormat="1" x14ac:dyDescent="0.25"/>
    <row r="1025565" customFormat="1" x14ac:dyDescent="0.25"/>
    <row r="1025566" customFormat="1" x14ac:dyDescent="0.25"/>
    <row r="1025567" customFormat="1" x14ac:dyDescent="0.25"/>
    <row r="1025568" customFormat="1" x14ac:dyDescent="0.25"/>
    <row r="1025569" customFormat="1" x14ac:dyDescent="0.25"/>
    <row r="1025570" customFormat="1" x14ac:dyDescent="0.25"/>
    <row r="1025571" customFormat="1" x14ac:dyDescent="0.25"/>
    <row r="1025572" customFormat="1" x14ac:dyDescent="0.25"/>
    <row r="1025573" customFormat="1" x14ac:dyDescent="0.25"/>
    <row r="1025574" customFormat="1" x14ac:dyDescent="0.25"/>
    <row r="1025575" customFormat="1" x14ac:dyDescent="0.25"/>
    <row r="1025576" customFormat="1" x14ac:dyDescent="0.25"/>
    <row r="1025577" customFormat="1" x14ac:dyDescent="0.25"/>
    <row r="1025578" customFormat="1" x14ac:dyDescent="0.25"/>
    <row r="1025579" customFormat="1" x14ac:dyDescent="0.25"/>
    <row r="1025580" customFormat="1" x14ac:dyDescent="0.25"/>
    <row r="1025581" customFormat="1" x14ac:dyDescent="0.25"/>
    <row r="1025582" customFormat="1" x14ac:dyDescent="0.25"/>
    <row r="1025583" customFormat="1" x14ac:dyDescent="0.25"/>
    <row r="1025584" customFormat="1" x14ac:dyDescent="0.25"/>
    <row r="1025585" customFormat="1" x14ac:dyDescent="0.25"/>
    <row r="1025586" customFormat="1" x14ac:dyDescent="0.25"/>
    <row r="1025587" customFormat="1" x14ac:dyDescent="0.25"/>
    <row r="1025588" customFormat="1" x14ac:dyDescent="0.25"/>
    <row r="1025589" customFormat="1" x14ac:dyDescent="0.25"/>
    <row r="1025590" customFormat="1" x14ac:dyDescent="0.25"/>
    <row r="1025591" customFormat="1" x14ac:dyDescent="0.25"/>
    <row r="1025592" customFormat="1" x14ac:dyDescent="0.25"/>
    <row r="1025593" customFormat="1" x14ac:dyDescent="0.25"/>
    <row r="1025594" customFormat="1" x14ac:dyDescent="0.25"/>
    <row r="1025595" customFormat="1" x14ac:dyDescent="0.25"/>
    <row r="1025596" customFormat="1" x14ac:dyDescent="0.25"/>
    <row r="1025597" customFormat="1" x14ac:dyDescent="0.25"/>
    <row r="1025598" customFormat="1" x14ac:dyDescent="0.25"/>
    <row r="1025599" customFormat="1" x14ac:dyDescent="0.25"/>
    <row r="1025600" customFormat="1" x14ac:dyDescent="0.25"/>
    <row r="1025601" customFormat="1" x14ac:dyDescent="0.25"/>
    <row r="1025602" customFormat="1" x14ac:dyDescent="0.25"/>
    <row r="1025603" customFormat="1" x14ac:dyDescent="0.25"/>
    <row r="1025604" customFormat="1" x14ac:dyDescent="0.25"/>
    <row r="1025605" customFormat="1" x14ac:dyDescent="0.25"/>
    <row r="1025606" customFormat="1" x14ac:dyDescent="0.25"/>
    <row r="1025607" customFormat="1" x14ac:dyDescent="0.25"/>
    <row r="1025608" customFormat="1" x14ac:dyDescent="0.25"/>
    <row r="1025609" customFormat="1" x14ac:dyDescent="0.25"/>
    <row r="1025610" customFormat="1" x14ac:dyDescent="0.25"/>
    <row r="1025611" customFormat="1" x14ac:dyDescent="0.25"/>
    <row r="1025612" customFormat="1" x14ac:dyDescent="0.25"/>
    <row r="1025613" customFormat="1" x14ac:dyDescent="0.25"/>
    <row r="1025614" customFormat="1" x14ac:dyDescent="0.25"/>
    <row r="1025615" customFormat="1" x14ac:dyDescent="0.25"/>
    <row r="1025616" customFormat="1" x14ac:dyDescent="0.25"/>
    <row r="1025617" customFormat="1" x14ac:dyDescent="0.25"/>
    <row r="1025618" customFormat="1" x14ac:dyDescent="0.25"/>
    <row r="1025619" customFormat="1" x14ac:dyDescent="0.25"/>
    <row r="1025620" customFormat="1" x14ac:dyDescent="0.25"/>
    <row r="1025621" customFormat="1" x14ac:dyDescent="0.25"/>
    <row r="1025622" customFormat="1" x14ac:dyDescent="0.25"/>
    <row r="1025623" customFormat="1" x14ac:dyDescent="0.25"/>
    <row r="1025624" customFormat="1" x14ac:dyDescent="0.25"/>
    <row r="1025625" customFormat="1" x14ac:dyDescent="0.25"/>
    <row r="1025626" customFormat="1" x14ac:dyDescent="0.25"/>
    <row r="1025627" customFormat="1" x14ac:dyDescent="0.25"/>
    <row r="1025628" customFormat="1" x14ac:dyDescent="0.25"/>
    <row r="1025629" customFormat="1" x14ac:dyDescent="0.25"/>
    <row r="1025630" customFormat="1" x14ac:dyDescent="0.25"/>
    <row r="1025631" customFormat="1" x14ac:dyDescent="0.25"/>
    <row r="1025632" customFormat="1" x14ac:dyDescent="0.25"/>
    <row r="1025633" customFormat="1" x14ac:dyDescent="0.25"/>
    <row r="1025634" customFormat="1" x14ac:dyDescent="0.25"/>
    <row r="1025635" customFormat="1" x14ac:dyDescent="0.25"/>
    <row r="1025636" customFormat="1" x14ac:dyDescent="0.25"/>
    <row r="1025637" customFormat="1" x14ac:dyDescent="0.25"/>
    <row r="1025638" customFormat="1" x14ac:dyDescent="0.25"/>
    <row r="1025639" customFormat="1" x14ac:dyDescent="0.25"/>
    <row r="1025640" customFormat="1" x14ac:dyDescent="0.25"/>
    <row r="1025641" customFormat="1" x14ac:dyDescent="0.25"/>
    <row r="1025642" customFormat="1" x14ac:dyDescent="0.25"/>
    <row r="1025643" customFormat="1" x14ac:dyDescent="0.25"/>
    <row r="1025644" customFormat="1" x14ac:dyDescent="0.25"/>
    <row r="1025645" customFormat="1" x14ac:dyDescent="0.25"/>
    <row r="1025646" customFormat="1" x14ac:dyDescent="0.25"/>
    <row r="1025647" customFormat="1" x14ac:dyDescent="0.25"/>
    <row r="1025648" customFormat="1" x14ac:dyDescent="0.25"/>
    <row r="1025649" customFormat="1" x14ac:dyDescent="0.25"/>
    <row r="1025650" customFormat="1" x14ac:dyDescent="0.25"/>
    <row r="1025651" customFormat="1" x14ac:dyDescent="0.25"/>
    <row r="1025652" customFormat="1" x14ac:dyDescent="0.25"/>
    <row r="1025653" customFormat="1" x14ac:dyDescent="0.25"/>
    <row r="1025654" customFormat="1" x14ac:dyDescent="0.25"/>
    <row r="1025655" customFormat="1" x14ac:dyDescent="0.25"/>
    <row r="1025656" customFormat="1" x14ac:dyDescent="0.25"/>
    <row r="1025657" customFormat="1" x14ac:dyDescent="0.25"/>
    <row r="1025658" customFormat="1" x14ac:dyDescent="0.25"/>
    <row r="1025659" customFormat="1" x14ac:dyDescent="0.25"/>
    <row r="1025660" customFormat="1" x14ac:dyDescent="0.25"/>
    <row r="1025661" customFormat="1" x14ac:dyDescent="0.25"/>
    <row r="1025662" customFormat="1" x14ac:dyDescent="0.25"/>
    <row r="1025663" customFormat="1" x14ac:dyDescent="0.25"/>
    <row r="1025664" customFormat="1" x14ac:dyDescent="0.25"/>
    <row r="1025665" customFormat="1" x14ac:dyDescent="0.25"/>
    <row r="1025666" customFormat="1" x14ac:dyDescent="0.25"/>
    <row r="1025667" customFormat="1" x14ac:dyDescent="0.25"/>
    <row r="1025668" customFormat="1" x14ac:dyDescent="0.25"/>
    <row r="1025669" customFormat="1" x14ac:dyDescent="0.25"/>
    <row r="1025670" customFormat="1" x14ac:dyDescent="0.25"/>
    <row r="1025671" customFormat="1" x14ac:dyDescent="0.25"/>
    <row r="1025672" customFormat="1" x14ac:dyDescent="0.25"/>
    <row r="1025673" customFormat="1" x14ac:dyDescent="0.25"/>
    <row r="1025674" customFormat="1" x14ac:dyDescent="0.25"/>
    <row r="1025675" customFormat="1" x14ac:dyDescent="0.25"/>
    <row r="1025676" customFormat="1" x14ac:dyDescent="0.25"/>
    <row r="1025677" customFormat="1" x14ac:dyDescent="0.25"/>
    <row r="1025678" customFormat="1" x14ac:dyDescent="0.25"/>
    <row r="1025679" customFormat="1" x14ac:dyDescent="0.25"/>
    <row r="1025680" customFormat="1" x14ac:dyDescent="0.25"/>
    <row r="1025681" customFormat="1" x14ac:dyDescent="0.25"/>
    <row r="1025682" customFormat="1" x14ac:dyDescent="0.25"/>
    <row r="1025683" customFormat="1" x14ac:dyDescent="0.25"/>
    <row r="1025684" customFormat="1" x14ac:dyDescent="0.25"/>
    <row r="1025685" customFormat="1" x14ac:dyDescent="0.25"/>
    <row r="1025686" customFormat="1" x14ac:dyDescent="0.25"/>
    <row r="1025687" customFormat="1" x14ac:dyDescent="0.25"/>
    <row r="1025688" customFormat="1" x14ac:dyDescent="0.25"/>
    <row r="1025689" customFormat="1" x14ac:dyDescent="0.25"/>
    <row r="1025690" customFormat="1" x14ac:dyDescent="0.25"/>
    <row r="1025691" customFormat="1" x14ac:dyDescent="0.25"/>
    <row r="1025692" customFormat="1" x14ac:dyDescent="0.25"/>
    <row r="1025693" customFormat="1" x14ac:dyDescent="0.25"/>
    <row r="1025694" customFormat="1" x14ac:dyDescent="0.25"/>
    <row r="1025695" customFormat="1" x14ac:dyDescent="0.25"/>
    <row r="1025696" customFormat="1" x14ac:dyDescent="0.25"/>
    <row r="1025697" customFormat="1" x14ac:dyDescent="0.25"/>
    <row r="1025698" customFormat="1" x14ac:dyDescent="0.25"/>
    <row r="1025699" customFormat="1" x14ac:dyDescent="0.25"/>
    <row r="1025700" customFormat="1" x14ac:dyDescent="0.25"/>
    <row r="1025701" customFormat="1" x14ac:dyDescent="0.25"/>
    <row r="1025702" customFormat="1" x14ac:dyDescent="0.25"/>
    <row r="1025703" customFormat="1" x14ac:dyDescent="0.25"/>
    <row r="1025704" customFormat="1" x14ac:dyDescent="0.25"/>
    <row r="1025705" customFormat="1" x14ac:dyDescent="0.25"/>
    <row r="1025706" customFormat="1" x14ac:dyDescent="0.25"/>
    <row r="1025707" customFormat="1" x14ac:dyDescent="0.25"/>
    <row r="1025708" customFormat="1" x14ac:dyDescent="0.25"/>
    <row r="1025709" customFormat="1" x14ac:dyDescent="0.25"/>
    <row r="1025710" customFormat="1" x14ac:dyDescent="0.25"/>
    <row r="1025711" customFormat="1" x14ac:dyDescent="0.25"/>
    <row r="1025712" customFormat="1" x14ac:dyDescent="0.25"/>
    <row r="1025713" customFormat="1" x14ac:dyDescent="0.25"/>
    <row r="1025714" customFormat="1" x14ac:dyDescent="0.25"/>
    <row r="1025715" customFormat="1" x14ac:dyDescent="0.25"/>
    <row r="1025716" customFormat="1" x14ac:dyDescent="0.25"/>
    <row r="1025717" customFormat="1" x14ac:dyDescent="0.25"/>
    <row r="1025718" customFormat="1" x14ac:dyDescent="0.25"/>
    <row r="1025719" customFormat="1" x14ac:dyDescent="0.25"/>
    <row r="1025720" customFormat="1" x14ac:dyDescent="0.25"/>
    <row r="1025721" customFormat="1" x14ac:dyDescent="0.25"/>
    <row r="1025722" customFormat="1" x14ac:dyDescent="0.25"/>
    <row r="1025723" customFormat="1" x14ac:dyDescent="0.25"/>
    <row r="1025724" customFormat="1" x14ac:dyDescent="0.25"/>
    <row r="1025725" customFormat="1" x14ac:dyDescent="0.25"/>
    <row r="1025726" customFormat="1" x14ac:dyDescent="0.25"/>
    <row r="1025727" customFormat="1" x14ac:dyDescent="0.25"/>
    <row r="1025728" customFormat="1" x14ac:dyDescent="0.25"/>
    <row r="1025729" customFormat="1" x14ac:dyDescent="0.25"/>
    <row r="1025730" customFormat="1" x14ac:dyDescent="0.25"/>
    <row r="1025731" customFormat="1" x14ac:dyDescent="0.25"/>
    <row r="1025732" customFormat="1" x14ac:dyDescent="0.25"/>
    <row r="1025733" customFormat="1" x14ac:dyDescent="0.25"/>
    <row r="1025734" customFormat="1" x14ac:dyDescent="0.25"/>
    <row r="1025735" customFormat="1" x14ac:dyDescent="0.25"/>
    <row r="1025736" customFormat="1" x14ac:dyDescent="0.25"/>
    <row r="1025737" customFormat="1" x14ac:dyDescent="0.25"/>
    <row r="1025738" customFormat="1" x14ac:dyDescent="0.25"/>
    <row r="1025739" customFormat="1" x14ac:dyDescent="0.25"/>
    <row r="1025740" customFormat="1" x14ac:dyDescent="0.25"/>
    <row r="1025741" customFormat="1" x14ac:dyDescent="0.25"/>
    <row r="1025742" customFormat="1" x14ac:dyDescent="0.25"/>
    <row r="1025743" customFormat="1" x14ac:dyDescent="0.25"/>
    <row r="1025744" customFormat="1" x14ac:dyDescent="0.25"/>
    <row r="1025745" customFormat="1" x14ac:dyDescent="0.25"/>
    <row r="1025746" customFormat="1" x14ac:dyDescent="0.25"/>
    <row r="1025747" customFormat="1" x14ac:dyDescent="0.25"/>
    <row r="1025748" customFormat="1" x14ac:dyDescent="0.25"/>
    <row r="1025749" customFormat="1" x14ac:dyDescent="0.25"/>
    <row r="1025750" customFormat="1" x14ac:dyDescent="0.25"/>
    <row r="1025751" customFormat="1" x14ac:dyDescent="0.25"/>
    <row r="1025752" customFormat="1" x14ac:dyDescent="0.25"/>
    <row r="1025753" customFormat="1" x14ac:dyDescent="0.25"/>
    <row r="1025754" customFormat="1" x14ac:dyDescent="0.25"/>
    <row r="1025755" customFormat="1" x14ac:dyDescent="0.25"/>
    <row r="1025756" customFormat="1" x14ac:dyDescent="0.25"/>
    <row r="1025757" customFormat="1" x14ac:dyDescent="0.25"/>
    <row r="1025758" customFormat="1" x14ac:dyDescent="0.25"/>
    <row r="1025759" customFormat="1" x14ac:dyDescent="0.25"/>
    <row r="1025760" customFormat="1" x14ac:dyDescent="0.25"/>
    <row r="1025761" customFormat="1" x14ac:dyDescent="0.25"/>
    <row r="1025762" customFormat="1" x14ac:dyDescent="0.25"/>
    <row r="1025763" customFormat="1" x14ac:dyDescent="0.25"/>
    <row r="1025764" customFormat="1" x14ac:dyDescent="0.25"/>
    <row r="1025765" customFormat="1" x14ac:dyDescent="0.25"/>
    <row r="1025766" customFormat="1" x14ac:dyDescent="0.25"/>
    <row r="1025767" customFormat="1" x14ac:dyDescent="0.25"/>
    <row r="1025768" customFormat="1" x14ac:dyDescent="0.25"/>
    <row r="1025769" customFormat="1" x14ac:dyDescent="0.25"/>
    <row r="1025770" customFormat="1" x14ac:dyDescent="0.25"/>
    <row r="1025771" customFormat="1" x14ac:dyDescent="0.25"/>
    <row r="1025772" customFormat="1" x14ac:dyDescent="0.25"/>
    <row r="1025773" customFormat="1" x14ac:dyDescent="0.25"/>
    <row r="1025774" customFormat="1" x14ac:dyDescent="0.25"/>
    <row r="1025775" customFormat="1" x14ac:dyDescent="0.25"/>
    <row r="1025776" customFormat="1" x14ac:dyDescent="0.25"/>
    <row r="1025777" customFormat="1" x14ac:dyDescent="0.25"/>
    <row r="1025778" customFormat="1" x14ac:dyDescent="0.25"/>
    <row r="1025779" customFormat="1" x14ac:dyDescent="0.25"/>
    <row r="1025780" customFormat="1" x14ac:dyDescent="0.25"/>
    <row r="1025781" customFormat="1" x14ac:dyDescent="0.25"/>
    <row r="1025782" customFormat="1" x14ac:dyDescent="0.25"/>
    <row r="1025783" customFormat="1" x14ac:dyDescent="0.25"/>
    <row r="1025784" customFormat="1" x14ac:dyDescent="0.25"/>
    <row r="1025785" customFormat="1" x14ac:dyDescent="0.25"/>
    <row r="1025786" customFormat="1" x14ac:dyDescent="0.25"/>
    <row r="1025787" customFormat="1" x14ac:dyDescent="0.25"/>
    <row r="1025788" customFormat="1" x14ac:dyDescent="0.25"/>
    <row r="1025789" customFormat="1" x14ac:dyDescent="0.25"/>
    <row r="1025790" customFormat="1" x14ac:dyDescent="0.25"/>
    <row r="1025791" customFormat="1" x14ac:dyDescent="0.25"/>
    <row r="1025792" customFormat="1" x14ac:dyDescent="0.25"/>
    <row r="1025793" customFormat="1" x14ac:dyDescent="0.25"/>
    <row r="1025794" customFormat="1" x14ac:dyDescent="0.25"/>
    <row r="1025795" customFormat="1" x14ac:dyDescent="0.25"/>
    <row r="1025796" customFormat="1" x14ac:dyDescent="0.25"/>
    <row r="1025797" customFormat="1" x14ac:dyDescent="0.25"/>
    <row r="1025798" customFormat="1" x14ac:dyDescent="0.25"/>
    <row r="1025799" customFormat="1" x14ac:dyDescent="0.25"/>
    <row r="1025800" customFormat="1" x14ac:dyDescent="0.25"/>
    <row r="1025801" customFormat="1" x14ac:dyDescent="0.25"/>
    <row r="1025802" customFormat="1" x14ac:dyDescent="0.25"/>
    <row r="1025803" customFormat="1" x14ac:dyDescent="0.25"/>
    <row r="1025804" customFormat="1" x14ac:dyDescent="0.25"/>
    <row r="1025805" customFormat="1" x14ac:dyDescent="0.25"/>
    <row r="1025806" customFormat="1" x14ac:dyDescent="0.25"/>
    <row r="1025807" customFormat="1" x14ac:dyDescent="0.25"/>
    <row r="1025808" customFormat="1" x14ac:dyDescent="0.25"/>
    <row r="1025809" customFormat="1" x14ac:dyDescent="0.25"/>
    <row r="1025810" customFormat="1" x14ac:dyDescent="0.25"/>
    <row r="1025811" customFormat="1" x14ac:dyDescent="0.25"/>
    <row r="1025812" customFormat="1" x14ac:dyDescent="0.25"/>
    <row r="1025813" customFormat="1" x14ac:dyDescent="0.25"/>
    <row r="1025814" customFormat="1" x14ac:dyDescent="0.25"/>
    <row r="1025815" customFormat="1" x14ac:dyDescent="0.25"/>
    <row r="1025816" customFormat="1" x14ac:dyDescent="0.25"/>
    <row r="1025817" customFormat="1" x14ac:dyDescent="0.25"/>
    <row r="1025818" customFormat="1" x14ac:dyDescent="0.25"/>
    <row r="1025819" customFormat="1" x14ac:dyDescent="0.25"/>
    <row r="1025820" customFormat="1" x14ac:dyDescent="0.25"/>
    <row r="1025821" customFormat="1" x14ac:dyDescent="0.25"/>
    <row r="1025822" customFormat="1" x14ac:dyDescent="0.25"/>
    <row r="1025823" customFormat="1" x14ac:dyDescent="0.25"/>
    <row r="1025824" customFormat="1" x14ac:dyDescent="0.25"/>
    <row r="1025825" customFormat="1" x14ac:dyDescent="0.25"/>
    <row r="1025826" customFormat="1" x14ac:dyDescent="0.25"/>
    <row r="1025827" customFormat="1" x14ac:dyDescent="0.25"/>
    <row r="1025828" customFormat="1" x14ac:dyDescent="0.25"/>
    <row r="1025829" customFormat="1" x14ac:dyDescent="0.25"/>
    <row r="1025830" customFormat="1" x14ac:dyDescent="0.25"/>
    <row r="1025831" customFormat="1" x14ac:dyDescent="0.25"/>
    <row r="1025832" customFormat="1" x14ac:dyDescent="0.25"/>
    <row r="1025833" customFormat="1" x14ac:dyDescent="0.25"/>
    <row r="1025834" customFormat="1" x14ac:dyDescent="0.25"/>
    <row r="1025835" customFormat="1" x14ac:dyDescent="0.25"/>
    <row r="1025836" customFormat="1" x14ac:dyDescent="0.25"/>
    <row r="1025837" customFormat="1" x14ac:dyDescent="0.25"/>
    <row r="1025838" customFormat="1" x14ac:dyDescent="0.25"/>
    <row r="1025839" customFormat="1" x14ac:dyDescent="0.25"/>
    <row r="1025840" customFormat="1" x14ac:dyDescent="0.25"/>
    <row r="1025841" customFormat="1" x14ac:dyDescent="0.25"/>
    <row r="1025842" customFormat="1" x14ac:dyDescent="0.25"/>
    <row r="1025843" customFormat="1" x14ac:dyDescent="0.25"/>
    <row r="1025844" customFormat="1" x14ac:dyDescent="0.25"/>
    <row r="1025845" customFormat="1" x14ac:dyDescent="0.25"/>
    <row r="1025846" customFormat="1" x14ac:dyDescent="0.25"/>
    <row r="1025847" customFormat="1" x14ac:dyDescent="0.25"/>
    <row r="1025848" customFormat="1" x14ac:dyDescent="0.25"/>
    <row r="1025849" customFormat="1" x14ac:dyDescent="0.25"/>
    <row r="1025850" customFormat="1" x14ac:dyDescent="0.25"/>
    <row r="1025851" customFormat="1" x14ac:dyDescent="0.25"/>
    <row r="1025852" customFormat="1" x14ac:dyDescent="0.25"/>
    <row r="1025853" customFormat="1" x14ac:dyDescent="0.25"/>
    <row r="1025854" customFormat="1" x14ac:dyDescent="0.25"/>
    <row r="1025855" customFormat="1" x14ac:dyDescent="0.25"/>
    <row r="1025856" customFormat="1" x14ac:dyDescent="0.25"/>
    <row r="1025857" customFormat="1" x14ac:dyDescent="0.25"/>
    <row r="1025858" customFormat="1" x14ac:dyDescent="0.25"/>
    <row r="1025859" customFormat="1" x14ac:dyDescent="0.25"/>
    <row r="1025860" customFormat="1" x14ac:dyDescent="0.25"/>
    <row r="1025861" customFormat="1" x14ac:dyDescent="0.25"/>
    <row r="1025862" customFormat="1" x14ac:dyDescent="0.25"/>
    <row r="1025863" customFormat="1" x14ac:dyDescent="0.25"/>
    <row r="1025864" customFormat="1" x14ac:dyDescent="0.25"/>
    <row r="1025865" customFormat="1" x14ac:dyDescent="0.25"/>
    <row r="1025866" customFormat="1" x14ac:dyDescent="0.25"/>
    <row r="1025867" customFormat="1" x14ac:dyDescent="0.25"/>
    <row r="1025868" customFormat="1" x14ac:dyDescent="0.25"/>
    <row r="1025869" customFormat="1" x14ac:dyDescent="0.25"/>
    <row r="1025870" customFormat="1" x14ac:dyDescent="0.25"/>
    <row r="1025871" customFormat="1" x14ac:dyDescent="0.25"/>
    <row r="1025872" customFormat="1" x14ac:dyDescent="0.25"/>
    <row r="1025873" customFormat="1" x14ac:dyDescent="0.25"/>
    <row r="1025874" customFormat="1" x14ac:dyDescent="0.25"/>
    <row r="1025875" customFormat="1" x14ac:dyDescent="0.25"/>
    <row r="1025876" customFormat="1" x14ac:dyDescent="0.25"/>
    <row r="1025877" customFormat="1" x14ac:dyDescent="0.25"/>
    <row r="1025878" customFormat="1" x14ac:dyDescent="0.25"/>
    <row r="1025879" customFormat="1" x14ac:dyDescent="0.25"/>
    <row r="1025880" customFormat="1" x14ac:dyDescent="0.25"/>
    <row r="1025881" customFormat="1" x14ac:dyDescent="0.25"/>
    <row r="1025882" customFormat="1" x14ac:dyDescent="0.25"/>
    <row r="1025883" customFormat="1" x14ac:dyDescent="0.25"/>
    <row r="1025884" customFormat="1" x14ac:dyDescent="0.25"/>
    <row r="1025885" customFormat="1" x14ac:dyDescent="0.25"/>
    <row r="1025886" customFormat="1" x14ac:dyDescent="0.25"/>
    <row r="1025887" customFormat="1" x14ac:dyDescent="0.25"/>
    <row r="1025888" customFormat="1" x14ac:dyDescent="0.25"/>
    <row r="1025889" customFormat="1" x14ac:dyDescent="0.25"/>
    <row r="1025890" customFormat="1" x14ac:dyDescent="0.25"/>
    <row r="1025891" customFormat="1" x14ac:dyDescent="0.25"/>
    <row r="1025892" customFormat="1" x14ac:dyDescent="0.25"/>
    <row r="1025893" customFormat="1" x14ac:dyDescent="0.25"/>
    <row r="1025894" customFormat="1" x14ac:dyDescent="0.25"/>
    <row r="1025895" customFormat="1" x14ac:dyDescent="0.25"/>
    <row r="1025896" customFormat="1" x14ac:dyDescent="0.25"/>
    <row r="1025897" customFormat="1" x14ac:dyDescent="0.25"/>
    <row r="1025898" customFormat="1" x14ac:dyDescent="0.25"/>
    <row r="1025899" customFormat="1" x14ac:dyDescent="0.25"/>
    <row r="1025900" customFormat="1" x14ac:dyDescent="0.25"/>
    <row r="1025901" customFormat="1" x14ac:dyDescent="0.25"/>
    <row r="1025902" customFormat="1" x14ac:dyDescent="0.25"/>
    <row r="1025903" customFormat="1" x14ac:dyDescent="0.25"/>
    <row r="1025904" customFormat="1" x14ac:dyDescent="0.25"/>
    <row r="1025905" customFormat="1" x14ac:dyDescent="0.25"/>
    <row r="1025906" customFormat="1" x14ac:dyDescent="0.25"/>
    <row r="1025907" customFormat="1" x14ac:dyDescent="0.25"/>
    <row r="1025908" customFormat="1" x14ac:dyDescent="0.25"/>
    <row r="1025909" customFormat="1" x14ac:dyDescent="0.25"/>
    <row r="1025910" customFormat="1" x14ac:dyDescent="0.25"/>
    <row r="1025911" customFormat="1" x14ac:dyDescent="0.25"/>
    <row r="1025912" customFormat="1" x14ac:dyDescent="0.25"/>
    <row r="1025913" customFormat="1" x14ac:dyDescent="0.25"/>
    <row r="1025914" customFormat="1" x14ac:dyDescent="0.25"/>
    <row r="1025915" customFormat="1" x14ac:dyDescent="0.25"/>
    <row r="1025916" customFormat="1" x14ac:dyDescent="0.25"/>
    <row r="1025917" customFormat="1" x14ac:dyDescent="0.25"/>
    <row r="1025918" customFormat="1" x14ac:dyDescent="0.25"/>
    <row r="1025919" customFormat="1" x14ac:dyDescent="0.25"/>
    <row r="1025920" customFormat="1" x14ac:dyDescent="0.25"/>
    <row r="1025921" customFormat="1" x14ac:dyDescent="0.25"/>
    <row r="1025922" customFormat="1" x14ac:dyDescent="0.25"/>
    <row r="1025923" customFormat="1" x14ac:dyDescent="0.25"/>
    <row r="1025924" customFormat="1" x14ac:dyDescent="0.25"/>
    <row r="1025925" customFormat="1" x14ac:dyDescent="0.25"/>
    <row r="1025926" customFormat="1" x14ac:dyDescent="0.25"/>
    <row r="1025927" customFormat="1" x14ac:dyDescent="0.25"/>
    <row r="1025928" customFormat="1" x14ac:dyDescent="0.25"/>
    <row r="1025929" customFormat="1" x14ac:dyDescent="0.25"/>
    <row r="1025930" customFormat="1" x14ac:dyDescent="0.25"/>
    <row r="1025931" customFormat="1" x14ac:dyDescent="0.25"/>
    <row r="1025932" customFormat="1" x14ac:dyDescent="0.25"/>
    <row r="1025933" customFormat="1" x14ac:dyDescent="0.25"/>
    <row r="1025934" customFormat="1" x14ac:dyDescent="0.25"/>
    <row r="1025935" customFormat="1" x14ac:dyDescent="0.25"/>
    <row r="1025936" customFormat="1" x14ac:dyDescent="0.25"/>
    <row r="1025937" customFormat="1" x14ac:dyDescent="0.25"/>
    <row r="1025938" customFormat="1" x14ac:dyDescent="0.25"/>
    <row r="1025939" customFormat="1" x14ac:dyDescent="0.25"/>
    <row r="1025940" customFormat="1" x14ac:dyDescent="0.25"/>
    <row r="1025941" customFormat="1" x14ac:dyDescent="0.25"/>
    <row r="1025942" customFormat="1" x14ac:dyDescent="0.25"/>
    <row r="1025943" customFormat="1" x14ac:dyDescent="0.25"/>
    <row r="1025944" customFormat="1" x14ac:dyDescent="0.25"/>
    <row r="1025945" customFormat="1" x14ac:dyDescent="0.25"/>
    <row r="1025946" customFormat="1" x14ac:dyDescent="0.25"/>
    <row r="1025947" customFormat="1" x14ac:dyDescent="0.25"/>
    <row r="1025948" customFormat="1" x14ac:dyDescent="0.25"/>
    <row r="1025949" customFormat="1" x14ac:dyDescent="0.25"/>
    <row r="1025950" customFormat="1" x14ac:dyDescent="0.25"/>
    <row r="1025951" customFormat="1" x14ac:dyDescent="0.25"/>
    <row r="1025952" customFormat="1" x14ac:dyDescent="0.25"/>
    <row r="1025953" customFormat="1" x14ac:dyDescent="0.25"/>
    <row r="1025954" customFormat="1" x14ac:dyDescent="0.25"/>
    <row r="1025955" customFormat="1" x14ac:dyDescent="0.25"/>
    <row r="1025956" customFormat="1" x14ac:dyDescent="0.25"/>
    <row r="1025957" customFormat="1" x14ac:dyDescent="0.25"/>
    <row r="1025958" customFormat="1" x14ac:dyDescent="0.25"/>
    <row r="1025959" customFormat="1" x14ac:dyDescent="0.25"/>
    <row r="1025960" customFormat="1" x14ac:dyDescent="0.25"/>
    <row r="1025961" customFormat="1" x14ac:dyDescent="0.25"/>
    <row r="1025962" customFormat="1" x14ac:dyDescent="0.25"/>
    <row r="1025963" customFormat="1" x14ac:dyDescent="0.25"/>
    <row r="1025964" customFormat="1" x14ac:dyDescent="0.25"/>
    <row r="1025965" customFormat="1" x14ac:dyDescent="0.25"/>
    <row r="1025966" customFormat="1" x14ac:dyDescent="0.25"/>
    <row r="1025967" customFormat="1" x14ac:dyDescent="0.25"/>
    <row r="1025968" customFormat="1" x14ac:dyDescent="0.25"/>
    <row r="1025969" customFormat="1" x14ac:dyDescent="0.25"/>
    <row r="1025970" customFormat="1" x14ac:dyDescent="0.25"/>
    <row r="1025971" customFormat="1" x14ac:dyDescent="0.25"/>
    <row r="1025972" customFormat="1" x14ac:dyDescent="0.25"/>
    <row r="1025973" customFormat="1" x14ac:dyDescent="0.25"/>
    <row r="1025974" customFormat="1" x14ac:dyDescent="0.25"/>
    <row r="1025975" customFormat="1" x14ac:dyDescent="0.25"/>
    <row r="1025976" customFormat="1" x14ac:dyDescent="0.25"/>
    <row r="1025977" customFormat="1" x14ac:dyDescent="0.25"/>
    <row r="1025978" customFormat="1" x14ac:dyDescent="0.25"/>
    <row r="1025979" customFormat="1" x14ac:dyDescent="0.25"/>
    <row r="1025980" customFormat="1" x14ac:dyDescent="0.25"/>
    <row r="1025981" customFormat="1" x14ac:dyDescent="0.25"/>
    <row r="1025982" customFormat="1" x14ac:dyDescent="0.25"/>
    <row r="1025983" customFormat="1" x14ac:dyDescent="0.25"/>
    <row r="1025984" customFormat="1" x14ac:dyDescent="0.25"/>
    <row r="1025985" customFormat="1" x14ac:dyDescent="0.25"/>
    <row r="1025986" customFormat="1" x14ac:dyDescent="0.25"/>
    <row r="1025987" customFormat="1" x14ac:dyDescent="0.25"/>
    <row r="1025988" customFormat="1" x14ac:dyDescent="0.25"/>
    <row r="1025989" customFormat="1" x14ac:dyDescent="0.25"/>
    <row r="1025990" customFormat="1" x14ac:dyDescent="0.25"/>
    <row r="1025991" customFormat="1" x14ac:dyDescent="0.25"/>
    <row r="1025992" customFormat="1" x14ac:dyDescent="0.25"/>
    <row r="1025993" customFormat="1" x14ac:dyDescent="0.25"/>
    <row r="1025994" customFormat="1" x14ac:dyDescent="0.25"/>
    <row r="1025995" customFormat="1" x14ac:dyDescent="0.25"/>
    <row r="1025996" customFormat="1" x14ac:dyDescent="0.25"/>
    <row r="1025997" customFormat="1" x14ac:dyDescent="0.25"/>
    <row r="1025998" customFormat="1" x14ac:dyDescent="0.25"/>
    <row r="1025999" customFormat="1" x14ac:dyDescent="0.25"/>
    <row r="1026000" customFormat="1" x14ac:dyDescent="0.25"/>
    <row r="1026001" customFormat="1" x14ac:dyDescent="0.25"/>
    <row r="1026002" customFormat="1" x14ac:dyDescent="0.25"/>
    <row r="1026003" customFormat="1" x14ac:dyDescent="0.25"/>
    <row r="1026004" customFormat="1" x14ac:dyDescent="0.25"/>
    <row r="1026005" customFormat="1" x14ac:dyDescent="0.25"/>
    <row r="1026006" customFormat="1" x14ac:dyDescent="0.25"/>
    <row r="1026007" customFormat="1" x14ac:dyDescent="0.25"/>
    <row r="1026008" customFormat="1" x14ac:dyDescent="0.25"/>
    <row r="1026009" customFormat="1" x14ac:dyDescent="0.25"/>
    <row r="1026010" customFormat="1" x14ac:dyDescent="0.25"/>
    <row r="1026011" customFormat="1" x14ac:dyDescent="0.25"/>
    <row r="1026012" customFormat="1" x14ac:dyDescent="0.25"/>
    <row r="1026013" customFormat="1" x14ac:dyDescent="0.25"/>
    <row r="1026014" customFormat="1" x14ac:dyDescent="0.25"/>
    <row r="1026015" customFormat="1" x14ac:dyDescent="0.25"/>
    <row r="1026016" customFormat="1" x14ac:dyDescent="0.25"/>
    <row r="1026017" customFormat="1" x14ac:dyDescent="0.25"/>
    <row r="1026018" customFormat="1" x14ac:dyDescent="0.25"/>
    <row r="1026019" customFormat="1" x14ac:dyDescent="0.25"/>
    <row r="1026020" customFormat="1" x14ac:dyDescent="0.25"/>
    <row r="1026021" customFormat="1" x14ac:dyDescent="0.25"/>
    <row r="1026022" customFormat="1" x14ac:dyDescent="0.25"/>
    <row r="1026023" customFormat="1" x14ac:dyDescent="0.25"/>
    <row r="1026024" customFormat="1" x14ac:dyDescent="0.25"/>
    <row r="1026025" customFormat="1" x14ac:dyDescent="0.25"/>
    <row r="1026026" customFormat="1" x14ac:dyDescent="0.25"/>
    <row r="1026027" customFormat="1" x14ac:dyDescent="0.25"/>
    <row r="1026028" customFormat="1" x14ac:dyDescent="0.25"/>
    <row r="1026029" customFormat="1" x14ac:dyDescent="0.25"/>
    <row r="1026030" customFormat="1" x14ac:dyDescent="0.25"/>
    <row r="1026031" customFormat="1" x14ac:dyDescent="0.25"/>
    <row r="1026032" customFormat="1" x14ac:dyDescent="0.25"/>
    <row r="1026033" customFormat="1" x14ac:dyDescent="0.25"/>
    <row r="1026034" customFormat="1" x14ac:dyDescent="0.25"/>
    <row r="1026035" customFormat="1" x14ac:dyDescent="0.25"/>
    <row r="1026036" customFormat="1" x14ac:dyDescent="0.25"/>
    <row r="1026037" customFormat="1" x14ac:dyDescent="0.25"/>
    <row r="1026038" customFormat="1" x14ac:dyDescent="0.25"/>
    <row r="1026039" customFormat="1" x14ac:dyDescent="0.25"/>
    <row r="1026040" customFormat="1" x14ac:dyDescent="0.25"/>
    <row r="1026041" customFormat="1" x14ac:dyDescent="0.25"/>
    <row r="1026042" customFormat="1" x14ac:dyDescent="0.25"/>
    <row r="1026043" customFormat="1" x14ac:dyDescent="0.25"/>
    <row r="1026044" customFormat="1" x14ac:dyDescent="0.25"/>
    <row r="1026045" customFormat="1" x14ac:dyDescent="0.25"/>
    <row r="1026046" customFormat="1" x14ac:dyDescent="0.25"/>
    <row r="1026047" customFormat="1" x14ac:dyDescent="0.25"/>
    <row r="1026048" customFormat="1" x14ac:dyDescent="0.25"/>
    <row r="1026049" customFormat="1" x14ac:dyDescent="0.25"/>
    <row r="1026050" customFormat="1" x14ac:dyDescent="0.25"/>
    <row r="1026051" customFormat="1" x14ac:dyDescent="0.25"/>
    <row r="1026052" customFormat="1" x14ac:dyDescent="0.25"/>
    <row r="1026053" customFormat="1" x14ac:dyDescent="0.25"/>
    <row r="1026054" customFormat="1" x14ac:dyDescent="0.25"/>
    <row r="1026055" customFormat="1" x14ac:dyDescent="0.25"/>
    <row r="1026056" customFormat="1" x14ac:dyDescent="0.25"/>
    <row r="1026057" customFormat="1" x14ac:dyDescent="0.25"/>
    <row r="1026058" customFormat="1" x14ac:dyDescent="0.25"/>
    <row r="1026059" customFormat="1" x14ac:dyDescent="0.25"/>
    <row r="1026060" customFormat="1" x14ac:dyDescent="0.25"/>
    <row r="1026061" customFormat="1" x14ac:dyDescent="0.25"/>
    <row r="1026062" customFormat="1" x14ac:dyDescent="0.25"/>
    <row r="1026063" customFormat="1" x14ac:dyDescent="0.25"/>
    <row r="1026064" customFormat="1" x14ac:dyDescent="0.25"/>
    <row r="1026065" customFormat="1" x14ac:dyDescent="0.25"/>
    <row r="1026066" customFormat="1" x14ac:dyDescent="0.25"/>
    <row r="1026067" customFormat="1" x14ac:dyDescent="0.25"/>
    <row r="1026068" customFormat="1" x14ac:dyDescent="0.25"/>
    <row r="1026069" customFormat="1" x14ac:dyDescent="0.25"/>
    <row r="1026070" customFormat="1" x14ac:dyDescent="0.25"/>
    <row r="1026071" customFormat="1" x14ac:dyDescent="0.25"/>
    <row r="1026072" customFormat="1" x14ac:dyDescent="0.25"/>
    <row r="1026073" customFormat="1" x14ac:dyDescent="0.25"/>
    <row r="1026074" customFormat="1" x14ac:dyDescent="0.25"/>
    <row r="1026075" customFormat="1" x14ac:dyDescent="0.25"/>
    <row r="1026076" customFormat="1" x14ac:dyDescent="0.25"/>
    <row r="1026077" customFormat="1" x14ac:dyDescent="0.25"/>
    <row r="1026078" customFormat="1" x14ac:dyDescent="0.25"/>
    <row r="1026079" customFormat="1" x14ac:dyDescent="0.25"/>
    <row r="1026080" customFormat="1" x14ac:dyDescent="0.25"/>
    <row r="1026081" customFormat="1" x14ac:dyDescent="0.25"/>
    <row r="1026082" customFormat="1" x14ac:dyDescent="0.25"/>
    <row r="1026083" customFormat="1" x14ac:dyDescent="0.25"/>
    <row r="1026084" customFormat="1" x14ac:dyDescent="0.25"/>
    <row r="1026085" customFormat="1" x14ac:dyDescent="0.25"/>
    <row r="1026086" customFormat="1" x14ac:dyDescent="0.25"/>
    <row r="1026087" customFormat="1" x14ac:dyDescent="0.25"/>
    <row r="1026088" customFormat="1" x14ac:dyDescent="0.25"/>
    <row r="1026089" customFormat="1" x14ac:dyDescent="0.25"/>
    <row r="1026090" customFormat="1" x14ac:dyDescent="0.25"/>
    <row r="1026091" customFormat="1" x14ac:dyDescent="0.25"/>
    <row r="1026092" customFormat="1" x14ac:dyDescent="0.25"/>
    <row r="1026093" customFormat="1" x14ac:dyDescent="0.25"/>
    <row r="1026094" customFormat="1" x14ac:dyDescent="0.25"/>
    <row r="1026095" customFormat="1" x14ac:dyDescent="0.25"/>
    <row r="1026096" customFormat="1" x14ac:dyDescent="0.25"/>
    <row r="1026097" customFormat="1" x14ac:dyDescent="0.25"/>
    <row r="1026098" customFormat="1" x14ac:dyDescent="0.25"/>
    <row r="1026099" customFormat="1" x14ac:dyDescent="0.25"/>
    <row r="1026100" customFormat="1" x14ac:dyDescent="0.25"/>
    <row r="1026101" customFormat="1" x14ac:dyDescent="0.25"/>
    <row r="1026102" customFormat="1" x14ac:dyDescent="0.25"/>
    <row r="1026103" customFormat="1" x14ac:dyDescent="0.25"/>
    <row r="1026104" customFormat="1" x14ac:dyDescent="0.25"/>
    <row r="1026105" customFormat="1" x14ac:dyDescent="0.25"/>
    <row r="1026106" customFormat="1" x14ac:dyDescent="0.25"/>
    <row r="1026107" customFormat="1" x14ac:dyDescent="0.25"/>
    <row r="1026108" customFormat="1" x14ac:dyDescent="0.25"/>
    <row r="1026109" customFormat="1" x14ac:dyDescent="0.25"/>
    <row r="1026110" customFormat="1" x14ac:dyDescent="0.25"/>
    <row r="1026111" customFormat="1" x14ac:dyDescent="0.25"/>
    <row r="1026112" customFormat="1" x14ac:dyDescent="0.25"/>
    <row r="1026113" customFormat="1" x14ac:dyDescent="0.25"/>
    <row r="1026114" customFormat="1" x14ac:dyDescent="0.25"/>
    <row r="1026115" customFormat="1" x14ac:dyDescent="0.25"/>
    <row r="1026116" customFormat="1" x14ac:dyDescent="0.25"/>
    <row r="1026117" customFormat="1" x14ac:dyDescent="0.25"/>
    <row r="1026118" customFormat="1" x14ac:dyDescent="0.25"/>
    <row r="1026119" customFormat="1" x14ac:dyDescent="0.25"/>
    <row r="1026120" customFormat="1" x14ac:dyDescent="0.25"/>
    <row r="1026121" customFormat="1" x14ac:dyDescent="0.25"/>
    <row r="1026122" customFormat="1" x14ac:dyDescent="0.25"/>
    <row r="1026123" customFormat="1" x14ac:dyDescent="0.25"/>
    <row r="1026124" customFormat="1" x14ac:dyDescent="0.25"/>
    <row r="1026125" customFormat="1" x14ac:dyDescent="0.25"/>
    <row r="1026126" customFormat="1" x14ac:dyDescent="0.25"/>
    <row r="1026127" customFormat="1" x14ac:dyDescent="0.25"/>
    <row r="1026128" customFormat="1" x14ac:dyDescent="0.25"/>
    <row r="1026129" customFormat="1" x14ac:dyDescent="0.25"/>
    <row r="1026130" customFormat="1" x14ac:dyDescent="0.25"/>
    <row r="1026131" customFormat="1" x14ac:dyDescent="0.25"/>
    <row r="1026132" customFormat="1" x14ac:dyDescent="0.25"/>
    <row r="1026133" customFormat="1" x14ac:dyDescent="0.25"/>
    <row r="1026134" customFormat="1" x14ac:dyDescent="0.25"/>
    <row r="1026135" customFormat="1" x14ac:dyDescent="0.25"/>
    <row r="1026136" customFormat="1" x14ac:dyDescent="0.25"/>
    <row r="1026137" customFormat="1" x14ac:dyDescent="0.25"/>
    <row r="1026138" customFormat="1" x14ac:dyDescent="0.25"/>
    <row r="1026139" customFormat="1" x14ac:dyDescent="0.25"/>
    <row r="1026140" customFormat="1" x14ac:dyDescent="0.25"/>
    <row r="1026141" customFormat="1" x14ac:dyDescent="0.25"/>
    <row r="1026142" customFormat="1" x14ac:dyDescent="0.25"/>
    <row r="1026143" customFormat="1" x14ac:dyDescent="0.25"/>
    <row r="1026144" customFormat="1" x14ac:dyDescent="0.25"/>
    <row r="1026145" customFormat="1" x14ac:dyDescent="0.25"/>
    <row r="1026146" customFormat="1" x14ac:dyDescent="0.25"/>
    <row r="1026147" customFormat="1" x14ac:dyDescent="0.25"/>
    <row r="1026148" customFormat="1" x14ac:dyDescent="0.25"/>
    <row r="1026149" customFormat="1" x14ac:dyDescent="0.25"/>
    <row r="1026150" customFormat="1" x14ac:dyDescent="0.25"/>
    <row r="1026151" customFormat="1" x14ac:dyDescent="0.25"/>
    <row r="1026152" customFormat="1" x14ac:dyDescent="0.25"/>
    <row r="1026153" customFormat="1" x14ac:dyDescent="0.25"/>
    <row r="1026154" customFormat="1" x14ac:dyDescent="0.25"/>
    <row r="1026155" customFormat="1" x14ac:dyDescent="0.25"/>
    <row r="1026156" customFormat="1" x14ac:dyDescent="0.25"/>
    <row r="1026157" customFormat="1" x14ac:dyDescent="0.25"/>
    <row r="1026158" customFormat="1" x14ac:dyDescent="0.25"/>
    <row r="1026159" customFormat="1" x14ac:dyDescent="0.25"/>
    <row r="1026160" customFormat="1" x14ac:dyDescent="0.25"/>
    <row r="1026161" customFormat="1" x14ac:dyDescent="0.25"/>
    <row r="1026162" customFormat="1" x14ac:dyDescent="0.25"/>
    <row r="1026163" customFormat="1" x14ac:dyDescent="0.25"/>
    <row r="1026164" customFormat="1" x14ac:dyDescent="0.25"/>
    <row r="1026165" customFormat="1" x14ac:dyDescent="0.25"/>
    <row r="1026166" customFormat="1" x14ac:dyDescent="0.25"/>
    <row r="1026167" customFormat="1" x14ac:dyDescent="0.25"/>
    <row r="1026168" customFormat="1" x14ac:dyDescent="0.25"/>
    <row r="1026169" customFormat="1" x14ac:dyDescent="0.25"/>
    <row r="1026170" customFormat="1" x14ac:dyDescent="0.25"/>
    <row r="1026171" customFormat="1" x14ac:dyDescent="0.25"/>
    <row r="1026172" customFormat="1" x14ac:dyDescent="0.25"/>
    <row r="1026173" customFormat="1" x14ac:dyDescent="0.25"/>
    <row r="1026174" customFormat="1" x14ac:dyDescent="0.25"/>
    <row r="1026175" customFormat="1" x14ac:dyDescent="0.25"/>
    <row r="1026176" customFormat="1" x14ac:dyDescent="0.25"/>
    <row r="1026177" customFormat="1" x14ac:dyDescent="0.25"/>
    <row r="1026178" customFormat="1" x14ac:dyDescent="0.25"/>
    <row r="1026179" customFormat="1" x14ac:dyDescent="0.25"/>
    <row r="1026180" customFormat="1" x14ac:dyDescent="0.25"/>
    <row r="1026181" customFormat="1" x14ac:dyDescent="0.25"/>
    <row r="1026182" customFormat="1" x14ac:dyDescent="0.25"/>
    <row r="1026183" customFormat="1" x14ac:dyDescent="0.25"/>
    <row r="1026184" customFormat="1" x14ac:dyDescent="0.25"/>
    <row r="1026185" customFormat="1" x14ac:dyDescent="0.25"/>
    <row r="1026186" customFormat="1" x14ac:dyDescent="0.25"/>
    <row r="1026187" customFormat="1" x14ac:dyDescent="0.25"/>
    <row r="1026188" customFormat="1" x14ac:dyDescent="0.25"/>
    <row r="1026189" customFormat="1" x14ac:dyDescent="0.25"/>
    <row r="1026190" customFormat="1" x14ac:dyDescent="0.25"/>
    <row r="1026191" customFormat="1" x14ac:dyDescent="0.25"/>
    <row r="1026192" customFormat="1" x14ac:dyDescent="0.25"/>
    <row r="1026193" customFormat="1" x14ac:dyDescent="0.25"/>
    <row r="1026194" customFormat="1" x14ac:dyDescent="0.25"/>
    <row r="1026195" customFormat="1" x14ac:dyDescent="0.25"/>
    <row r="1026196" customFormat="1" x14ac:dyDescent="0.25"/>
    <row r="1026197" customFormat="1" x14ac:dyDescent="0.25"/>
    <row r="1026198" customFormat="1" x14ac:dyDescent="0.25"/>
    <row r="1026199" customFormat="1" x14ac:dyDescent="0.25"/>
    <row r="1026200" customFormat="1" x14ac:dyDescent="0.25"/>
    <row r="1026201" customFormat="1" x14ac:dyDescent="0.25"/>
    <row r="1026202" customFormat="1" x14ac:dyDescent="0.25"/>
    <row r="1026203" customFormat="1" x14ac:dyDescent="0.25"/>
    <row r="1026204" customFormat="1" x14ac:dyDescent="0.25"/>
    <row r="1026205" customFormat="1" x14ac:dyDescent="0.25"/>
    <row r="1026206" customFormat="1" x14ac:dyDescent="0.25"/>
    <row r="1026207" customFormat="1" x14ac:dyDescent="0.25"/>
    <row r="1026208" customFormat="1" x14ac:dyDescent="0.25"/>
    <row r="1026209" customFormat="1" x14ac:dyDescent="0.25"/>
    <row r="1026210" customFormat="1" x14ac:dyDescent="0.25"/>
    <row r="1026211" customFormat="1" x14ac:dyDescent="0.25"/>
    <row r="1026212" customFormat="1" x14ac:dyDescent="0.25"/>
    <row r="1026213" customFormat="1" x14ac:dyDescent="0.25"/>
    <row r="1026214" customFormat="1" x14ac:dyDescent="0.25"/>
    <row r="1026215" customFormat="1" x14ac:dyDescent="0.25"/>
    <row r="1026216" customFormat="1" x14ac:dyDescent="0.25"/>
    <row r="1026217" customFormat="1" x14ac:dyDescent="0.25"/>
    <row r="1026218" customFormat="1" x14ac:dyDescent="0.25"/>
    <row r="1026219" customFormat="1" x14ac:dyDescent="0.25"/>
    <row r="1026220" customFormat="1" x14ac:dyDescent="0.25"/>
    <row r="1026221" customFormat="1" x14ac:dyDescent="0.25"/>
    <row r="1026222" customFormat="1" x14ac:dyDescent="0.25"/>
    <row r="1026223" customFormat="1" x14ac:dyDescent="0.25"/>
    <row r="1026224" customFormat="1" x14ac:dyDescent="0.25"/>
    <row r="1026225" customFormat="1" x14ac:dyDescent="0.25"/>
    <row r="1026226" customFormat="1" x14ac:dyDescent="0.25"/>
    <row r="1026227" customFormat="1" x14ac:dyDescent="0.25"/>
    <row r="1026228" customFormat="1" x14ac:dyDescent="0.25"/>
    <row r="1026229" customFormat="1" x14ac:dyDescent="0.25"/>
    <row r="1026230" customFormat="1" x14ac:dyDescent="0.25"/>
    <row r="1026231" customFormat="1" x14ac:dyDescent="0.25"/>
    <row r="1026232" customFormat="1" x14ac:dyDescent="0.25"/>
    <row r="1026233" customFormat="1" x14ac:dyDescent="0.25"/>
    <row r="1026234" customFormat="1" x14ac:dyDescent="0.25"/>
    <row r="1026235" customFormat="1" x14ac:dyDescent="0.25"/>
    <row r="1026236" customFormat="1" x14ac:dyDescent="0.25"/>
    <row r="1026237" customFormat="1" x14ac:dyDescent="0.25"/>
    <row r="1026238" customFormat="1" x14ac:dyDescent="0.25"/>
    <row r="1026239" customFormat="1" x14ac:dyDescent="0.25"/>
    <row r="1026240" customFormat="1" x14ac:dyDescent="0.25"/>
    <row r="1026241" customFormat="1" x14ac:dyDescent="0.25"/>
    <row r="1026242" customFormat="1" x14ac:dyDescent="0.25"/>
    <row r="1026243" customFormat="1" x14ac:dyDescent="0.25"/>
    <row r="1026244" customFormat="1" x14ac:dyDescent="0.25"/>
    <row r="1026245" customFormat="1" x14ac:dyDescent="0.25"/>
    <row r="1026246" customFormat="1" x14ac:dyDescent="0.25"/>
    <row r="1026247" customFormat="1" x14ac:dyDescent="0.25"/>
    <row r="1026248" customFormat="1" x14ac:dyDescent="0.25"/>
    <row r="1026249" customFormat="1" x14ac:dyDescent="0.25"/>
    <row r="1026250" customFormat="1" x14ac:dyDescent="0.25"/>
    <row r="1026251" customFormat="1" x14ac:dyDescent="0.25"/>
    <row r="1026252" customFormat="1" x14ac:dyDescent="0.25"/>
    <row r="1026253" customFormat="1" x14ac:dyDescent="0.25"/>
    <row r="1026254" customFormat="1" x14ac:dyDescent="0.25"/>
    <row r="1026255" customFormat="1" x14ac:dyDescent="0.25"/>
    <row r="1026256" customFormat="1" x14ac:dyDescent="0.25"/>
    <row r="1026257" customFormat="1" x14ac:dyDescent="0.25"/>
    <row r="1026258" customFormat="1" x14ac:dyDescent="0.25"/>
    <row r="1026259" customFormat="1" x14ac:dyDescent="0.25"/>
    <row r="1026260" customFormat="1" x14ac:dyDescent="0.25"/>
    <row r="1026261" customFormat="1" x14ac:dyDescent="0.25"/>
    <row r="1026262" customFormat="1" x14ac:dyDescent="0.25"/>
    <row r="1026263" customFormat="1" x14ac:dyDescent="0.25"/>
    <row r="1026264" customFormat="1" x14ac:dyDescent="0.25"/>
    <row r="1026265" customFormat="1" x14ac:dyDescent="0.25"/>
    <row r="1026266" customFormat="1" x14ac:dyDescent="0.25"/>
    <row r="1026267" customFormat="1" x14ac:dyDescent="0.25"/>
    <row r="1026268" customFormat="1" x14ac:dyDescent="0.25"/>
    <row r="1026269" customFormat="1" x14ac:dyDescent="0.25"/>
    <row r="1026270" customFormat="1" x14ac:dyDescent="0.25"/>
    <row r="1026271" customFormat="1" x14ac:dyDescent="0.25"/>
    <row r="1026272" customFormat="1" x14ac:dyDescent="0.25"/>
    <row r="1026273" customFormat="1" x14ac:dyDescent="0.25"/>
    <row r="1026274" customFormat="1" x14ac:dyDescent="0.25"/>
    <row r="1026275" customFormat="1" x14ac:dyDescent="0.25"/>
    <row r="1026276" customFormat="1" x14ac:dyDescent="0.25"/>
    <row r="1026277" customFormat="1" x14ac:dyDescent="0.25"/>
    <row r="1026278" customFormat="1" x14ac:dyDescent="0.25"/>
    <row r="1026279" customFormat="1" x14ac:dyDescent="0.25"/>
    <row r="1026280" customFormat="1" x14ac:dyDescent="0.25"/>
    <row r="1026281" customFormat="1" x14ac:dyDescent="0.25"/>
    <row r="1026282" customFormat="1" x14ac:dyDescent="0.25"/>
    <row r="1026283" customFormat="1" x14ac:dyDescent="0.25"/>
    <row r="1026284" customFormat="1" x14ac:dyDescent="0.25"/>
    <row r="1026285" customFormat="1" x14ac:dyDescent="0.25"/>
    <row r="1026286" customFormat="1" x14ac:dyDescent="0.25"/>
    <row r="1026287" customFormat="1" x14ac:dyDescent="0.25"/>
    <row r="1026288" customFormat="1" x14ac:dyDescent="0.25"/>
    <row r="1026289" customFormat="1" x14ac:dyDescent="0.25"/>
    <row r="1026290" customFormat="1" x14ac:dyDescent="0.25"/>
    <row r="1026291" customFormat="1" x14ac:dyDescent="0.25"/>
    <row r="1026292" customFormat="1" x14ac:dyDescent="0.25"/>
    <row r="1026293" customFormat="1" x14ac:dyDescent="0.25"/>
    <row r="1026294" customFormat="1" x14ac:dyDescent="0.25"/>
    <row r="1026295" customFormat="1" x14ac:dyDescent="0.25"/>
    <row r="1026296" customFormat="1" x14ac:dyDescent="0.25"/>
    <row r="1026297" customFormat="1" x14ac:dyDescent="0.25"/>
    <row r="1026298" customFormat="1" x14ac:dyDescent="0.25"/>
    <row r="1026299" customFormat="1" x14ac:dyDescent="0.25"/>
    <row r="1026300" customFormat="1" x14ac:dyDescent="0.25"/>
    <row r="1026301" customFormat="1" x14ac:dyDescent="0.25"/>
    <row r="1026302" customFormat="1" x14ac:dyDescent="0.25"/>
    <row r="1026303" customFormat="1" x14ac:dyDescent="0.25"/>
    <row r="1026304" customFormat="1" x14ac:dyDescent="0.25"/>
    <row r="1026305" customFormat="1" x14ac:dyDescent="0.25"/>
    <row r="1026306" customFormat="1" x14ac:dyDescent="0.25"/>
    <row r="1026307" customFormat="1" x14ac:dyDescent="0.25"/>
    <row r="1026308" customFormat="1" x14ac:dyDescent="0.25"/>
    <row r="1026309" customFormat="1" x14ac:dyDescent="0.25"/>
    <row r="1026310" customFormat="1" x14ac:dyDescent="0.25"/>
    <row r="1026311" customFormat="1" x14ac:dyDescent="0.25"/>
    <row r="1026312" customFormat="1" x14ac:dyDescent="0.25"/>
    <row r="1026313" customFormat="1" x14ac:dyDescent="0.25"/>
    <row r="1026314" customFormat="1" x14ac:dyDescent="0.25"/>
    <row r="1026315" customFormat="1" x14ac:dyDescent="0.25"/>
    <row r="1026316" customFormat="1" x14ac:dyDescent="0.25"/>
    <row r="1026317" customFormat="1" x14ac:dyDescent="0.25"/>
    <row r="1026318" customFormat="1" x14ac:dyDescent="0.25"/>
    <row r="1026319" customFormat="1" x14ac:dyDescent="0.25"/>
    <row r="1026320" customFormat="1" x14ac:dyDescent="0.25"/>
    <row r="1026321" customFormat="1" x14ac:dyDescent="0.25"/>
    <row r="1026322" customFormat="1" x14ac:dyDescent="0.25"/>
    <row r="1026323" customFormat="1" x14ac:dyDescent="0.25"/>
    <row r="1026324" customFormat="1" x14ac:dyDescent="0.25"/>
    <row r="1026325" customFormat="1" x14ac:dyDescent="0.25"/>
    <row r="1026326" customFormat="1" x14ac:dyDescent="0.25"/>
    <row r="1026327" customFormat="1" x14ac:dyDescent="0.25"/>
    <row r="1026328" customFormat="1" x14ac:dyDescent="0.25"/>
    <row r="1026329" customFormat="1" x14ac:dyDescent="0.25"/>
    <row r="1026330" customFormat="1" x14ac:dyDescent="0.25"/>
    <row r="1026331" customFormat="1" x14ac:dyDescent="0.25"/>
    <row r="1026332" customFormat="1" x14ac:dyDescent="0.25"/>
    <row r="1026333" customFormat="1" x14ac:dyDescent="0.25"/>
    <row r="1026334" customFormat="1" x14ac:dyDescent="0.25"/>
    <row r="1026335" customFormat="1" x14ac:dyDescent="0.25"/>
    <row r="1026336" customFormat="1" x14ac:dyDescent="0.25"/>
    <row r="1026337" customFormat="1" x14ac:dyDescent="0.25"/>
    <row r="1026338" customFormat="1" x14ac:dyDescent="0.25"/>
    <row r="1026339" customFormat="1" x14ac:dyDescent="0.25"/>
    <row r="1026340" customFormat="1" x14ac:dyDescent="0.25"/>
    <row r="1026341" customFormat="1" x14ac:dyDescent="0.25"/>
    <row r="1026342" customFormat="1" x14ac:dyDescent="0.25"/>
    <row r="1026343" customFormat="1" x14ac:dyDescent="0.25"/>
    <row r="1026344" customFormat="1" x14ac:dyDescent="0.25"/>
    <row r="1026345" customFormat="1" x14ac:dyDescent="0.25"/>
    <row r="1026346" customFormat="1" x14ac:dyDescent="0.25"/>
    <row r="1026347" customFormat="1" x14ac:dyDescent="0.25"/>
    <row r="1026348" customFormat="1" x14ac:dyDescent="0.25"/>
    <row r="1026349" customFormat="1" x14ac:dyDescent="0.25"/>
    <row r="1026350" customFormat="1" x14ac:dyDescent="0.25"/>
    <row r="1026351" customFormat="1" x14ac:dyDescent="0.25"/>
    <row r="1026352" customFormat="1" x14ac:dyDescent="0.25"/>
    <row r="1026353" customFormat="1" x14ac:dyDescent="0.25"/>
    <row r="1026354" customFormat="1" x14ac:dyDescent="0.25"/>
    <row r="1026355" customFormat="1" x14ac:dyDescent="0.25"/>
    <row r="1026356" customFormat="1" x14ac:dyDescent="0.25"/>
    <row r="1026357" customFormat="1" x14ac:dyDescent="0.25"/>
    <row r="1026358" customFormat="1" x14ac:dyDescent="0.25"/>
    <row r="1026359" customFormat="1" x14ac:dyDescent="0.25"/>
    <row r="1026360" customFormat="1" x14ac:dyDescent="0.25"/>
    <row r="1026361" customFormat="1" x14ac:dyDescent="0.25"/>
    <row r="1026362" customFormat="1" x14ac:dyDescent="0.25"/>
    <row r="1026363" customFormat="1" x14ac:dyDescent="0.25"/>
    <row r="1026364" customFormat="1" x14ac:dyDescent="0.25"/>
    <row r="1026365" customFormat="1" x14ac:dyDescent="0.25"/>
    <row r="1026366" customFormat="1" x14ac:dyDescent="0.25"/>
    <row r="1026367" customFormat="1" x14ac:dyDescent="0.25"/>
    <row r="1026368" customFormat="1" x14ac:dyDescent="0.25"/>
    <row r="1026369" customFormat="1" x14ac:dyDescent="0.25"/>
    <row r="1026370" customFormat="1" x14ac:dyDescent="0.25"/>
    <row r="1026371" customFormat="1" x14ac:dyDescent="0.25"/>
    <row r="1026372" customFormat="1" x14ac:dyDescent="0.25"/>
    <row r="1026373" customFormat="1" x14ac:dyDescent="0.25"/>
    <row r="1026374" customFormat="1" x14ac:dyDescent="0.25"/>
    <row r="1026375" customFormat="1" x14ac:dyDescent="0.25"/>
    <row r="1026376" customFormat="1" x14ac:dyDescent="0.25"/>
    <row r="1026377" customFormat="1" x14ac:dyDescent="0.25"/>
    <row r="1026378" customFormat="1" x14ac:dyDescent="0.25"/>
    <row r="1026379" customFormat="1" x14ac:dyDescent="0.25"/>
    <row r="1026380" customFormat="1" x14ac:dyDescent="0.25"/>
    <row r="1026381" customFormat="1" x14ac:dyDescent="0.25"/>
    <row r="1026382" customFormat="1" x14ac:dyDescent="0.25"/>
    <row r="1026383" customFormat="1" x14ac:dyDescent="0.25"/>
    <row r="1026384" customFormat="1" x14ac:dyDescent="0.25"/>
    <row r="1026385" customFormat="1" x14ac:dyDescent="0.25"/>
    <row r="1026386" customFormat="1" x14ac:dyDescent="0.25"/>
    <row r="1026387" customFormat="1" x14ac:dyDescent="0.25"/>
    <row r="1026388" customFormat="1" x14ac:dyDescent="0.25"/>
    <row r="1026389" customFormat="1" x14ac:dyDescent="0.25"/>
    <row r="1026390" customFormat="1" x14ac:dyDescent="0.25"/>
    <row r="1026391" customFormat="1" x14ac:dyDescent="0.25"/>
    <row r="1026392" customFormat="1" x14ac:dyDescent="0.25"/>
    <row r="1026393" customFormat="1" x14ac:dyDescent="0.25"/>
    <row r="1026394" customFormat="1" x14ac:dyDescent="0.25"/>
    <row r="1026395" customFormat="1" x14ac:dyDescent="0.25"/>
    <row r="1026396" customFormat="1" x14ac:dyDescent="0.25"/>
    <row r="1026397" customFormat="1" x14ac:dyDescent="0.25"/>
    <row r="1026398" customFormat="1" x14ac:dyDescent="0.25"/>
    <row r="1026399" customFormat="1" x14ac:dyDescent="0.25"/>
    <row r="1026400" customFormat="1" x14ac:dyDescent="0.25"/>
    <row r="1026401" customFormat="1" x14ac:dyDescent="0.25"/>
    <row r="1026402" customFormat="1" x14ac:dyDescent="0.25"/>
    <row r="1026403" customFormat="1" x14ac:dyDescent="0.25"/>
    <row r="1026404" customFormat="1" x14ac:dyDescent="0.25"/>
    <row r="1026405" customFormat="1" x14ac:dyDescent="0.25"/>
    <row r="1026406" customFormat="1" x14ac:dyDescent="0.25"/>
    <row r="1026407" customFormat="1" x14ac:dyDescent="0.25"/>
    <row r="1026408" customFormat="1" x14ac:dyDescent="0.25"/>
    <row r="1026409" customFormat="1" x14ac:dyDescent="0.25"/>
    <row r="1026410" customFormat="1" x14ac:dyDescent="0.25"/>
    <row r="1026411" customFormat="1" x14ac:dyDescent="0.25"/>
    <row r="1026412" customFormat="1" x14ac:dyDescent="0.25"/>
    <row r="1026413" customFormat="1" x14ac:dyDescent="0.25"/>
    <row r="1026414" customFormat="1" x14ac:dyDescent="0.25"/>
    <row r="1026415" customFormat="1" x14ac:dyDescent="0.25"/>
    <row r="1026416" customFormat="1" x14ac:dyDescent="0.25"/>
    <row r="1026417" customFormat="1" x14ac:dyDescent="0.25"/>
    <row r="1026418" customFormat="1" x14ac:dyDescent="0.25"/>
    <row r="1026419" customFormat="1" x14ac:dyDescent="0.25"/>
    <row r="1026420" customFormat="1" x14ac:dyDescent="0.25"/>
    <row r="1026421" customFormat="1" x14ac:dyDescent="0.25"/>
    <row r="1026422" customFormat="1" x14ac:dyDescent="0.25"/>
    <row r="1026423" customFormat="1" x14ac:dyDescent="0.25"/>
    <row r="1026424" customFormat="1" x14ac:dyDescent="0.25"/>
    <row r="1026425" customFormat="1" x14ac:dyDescent="0.25"/>
    <row r="1026426" customFormat="1" x14ac:dyDescent="0.25"/>
    <row r="1026427" customFormat="1" x14ac:dyDescent="0.25"/>
    <row r="1026428" customFormat="1" x14ac:dyDescent="0.25"/>
    <row r="1026429" customFormat="1" x14ac:dyDescent="0.25"/>
    <row r="1026430" customFormat="1" x14ac:dyDescent="0.25"/>
    <row r="1026431" customFormat="1" x14ac:dyDescent="0.25"/>
    <row r="1026432" customFormat="1" x14ac:dyDescent="0.25"/>
    <row r="1026433" customFormat="1" x14ac:dyDescent="0.25"/>
    <row r="1026434" customFormat="1" x14ac:dyDescent="0.25"/>
    <row r="1026435" customFormat="1" x14ac:dyDescent="0.25"/>
    <row r="1026436" customFormat="1" x14ac:dyDescent="0.25"/>
    <row r="1026437" customFormat="1" x14ac:dyDescent="0.25"/>
    <row r="1026438" customFormat="1" x14ac:dyDescent="0.25"/>
    <row r="1026439" customFormat="1" x14ac:dyDescent="0.25"/>
    <row r="1026440" customFormat="1" x14ac:dyDescent="0.25"/>
    <row r="1026441" customFormat="1" x14ac:dyDescent="0.25"/>
    <row r="1026442" customFormat="1" x14ac:dyDescent="0.25"/>
    <row r="1026443" customFormat="1" x14ac:dyDescent="0.25"/>
    <row r="1026444" customFormat="1" x14ac:dyDescent="0.25"/>
    <row r="1026445" customFormat="1" x14ac:dyDescent="0.25"/>
    <row r="1026446" customFormat="1" x14ac:dyDescent="0.25"/>
    <row r="1026447" customFormat="1" x14ac:dyDescent="0.25"/>
    <row r="1026448" customFormat="1" x14ac:dyDescent="0.25"/>
    <row r="1026449" customFormat="1" x14ac:dyDescent="0.25"/>
    <row r="1026450" customFormat="1" x14ac:dyDescent="0.25"/>
    <row r="1026451" customFormat="1" x14ac:dyDescent="0.25"/>
    <row r="1026452" customFormat="1" x14ac:dyDescent="0.25"/>
    <row r="1026453" customFormat="1" x14ac:dyDescent="0.25"/>
    <row r="1026454" customFormat="1" x14ac:dyDescent="0.25"/>
    <row r="1026455" customFormat="1" x14ac:dyDescent="0.25"/>
    <row r="1026456" customFormat="1" x14ac:dyDescent="0.25"/>
    <row r="1026457" customFormat="1" x14ac:dyDescent="0.25"/>
    <row r="1026458" customFormat="1" x14ac:dyDescent="0.25"/>
    <row r="1026459" customFormat="1" x14ac:dyDescent="0.25"/>
    <row r="1026460" customFormat="1" x14ac:dyDescent="0.25"/>
    <row r="1026461" customFormat="1" x14ac:dyDescent="0.25"/>
    <row r="1026462" customFormat="1" x14ac:dyDescent="0.25"/>
    <row r="1026463" customFormat="1" x14ac:dyDescent="0.25"/>
    <row r="1026464" customFormat="1" x14ac:dyDescent="0.25"/>
    <row r="1026465" customFormat="1" x14ac:dyDescent="0.25"/>
    <row r="1026466" customFormat="1" x14ac:dyDescent="0.25"/>
    <row r="1026467" customFormat="1" x14ac:dyDescent="0.25"/>
    <row r="1026468" customFormat="1" x14ac:dyDescent="0.25"/>
    <row r="1026469" customFormat="1" x14ac:dyDescent="0.25"/>
    <row r="1026470" customFormat="1" x14ac:dyDescent="0.25"/>
    <row r="1026471" customFormat="1" x14ac:dyDescent="0.25"/>
    <row r="1026472" customFormat="1" x14ac:dyDescent="0.25"/>
    <row r="1026473" customFormat="1" x14ac:dyDescent="0.25"/>
    <row r="1026474" customFormat="1" x14ac:dyDescent="0.25"/>
    <row r="1026475" customFormat="1" x14ac:dyDescent="0.25"/>
    <row r="1026476" customFormat="1" x14ac:dyDescent="0.25"/>
    <row r="1026477" customFormat="1" x14ac:dyDescent="0.25"/>
    <row r="1026478" customFormat="1" x14ac:dyDescent="0.25"/>
    <row r="1026479" customFormat="1" x14ac:dyDescent="0.25"/>
    <row r="1026480" customFormat="1" x14ac:dyDescent="0.25"/>
    <row r="1026481" customFormat="1" x14ac:dyDescent="0.25"/>
    <row r="1026482" customFormat="1" x14ac:dyDescent="0.25"/>
    <row r="1026483" customFormat="1" x14ac:dyDescent="0.25"/>
    <row r="1026484" customFormat="1" x14ac:dyDescent="0.25"/>
    <row r="1026485" customFormat="1" x14ac:dyDescent="0.25"/>
    <row r="1026486" customFormat="1" x14ac:dyDescent="0.25"/>
    <row r="1026487" customFormat="1" x14ac:dyDescent="0.25"/>
    <row r="1026488" customFormat="1" x14ac:dyDescent="0.25"/>
    <row r="1026489" customFormat="1" x14ac:dyDescent="0.25"/>
    <row r="1026490" customFormat="1" x14ac:dyDescent="0.25"/>
    <row r="1026491" customFormat="1" x14ac:dyDescent="0.25"/>
    <row r="1026492" customFormat="1" x14ac:dyDescent="0.25"/>
    <row r="1026493" customFormat="1" x14ac:dyDescent="0.25"/>
    <row r="1026494" customFormat="1" x14ac:dyDescent="0.25"/>
    <row r="1026495" customFormat="1" x14ac:dyDescent="0.25"/>
    <row r="1026496" customFormat="1" x14ac:dyDescent="0.25"/>
    <row r="1026497" customFormat="1" x14ac:dyDescent="0.25"/>
    <row r="1026498" customFormat="1" x14ac:dyDescent="0.25"/>
    <row r="1026499" customFormat="1" x14ac:dyDescent="0.25"/>
    <row r="1026500" customFormat="1" x14ac:dyDescent="0.25"/>
    <row r="1026501" customFormat="1" x14ac:dyDescent="0.25"/>
    <row r="1026502" customFormat="1" x14ac:dyDescent="0.25"/>
    <row r="1026503" customFormat="1" x14ac:dyDescent="0.25"/>
    <row r="1026504" customFormat="1" x14ac:dyDescent="0.25"/>
    <row r="1026505" customFormat="1" x14ac:dyDescent="0.25"/>
    <row r="1026506" customFormat="1" x14ac:dyDescent="0.25"/>
    <row r="1026507" customFormat="1" x14ac:dyDescent="0.25"/>
    <row r="1026508" customFormat="1" x14ac:dyDescent="0.25"/>
    <row r="1026509" customFormat="1" x14ac:dyDescent="0.25"/>
    <row r="1026510" customFormat="1" x14ac:dyDescent="0.25"/>
    <row r="1026511" customFormat="1" x14ac:dyDescent="0.25"/>
    <row r="1026512" customFormat="1" x14ac:dyDescent="0.25"/>
    <row r="1026513" customFormat="1" x14ac:dyDescent="0.25"/>
    <row r="1026514" customFormat="1" x14ac:dyDescent="0.25"/>
    <row r="1026515" customFormat="1" x14ac:dyDescent="0.25"/>
    <row r="1026516" customFormat="1" x14ac:dyDescent="0.25"/>
    <row r="1026517" customFormat="1" x14ac:dyDescent="0.25"/>
    <row r="1026518" customFormat="1" x14ac:dyDescent="0.25"/>
    <row r="1026519" customFormat="1" x14ac:dyDescent="0.25"/>
    <row r="1026520" customFormat="1" x14ac:dyDescent="0.25"/>
    <row r="1026521" customFormat="1" x14ac:dyDescent="0.25"/>
    <row r="1026522" customFormat="1" x14ac:dyDescent="0.25"/>
    <row r="1026523" customFormat="1" x14ac:dyDescent="0.25"/>
    <row r="1026524" customFormat="1" x14ac:dyDescent="0.25"/>
    <row r="1026525" customFormat="1" x14ac:dyDescent="0.25"/>
    <row r="1026526" customFormat="1" x14ac:dyDescent="0.25"/>
    <row r="1026527" customFormat="1" x14ac:dyDescent="0.25"/>
    <row r="1026528" customFormat="1" x14ac:dyDescent="0.25"/>
    <row r="1026529" customFormat="1" x14ac:dyDescent="0.25"/>
    <row r="1026530" customFormat="1" x14ac:dyDescent="0.25"/>
    <row r="1026531" customFormat="1" x14ac:dyDescent="0.25"/>
    <row r="1026532" customFormat="1" x14ac:dyDescent="0.25"/>
    <row r="1026533" customFormat="1" x14ac:dyDescent="0.25"/>
    <row r="1026534" customFormat="1" x14ac:dyDescent="0.25"/>
    <row r="1026535" customFormat="1" x14ac:dyDescent="0.25"/>
    <row r="1026536" customFormat="1" x14ac:dyDescent="0.25"/>
    <row r="1026537" customFormat="1" x14ac:dyDescent="0.25"/>
    <row r="1026538" customFormat="1" x14ac:dyDescent="0.25"/>
    <row r="1026539" customFormat="1" x14ac:dyDescent="0.25"/>
    <row r="1026540" customFormat="1" x14ac:dyDescent="0.25"/>
    <row r="1026541" customFormat="1" x14ac:dyDescent="0.25"/>
    <row r="1026542" customFormat="1" x14ac:dyDescent="0.25"/>
    <row r="1026543" customFormat="1" x14ac:dyDescent="0.25"/>
    <row r="1026544" customFormat="1" x14ac:dyDescent="0.25"/>
    <row r="1026545" customFormat="1" x14ac:dyDescent="0.25"/>
    <row r="1026546" customFormat="1" x14ac:dyDescent="0.25"/>
    <row r="1026547" customFormat="1" x14ac:dyDescent="0.25"/>
    <row r="1026548" customFormat="1" x14ac:dyDescent="0.25"/>
    <row r="1026549" customFormat="1" x14ac:dyDescent="0.25"/>
    <row r="1026550" customFormat="1" x14ac:dyDescent="0.25"/>
    <row r="1026551" customFormat="1" x14ac:dyDescent="0.25"/>
    <row r="1026552" customFormat="1" x14ac:dyDescent="0.25"/>
    <row r="1026553" customFormat="1" x14ac:dyDescent="0.25"/>
    <row r="1026554" customFormat="1" x14ac:dyDescent="0.25"/>
    <row r="1026555" customFormat="1" x14ac:dyDescent="0.25"/>
    <row r="1026556" customFormat="1" x14ac:dyDescent="0.25"/>
    <row r="1026557" customFormat="1" x14ac:dyDescent="0.25"/>
    <row r="1026558" customFormat="1" x14ac:dyDescent="0.25"/>
    <row r="1026559" customFormat="1" x14ac:dyDescent="0.25"/>
    <row r="1026560" customFormat="1" x14ac:dyDescent="0.25"/>
    <row r="1026561" customFormat="1" x14ac:dyDescent="0.25"/>
    <row r="1026562" customFormat="1" x14ac:dyDescent="0.25"/>
    <row r="1026563" customFormat="1" x14ac:dyDescent="0.25"/>
    <row r="1026564" customFormat="1" x14ac:dyDescent="0.25"/>
    <row r="1026565" customFormat="1" x14ac:dyDescent="0.25"/>
    <row r="1026566" customFormat="1" x14ac:dyDescent="0.25"/>
    <row r="1026567" customFormat="1" x14ac:dyDescent="0.25"/>
    <row r="1026568" customFormat="1" x14ac:dyDescent="0.25"/>
    <row r="1026569" customFormat="1" x14ac:dyDescent="0.25"/>
    <row r="1026570" customFormat="1" x14ac:dyDescent="0.25"/>
    <row r="1026571" customFormat="1" x14ac:dyDescent="0.25"/>
    <row r="1026572" customFormat="1" x14ac:dyDescent="0.25"/>
    <row r="1026573" customFormat="1" x14ac:dyDescent="0.25"/>
    <row r="1026574" customFormat="1" x14ac:dyDescent="0.25"/>
    <row r="1026575" customFormat="1" x14ac:dyDescent="0.25"/>
    <row r="1026576" customFormat="1" x14ac:dyDescent="0.25"/>
    <row r="1026577" customFormat="1" x14ac:dyDescent="0.25"/>
    <row r="1026578" customFormat="1" x14ac:dyDescent="0.25"/>
    <row r="1026579" customFormat="1" x14ac:dyDescent="0.25"/>
    <row r="1026580" customFormat="1" x14ac:dyDescent="0.25"/>
    <row r="1026581" customFormat="1" x14ac:dyDescent="0.25"/>
    <row r="1026582" customFormat="1" x14ac:dyDescent="0.25"/>
    <row r="1026583" customFormat="1" x14ac:dyDescent="0.25"/>
    <row r="1026584" customFormat="1" x14ac:dyDescent="0.25"/>
    <row r="1026585" customFormat="1" x14ac:dyDescent="0.25"/>
    <row r="1026586" customFormat="1" x14ac:dyDescent="0.25"/>
    <row r="1026587" customFormat="1" x14ac:dyDescent="0.25"/>
    <row r="1026588" customFormat="1" x14ac:dyDescent="0.25"/>
    <row r="1026589" customFormat="1" x14ac:dyDescent="0.25"/>
    <row r="1026590" customFormat="1" x14ac:dyDescent="0.25"/>
    <row r="1026591" customFormat="1" x14ac:dyDescent="0.25"/>
    <row r="1026592" customFormat="1" x14ac:dyDescent="0.25"/>
    <row r="1026593" customFormat="1" x14ac:dyDescent="0.25"/>
    <row r="1026594" customFormat="1" x14ac:dyDescent="0.25"/>
    <row r="1026595" customFormat="1" x14ac:dyDescent="0.25"/>
    <row r="1026596" customFormat="1" x14ac:dyDescent="0.25"/>
    <row r="1026597" customFormat="1" x14ac:dyDescent="0.25"/>
    <row r="1026598" customFormat="1" x14ac:dyDescent="0.25"/>
    <row r="1026599" customFormat="1" x14ac:dyDescent="0.25"/>
    <row r="1026600" customFormat="1" x14ac:dyDescent="0.25"/>
    <row r="1026601" customFormat="1" x14ac:dyDescent="0.25"/>
    <row r="1026602" customFormat="1" x14ac:dyDescent="0.25"/>
    <row r="1026603" customFormat="1" x14ac:dyDescent="0.25"/>
    <row r="1026604" customFormat="1" x14ac:dyDescent="0.25"/>
    <row r="1026605" customFormat="1" x14ac:dyDescent="0.25"/>
    <row r="1026606" customFormat="1" x14ac:dyDescent="0.25"/>
    <row r="1026607" customFormat="1" x14ac:dyDescent="0.25"/>
    <row r="1026608" customFormat="1" x14ac:dyDescent="0.25"/>
    <row r="1026609" customFormat="1" x14ac:dyDescent="0.25"/>
    <row r="1026610" customFormat="1" x14ac:dyDescent="0.25"/>
    <row r="1026611" customFormat="1" x14ac:dyDescent="0.25"/>
    <row r="1026612" customFormat="1" x14ac:dyDescent="0.25"/>
    <row r="1026613" customFormat="1" x14ac:dyDescent="0.25"/>
    <row r="1026614" customFormat="1" x14ac:dyDescent="0.25"/>
    <row r="1026615" customFormat="1" x14ac:dyDescent="0.25"/>
    <row r="1026616" customFormat="1" x14ac:dyDescent="0.25"/>
    <row r="1026617" customFormat="1" x14ac:dyDescent="0.25"/>
    <row r="1026618" customFormat="1" x14ac:dyDescent="0.25"/>
    <row r="1026619" customFormat="1" x14ac:dyDescent="0.25"/>
    <row r="1026620" customFormat="1" x14ac:dyDescent="0.25"/>
    <row r="1026621" customFormat="1" x14ac:dyDescent="0.25"/>
    <row r="1026622" customFormat="1" x14ac:dyDescent="0.25"/>
    <row r="1026623" customFormat="1" x14ac:dyDescent="0.25"/>
    <row r="1026624" customFormat="1" x14ac:dyDescent="0.25"/>
    <row r="1026625" customFormat="1" x14ac:dyDescent="0.25"/>
    <row r="1026626" customFormat="1" x14ac:dyDescent="0.25"/>
    <row r="1026627" customFormat="1" x14ac:dyDescent="0.25"/>
    <row r="1026628" customFormat="1" x14ac:dyDescent="0.25"/>
    <row r="1026629" customFormat="1" x14ac:dyDescent="0.25"/>
    <row r="1026630" customFormat="1" x14ac:dyDescent="0.25"/>
    <row r="1026631" customFormat="1" x14ac:dyDescent="0.25"/>
    <row r="1026632" customFormat="1" x14ac:dyDescent="0.25"/>
    <row r="1026633" customFormat="1" x14ac:dyDescent="0.25"/>
    <row r="1026634" customFormat="1" x14ac:dyDescent="0.25"/>
    <row r="1026635" customFormat="1" x14ac:dyDescent="0.25"/>
    <row r="1026636" customFormat="1" x14ac:dyDescent="0.25"/>
    <row r="1026637" customFormat="1" x14ac:dyDescent="0.25"/>
    <row r="1026638" customFormat="1" x14ac:dyDescent="0.25"/>
    <row r="1026639" customFormat="1" x14ac:dyDescent="0.25"/>
    <row r="1026640" customFormat="1" x14ac:dyDescent="0.25"/>
    <row r="1026641" customFormat="1" x14ac:dyDescent="0.25"/>
    <row r="1026642" customFormat="1" x14ac:dyDescent="0.25"/>
    <row r="1026643" customFormat="1" x14ac:dyDescent="0.25"/>
    <row r="1026644" customFormat="1" x14ac:dyDescent="0.25"/>
    <row r="1026645" customFormat="1" x14ac:dyDescent="0.25"/>
    <row r="1026646" customFormat="1" x14ac:dyDescent="0.25"/>
    <row r="1026647" customFormat="1" x14ac:dyDescent="0.25"/>
    <row r="1026648" customFormat="1" x14ac:dyDescent="0.25"/>
    <row r="1026649" customFormat="1" x14ac:dyDescent="0.25"/>
    <row r="1026650" customFormat="1" x14ac:dyDescent="0.25"/>
    <row r="1026651" customFormat="1" x14ac:dyDescent="0.25"/>
    <row r="1026652" customFormat="1" x14ac:dyDescent="0.25"/>
    <row r="1026653" customFormat="1" x14ac:dyDescent="0.25"/>
    <row r="1026654" customFormat="1" x14ac:dyDescent="0.25"/>
    <row r="1026655" customFormat="1" x14ac:dyDescent="0.25"/>
    <row r="1026656" customFormat="1" x14ac:dyDescent="0.25"/>
    <row r="1026657" customFormat="1" x14ac:dyDescent="0.25"/>
    <row r="1026658" customFormat="1" x14ac:dyDescent="0.25"/>
    <row r="1026659" customFormat="1" x14ac:dyDescent="0.25"/>
    <row r="1026660" customFormat="1" x14ac:dyDescent="0.25"/>
    <row r="1026661" customFormat="1" x14ac:dyDescent="0.25"/>
    <row r="1026662" customFormat="1" x14ac:dyDescent="0.25"/>
    <row r="1026663" customFormat="1" x14ac:dyDescent="0.25"/>
    <row r="1026664" customFormat="1" x14ac:dyDescent="0.25"/>
    <row r="1026665" customFormat="1" x14ac:dyDescent="0.25"/>
    <row r="1026666" customFormat="1" x14ac:dyDescent="0.25"/>
    <row r="1026667" customFormat="1" x14ac:dyDescent="0.25"/>
    <row r="1026668" customFormat="1" x14ac:dyDescent="0.25"/>
    <row r="1026669" customFormat="1" x14ac:dyDescent="0.25"/>
    <row r="1026670" customFormat="1" x14ac:dyDescent="0.25"/>
    <row r="1026671" customFormat="1" x14ac:dyDescent="0.25"/>
    <row r="1026672" customFormat="1" x14ac:dyDescent="0.25"/>
    <row r="1026673" customFormat="1" x14ac:dyDescent="0.25"/>
    <row r="1026674" customFormat="1" x14ac:dyDescent="0.25"/>
    <row r="1026675" customFormat="1" x14ac:dyDescent="0.25"/>
    <row r="1026676" customFormat="1" x14ac:dyDescent="0.25"/>
    <row r="1026677" customFormat="1" x14ac:dyDescent="0.25"/>
    <row r="1026678" customFormat="1" x14ac:dyDescent="0.25"/>
    <row r="1026679" customFormat="1" x14ac:dyDescent="0.25"/>
    <row r="1026680" customFormat="1" x14ac:dyDescent="0.25"/>
    <row r="1026681" customFormat="1" x14ac:dyDescent="0.25"/>
    <row r="1026682" customFormat="1" x14ac:dyDescent="0.25"/>
    <row r="1026683" customFormat="1" x14ac:dyDescent="0.25"/>
    <row r="1026684" customFormat="1" x14ac:dyDescent="0.25"/>
    <row r="1026685" customFormat="1" x14ac:dyDescent="0.25"/>
    <row r="1026686" customFormat="1" x14ac:dyDescent="0.25"/>
    <row r="1026687" customFormat="1" x14ac:dyDescent="0.25"/>
    <row r="1026688" customFormat="1" x14ac:dyDescent="0.25"/>
    <row r="1026689" customFormat="1" x14ac:dyDescent="0.25"/>
    <row r="1026690" customFormat="1" x14ac:dyDescent="0.25"/>
    <row r="1026691" customFormat="1" x14ac:dyDescent="0.25"/>
    <row r="1026692" customFormat="1" x14ac:dyDescent="0.25"/>
    <row r="1026693" customFormat="1" x14ac:dyDescent="0.25"/>
    <row r="1026694" customFormat="1" x14ac:dyDescent="0.25"/>
    <row r="1026695" customFormat="1" x14ac:dyDescent="0.25"/>
    <row r="1026696" customFormat="1" x14ac:dyDescent="0.25"/>
    <row r="1026697" customFormat="1" x14ac:dyDescent="0.25"/>
    <row r="1026698" customFormat="1" x14ac:dyDescent="0.25"/>
    <row r="1026699" customFormat="1" x14ac:dyDescent="0.25"/>
    <row r="1026700" customFormat="1" x14ac:dyDescent="0.25"/>
    <row r="1026701" customFormat="1" x14ac:dyDescent="0.25"/>
    <row r="1026702" customFormat="1" x14ac:dyDescent="0.25"/>
    <row r="1026703" customFormat="1" x14ac:dyDescent="0.25"/>
    <row r="1026704" customFormat="1" x14ac:dyDescent="0.25"/>
    <row r="1026705" customFormat="1" x14ac:dyDescent="0.25"/>
    <row r="1026706" customFormat="1" x14ac:dyDescent="0.25"/>
    <row r="1026707" customFormat="1" x14ac:dyDescent="0.25"/>
    <row r="1026708" customFormat="1" x14ac:dyDescent="0.25"/>
    <row r="1026709" customFormat="1" x14ac:dyDescent="0.25"/>
    <row r="1026710" customFormat="1" x14ac:dyDescent="0.25"/>
    <row r="1026711" customFormat="1" x14ac:dyDescent="0.25"/>
    <row r="1026712" customFormat="1" x14ac:dyDescent="0.25"/>
    <row r="1026713" customFormat="1" x14ac:dyDescent="0.25"/>
    <row r="1026714" customFormat="1" x14ac:dyDescent="0.25"/>
    <row r="1026715" customFormat="1" x14ac:dyDescent="0.25"/>
    <row r="1026716" customFormat="1" x14ac:dyDescent="0.25"/>
    <row r="1026717" customFormat="1" x14ac:dyDescent="0.25"/>
    <row r="1026718" customFormat="1" x14ac:dyDescent="0.25"/>
    <row r="1026719" customFormat="1" x14ac:dyDescent="0.25"/>
    <row r="1026720" customFormat="1" x14ac:dyDescent="0.25"/>
    <row r="1026721" customFormat="1" x14ac:dyDescent="0.25"/>
    <row r="1026722" customFormat="1" x14ac:dyDescent="0.25"/>
    <row r="1026723" customFormat="1" x14ac:dyDescent="0.25"/>
    <row r="1026724" customFormat="1" x14ac:dyDescent="0.25"/>
    <row r="1026725" customFormat="1" x14ac:dyDescent="0.25"/>
    <row r="1026726" customFormat="1" x14ac:dyDescent="0.25"/>
    <row r="1026727" customFormat="1" x14ac:dyDescent="0.25"/>
    <row r="1026728" customFormat="1" x14ac:dyDescent="0.25"/>
    <row r="1026729" customFormat="1" x14ac:dyDescent="0.25"/>
    <row r="1026730" customFormat="1" x14ac:dyDescent="0.25"/>
    <row r="1026731" customFormat="1" x14ac:dyDescent="0.25"/>
    <row r="1026732" customFormat="1" x14ac:dyDescent="0.25"/>
    <row r="1026733" customFormat="1" x14ac:dyDescent="0.25"/>
    <row r="1026734" customFormat="1" x14ac:dyDescent="0.25"/>
    <row r="1026735" customFormat="1" x14ac:dyDescent="0.25"/>
    <row r="1026736" customFormat="1" x14ac:dyDescent="0.25"/>
    <row r="1026737" customFormat="1" x14ac:dyDescent="0.25"/>
    <row r="1026738" customFormat="1" x14ac:dyDescent="0.25"/>
    <row r="1026739" customFormat="1" x14ac:dyDescent="0.25"/>
    <row r="1026740" customFormat="1" x14ac:dyDescent="0.25"/>
    <row r="1026741" customFormat="1" x14ac:dyDescent="0.25"/>
    <row r="1026742" customFormat="1" x14ac:dyDescent="0.25"/>
    <row r="1026743" customFormat="1" x14ac:dyDescent="0.25"/>
    <row r="1026744" customFormat="1" x14ac:dyDescent="0.25"/>
    <row r="1026745" customFormat="1" x14ac:dyDescent="0.25"/>
    <row r="1026746" customFormat="1" x14ac:dyDescent="0.25"/>
    <row r="1026747" customFormat="1" x14ac:dyDescent="0.25"/>
    <row r="1026748" customFormat="1" x14ac:dyDescent="0.25"/>
    <row r="1026749" customFormat="1" x14ac:dyDescent="0.25"/>
    <row r="1026750" customFormat="1" x14ac:dyDescent="0.25"/>
    <row r="1026751" customFormat="1" x14ac:dyDescent="0.25"/>
    <row r="1026752" customFormat="1" x14ac:dyDescent="0.25"/>
    <row r="1026753" customFormat="1" x14ac:dyDescent="0.25"/>
    <row r="1026754" customFormat="1" x14ac:dyDescent="0.25"/>
    <row r="1026755" customFormat="1" x14ac:dyDescent="0.25"/>
    <row r="1026756" customFormat="1" x14ac:dyDescent="0.25"/>
    <row r="1026757" customFormat="1" x14ac:dyDescent="0.25"/>
    <row r="1026758" customFormat="1" x14ac:dyDescent="0.25"/>
    <row r="1026759" customFormat="1" x14ac:dyDescent="0.25"/>
    <row r="1026760" customFormat="1" x14ac:dyDescent="0.25"/>
    <row r="1026761" customFormat="1" x14ac:dyDescent="0.25"/>
    <row r="1026762" customFormat="1" x14ac:dyDescent="0.25"/>
    <row r="1026763" customFormat="1" x14ac:dyDescent="0.25"/>
    <row r="1026764" customFormat="1" x14ac:dyDescent="0.25"/>
    <row r="1026765" customFormat="1" x14ac:dyDescent="0.25"/>
    <row r="1026766" customFormat="1" x14ac:dyDescent="0.25"/>
    <row r="1026767" customFormat="1" x14ac:dyDescent="0.25"/>
    <row r="1026768" customFormat="1" x14ac:dyDescent="0.25"/>
    <row r="1026769" customFormat="1" x14ac:dyDescent="0.25"/>
    <row r="1026770" customFormat="1" x14ac:dyDescent="0.25"/>
    <row r="1026771" customFormat="1" x14ac:dyDescent="0.25"/>
    <row r="1026772" customFormat="1" x14ac:dyDescent="0.25"/>
    <row r="1026773" customFormat="1" x14ac:dyDescent="0.25"/>
    <row r="1026774" customFormat="1" x14ac:dyDescent="0.25"/>
    <row r="1026775" customFormat="1" x14ac:dyDescent="0.25"/>
    <row r="1026776" customFormat="1" x14ac:dyDescent="0.25"/>
    <row r="1026777" customFormat="1" x14ac:dyDescent="0.25"/>
    <row r="1026778" customFormat="1" x14ac:dyDescent="0.25"/>
    <row r="1026779" customFormat="1" x14ac:dyDescent="0.25"/>
    <row r="1026780" customFormat="1" x14ac:dyDescent="0.25"/>
    <row r="1026781" customFormat="1" x14ac:dyDescent="0.25"/>
    <row r="1026782" customFormat="1" x14ac:dyDescent="0.25"/>
    <row r="1026783" customFormat="1" x14ac:dyDescent="0.25"/>
    <row r="1026784" customFormat="1" x14ac:dyDescent="0.25"/>
    <row r="1026785" customFormat="1" x14ac:dyDescent="0.25"/>
    <row r="1026786" customFormat="1" x14ac:dyDescent="0.25"/>
    <row r="1026787" customFormat="1" x14ac:dyDescent="0.25"/>
    <row r="1026788" customFormat="1" x14ac:dyDescent="0.25"/>
    <row r="1026789" customFormat="1" x14ac:dyDescent="0.25"/>
    <row r="1026790" customFormat="1" x14ac:dyDescent="0.25"/>
    <row r="1026791" customFormat="1" x14ac:dyDescent="0.25"/>
    <row r="1026792" customFormat="1" x14ac:dyDescent="0.25"/>
    <row r="1026793" customFormat="1" x14ac:dyDescent="0.25"/>
    <row r="1026794" customFormat="1" x14ac:dyDescent="0.25"/>
    <row r="1026795" customFormat="1" x14ac:dyDescent="0.25"/>
    <row r="1026796" customFormat="1" x14ac:dyDescent="0.25"/>
    <row r="1026797" customFormat="1" x14ac:dyDescent="0.25"/>
    <row r="1026798" customFormat="1" x14ac:dyDescent="0.25"/>
    <row r="1026799" customFormat="1" x14ac:dyDescent="0.25"/>
    <row r="1026800" customFormat="1" x14ac:dyDescent="0.25"/>
    <row r="1026801" customFormat="1" x14ac:dyDescent="0.25"/>
    <row r="1026802" customFormat="1" x14ac:dyDescent="0.25"/>
    <row r="1026803" customFormat="1" x14ac:dyDescent="0.25"/>
    <row r="1026804" customFormat="1" x14ac:dyDescent="0.25"/>
    <row r="1026805" customFormat="1" x14ac:dyDescent="0.25"/>
    <row r="1026806" customFormat="1" x14ac:dyDescent="0.25"/>
    <row r="1026807" customFormat="1" x14ac:dyDescent="0.25"/>
    <row r="1026808" customFormat="1" x14ac:dyDescent="0.25"/>
    <row r="1026809" customFormat="1" x14ac:dyDescent="0.25"/>
    <row r="1026810" customFormat="1" x14ac:dyDescent="0.25"/>
    <row r="1026811" customFormat="1" x14ac:dyDescent="0.25"/>
    <row r="1026812" customFormat="1" x14ac:dyDescent="0.25"/>
    <row r="1026813" customFormat="1" x14ac:dyDescent="0.25"/>
    <row r="1026814" customFormat="1" x14ac:dyDescent="0.25"/>
    <row r="1026815" customFormat="1" x14ac:dyDescent="0.25"/>
    <row r="1026816" customFormat="1" x14ac:dyDescent="0.25"/>
    <row r="1026817" customFormat="1" x14ac:dyDescent="0.25"/>
    <row r="1026818" customFormat="1" x14ac:dyDescent="0.25"/>
    <row r="1026819" customFormat="1" x14ac:dyDescent="0.25"/>
    <row r="1026820" customFormat="1" x14ac:dyDescent="0.25"/>
    <row r="1026821" customFormat="1" x14ac:dyDescent="0.25"/>
    <row r="1026822" customFormat="1" x14ac:dyDescent="0.25"/>
    <row r="1026823" customFormat="1" x14ac:dyDescent="0.25"/>
    <row r="1026824" customFormat="1" x14ac:dyDescent="0.25"/>
    <row r="1026825" customFormat="1" x14ac:dyDescent="0.25"/>
    <row r="1026826" customFormat="1" x14ac:dyDescent="0.25"/>
    <row r="1026827" customFormat="1" x14ac:dyDescent="0.25"/>
    <row r="1026828" customFormat="1" x14ac:dyDescent="0.25"/>
    <row r="1026829" customFormat="1" x14ac:dyDescent="0.25"/>
    <row r="1026830" customFormat="1" x14ac:dyDescent="0.25"/>
    <row r="1026831" customFormat="1" x14ac:dyDescent="0.25"/>
    <row r="1026832" customFormat="1" x14ac:dyDescent="0.25"/>
    <row r="1026833" customFormat="1" x14ac:dyDescent="0.25"/>
    <row r="1026834" customFormat="1" x14ac:dyDescent="0.25"/>
    <row r="1026835" customFormat="1" x14ac:dyDescent="0.25"/>
    <row r="1026836" customFormat="1" x14ac:dyDescent="0.25"/>
    <row r="1026837" customFormat="1" x14ac:dyDescent="0.25"/>
    <row r="1026838" customFormat="1" x14ac:dyDescent="0.25"/>
    <row r="1026839" customFormat="1" x14ac:dyDescent="0.25"/>
    <row r="1026840" customFormat="1" x14ac:dyDescent="0.25"/>
    <row r="1026841" customFormat="1" x14ac:dyDescent="0.25"/>
    <row r="1026842" customFormat="1" x14ac:dyDescent="0.25"/>
    <row r="1026843" customFormat="1" x14ac:dyDescent="0.25"/>
    <row r="1026844" customFormat="1" x14ac:dyDescent="0.25"/>
    <row r="1026845" customFormat="1" x14ac:dyDescent="0.25"/>
    <row r="1026846" customFormat="1" x14ac:dyDescent="0.25"/>
    <row r="1026847" customFormat="1" x14ac:dyDescent="0.25"/>
    <row r="1026848" customFormat="1" x14ac:dyDescent="0.25"/>
    <row r="1026849" customFormat="1" x14ac:dyDescent="0.25"/>
    <row r="1026850" customFormat="1" x14ac:dyDescent="0.25"/>
    <row r="1026851" customFormat="1" x14ac:dyDescent="0.25"/>
    <row r="1026852" customFormat="1" x14ac:dyDescent="0.25"/>
    <row r="1026853" customFormat="1" x14ac:dyDescent="0.25"/>
    <row r="1026854" customFormat="1" x14ac:dyDescent="0.25"/>
    <row r="1026855" customFormat="1" x14ac:dyDescent="0.25"/>
    <row r="1026856" customFormat="1" x14ac:dyDescent="0.25"/>
    <row r="1026857" customFormat="1" x14ac:dyDescent="0.25"/>
    <row r="1026858" customFormat="1" x14ac:dyDescent="0.25"/>
    <row r="1026859" customFormat="1" x14ac:dyDescent="0.25"/>
    <row r="1026860" customFormat="1" x14ac:dyDescent="0.25"/>
    <row r="1026861" customFormat="1" x14ac:dyDescent="0.25"/>
    <row r="1026862" customFormat="1" x14ac:dyDescent="0.25"/>
    <row r="1026863" customFormat="1" x14ac:dyDescent="0.25"/>
    <row r="1026864" customFormat="1" x14ac:dyDescent="0.25"/>
    <row r="1026865" customFormat="1" x14ac:dyDescent="0.25"/>
    <row r="1026866" customFormat="1" x14ac:dyDescent="0.25"/>
    <row r="1026867" customFormat="1" x14ac:dyDescent="0.25"/>
    <row r="1026868" customFormat="1" x14ac:dyDescent="0.25"/>
    <row r="1026869" customFormat="1" x14ac:dyDescent="0.25"/>
    <row r="1026870" customFormat="1" x14ac:dyDescent="0.25"/>
    <row r="1026871" customFormat="1" x14ac:dyDescent="0.25"/>
    <row r="1026872" customFormat="1" x14ac:dyDescent="0.25"/>
    <row r="1026873" customFormat="1" x14ac:dyDescent="0.25"/>
    <row r="1026874" customFormat="1" x14ac:dyDescent="0.25"/>
    <row r="1026875" customFormat="1" x14ac:dyDescent="0.25"/>
    <row r="1026876" customFormat="1" x14ac:dyDescent="0.25"/>
    <row r="1026877" customFormat="1" x14ac:dyDescent="0.25"/>
    <row r="1026878" customFormat="1" x14ac:dyDescent="0.25"/>
    <row r="1026879" customFormat="1" x14ac:dyDescent="0.25"/>
    <row r="1026880" customFormat="1" x14ac:dyDescent="0.25"/>
    <row r="1026881" customFormat="1" x14ac:dyDescent="0.25"/>
    <row r="1026882" customFormat="1" x14ac:dyDescent="0.25"/>
    <row r="1026883" customFormat="1" x14ac:dyDescent="0.25"/>
    <row r="1026884" customFormat="1" x14ac:dyDescent="0.25"/>
    <row r="1026885" customFormat="1" x14ac:dyDescent="0.25"/>
    <row r="1026886" customFormat="1" x14ac:dyDescent="0.25"/>
    <row r="1026887" customFormat="1" x14ac:dyDescent="0.25"/>
    <row r="1026888" customFormat="1" x14ac:dyDescent="0.25"/>
    <row r="1026889" customFormat="1" x14ac:dyDescent="0.25"/>
    <row r="1026890" customFormat="1" x14ac:dyDescent="0.25"/>
    <row r="1026891" customFormat="1" x14ac:dyDescent="0.25"/>
    <row r="1026892" customFormat="1" x14ac:dyDescent="0.25"/>
    <row r="1026893" customFormat="1" x14ac:dyDescent="0.25"/>
    <row r="1026894" customFormat="1" x14ac:dyDescent="0.25"/>
    <row r="1026895" customFormat="1" x14ac:dyDescent="0.25"/>
    <row r="1026896" customFormat="1" x14ac:dyDescent="0.25"/>
    <row r="1026897" customFormat="1" x14ac:dyDescent="0.25"/>
    <row r="1026898" customFormat="1" x14ac:dyDescent="0.25"/>
    <row r="1026899" customFormat="1" x14ac:dyDescent="0.25"/>
    <row r="1026900" customFormat="1" x14ac:dyDescent="0.25"/>
    <row r="1026901" customFormat="1" x14ac:dyDescent="0.25"/>
    <row r="1026902" customFormat="1" x14ac:dyDescent="0.25"/>
    <row r="1026903" customFormat="1" x14ac:dyDescent="0.25"/>
    <row r="1026904" customFormat="1" x14ac:dyDescent="0.25"/>
    <row r="1026905" customFormat="1" x14ac:dyDescent="0.25"/>
    <row r="1026906" customFormat="1" x14ac:dyDescent="0.25"/>
    <row r="1026907" customFormat="1" x14ac:dyDescent="0.25"/>
    <row r="1026908" customFormat="1" x14ac:dyDescent="0.25"/>
    <row r="1026909" customFormat="1" x14ac:dyDescent="0.25"/>
    <row r="1026910" customFormat="1" x14ac:dyDescent="0.25"/>
    <row r="1026911" customFormat="1" x14ac:dyDescent="0.25"/>
    <row r="1026912" customFormat="1" x14ac:dyDescent="0.25"/>
    <row r="1026913" customFormat="1" x14ac:dyDescent="0.25"/>
    <row r="1026914" customFormat="1" x14ac:dyDescent="0.25"/>
    <row r="1026915" customFormat="1" x14ac:dyDescent="0.25"/>
    <row r="1026916" customFormat="1" x14ac:dyDescent="0.25"/>
    <row r="1026917" customFormat="1" x14ac:dyDescent="0.25"/>
    <row r="1026918" customFormat="1" x14ac:dyDescent="0.25"/>
    <row r="1026919" customFormat="1" x14ac:dyDescent="0.25"/>
    <row r="1026920" customFormat="1" x14ac:dyDescent="0.25"/>
    <row r="1026921" customFormat="1" x14ac:dyDescent="0.25"/>
    <row r="1026922" customFormat="1" x14ac:dyDescent="0.25"/>
    <row r="1026923" customFormat="1" x14ac:dyDescent="0.25"/>
    <row r="1026924" customFormat="1" x14ac:dyDescent="0.25"/>
    <row r="1026925" customFormat="1" x14ac:dyDescent="0.25"/>
    <row r="1026926" customFormat="1" x14ac:dyDescent="0.25"/>
    <row r="1026927" customFormat="1" x14ac:dyDescent="0.25"/>
    <row r="1026928" customFormat="1" x14ac:dyDescent="0.25"/>
    <row r="1026929" customFormat="1" x14ac:dyDescent="0.25"/>
    <row r="1026930" customFormat="1" x14ac:dyDescent="0.25"/>
    <row r="1026931" customFormat="1" x14ac:dyDescent="0.25"/>
    <row r="1026932" customFormat="1" x14ac:dyDescent="0.25"/>
    <row r="1026933" customFormat="1" x14ac:dyDescent="0.25"/>
    <row r="1026934" customFormat="1" x14ac:dyDescent="0.25"/>
    <row r="1026935" customFormat="1" x14ac:dyDescent="0.25"/>
    <row r="1026936" customFormat="1" x14ac:dyDescent="0.25"/>
    <row r="1026937" customFormat="1" x14ac:dyDescent="0.25"/>
    <row r="1026938" customFormat="1" x14ac:dyDescent="0.25"/>
    <row r="1026939" customFormat="1" x14ac:dyDescent="0.25"/>
    <row r="1026940" customFormat="1" x14ac:dyDescent="0.25"/>
    <row r="1026941" customFormat="1" x14ac:dyDescent="0.25"/>
    <row r="1026942" customFormat="1" x14ac:dyDescent="0.25"/>
    <row r="1026943" customFormat="1" x14ac:dyDescent="0.25"/>
    <row r="1026944" customFormat="1" x14ac:dyDescent="0.25"/>
    <row r="1026945" customFormat="1" x14ac:dyDescent="0.25"/>
    <row r="1026946" customFormat="1" x14ac:dyDescent="0.25"/>
    <row r="1026947" customFormat="1" x14ac:dyDescent="0.25"/>
    <row r="1026948" customFormat="1" x14ac:dyDescent="0.25"/>
    <row r="1026949" customFormat="1" x14ac:dyDescent="0.25"/>
    <row r="1026950" customFormat="1" x14ac:dyDescent="0.25"/>
    <row r="1026951" customFormat="1" x14ac:dyDescent="0.25"/>
    <row r="1026952" customFormat="1" x14ac:dyDescent="0.25"/>
    <row r="1026953" customFormat="1" x14ac:dyDescent="0.25"/>
    <row r="1026954" customFormat="1" x14ac:dyDescent="0.25"/>
    <row r="1026955" customFormat="1" x14ac:dyDescent="0.25"/>
    <row r="1026956" customFormat="1" x14ac:dyDescent="0.25"/>
    <row r="1026957" customFormat="1" x14ac:dyDescent="0.25"/>
    <row r="1026958" customFormat="1" x14ac:dyDescent="0.25"/>
    <row r="1026959" customFormat="1" x14ac:dyDescent="0.25"/>
    <row r="1026960" customFormat="1" x14ac:dyDescent="0.25"/>
    <row r="1026961" customFormat="1" x14ac:dyDescent="0.25"/>
    <row r="1026962" customFormat="1" x14ac:dyDescent="0.25"/>
    <row r="1026963" customFormat="1" x14ac:dyDescent="0.25"/>
    <row r="1026964" customFormat="1" x14ac:dyDescent="0.25"/>
    <row r="1026965" customFormat="1" x14ac:dyDescent="0.25"/>
    <row r="1026966" customFormat="1" x14ac:dyDescent="0.25"/>
    <row r="1026967" customFormat="1" x14ac:dyDescent="0.25"/>
    <row r="1026968" customFormat="1" x14ac:dyDescent="0.25"/>
    <row r="1026969" customFormat="1" x14ac:dyDescent="0.25"/>
    <row r="1026970" customFormat="1" x14ac:dyDescent="0.25"/>
    <row r="1026971" customFormat="1" x14ac:dyDescent="0.25"/>
    <row r="1026972" customFormat="1" x14ac:dyDescent="0.25"/>
    <row r="1026973" customFormat="1" x14ac:dyDescent="0.25"/>
    <row r="1026974" customFormat="1" x14ac:dyDescent="0.25"/>
    <row r="1026975" customFormat="1" x14ac:dyDescent="0.25"/>
    <row r="1026976" customFormat="1" x14ac:dyDescent="0.25"/>
    <row r="1026977" customFormat="1" x14ac:dyDescent="0.25"/>
    <row r="1026978" customFormat="1" x14ac:dyDescent="0.25"/>
    <row r="1026979" customFormat="1" x14ac:dyDescent="0.25"/>
    <row r="1026980" customFormat="1" x14ac:dyDescent="0.25"/>
    <row r="1026981" customFormat="1" x14ac:dyDescent="0.25"/>
    <row r="1026982" customFormat="1" x14ac:dyDescent="0.25"/>
    <row r="1026983" customFormat="1" x14ac:dyDescent="0.25"/>
    <row r="1026984" customFormat="1" x14ac:dyDescent="0.25"/>
    <row r="1026985" customFormat="1" x14ac:dyDescent="0.25"/>
    <row r="1026986" customFormat="1" x14ac:dyDescent="0.25"/>
    <row r="1026987" customFormat="1" x14ac:dyDescent="0.25"/>
    <row r="1026988" customFormat="1" x14ac:dyDescent="0.25"/>
    <row r="1026989" customFormat="1" x14ac:dyDescent="0.25"/>
    <row r="1026990" customFormat="1" x14ac:dyDescent="0.25"/>
    <row r="1026991" customFormat="1" x14ac:dyDescent="0.25"/>
    <row r="1026992" customFormat="1" x14ac:dyDescent="0.25"/>
    <row r="1026993" customFormat="1" x14ac:dyDescent="0.25"/>
    <row r="1026994" customFormat="1" x14ac:dyDescent="0.25"/>
    <row r="1026995" customFormat="1" x14ac:dyDescent="0.25"/>
    <row r="1026996" customFormat="1" x14ac:dyDescent="0.25"/>
    <row r="1026997" customFormat="1" x14ac:dyDescent="0.25"/>
    <row r="1026998" customFormat="1" x14ac:dyDescent="0.25"/>
    <row r="1026999" customFormat="1" x14ac:dyDescent="0.25"/>
    <row r="1027000" customFormat="1" x14ac:dyDescent="0.25"/>
    <row r="1027001" customFormat="1" x14ac:dyDescent="0.25"/>
    <row r="1027002" customFormat="1" x14ac:dyDescent="0.25"/>
    <row r="1027003" customFormat="1" x14ac:dyDescent="0.25"/>
    <row r="1027004" customFormat="1" x14ac:dyDescent="0.25"/>
    <row r="1027005" customFormat="1" x14ac:dyDescent="0.25"/>
    <row r="1027006" customFormat="1" x14ac:dyDescent="0.25"/>
    <row r="1027007" customFormat="1" x14ac:dyDescent="0.25"/>
    <row r="1027008" customFormat="1" x14ac:dyDescent="0.25"/>
    <row r="1027009" customFormat="1" x14ac:dyDescent="0.25"/>
    <row r="1027010" customFormat="1" x14ac:dyDescent="0.25"/>
    <row r="1027011" customFormat="1" x14ac:dyDescent="0.25"/>
    <row r="1027012" customFormat="1" x14ac:dyDescent="0.25"/>
    <row r="1027013" customFormat="1" x14ac:dyDescent="0.25"/>
    <row r="1027014" customFormat="1" x14ac:dyDescent="0.25"/>
    <row r="1027015" customFormat="1" x14ac:dyDescent="0.25"/>
    <row r="1027016" customFormat="1" x14ac:dyDescent="0.25"/>
    <row r="1027017" customFormat="1" x14ac:dyDescent="0.25"/>
    <row r="1027018" customFormat="1" x14ac:dyDescent="0.25"/>
    <row r="1027019" customFormat="1" x14ac:dyDescent="0.25"/>
    <row r="1027020" customFormat="1" x14ac:dyDescent="0.25"/>
    <row r="1027021" customFormat="1" x14ac:dyDescent="0.25"/>
    <row r="1027022" customFormat="1" x14ac:dyDescent="0.25"/>
    <row r="1027023" customFormat="1" x14ac:dyDescent="0.25"/>
    <row r="1027024" customFormat="1" x14ac:dyDescent="0.25"/>
    <row r="1027025" customFormat="1" x14ac:dyDescent="0.25"/>
    <row r="1027026" customFormat="1" x14ac:dyDescent="0.25"/>
    <row r="1027027" customFormat="1" x14ac:dyDescent="0.25"/>
    <row r="1027028" customFormat="1" x14ac:dyDescent="0.25"/>
    <row r="1027029" customFormat="1" x14ac:dyDescent="0.25"/>
    <row r="1027030" customFormat="1" x14ac:dyDescent="0.25"/>
    <row r="1027031" customFormat="1" x14ac:dyDescent="0.25"/>
    <row r="1027032" customFormat="1" x14ac:dyDescent="0.25"/>
    <row r="1027033" customFormat="1" x14ac:dyDescent="0.25"/>
    <row r="1027034" customFormat="1" x14ac:dyDescent="0.25"/>
    <row r="1027035" customFormat="1" x14ac:dyDescent="0.25"/>
    <row r="1027036" customFormat="1" x14ac:dyDescent="0.25"/>
    <row r="1027037" customFormat="1" x14ac:dyDescent="0.25"/>
    <row r="1027038" customFormat="1" x14ac:dyDescent="0.25"/>
    <row r="1027039" customFormat="1" x14ac:dyDescent="0.25"/>
    <row r="1027040" customFormat="1" x14ac:dyDescent="0.25"/>
    <row r="1027041" customFormat="1" x14ac:dyDescent="0.25"/>
    <row r="1027042" customFormat="1" x14ac:dyDescent="0.25"/>
    <row r="1027043" customFormat="1" x14ac:dyDescent="0.25"/>
    <row r="1027044" customFormat="1" x14ac:dyDescent="0.25"/>
    <row r="1027045" customFormat="1" x14ac:dyDescent="0.25"/>
    <row r="1027046" customFormat="1" x14ac:dyDescent="0.25"/>
    <row r="1027047" customFormat="1" x14ac:dyDescent="0.25"/>
    <row r="1027048" customFormat="1" x14ac:dyDescent="0.25"/>
    <row r="1027049" customFormat="1" x14ac:dyDescent="0.25"/>
    <row r="1027050" customFormat="1" x14ac:dyDescent="0.25"/>
    <row r="1027051" customFormat="1" x14ac:dyDescent="0.25"/>
    <row r="1027052" customFormat="1" x14ac:dyDescent="0.25"/>
    <row r="1027053" customFormat="1" x14ac:dyDescent="0.25"/>
    <row r="1027054" customFormat="1" x14ac:dyDescent="0.25"/>
    <row r="1027055" customFormat="1" x14ac:dyDescent="0.25"/>
    <row r="1027056" customFormat="1" x14ac:dyDescent="0.25"/>
    <row r="1027057" customFormat="1" x14ac:dyDescent="0.25"/>
    <row r="1027058" customFormat="1" x14ac:dyDescent="0.25"/>
    <row r="1027059" customFormat="1" x14ac:dyDescent="0.25"/>
    <row r="1027060" customFormat="1" x14ac:dyDescent="0.25"/>
    <row r="1027061" customFormat="1" x14ac:dyDescent="0.25"/>
    <row r="1027062" customFormat="1" x14ac:dyDescent="0.25"/>
    <row r="1027063" customFormat="1" x14ac:dyDescent="0.25"/>
    <row r="1027064" customFormat="1" x14ac:dyDescent="0.25"/>
    <row r="1027065" customFormat="1" x14ac:dyDescent="0.25"/>
    <row r="1027066" customFormat="1" x14ac:dyDescent="0.25"/>
    <row r="1027067" customFormat="1" x14ac:dyDescent="0.25"/>
    <row r="1027068" customFormat="1" x14ac:dyDescent="0.25"/>
    <row r="1027069" customFormat="1" x14ac:dyDescent="0.25"/>
    <row r="1027070" customFormat="1" x14ac:dyDescent="0.25"/>
    <row r="1027071" customFormat="1" x14ac:dyDescent="0.25"/>
    <row r="1027072" customFormat="1" x14ac:dyDescent="0.25"/>
    <row r="1027073" customFormat="1" x14ac:dyDescent="0.25"/>
    <row r="1027074" customFormat="1" x14ac:dyDescent="0.25"/>
    <row r="1027075" customFormat="1" x14ac:dyDescent="0.25"/>
    <row r="1027076" customFormat="1" x14ac:dyDescent="0.25"/>
    <row r="1027077" customFormat="1" x14ac:dyDescent="0.25"/>
    <row r="1027078" customFormat="1" x14ac:dyDescent="0.25"/>
    <row r="1027079" customFormat="1" x14ac:dyDescent="0.25"/>
    <row r="1027080" customFormat="1" x14ac:dyDescent="0.25"/>
    <row r="1027081" customFormat="1" x14ac:dyDescent="0.25"/>
    <row r="1027082" customFormat="1" x14ac:dyDescent="0.25"/>
    <row r="1027083" customFormat="1" x14ac:dyDescent="0.25"/>
    <row r="1027084" customFormat="1" x14ac:dyDescent="0.25"/>
    <row r="1027085" customFormat="1" x14ac:dyDescent="0.25"/>
    <row r="1027086" customFormat="1" x14ac:dyDescent="0.25"/>
    <row r="1027087" customFormat="1" x14ac:dyDescent="0.25"/>
    <row r="1027088" customFormat="1" x14ac:dyDescent="0.25"/>
    <row r="1027089" customFormat="1" x14ac:dyDescent="0.25"/>
    <row r="1027090" customFormat="1" x14ac:dyDescent="0.25"/>
    <row r="1027091" customFormat="1" x14ac:dyDescent="0.25"/>
    <row r="1027092" customFormat="1" x14ac:dyDescent="0.25"/>
    <row r="1027093" customFormat="1" x14ac:dyDescent="0.25"/>
    <row r="1027094" customFormat="1" x14ac:dyDescent="0.25"/>
    <row r="1027095" customFormat="1" x14ac:dyDescent="0.25"/>
    <row r="1027096" customFormat="1" x14ac:dyDescent="0.25"/>
    <row r="1027097" customFormat="1" x14ac:dyDescent="0.25"/>
    <row r="1027098" customFormat="1" x14ac:dyDescent="0.25"/>
    <row r="1027099" customFormat="1" x14ac:dyDescent="0.25"/>
    <row r="1027100" customFormat="1" x14ac:dyDescent="0.25"/>
    <row r="1027101" customFormat="1" x14ac:dyDescent="0.25"/>
    <row r="1027102" customFormat="1" x14ac:dyDescent="0.25"/>
    <row r="1027103" customFormat="1" x14ac:dyDescent="0.25"/>
    <row r="1027104" customFormat="1" x14ac:dyDescent="0.25"/>
    <row r="1027105" customFormat="1" x14ac:dyDescent="0.25"/>
    <row r="1027106" customFormat="1" x14ac:dyDescent="0.25"/>
    <row r="1027107" customFormat="1" x14ac:dyDescent="0.25"/>
    <row r="1027108" customFormat="1" x14ac:dyDescent="0.25"/>
    <row r="1027109" customFormat="1" x14ac:dyDescent="0.25"/>
    <row r="1027110" customFormat="1" x14ac:dyDescent="0.25"/>
    <row r="1027111" customFormat="1" x14ac:dyDescent="0.25"/>
    <row r="1027112" customFormat="1" x14ac:dyDescent="0.25"/>
    <row r="1027113" customFormat="1" x14ac:dyDescent="0.25"/>
    <row r="1027114" customFormat="1" x14ac:dyDescent="0.25"/>
    <row r="1027115" customFormat="1" x14ac:dyDescent="0.25"/>
    <row r="1027116" customFormat="1" x14ac:dyDescent="0.25"/>
    <row r="1027117" customFormat="1" x14ac:dyDescent="0.25"/>
    <row r="1027118" customFormat="1" x14ac:dyDescent="0.25"/>
    <row r="1027119" customFormat="1" x14ac:dyDescent="0.25"/>
    <row r="1027120" customFormat="1" x14ac:dyDescent="0.25"/>
    <row r="1027121" customFormat="1" x14ac:dyDescent="0.25"/>
    <row r="1027122" customFormat="1" x14ac:dyDescent="0.25"/>
    <row r="1027123" customFormat="1" x14ac:dyDescent="0.25"/>
    <row r="1027124" customFormat="1" x14ac:dyDescent="0.25"/>
    <row r="1027125" customFormat="1" x14ac:dyDescent="0.25"/>
    <row r="1027126" customFormat="1" x14ac:dyDescent="0.25"/>
    <row r="1027127" customFormat="1" x14ac:dyDescent="0.25"/>
    <row r="1027128" customFormat="1" x14ac:dyDescent="0.25"/>
    <row r="1027129" customFormat="1" x14ac:dyDescent="0.25"/>
    <row r="1027130" customFormat="1" x14ac:dyDescent="0.25"/>
    <row r="1027131" customFormat="1" x14ac:dyDescent="0.25"/>
    <row r="1027132" customFormat="1" x14ac:dyDescent="0.25"/>
    <row r="1027133" customFormat="1" x14ac:dyDescent="0.25"/>
    <row r="1027134" customFormat="1" x14ac:dyDescent="0.25"/>
    <row r="1027135" customFormat="1" x14ac:dyDescent="0.25"/>
    <row r="1027136" customFormat="1" x14ac:dyDescent="0.25"/>
    <row r="1027137" customFormat="1" x14ac:dyDescent="0.25"/>
    <row r="1027138" customFormat="1" x14ac:dyDescent="0.25"/>
    <row r="1027139" customFormat="1" x14ac:dyDescent="0.25"/>
    <row r="1027140" customFormat="1" x14ac:dyDescent="0.25"/>
    <row r="1027141" customFormat="1" x14ac:dyDescent="0.25"/>
    <row r="1027142" customFormat="1" x14ac:dyDescent="0.25"/>
    <row r="1027143" customFormat="1" x14ac:dyDescent="0.25"/>
    <row r="1027144" customFormat="1" x14ac:dyDescent="0.25"/>
    <row r="1027145" customFormat="1" x14ac:dyDescent="0.25"/>
    <row r="1027146" customFormat="1" x14ac:dyDescent="0.25"/>
    <row r="1027147" customFormat="1" x14ac:dyDescent="0.25"/>
    <row r="1027148" customFormat="1" x14ac:dyDescent="0.25"/>
    <row r="1027149" customFormat="1" x14ac:dyDescent="0.25"/>
    <row r="1027150" customFormat="1" x14ac:dyDescent="0.25"/>
    <row r="1027151" customFormat="1" x14ac:dyDescent="0.25"/>
    <row r="1027152" customFormat="1" x14ac:dyDescent="0.25"/>
    <row r="1027153" customFormat="1" x14ac:dyDescent="0.25"/>
    <row r="1027154" customFormat="1" x14ac:dyDescent="0.25"/>
    <row r="1027155" customFormat="1" x14ac:dyDescent="0.25"/>
    <row r="1027156" customFormat="1" x14ac:dyDescent="0.25"/>
    <row r="1027157" customFormat="1" x14ac:dyDescent="0.25"/>
    <row r="1027158" customFormat="1" x14ac:dyDescent="0.25"/>
    <row r="1027159" customFormat="1" x14ac:dyDescent="0.25"/>
    <row r="1027160" customFormat="1" x14ac:dyDescent="0.25"/>
    <row r="1027161" customFormat="1" x14ac:dyDescent="0.25"/>
    <row r="1027162" customFormat="1" x14ac:dyDescent="0.25"/>
    <row r="1027163" customFormat="1" x14ac:dyDescent="0.25"/>
    <row r="1027164" customFormat="1" x14ac:dyDescent="0.25"/>
    <row r="1027165" customFormat="1" x14ac:dyDescent="0.25"/>
    <row r="1027166" customFormat="1" x14ac:dyDescent="0.25"/>
    <row r="1027167" customFormat="1" x14ac:dyDescent="0.25"/>
    <row r="1027168" customFormat="1" x14ac:dyDescent="0.25"/>
    <row r="1027169" customFormat="1" x14ac:dyDescent="0.25"/>
    <row r="1027170" customFormat="1" x14ac:dyDescent="0.25"/>
    <row r="1027171" customFormat="1" x14ac:dyDescent="0.25"/>
    <row r="1027172" customFormat="1" x14ac:dyDescent="0.25"/>
    <row r="1027173" customFormat="1" x14ac:dyDescent="0.25"/>
    <row r="1027174" customFormat="1" x14ac:dyDescent="0.25"/>
    <row r="1027175" customFormat="1" x14ac:dyDescent="0.25"/>
    <row r="1027176" customFormat="1" x14ac:dyDescent="0.25"/>
    <row r="1027177" customFormat="1" x14ac:dyDescent="0.25"/>
    <row r="1027178" customFormat="1" x14ac:dyDescent="0.25"/>
    <row r="1027179" customFormat="1" x14ac:dyDescent="0.25"/>
    <row r="1027180" customFormat="1" x14ac:dyDescent="0.25"/>
    <row r="1027181" customFormat="1" x14ac:dyDescent="0.25"/>
    <row r="1027182" customFormat="1" x14ac:dyDescent="0.25"/>
    <row r="1027183" customFormat="1" x14ac:dyDescent="0.25"/>
    <row r="1027184" customFormat="1" x14ac:dyDescent="0.25"/>
    <row r="1027185" customFormat="1" x14ac:dyDescent="0.25"/>
    <row r="1027186" customFormat="1" x14ac:dyDescent="0.25"/>
    <row r="1027187" customFormat="1" x14ac:dyDescent="0.25"/>
    <row r="1027188" customFormat="1" x14ac:dyDescent="0.25"/>
    <row r="1027189" customFormat="1" x14ac:dyDescent="0.25"/>
    <row r="1027190" customFormat="1" x14ac:dyDescent="0.25"/>
    <row r="1027191" customFormat="1" x14ac:dyDescent="0.25"/>
    <row r="1027192" customFormat="1" x14ac:dyDescent="0.25"/>
    <row r="1027193" customFormat="1" x14ac:dyDescent="0.25"/>
    <row r="1027194" customFormat="1" x14ac:dyDescent="0.25"/>
    <row r="1027195" customFormat="1" x14ac:dyDescent="0.25"/>
    <row r="1027196" customFormat="1" x14ac:dyDescent="0.25"/>
    <row r="1027197" customFormat="1" x14ac:dyDescent="0.25"/>
    <row r="1027198" customFormat="1" x14ac:dyDescent="0.25"/>
    <row r="1027199" customFormat="1" x14ac:dyDescent="0.25"/>
    <row r="1027200" customFormat="1" x14ac:dyDescent="0.25"/>
    <row r="1027201" customFormat="1" x14ac:dyDescent="0.25"/>
    <row r="1027202" customFormat="1" x14ac:dyDescent="0.25"/>
    <row r="1027203" customFormat="1" x14ac:dyDescent="0.25"/>
    <row r="1027204" customFormat="1" x14ac:dyDescent="0.25"/>
    <row r="1027205" customFormat="1" x14ac:dyDescent="0.25"/>
    <row r="1027206" customFormat="1" x14ac:dyDescent="0.25"/>
    <row r="1027207" customFormat="1" x14ac:dyDescent="0.25"/>
    <row r="1027208" customFormat="1" x14ac:dyDescent="0.25"/>
    <row r="1027209" customFormat="1" x14ac:dyDescent="0.25"/>
    <row r="1027210" customFormat="1" x14ac:dyDescent="0.25"/>
    <row r="1027211" customFormat="1" x14ac:dyDescent="0.25"/>
    <row r="1027212" customFormat="1" x14ac:dyDescent="0.25"/>
    <row r="1027213" customFormat="1" x14ac:dyDescent="0.25"/>
    <row r="1027214" customFormat="1" x14ac:dyDescent="0.25"/>
    <row r="1027215" customFormat="1" x14ac:dyDescent="0.25"/>
    <row r="1027216" customFormat="1" x14ac:dyDescent="0.25"/>
    <row r="1027217" customFormat="1" x14ac:dyDescent="0.25"/>
    <row r="1027218" customFormat="1" x14ac:dyDescent="0.25"/>
    <row r="1027219" customFormat="1" x14ac:dyDescent="0.25"/>
    <row r="1027220" customFormat="1" x14ac:dyDescent="0.25"/>
    <row r="1027221" customFormat="1" x14ac:dyDescent="0.25"/>
    <row r="1027222" customFormat="1" x14ac:dyDescent="0.25"/>
    <row r="1027223" customFormat="1" x14ac:dyDescent="0.25"/>
    <row r="1027224" customFormat="1" x14ac:dyDescent="0.25"/>
    <row r="1027225" customFormat="1" x14ac:dyDescent="0.25"/>
    <row r="1027226" customFormat="1" x14ac:dyDescent="0.25"/>
    <row r="1027227" customFormat="1" x14ac:dyDescent="0.25"/>
    <row r="1027228" customFormat="1" x14ac:dyDescent="0.25"/>
    <row r="1027229" customFormat="1" x14ac:dyDescent="0.25"/>
    <row r="1027230" customFormat="1" x14ac:dyDescent="0.25"/>
    <row r="1027231" customFormat="1" x14ac:dyDescent="0.25"/>
    <row r="1027232" customFormat="1" x14ac:dyDescent="0.25"/>
    <row r="1027233" customFormat="1" x14ac:dyDescent="0.25"/>
    <row r="1027234" customFormat="1" x14ac:dyDescent="0.25"/>
    <row r="1027235" customFormat="1" x14ac:dyDescent="0.25"/>
    <row r="1027236" customFormat="1" x14ac:dyDescent="0.25"/>
    <row r="1027237" customFormat="1" x14ac:dyDescent="0.25"/>
    <row r="1027238" customFormat="1" x14ac:dyDescent="0.25"/>
    <row r="1027239" customFormat="1" x14ac:dyDescent="0.25"/>
    <row r="1027240" customFormat="1" x14ac:dyDescent="0.25"/>
    <row r="1027241" customFormat="1" x14ac:dyDescent="0.25"/>
    <row r="1027242" customFormat="1" x14ac:dyDescent="0.25"/>
    <row r="1027243" customFormat="1" x14ac:dyDescent="0.25"/>
    <row r="1027244" customFormat="1" x14ac:dyDescent="0.25"/>
    <row r="1027245" customFormat="1" x14ac:dyDescent="0.25"/>
    <row r="1027246" customFormat="1" x14ac:dyDescent="0.25"/>
    <row r="1027247" customFormat="1" x14ac:dyDescent="0.25"/>
    <row r="1027248" customFormat="1" x14ac:dyDescent="0.25"/>
    <row r="1027249" customFormat="1" x14ac:dyDescent="0.25"/>
    <row r="1027250" customFormat="1" x14ac:dyDescent="0.25"/>
    <row r="1027251" customFormat="1" x14ac:dyDescent="0.25"/>
    <row r="1027252" customFormat="1" x14ac:dyDescent="0.25"/>
    <row r="1027253" customFormat="1" x14ac:dyDescent="0.25"/>
    <row r="1027254" customFormat="1" x14ac:dyDescent="0.25"/>
    <row r="1027255" customFormat="1" x14ac:dyDescent="0.25"/>
    <row r="1027256" customFormat="1" x14ac:dyDescent="0.25"/>
    <row r="1027257" customFormat="1" x14ac:dyDescent="0.25"/>
    <row r="1027258" customFormat="1" x14ac:dyDescent="0.25"/>
    <row r="1027259" customFormat="1" x14ac:dyDescent="0.25"/>
    <row r="1027260" customFormat="1" x14ac:dyDescent="0.25"/>
    <row r="1027261" customFormat="1" x14ac:dyDescent="0.25"/>
    <row r="1027262" customFormat="1" x14ac:dyDescent="0.25"/>
    <row r="1027263" customFormat="1" x14ac:dyDescent="0.25"/>
    <row r="1027264" customFormat="1" x14ac:dyDescent="0.25"/>
    <row r="1027265" customFormat="1" x14ac:dyDescent="0.25"/>
    <row r="1027266" customFormat="1" x14ac:dyDescent="0.25"/>
    <row r="1027267" customFormat="1" x14ac:dyDescent="0.25"/>
    <row r="1027268" customFormat="1" x14ac:dyDescent="0.25"/>
    <row r="1027269" customFormat="1" x14ac:dyDescent="0.25"/>
    <row r="1027270" customFormat="1" x14ac:dyDescent="0.25"/>
    <row r="1027271" customFormat="1" x14ac:dyDescent="0.25"/>
    <row r="1027272" customFormat="1" x14ac:dyDescent="0.25"/>
    <row r="1027273" customFormat="1" x14ac:dyDescent="0.25"/>
    <row r="1027274" customFormat="1" x14ac:dyDescent="0.25"/>
    <row r="1027275" customFormat="1" x14ac:dyDescent="0.25"/>
    <row r="1027276" customFormat="1" x14ac:dyDescent="0.25"/>
    <row r="1027277" customFormat="1" x14ac:dyDescent="0.25"/>
    <row r="1027278" customFormat="1" x14ac:dyDescent="0.25"/>
    <row r="1027279" customFormat="1" x14ac:dyDescent="0.25"/>
    <row r="1027280" customFormat="1" x14ac:dyDescent="0.25"/>
    <row r="1027281" customFormat="1" x14ac:dyDescent="0.25"/>
    <row r="1027282" customFormat="1" x14ac:dyDescent="0.25"/>
    <row r="1027283" customFormat="1" x14ac:dyDescent="0.25"/>
    <row r="1027284" customFormat="1" x14ac:dyDescent="0.25"/>
    <row r="1027285" customFormat="1" x14ac:dyDescent="0.25"/>
    <row r="1027286" customFormat="1" x14ac:dyDescent="0.25"/>
    <row r="1027287" customFormat="1" x14ac:dyDescent="0.25"/>
    <row r="1027288" customFormat="1" x14ac:dyDescent="0.25"/>
    <row r="1027289" customFormat="1" x14ac:dyDescent="0.25"/>
    <row r="1027290" customFormat="1" x14ac:dyDescent="0.25"/>
    <row r="1027291" customFormat="1" x14ac:dyDescent="0.25"/>
    <row r="1027292" customFormat="1" x14ac:dyDescent="0.25"/>
    <row r="1027293" customFormat="1" x14ac:dyDescent="0.25"/>
    <row r="1027294" customFormat="1" x14ac:dyDescent="0.25"/>
    <row r="1027295" customFormat="1" x14ac:dyDescent="0.25"/>
    <row r="1027296" customFormat="1" x14ac:dyDescent="0.25"/>
    <row r="1027297" customFormat="1" x14ac:dyDescent="0.25"/>
    <row r="1027298" customFormat="1" x14ac:dyDescent="0.25"/>
    <row r="1027299" customFormat="1" x14ac:dyDescent="0.25"/>
    <row r="1027300" customFormat="1" x14ac:dyDescent="0.25"/>
    <row r="1027301" customFormat="1" x14ac:dyDescent="0.25"/>
    <row r="1027302" customFormat="1" x14ac:dyDescent="0.25"/>
    <row r="1027303" customFormat="1" x14ac:dyDescent="0.25"/>
    <row r="1027304" customFormat="1" x14ac:dyDescent="0.25"/>
    <row r="1027305" customFormat="1" x14ac:dyDescent="0.25"/>
    <row r="1027306" customFormat="1" x14ac:dyDescent="0.25"/>
    <row r="1027307" customFormat="1" x14ac:dyDescent="0.25"/>
    <row r="1027308" customFormat="1" x14ac:dyDescent="0.25"/>
    <row r="1027309" customFormat="1" x14ac:dyDescent="0.25"/>
    <row r="1027310" customFormat="1" x14ac:dyDescent="0.25"/>
    <row r="1027311" customFormat="1" x14ac:dyDescent="0.25"/>
    <row r="1027312" customFormat="1" x14ac:dyDescent="0.25"/>
    <row r="1027313" customFormat="1" x14ac:dyDescent="0.25"/>
    <row r="1027314" customFormat="1" x14ac:dyDescent="0.25"/>
    <row r="1027315" customFormat="1" x14ac:dyDescent="0.25"/>
    <row r="1027316" customFormat="1" x14ac:dyDescent="0.25"/>
    <row r="1027317" customFormat="1" x14ac:dyDescent="0.25"/>
    <row r="1027318" customFormat="1" x14ac:dyDescent="0.25"/>
    <row r="1027319" customFormat="1" x14ac:dyDescent="0.25"/>
    <row r="1027320" customFormat="1" x14ac:dyDescent="0.25"/>
    <row r="1027321" customFormat="1" x14ac:dyDescent="0.25"/>
    <row r="1027322" customFormat="1" x14ac:dyDescent="0.25"/>
    <row r="1027323" customFormat="1" x14ac:dyDescent="0.25"/>
    <row r="1027324" customFormat="1" x14ac:dyDescent="0.25"/>
    <row r="1027325" customFormat="1" x14ac:dyDescent="0.25"/>
    <row r="1027326" customFormat="1" x14ac:dyDescent="0.25"/>
    <row r="1027327" customFormat="1" x14ac:dyDescent="0.25"/>
    <row r="1027328" customFormat="1" x14ac:dyDescent="0.25"/>
    <row r="1027329" customFormat="1" x14ac:dyDescent="0.25"/>
    <row r="1027330" customFormat="1" x14ac:dyDescent="0.25"/>
    <row r="1027331" customFormat="1" x14ac:dyDescent="0.25"/>
    <row r="1027332" customFormat="1" x14ac:dyDescent="0.25"/>
    <row r="1027333" customFormat="1" x14ac:dyDescent="0.25"/>
    <row r="1027334" customFormat="1" x14ac:dyDescent="0.25"/>
    <row r="1027335" customFormat="1" x14ac:dyDescent="0.25"/>
    <row r="1027336" customFormat="1" x14ac:dyDescent="0.25"/>
    <row r="1027337" customFormat="1" x14ac:dyDescent="0.25"/>
    <row r="1027338" customFormat="1" x14ac:dyDescent="0.25"/>
    <row r="1027339" customFormat="1" x14ac:dyDescent="0.25"/>
    <row r="1027340" customFormat="1" x14ac:dyDescent="0.25"/>
    <row r="1027341" customFormat="1" x14ac:dyDescent="0.25"/>
    <row r="1027342" customFormat="1" x14ac:dyDescent="0.25"/>
    <row r="1027343" customFormat="1" x14ac:dyDescent="0.25"/>
    <row r="1027344" customFormat="1" x14ac:dyDescent="0.25"/>
    <row r="1027345" customFormat="1" x14ac:dyDescent="0.25"/>
    <row r="1027346" customFormat="1" x14ac:dyDescent="0.25"/>
    <row r="1027347" customFormat="1" x14ac:dyDescent="0.25"/>
    <row r="1027348" customFormat="1" x14ac:dyDescent="0.25"/>
    <row r="1027349" customFormat="1" x14ac:dyDescent="0.25"/>
    <row r="1027350" customFormat="1" x14ac:dyDescent="0.25"/>
    <row r="1027351" customFormat="1" x14ac:dyDescent="0.25"/>
    <row r="1027352" customFormat="1" x14ac:dyDescent="0.25"/>
    <row r="1027353" customFormat="1" x14ac:dyDescent="0.25"/>
    <row r="1027354" customFormat="1" x14ac:dyDescent="0.25"/>
    <row r="1027355" customFormat="1" x14ac:dyDescent="0.25"/>
    <row r="1027356" customFormat="1" x14ac:dyDescent="0.25"/>
    <row r="1027357" customFormat="1" x14ac:dyDescent="0.25"/>
    <row r="1027358" customFormat="1" x14ac:dyDescent="0.25"/>
    <row r="1027359" customFormat="1" x14ac:dyDescent="0.25"/>
    <row r="1027360" customFormat="1" x14ac:dyDescent="0.25"/>
    <row r="1027361" customFormat="1" x14ac:dyDescent="0.25"/>
    <row r="1027362" customFormat="1" x14ac:dyDescent="0.25"/>
    <row r="1027363" customFormat="1" x14ac:dyDescent="0.25"/>
    <row r="1027364" customFormat="1" x14ac:dyDescent="0.25"/>
    <row r="1027365" customFormat="1" x14ac:dyDescent="0.25"/>
    <row r="1027366" customFormat="1" x14ac:dyDescent="0.25"/>
    <row r="1027367" customFormat="1" x14ac:dyDescent="0.25"/>
    <row r="1027368" customFormat="1" x14ac:dyDescent="0.25"/>
    <row r="1027369" customFormat="1" x14ac:dyDescent="0.25"/>
    <row r="1027370" customFormat="1" x14ac:dyDescent="0.25"/>
    <row r="1027371" customFormat="1" x14ac:dyDescent="0.25"/>
    <row r="1027372" customFormat="1" x14ac:dyDescent="0.25"/>
    <row r="1027373" customFormat="1" x14ac:dyDescent="0.25"/>
    <row r="1027374" customFormat="1" x14ac:dyDescent="0.25"/>
    <row r="1027375" customFormat="1" x14ac:dyDescent="0.25"/>
    <row r="1027376" customFormat="1" x14ac:dyDescent="0.25"/>
    <row r="1027377" customFormat="1" x14ac:dyDescent="0.25"/>
    <row r="1027378" customFormat="1" x14ac:dyDescent="0.25"/>
    <row r="1027379" customFormat="1" x14ac:dyDescent="0.25"/>
    <row r="1027380" customFormat="1" x14ac:dyDescent="0.25"/>
    <row r="1027381" customFormat="1" x14ac:dyDescent="0.25"/>
    <row r="1027382" customFormat="1" x14ac:dyDescent="0.25"/>
    <row r="1027383" customFormat="1" x14ac:dyDescent="0.25"/>
    <row r="1027384" customFormat="1" x14ac:dyDescent="0.25"/>
    <row r="1027385" customFormat="1" x14ac:dyDescent="0.25"/>
    <row r="1027386" customFormat="1" x14ac:dyDescent="0.25"/>
    <row r="1027387" customFormat="1" x14ac:dyDescent="0.25"/>
    <row r="1027388" customFormat="1" x14ac:dyDescent="0.25"/>
    <row r="1027389" customFormat="1" x14ac:dyDescent="0.25"/>
    <row r="1027390" customFormat="1" x14ac:dyDescent="0.25"/>
    <row r="1027391" customFormat="1" x14ac:dyDescent="0.25"/>
    <row r="1027392" customFormat="1" x14ac:dyDescent="0.25"/>
    <row r="1027393" customFormat="1" x14ac:dyDescent="0.25"/>
    <row r="1027394" customFormat="1" x14ac:dyDescent="0.25"/>
    <row r="1027395" customFormat="1" x14ac:dyDescent="0.25"/>
    <row r="1027396" customFormat="1" x14ac:dyDescent="0.25"/>
    <row r="1027397" customFormat="1" x14ac:dyDescent="0.25"/>
    <row r="1027398" customFormat="1" x14ac:dyDescent="0.25"/>
    <row r="1027399" customFormat="1" x14ac:dyDescent="0.25"/>
    <row r="1027400" customFormat="1" x14ac:dyDescent="0.25"/>
    <row r="1027401" customFormat="1" x14ac:dyDescent="0.25"/>
    <row r="1027402" customFormat="1" x14ac:dyDescent="0.25"/>
    <row r="1027403" customFormat="1" x14ac:dyDescent="0.25"/>
    <row r="1027404" customFormat="1" x14ac:dyDescent="0.25"/>
    <row r="1027405" customFormat="1" x14ac:dyDescent="0.25"/>
    <row r="1027406" customFormat="1" x14ac:dyDescent="0.25"/>
    <row r="1027407" customFormat="1" x14ac:dyDescent="0.25"/>
    <row r="1027408" customFormat="1" x14ac:dyDescent="0.25"/>
    <row r="1027409" customFormat="1" x14ac:dyDescent="0.25"/>
    <row r="1027410" customFormat="1" x14ac:dyDescent="0.25"/>
    <row r="1027411" customFormat="1" x14ac:dyDescent="0.25"/>
    <row r="1027412" customFormat="1" x14ac:dyDescent="0.25"/>
    <row r="1027413" customFormat="1" x14ac:dyDescent="0.25"/>
    <row r="1027414" customFormat="1" x14ac:dyDescent="0.25"/>
    <row r="1027415" customFormat="1" x14ac:dyDescent="0.25"/>
    <row r="1027416" customFormat="1" x14ac:dyDescent="0.25"/>
    <row r="1027417" customFormat="1" x14ac:dyDescent="0.25"/>
    <row r="1027418" customFormat="1" x14ac:dyDescent="0.25"/>
    <row r="1027419" customFormat="1" x14ac:dyDescent="0.25"/>
    <row r="1027420" customFormat="1" x14ac:dyDescent="0.25"/>
    <row r="1027421" customFormat="1" x14ac:dyDescent="0.25"/>
    <row r="1027422" customFormat="1" x14ac:dyDescent="0.25"/>
    <row r="1027423" customFormat="1" x14ac:dyDescent="0.25"/>
    <row r="1027424" customFormat="1" x14ac:dyDescent="0.25"/>
    <row r="1027425" customFormat="1" x14ac:dyDescent="0.25"/>
    <row r="1027426" customFormat="1" x14ac:dyDescent="0.25"/>
    <row r="1027427" customFormat="1" x14ac:dyDescent="0.25"/>
    <row r="1027428" customFormat="1" x14ac:dyDescent="0.25"/>
    <row r="1027429" customFormat="1" x14ac:dyDescent="0.25"/>
    <row r="1027430" customFormat="1" x14ac:dyDescent="0.25"/>
    <row r="1027431" customFormat="1" x14ac:dyDescent="0.25"/>
    <row r="1027432" customFormat="1" x14ac:dyDescent="0.25"/>
    <row r="1027433" customFormat="1" x14ac:dyDescent="0.25"/>
    <row r="1027434" customFormat="1" x14ac:dyDescent="0.25"/>
    <row r="1027435" customFormat="1" x14ac:dyDescent="0.25"/>
    <row r="1027436" customFormat="1" x14ac:dyDescent="0.25"/>
    <row r="1027437" customFormat="1" x14ac:dyDescent="0.25"/>
    <row r="1027438" customFormat="1" x14ac:dyDescent="0.25"/>
    <row r="1027439" customFormat="1" x14ac:dyDescent="0.25"/>
    <row r="1027440" customFormat="1" x14ac:dyDescent="0.25"/>
    <row r="1027441" customFormat="1" x14ac:dyDescent="0.25"/>
    <row r="1027442" customFormat="1" x14ac:dyDescent="0.25"/>
    <row r="1027443" customFormat="1" x14ac:dyDescent="0.25"/>
    <row r="1027444" customFormat="1" x14ac:dyDescent="0.25"/>
    <row r="1027445" customFormat="1" x14ac:dyDescent="0.25"/>
    <row r="1027446" customFormat="1" x14ac:dyDescent="0.25"/>
    <row r="1027447" customFormat="1" x14ac:dyDescent="0.25"/>
    <row r="1027448" customFormat="1" x14ac:dyDescent="0.25"/>
    <row r="1027449" customFormat="1" x14ac:dyDescent="0.25"/>
    <row r="1027450" customFormat="1" x14ac:dyDescent="0.25"/>
    <row r="1027451" customFormat="1" x14ac:dyDescent="0.25"/>
    <row r="1027452" customFormat="1" x14ac:dyDescent="0.25"/>
    <row r="1027453" customFormat="1" x14ac:dyDescent="0.25"/>
    <row r="1027454" customFormat="1" x14ac:dyDescent="0.25"/>
    <row r="1027455" customFormat="1" x14ac:dyDescent="0.25"/>
    <row r="1027456" customFormat="1" x14ac:dyDescent="0.25"/>
    <row r="1027457" customFormat="1" x14ac:dyDescent="0.25"/>
    <row r="1027458" customFormat="1" x14ac:dyDescent="0.25"/>
    <row r="1027459" customFormat="1" x14ac:dyDescent="0.25"/>
    <row r="1027460" customFormat="1" x14ac:dyDescent="0.25"/>
    <row r="1027461" customFormat="1" x14ac:dyDescent="0.25"/>
    <row r="1027462" customFormat="1" x14ac:dyDescent="0.25"/>
    <row r="1027463" customFormat="1" x14ac:dyDescent="0.25"/>
    <row r="1027464" customFormat="1" x14ac:dyDescent="0.25"/>
    <row r="1027465" customFormat="1" x14ac:dyDescent="0.25"/>
    <row r="1027466" customFormat="1" x14ac:dyDescent="0.25"/>
    <row r="1027467" customFormat="1" x14ac:dyDescent="0.25"/>
    <row r="1027468" customFormat="1" x14ac:dyDescent="0.25"/>
    <row r="1027469" customFormat="1" x14ac:dyDescent="0.25"/>
    <row r="1027470" customFormat="1" x14ac:dyDescent="0.25"/>
    <row r="1027471" customFormat="1" x14ac:dyDescent="0.25"/>
    <row r="1027472" customFormat="1" x14ac:dyDescent="0.25"/>
    <row r="1027473" customFormat="1" x14ac:dyDescent="0.25"/>
    <row r="1027474" customFormat="1" x14ac:dyDescent="0.25"/>
    <row r="1027475" customFormat="1" x14ac:dyDescent="0.25"/>
    <row r="1027476" customFormat="1" x14ac:dyDescent="0.25"/>
    <row r="1027477" customFormat="1" x14ac:dyDescent="0.25"/>
    <row r="1027478" customFormat="1" x14ac:dyDescent="0.25"/>
    <row r="1027479" customFormat="1" x14ac:dyDescent="0.25"/>
    <row r="1027480" customFormat="1" x14ac:dyDescent="0.25"/>
    <row r="1027481" customFormat="1" x14ac:dyDescent="0.25"/>
    <row r="1027482" customFormat="1" x14ac:dyDescent="0.25"/>
    <row r="1027483" customFormat="1" x14ac:dyDescent="0.25"/>
    <row r="1027484" customFormat="1" x14ac:dyDescent="0.25"/>
    <row r="1027485" customFormat="1" x14ac:dyDescent="0.25"/>
    <row r="1027486" customFormat="1" x14ac:dyDescent="0.25"/>
    <row r="1027487" customFormat="1" x14ac:dyDescent="0.25"/>
    <row r="1027488" customFormat="1" x14ac:dyDescent="0.25"/>
    <row r="1027489" customFormat="1" x14ac:dyDescent="0.25"/>
    <row r="1027490" customFormat="1" x14ac:dyDescent="0.25"/>
    <row r="1027491" customFormat="1" x14ac:dyDescent="0.25"/>
    <row r="1027492" customFormat="1" x14ac:dyDescent="0.25"/>
    <row r="1027493" customFormat="1" x14ac:dyDescent="0.25"/>
    <row r="1027494" customFormat="1" x14ac:dyDescent="0.25"/>
    <row r="1027495" customFormat="1" x14ac:dyDescent="0.25"/>
    <row r="1027496" customFormat="1" x14ac:dyDescent="0.25"/>
    <row r="1027497" customFormat="1" x14ac:dyDescent="0.25"/>
    <row r="1027498" customFormat="1" x14ac:dyDescent="0.25"/>
    <row r="1027499" customFormat="1" x14ac:dyDescent="0.25"/>
    <row r="1027500" customFormat="1" x14ac:dyDescent="0.25"/>
    <row r="1027501" customFormat="1" x14ac:dyDescent="0.25"/>
    <row r="1027502" customFormat="1" x14ac:dyDescent="0.25"/>
    <row r="1027503" customFormat="1" x14ac:dyDescent="0.25"/>
    <row r="1027504" customFormat="1" x14ac:dyDescent="0.25"/>
    <row r="1027505" customFormat="1" x14ac:dyDescent="0.25"/>
    <row r="1027506" customFormat="1" x14ac:dyDescent="0.25"/>
    <row r="1027507" customFormat="1" x14ac:dyDescent="0.25"/>
    <row r="1027508" customFormat="1" x14ac:dyDescent="0.25"/>
    <row r="1027509" customFormat="1" x14ac:dyDescent="0.25"/>
    <row r="1027510" customFormat="1" x14ac:dyDescent="0.25"/>
    <row r="1027511" customFormat="1" x14ac:dyDescent="0.25"/>
    <row r="1027512" customFormat="1" x14ac:dyDescent="0.25"/>
    <row r="1027513" customFormat="1" x14ac:dyDescent="0.25"/>
    <row r="1027514" customFormat="1" x14ac:dyDescent="0.25"/>
    <row r="1027515" customFormat="1" x14ac:dyDescent="0.25"/>
    <row r="1027516" customFormat="1" x14ac:dyDescent="0.25"/>
    <row r="1027517" customFormat="1" x14ac:dyDescent="0.25"/>
    <row r="1027518" customFormat="1" x14ac:dyDescent="0.25"/>
    <row r="1027519" customFormat="1" x14ac:dyDescent="0.25"/>
    <row r="1027520" customFormat="1" x14ac:dyDescent="0.25"/>
    <row r="1027521" customFormat="1" x14ac:dyDescent="0.25"/>
    <row r="1027522" customFormat="1" x14ac:dyDescent="0.25"/>
    <row r="1027523" customFormat="1" x14ac:dyDescent="0.25"/>
    <row r="1027524" customFormat="1" x14ac:dyDescent="0.25"/>
    <row r="1027525" customFormat="1" x14ac:dyDescent="0.25"/>
    <row r="1027526" customFormat="1" x14ac:dyDescent="0.25"/>
    <row r="1027527" customFormat="1" x14ac:dyDescent="0.25"/>
    <row r="1027528" customFormat="1" x14ac:dyDescent="0.25"/>
    <row r="1027529" customFormat="1" x14ac:dyDescent="0.25"/>
    <row r="1027530" customFormat="1" x14ac:dyDescent="0.25"/>
    <row r="1027531" customFormat="1" x14ac:dyDescent="0.25"/>
    <row r="1027532" customFormat="1" x14ac:dyDescent="0.25"/>
    <row r="1027533" customFormat="1" x14ac:dyDescent="0.25"/>
    <row r="1027534" customFormat="1" x14ac:dyDescent="0.25"/>
    <row r="1027535" customFormat="1" x14ac:dyDescent="0.25"/>
    <row r="1027536" customFormat="1" x14ac:dyDescent="0.25"/>
    <row r="1027537" customFormat="1" x14ac:dyDescent="0.25"/>
    <row r="1027538" customFormat="1" x14ac:dyDescent="0.25"/>
    <row r="1027539" customFormat="1" x14ac:dyDescent="0.25"/>
    <row r="1027540" customFormat="1" x14ac:dyDescent="0.25"/>
    <row r="1027541" customFormat="1" x14ac:dyDescent="0.25"/>
    <row r="1027542" customFormat="1" x14ac:dyDescent="0.25"/>
    <row r="1027543" customFormat="1" x14ac:dyDescent="0.25"/>
    <row r="1027544" customFormat="1" x14ac:dyDescent="0.25"/>
    <row r="1027545" customFormat="1" x14ac:dyDescent="0.25"/>
    <row r="1027546" customFormat="1" x14ac:dyDescent="0.25"/>
    <row r="1027547" customFormat="1" x14ac:dyDescent="0.25"/>
    <row r="1027548" customFormat="1" x14ac:dyDescent="0.25"/>
    <row r="1027549" customFormat="1" x14ac:dyDescent="0.25"/>
    <row r="1027550" customFormat="1" x14ac:dyDescent="0.25"/>
    <row r="1027551" customFormat="1" x14ac:dyDescent="0.25"/>
    <row r="1027552" customFormat="1" x14ac:dyDescent="0.25"/>
    <row r="1027553" customFormat="1" x14ac:dyDescent="0.25"/>
    <row r="1027554" customFormat="1" x14ac:dyDescent="0.25"/>
    <row r="1027555" customFormat="1" x14ac:dyDescent="0.25"/>
    <row r="1027556" customFormat="1" x14ac:dyDescent="0.25"/>
    <row r="1027557" customFormat="1" x14ac:dyDescent="0.25"/>
    <row r="1027558" customFormat="1" x14ac:dyDescent="0.25"/>
    <row r="1027559" customFormat="1" x14ac:dyDescent="0.25"/>
    <row r="1027560" customFormat="1" x14ac:dyDescent="0.25"/>
    <row r="1027561" customFormat="1" x14ac:dyDescent="0.25"/>
    <row r="1027562" customFormat="1" x14ac:dyDescent="0.25"/>
    <row r="1027563" customFormat="1" x14ac:dyDescent="0.25"/>
    <row r="1027564" customFormat="1" x14ac:dyDescent="0.25"/>
    <row r="1027565" customFormat="1" x14ac:dyDescent="0.25"/>
    <row r="1027566" customFormat="1" x14ac:dyDescent="0.25"/>
    <row r="1027567" customFormat="1" x14ac:dyDescent="0.25"/>
    <row r="1027568" customFormat="1" x14ac:dyDescent="0.25"/>
    <row r="1027569" customFormat="1" x14ac:dyDescent="0.25"/>
    <row r="1027570" customFormat="1" x14ac:dyDescent="0.25"/>
    <row r="1027571" customFormat="1" x14ac:dyDescent="0.25"/>
    <row r="1027572" customFormat="1" x14ac:dyDescent="0.25"/>
    <row r="1027573" customFormat="1" x14ac:dyDescent="0.25"/>
    <row r="1027574" customFormat="1" x14ac:dyDescent="0.25"/>
    <row r="1027575" customFormat="1" x14ac:dyDescent="0.25"/>
    <row r="1027576" customFormat="1" x14ac:dyDescent="0.25"/>
    <row r="1027577" customFormat="1" x14ac:dyDescent="0.25"/>
    <row r="1027578" customFormat="1" x14ac:dyDescent="0.25"/>
    <row r="1027579" customFormat="1" x14ac:dyDescent="0.25"/>
    <row r="1027580" customFormat="1" x14ac:dyDescent="0.25"/>
    <row r="1027581" customFormat="1" x14ac:dyDescent="0.25"/>
    <row r="1027582" customFormat="1" x14ac:dyDescent="0.25"/>
    <row r="1027583" customFormat="1" x14ac:dyDescent="0.25"/>
    <row r="1027584" customFormat="1" x14ac:dyDescent="0.25"/>
    <row r="1027585" customFormat="1" x14ac:dyDescent="0.25"/>
    <row r="1027586" customFormat="1" x14ac:dyDescent="0.25"/>
    <row r="1027587" customFormat="1" x14ac:dyDescent="0.25"/>
    <row r="1027588" customFormat="1" x14ac:dyDescent="0.25"/>
    <row r="1027589" customFormat="1" x14ac:dyDescent="0.25"/>
    <row r="1027590" customFormat="1" x14ac:dyDescent="0.25"/>
    <row r="1027591" customFormat="1" x14ac:dyDescent="0.25"/>
    <row r="1027592" customFormat="1" x14ac:dyDescent="0.25"/>
    <row r="1027593" customFormat="1" x14ac:dyDescent="0.25"/>
    <row r="1027594" customFormat="1" x14ac:dyDescent="0.25"/>
    <row r="1027595" customFormat="1" x14ac:dyDescent="0.25"/>
    <row r="1027596" customFormat="1" x14ac:dyDescent="0.25"/>
    <row r="1027597" customFormat="1" x14ac:dyDescent="0.25"/>
    <row r="1027598" customFormat="1" x14ac:dyDescent="0.25"/>
    <row r="1027599" customFormat="1" x14ac:dyDescent="0.25"/>
    <row r="1027600" customFormat="1" x14ac:dyDescent="0.25"/>
    <row r="1027601" customFormat="1" x14ac:dyDescent="0.25"/>
    <row r="1027602" customFormat="1" x14ac:dyDescent="0.25"/>
    <row r="1027603" customFormat="1" x14ac:dyDescent="0.25"/>
    <row r="1027604" customFormat="1" x14ac:dyDescent="0.25"/>
    <row r="1027605" customFormat="1" x14ac:dyDescent="0.25"/>
    <row r="1027606" customFormat="1" x14ac:dyDescent="0.25"/>
    <row r="1027607" customFormat="1" x14ac:dyDescent="0.25"/>
    <row r="1027608" customFormat="1" x14ac:dyDescent="0.25"/>
    <row r="1027609" customFormat="1" x14ac:dyDescent="0.25"/>
    <row r="1027610" customFormat="1" x14ac:dyDescent="0.25"/>
    <row r="1027611" customFormat="1" x14ac:dyDescent="0.25"/>
    <row r="1027612" customFormat="1" x14ac:dyDescent="0.25"/>
    <row r="1027613" customFormat="1" x14ac:dyDescent="0.25"/>
    <row r="1027614" customFormat="1" x14ac:dyDescent="0.25"/>
    <row r="1027615" customFormat="1" x14ac:dyDescent="0.25"/>
    <row r="1027616" customFormat="1" x14ac:dyDescent="0.25"/>
    <row r="1027617" customFormat="1" x14ac:dyDescent="0.25"/>
    <row r="1027618" customFormat="1" x14ac:dyDescent="0.25"/>
    <row r="1027619" customFormat="1" x14ac:dyDescent="0.25"/>
    <row r="1027620" customFormat="1" x14ac:dyDescent="0.25"/>
    <row r="1027621" customFormat="1" x14ac:dyDescent="0.25"/>
    <row r="1027622" customFormat="1" x14ac:dyDescent="0.25"/>
    <row r="1027623" customFormat="1" x14ac:dyDescent="0.25"/>
    <row r="1027624" customFormat="1" x14ac:dyDescent="0.25"/>
    <row r="1027625" customFormat="1" x14ac:dyDescent="0.25"/>
    <row r="1027626" customFormat="1" x14ac:dyDescent="0.25"/>
    <row r="1027627" customFormat="1" x14ac:dyDescent="0.25"/>
    <row r="1027628" customFormat="1" x14ac:dyDescent="0.25"/>
    <row r="1027629" customFormat="1" x14ac:dyDescent="0.25"/>
    <row r="1027630" customFormat="1" x14ac:dyDescent="0.25"/>
    <row r="1027631" customFormat="1" x14ac:dyDescent="0.25"/>
    <row r="1027632" customFormat="1" x14ac:dyDescent="0.25"/>
    <row r="1027633" customFormat="1" x14ac:dyDescent="0.25"/>
    <row r="1027634" customFormat="1" x14ac:dyDescent="0.25"/>
    <row r="1027635" customFormat="1" x14ac:dyDescent="0.25"/>
    <row r="1027636" customFormat="1" x14ac:dyDescent="0.25"/>
    <row r="1027637" customFormat="1" x14ac:dyDescent="0.25"/>
    <row r="1027638" customFormat="1" x14ac:dyDescent="0.25"/>
    <row r="1027639" customFormat="1" x14ac:dyDescent="0.25"/>
    <row r="1027640" customFormat="1" x14ac:dyDescent="0.25"/>
    <row r="1027641" customFormat="1" x14ac:dyDescent="0.25"/>
    <row r="1027642" customFormat="1" x14ac:dyDescent="0.25"/>
    <row r="1027643" customFormat="1" x14ac:dyDescent="0.25"/>
    <row r="1027644" customFormat="1" x14ac:dyDescent="0.25"/>
    <row r="1027645" customFormat="1" x14ac:dyDescent="0.25"/>
    <row r="1027646" customFormat="1" x14ac:dyDescent="0.25"/>
    <row r="1027647" customFormat="1" x14ac:dyDescent="0.25"/>
    <row r="1027648" customFormat="1" x14ac:dyDescent="0.25"/>
    <row r="1027649" customFormat="1" x14ac:dyDescent="0.25"/>
    <row r="1027650" customFormat="1" x14ac:dyDescent="0.25"/>
    <row r="1027651" customFormat="1" x14ac:dyDescent="0.25"/>
    <row r="1027652" customFormat="1" x14ac:dyDescent="0.25"/>
    <row r="1027653" customFormat="1" x14ac:dyDescent="0.25"/>
    <row r="1027654" customFormat="1" x14ac:dyDescent="0.25"/>
    <row r="1027655" customFormat="1" x14ac:dyDescent="0.25"/>
    <row r="1027656" customFormat="1" x14ac:dyDescent="0.25"/>
    <row r="1027657" customFormat="1" x14ac:dyDescent="0.25"/>
    <row r="1027658" customFormat="1" x14ac:dyDescent="0.25"/>
    <row r="1027659" customFormat="1" x14ac:dyDescent="0.25"/>
    <row r="1027660" customFormat="1" x14ac:dyDescent="0.25"/>
    <row r="1027661" customFormat="1" x14ac:dyDescent="0.25"/>
    <row r="1027662" customFormat="1" x14ac:dyDescent="0.25"/>
    <row r="1027663" customFormat="1" x14ac:dyDescent="0.25"/>
    <row r="1027664" customFormat="1" x14ac:dyDescent="0.25"/>
    <row r="1027665" customFormat="1" x14ac:dyDescent="0.25"/>
    <row r="1027666" customFormat="1" x14ac:dyDescent="0.25"/>
    <row r="1027667" customFormat="1" x14ac:dyDescent="0.25"/>
    <row r="1027668" customFormat="1" x14ac:dyDescent="0.25"/>
    <row r="1027669" customFormat="1" x14ac:dyDescent="0.25"/>
    <row r="1027670" customFormat="1" x14ac:dyDescent="0.25"/>
    <row r="1027671" customFormat="1" x14ac:dyDescent="0.25"/>
    <row r="1027672" customFormat="1" x14ac:dyDescent="0.25"/>
    <row r="1027673" customFormat="1" x14ac:dyDescent="0.25"/>
    <row r="1027674" customFormat="1" x14ac:dyDescent="0.25"/>
    <row r="1027675" customFormat="1" x14ac:dyDescent="0.25"/>
    <row r="1027676" customFormat="1" x14ac:dyDescent="0.25"/>
    <row r="1027677" customFormat="1" x14ac:dyDescent="0.25"/>
    <row r="1027678" customFormat="1" x14ac:dyDescent="0.25"/>
    <row r="1027679" customFormat="1" x14ac:dyDescent="0.25"/>
    <row r="1027680" customFormat="1" x14ac:dyDescent="0.25"/>
    <row r="1027681" customFormat="1" x14ac:dyDescent="0.25"/>
    <row r="1027682" customFormat="1" x14ac:dyDescent="0.25"/>
    <row r="1027683" customFormat="1" x14ac:dyDescent="0.25"/>
    <row r="1027684" customFormat="1" x14ac:dyDescent="0.25"/>
    <row r="1027685" customFormat="1" x14ac:dyDescent="0.25"/>
    <row r="1027686" customFormat="1" x14ac:dyDescent="0.25"/>
    <row r="1027687" customFormat="1" x14ac:dyDescent="0.25"/>
    <row r="1027688" customFormat="1" x14ac:dyDescent="0.25"/>
    <row r="1027689" customFormat="1" x14ac:dyDescent="0.25"/>
    <row r="1027690" customFormat="1" x14ac:dyDescent="0.25"/>
    <row r="1027691" customFormat="1" x14ac:dyDescent="0.25"/>
    <row r="1027692" customFormat="1" x14ac:dyDescent="0.25"/>
    <row r="1027693" customFormat="1" x14ac:dyDescent="0.25"/>
    <row r="1027694" customFormat="1" x14ac:dyDescent="0.25"/>
    <row r="1027695" customFormat="1" x14ac:dyDescent="0.25"/>
    <row r="1027696" customFormat="1" x14ac:dyDescent="0.25"/>
    <row r="1027697" customFormat="1" x14ac:dyDescent="0.25"/>
    <row r="1027698" customFormat="1" x14ac:dyDescent="0.25"/>
    <row r="1027699" customFormat="1" x14ac:dyDescent="0.25"/>
    <row r="1027700" customFormat="1" x14ac:dyDescent="0.25"/>
    <row r="1027701" customFormat="1" x14ac:dyDescent="0.25"/>
    <row r="1027702" customFormat="1" x14ac:dyDescent="0.25"/>
    <row r="1027703" customFormat="1" x14ac:dyDescent="0.25"/>
    <row r="1027704" customFormat="1" x14ac:dyDescent="0.25"/>
    <row r="1027705" customFormat="1" x14ac:dyDescent="0.25"/>
    <row r="1027706" customFormat="1" x14ac:dyDescent="0.25"/>
    <row r="1027707" customFormat="1" x14ac:dyDescent="0.25"/>
    <row r="1027708" customFormat="1" x14ac:dyDescent="0.25"/>
    <row r="1027709" customFormat="1" x14ac:dyDescent="0.25"/>
    <row r="1027710" customFormat="1" x14ac:dyDescent="0.25"/>
    <row r="1027711" customFormat="1" x14ac:dyDescent="0.25"/>
    <row r="1027712" customFormat="1" x14ac:dyDescent="0.25"/>
    <row r="1027713" customFormat="1" x14ac:dyDescent="0.25"/>
    <row r="1027714" customFormat="1" x14ac:dyDescent="0.25"/>
    <row r="1027715" customFormat="1" x14ac:dyDescent="0.25"/>
    <row r="1027716" customFormat="1" x14ac:dyDescent="0.25"/>
    <row r="1027717" customFormat="1" x14ac:dyDescent="0.25"/>
    <row r="1027718" customFormat="1" x14ac:dyDescent="0.25"/>
    <row r="1027719" customFormat="1" x14ac:dyDescent="0.25"/>
    <row r="1027720" customFormat="1" x14ac:dyDescent="0.25"/>
    <row r="1027721" customFormat="1" x14ac:dyDescent="0.25"/>
    <row r="1027722" customFormat="1" x14ac:dyDescent="0.25"/>
    <row r="1027723" customFormat="1" x14ac:dyDescent="0.25"/>
    <row r="1027724" customFormat="1" x14ac:dyDescent="0.25"/>
    <row r="1027725" customFormat="1" x14ac:dyDescent="0.25"/>
    <row r="1027726" customFormat="1" x14ac:dyDescent="0.25"/>
    <row r="1027727" customFormat="1" x14ac:dyDescent="0.25"/>
    <row r="1027728" customFormat="1" x14ac:dyDescent="0.25"/>
    <row r="1027729" customFormat="1" x14ac:dyDescent="0.25"/>
    <row r="1027730" customFormat="1" x14ac:dyDescent="0.25"/>
    <row r="1027731" customFormat="1" x14ac:dyDescent="0.25"/>
    <row r="1027732" customFormat="1" x14ac:dyDescent="0.25"/>
    <row r="1027733" customFormat="1" x14ac:dyDescent="0.25"/>
    <row r="1027734" customFormat="1" x14ac:dyDescent="0.25"/>
    <row r="1027735" customFormat="1" x14ac:dyDescent="0.25"/>
    <row r="1027736" customFormat="1" x14ac:dyDescent="0.25"/>
    <row r="1027737" customFormat="1" x14ac:dyDescent="0.25"/>
    <row r="1027738" customFormat="1" x14ac:dyDescent="0.25"/>
    <row r="1027739" customFormat="1" x14ac:dyDescent="0.25"/>
    <row r="1027740" customFormat="1" x14ac:dyDescent="0.25"/>
    <row r="1027741" customFormat="1" x14ac:dyDescent="0.25"/>
    <row r="1027742" customFormat="1" x14ac:dyDescent="0.25"/>
    <row r="1027743" customFormat="1" x14ac:dyDescent="0.25"/>
    <row r="1027744" customFormat="1" x14ac:dyDescent="0.25"/>
    <row r="1027745" customFormat="1" x14ac:dyDescent="0.25"/>
    <row r="1027746" customFormat="1" x14ac:dyDescent="0.25"/>
    <row r="1027747" customFormat="1" x14ac:dyDescent="0.25"/>
    <row r="1027748" customFormat="1" x14ac:dyDescent="0.25"/>
    <row r="1027749" customFormat="1" x14ac:dyDescent="0.25"/>
    <row r="1027750" customFormat="1" x14ac:dyDescent="0.25"/>
    <row r="1027751" customFormat="1" x14ac:dyDescent="0.25"/>
    <row r="1027752" customFormat="1" x14ac:dyDescent="0.25"/>
    <row r="1027753" customFormat="1" x14ac:dyDescent="0.25"/>
    <row r="1027754" customFormat="1" x14ac:dyDescent="0.25"/>
    <row r="1027755" customFormat="1" x14ac:dyDescent="0.25"/>
    <row r="1027756" customFormat="1" x14ac:dyDescent="0.25"/>
    <row r="1027757" customFormat="1" x14ac:dyDescent="0.25"/>
    <row r="1027758" customFormat="1" x14ac:dyDescent="0.25"/>
    <row r="1027759" customFormat="1" x14ac:dyDescent="0.25"/>
    <row r="1027760" customFormat="1" x14ac:dyDescent="0.25"/>
    <row r="1027761" customFormat="1" x14ac:dyDescent="0.25"/>
    <row r="1027762" customFormat="1" x14ac:dyDescent="0.25"/>
    <row r="1027763" customFormat="1" x14ac:dyDescent="0.25"/>
    <row r="1027764" customFormat="1" x14ac:dyDescent="0.25"/>
    <row r="1027765" customFormat="1" x14ac:dyDescent="0.25"/>
    <row r="1027766" customFormat="1" x14ac:dyDescent="0.25"/>
    <row r="1027767" customFormat="1" x14ac:dyDescent="0.25"/>
    <row r="1027768" customFormat="1" x14ac:dyDescent="0.25"/>
    <row r="1027769" customFormat="1" x14ac:dyDescent="0.25"/>
    <row r="1027770" customFormat="1" x14ac:dyDescent="0.25"/>
    <row r="1027771" customFormat="1" x14ac:dyDescent="0.25"/>
    <row r="1027772" customFormat="1" x14ac:dyDescent="0.25"/>
    <row r="1027773" customFormat="1" x14ac:dyDescent="0.25"/>
    <row r="1027774" customFormat="1" x14ac:dyDescent="0.25"/>
    <row r="1027775" customFormat="1" x14ac:dyDescent="0.25"/>
    <row r="1027776" customFormat="1" x14ac:dyDescent="0.25"/>
    <row r="1027777" customFormat="1" x14ac:dyDescent="0.25"/>
    <row r="1027778" customFormat="1" x14ac:dyDescent="0.25"/>
    <row r="1027779" customFormat="1" x14ac:dyDescent="0.25"/>
    <row r="1027780" customFormat="1" x14ac:dyDescent="0.25"/>
    <row r="1027781" customFormat="1" x14ac:dyDescent="0.25"/>
    <row r="1027782" customFormat="1" x14ac:dyDescent="0.25"/>
    <row r="1027783" customFormat="1" x14ac:dyDescent="0.25"/>
    <row r="1027784" customFormat="1" x14ac:dyDescent="0.25"/>
    <row r="1027785" customFormat="1" x14ac:dyDescent="0.25"/>
    <row r="1027786" customFormat="1" x14ac:dyDescent="0.25"/>
    <row r="1027787" customFormat="1" x14ac:dyDescent="0.25"/>
    <row r="1027788" customFormat="1" x14ac:dyDescent="0.25"/>
    <row r="1027789" customFormat="1" x14ac:dyDescent="0.25"/>
    <row r="1027790" customFormat="1" x14ac:dyDescent="0.25"/>
    <row r="1027791" customFormat="1" x14ac:dyDescent="0.25"/>
    <row r="1027792" customFormat="1" x14ac:dyDescent="0.25"/>
    <row r="1027793" customFormat="1" x14ac:dyDescent="0.25"/>
    <row r="1027794" customFormat="1" x14ac:dyDescent="0.25"/>
    <row r="1027795" customFormat="1" x14ac:dyDescent="0.25"/>
    <row r="1027796" customFormat="1" x14ac:dyDescent="0.25"/>
    <row r="1027797" customFormat="1" x14ac:dyDescent="0.25"/>
    <row r="1027798" customFormat="1" x14ac:dyDescent="0.25"/>
    <row r="1027799" customFormat="1" x14ac:dyDescent="0.25"/>
    <row r="1027800" customFormat="1" x14ac:dyDescent="0.25"/>
    <row r="1027801" customFormat="1" x14ac:dyDescent="0.25"/>
    <row r="1027802" customFormat="1" x14ac:dyDescent="0.25"/>
    <row r="1027803" customFormat="1" x14ac:dyDescent="0.25"/>
    <row r="1027804" customFormat="1" x14ac:dyDescent="0.25"/>
    <row r="1027805" customFormat="1" x14ac:dyDescent="0.25"/>
    <row r="1027806" customFormat="1" x14ac:dyDescent="0.25"/>
    <row r="1027807" customFormat="1" x14ac:dyDescent="0.25"/>
    <row r="1027808" customFormat="1" x14ac:dyDescent="0.25"/>
    <row r="1027809" customFormat="1" x14ac:dyDescent="0.25"/>
    <row r="1027810" customFormat="1" x14ac:dyDescent="0.25"/>
    <row r="1027811" customFormat="1" x14ac:dyDescent="0.25"/>
    <row r="1027812" customFormat="1" x14ac:dyDescent="0.25"/>
    <row r="1027813" customFormat="1" x14ac:dyDescent="0.25"/>
    <row r="1027814" customFormat="1" x14ac:dyDescent="0.25"/>
    <row r="1027815" customFormat="1" x14ac:dyDescent="0.25"/>
    <row r="1027816" customFormat="1" x14ac:dyDescent="0.25"/>
    <row r="1027817" customFormat="1" x14ac:dyDescent="0.25"/>
    <row r="1027818" customFormat="1" x14ac:dyDescent="0.25"/>
    <row r="1027819" customFormat="1" x14ac:dyDescent="0.25"/>
    <row r="1027820" customFormat="1" x14ac:dyDescent="0.25"/>
    <row r="1027821" customFormat="1" x14ac:dyDescent="0.25"/>
    <row r="1027822" customFormat="1" x14ac:dyDescent="0.25"/>
    <row r="1027823" customFormat="1" x14ac:dyDescent="0.25"/>
    <row r="1027824" customFormat="1" x14ac:dyDescent="0.25"/>
    <row r="1027825" customFormat="1" x14ac:dyDescent="0.25"/>
    <row r="1027826" customFormat="1" x14ac:dyDescent="0.25"/>
    <row r="1027827" customFormat="1" x14ac:dyDescent="0.25"/>
    <row r="1027828" customFormat="1" x14ac:dyDescent="0.25"/>
    <row r="1027829" customFormat="1" x14ac:dyDescent="0.25"/>
    <row r="1027830" customFormat="1" x14ac:dyDescent="0.25"/>
    <row r="1027831" customFormat="1" x14ac:dyDescent="0.25"/>
    <row r="1027832" customFormat="1" x14ac:dyDescent="0.25"/>
    <row r="1027833" customFormat="1" x14ac:dyDescent="0.25"/>
    <row r="1027834" customFormat="1" x14ac:dyDescent="0.25"/>
    <row r="1027835" customFormat="1" x14ac:dyDescent="0.25"/>
    <row r="1027836" customFormat="1" x14ac:dyDescent="0.25"/>
    <row r="1027837" customFormat="1" x14ac:dyDescent="0.25"/>
    <row r="1027838" customFormat="1" x14ac:dyDescent="0.25"/>
    <row r="1027839" customFormat="1" x14ac:dyDescent="0.25"/>
    <row r="1027840" customFormat="1" x14ac:dyDescent="0.25"/>
    <row r="1027841" customFormat="1" x14ac:dyDescent="0.25"/>
    <row r="1027842" customFormat="1" x14ac:dyDescent="0.25"/>
    <row r="1027843" customFormat="1" x14ac:dyDescent="0.25"/>
    <row r="1027844" customFormat="1" x14ac:dyDescent="0.25"/>
    <row r="1027845" customFormat="1" x14ac:dyDescent="0.25"/>
    <row r="1027846" customFormat="1" x14ac:dyDescent="0.25"/>
    <row r="1027847" customFormat="1" x14ac:dyDescent="0.25"/>
    <row r="1027848" customFormat="1" x14ac:dyDescent="0.25"/>
    <row r="1027849" customFormat="1" x14ac:dyDescent="0.25"/>
    <row r="1027850" customFormat="1" x14ac:dyDescent="0.25"/>
    <row r="1027851" customFormat="1" x14ac:dyDescent="0.25"/>
    <row r="1027852" customFormat="1" x14ac:dyDescent="0.25"/>
    <row r="1027853" customFormat="1" x14ac:dyDescent="0.25"/>
    <row r="1027854" customFormat="1" x14ac:dyDescent="0.25"/>
    <row r="1027855" customFormat="1" x14ac:dyDescent="0.25"/>
    <row r="1027856" customFormat="1" x14ac:dyDescent="0.25"/>
    <row r="1027857" customFormat="1" x14ac:dyDescent="0.25"/>
    <row r="1027858" customFormat="1" x14ac:dyDescent="0.25"/>
    <row r="1027859" customFormat="1" x14ac:dyDescent="0.25"/>
    <row r="1027860" customFormat="1" x14ac:dyDescent="0.25"/>
    <row r="1027861" customFormat="1" x14ac:dyDescent="0.25"/>
    <row r="1027862" customFormat="1" x14ac:dyDescent="0.25"/>
    <row r="1027863" customFormat="1" x14ac:dyDescent="0.25"/>
    <row r="1027864" customFormat="1" x14ac:dyDescent="0.25"/>
    <row r="1027865" customFormat="1" x14ac:dyDescent="0.25"/>
    <row r="1027866" customFormat="1" x14ac:dyDescent="0.25"/>
    <row r="1027867" customFormat="1" x14ac:dyDescent="0.25"/>
    <row r="1027868" customFormat="1" x14ac:dyDescent="0.25"/>
    <row r="1027869" customFormat="1" x14ac:dyDescent="0.25"/>
    <row r="1027870" customFormat="1" x14ac:dyDescent="0.25"/>
    <row r="1027871" customFormat="1" x14ac:dyDescent="0.25"/>
    <row r="1027872" customFormat="1" x14ac:dyDescent="0.25"/>
    <row r="1027873" customFormat="1" x14ac:dyDescent="0.25"/>
    <row r="1027874" customFormat="1" x14ac:dyDescent="0.25"/>
    <row r="1027875" customFormat="1" x14ac:dyDescent="0.25"/>
    <row r="1027876" customFormat="1" x14ac:dyDescent="0.25"/>
    <row r="1027877" customFormat="1" x14ac:dyDescent="0.25"/>
    <row r="1027878" customFormat="1" x14ac:dyDescent="0.25"/>
    <row r="1027879" customFormat="1" x14ac:dyDescent="0.25"/>
    <row r="1027880" customFormat="1" x14ac:dyDescent="0.25"/>
    <row r="1027881" customFormat="1" x14ac:dyDescent="0.25"/>
    <row r="1027882" customFormat="1" x14ac:dyDescent="0.25"/>
    <row r="1027883" customFormat="1" x14ac:dyDescent="0.25"/>
    <row r="1027884" customFormat="1" x14ac:dyDescent="0.25"/>
    <row r="1027885" customFormat="1" x14ac:dyDescent="0.25"/>
    <row r="1027886" customFormat="1" x14ac:dyDescent="0.25"/>
    <row r="1027887" customFormat="1" x14ac:dyDescent="0.25"/>
    <row r="1027888" customFormat="1" x14ac:dyDescent="0.25"/>
    <row r="1027889" customFormat="1" x14ac:dyDescent="0.25"/>
    <row r="1027890" customFormat="1" x14ac:dyDescent="0.25"/>
    <row r="1027891" customFormat="1" x14ac:dyDescent="0.25"/>
    <row r="1027892" customFormat="1" x14ac:dyDescent="0.25"/>
    <row r="1027893" customFormat="1" x14ac:dyDescent="0.25"/>
    <row r="1027894" customFormat="1" x14ac:dyDescent="0.25"/>
    <row r="1027895" customFormat="1" x14ac:dyDescent="0.25"/>
    <row r="1027896" customFormat="1" x14ac:dyDescent="0.25"/>
    <row r="1027897" customFormat="1" x14ac:dyDescent="0.25"/>
    <row r="1027898" customFormat="1" x14ac:dyDescent="0.25"/>
    <row r="1027899" customFormat="1" x14ac:dyDescent="0.25"/>
    <row r="1027900" customFormat="1" x14ac:dyDescent="0.25"/>
    <row r="1027901" customFormat="1" x14ac:dyDescent="0.25"/>
    <row r="1027902" customFormat="1" x14ac:dyDescent="0.25"/>
    <row r="1027903" customFormat="1" x14ac:dyDescent="0.25"/>
    <row r="1027904" customFormat="1" x14ac:dyDescent="0.25"/>
    <row r="1027905" customFormat="1" x14ac:dyDescent="0.25"/>
    <row r="1027906" customFormat="1" x14ac:dyDescent="0.25"/>
    <row r="1027907" customFormat="1" x14ac:dyDescent="0.25"/>
    <row r="1027908" customFormat="1" x14ac:dyDescent="0.25"/>
    <row r="1027909" customFormat="1" x14ac:dyDescent="0.25"/>
    <row r="1027910" customFormat="1" x14ac:dyDescent="0.25"/>
    <row r="1027911" customFormat="1" x14ac:dyDescent="0.25"/>
    <row r="1027912" customFormat="1" x14ac:dyDescent="0.25"/>
    <row r="1027913" customFormat="1" x14ac:dyDescent="0.25"/>
    <row r="1027914" customFormat="1" x14ac:dyDescent="0.25"/>
    <row r="1027915" customFormat="1" x14ac:dyDescent="0.25"/>
    <row r="1027916" customFormat="1" x14ac:dyDescent="0.25"/>
    <row r="1027917" customFormat="1" x14ac:dyDescent="0.25"/>
    <row r="1027918" customFormat="1" x14ac:dyDescent="0.25"/>
    <row r="1027919" customFormat="1" x14ac:dyDescent="0.25"/>
    <row r="1027920" customFormat="1" x14ac:dyDescent="0.25"/>
    <row r="1027921" customFormat="1" x14ac:dyDescent="0.25"/>
    <row r="1027922" customFormat="1" x14ac:dyDescent="0.25"/>
    <row r="1027923" customFormat="1" x14ac:dyDescent="0.25"/>
    <row r="1027924" customFormat="1" x14ac:dyDescent="0.25"/>
    <row r="1027925" customFormat="1" x14ac:dyDescent="0.25"/>
    <row r="1027926" customFormat="1" x14ac:dyDescent="0.25"/>
    <row r="1027927" customFormat="1" x14ac:dyDescent="0.25"/>
    <row r="1027928" customFormat="1" x14ac:dyDescent="0.25"/>
    <row r="1027929" customFormat="1" x14ac:dyDescent="0.25"/>
    <row r="1027930" customFormat="1" x14ac:dyDescent="0.25"/>
    <row r="1027931" customFormat="1" x14ac:dyDescent="0.25"/>
    <row r="1027932" customFormat="1" x14ac:dyDescent="0.25"/>
    <row r="1027933" customFormat="1" x14ac:dyDescent="0.25"/>
    <row r="1027934" customFormat="1" x14ac:dyDescent="0.25"/>
    <row r="1027935" customFormat="1" x14ac:dyDescent="0.25"/>
    <row r="1027936" customFormat="1" x14ac:dyDescent="0.25"/>
    <row r="1027937" customFormat="1" x14ac:dyDescent="0.25"/>
    <row r="1027938" customFormat="1" x14ac:dyDescent="0.25"/>
    <row r="1027939" customFormat="1" x14ac:dyDescent="0.25"/>
    <row r="1027940" customFormat="1" x14ac:dyDescent="0.25"/>
    <row r="1027941" customFormat="1" x14ac:dyDescent="0.25"/>
    <row r="1027942" customFormat="1" x14ac:dyDescent="0.25"/>
    <row r="1027943" customFormat="1" x14ac:dyDescent="0.25"/>
    <row r="1027944" customFormat="1" x14ac:dyDescent="0.25"/>
    <row r="1027945" customFormat="1" x14ac:dyDescent="0.25"/>
    <row r="1027946" customFormat="1" x14ac:dyDescent="0.25"/>
    <row r="1027947" customFormat="1" x14ac:dyDescent="0.25"/>
    <row r="1027948" customFormat="1" x14ac:dyDescent="0.25"/>
    <row r="1027949" customFormat="1" x14ac:dyDescent="0.25"/>
    <row r="1027950" customFormat="1" x14ac:dyDescent="0.25"/>
    <row r="1027951" customFormat="1" x14ac:dyDescent="0.25"/>
    <row r="1027952" customFormat="1" x14ac:dyDescent="0.25"/>
    <row r="1027953" customFormat="1" x14ac:dyDescent="0.25"/>
    <row r="1027954" customFormat="1" x14ac:dyDescent="0.25"/>
    <row r="1027955" customFormat="1" x14ac:dyDescent="0.25"/>
    <row r="1027956" customFormat="1" x14ac:dyDescent="0.25"/>
    <row r="1027957" customFormat="1" x14ac:dyDescent="0.25"/>
    <row r="1027958" customFormat="1" x14ac:dyDescent="0.25"/>
    <row r="1027959" customFormat="1" x14ac:dyDescent="0.25"/>
    <row r="1027960" customFormat="1" x14ac:dyDescent="0.25"/>
    <row r="1027961" customFormat="1" x14ac:dyDescent="0.25"/>
    <row r="1027962" customFormat="1" x14ac:dyDescent="0.25"/>
    <row r="1027963" customFormat="1" x14ac:dyDescent="0.25"/>
    <row r="1027964" customFormat="1" x14ac:dyDescent="0.25"/>
    <row r="1027965" customFormat="1" x14ac:dyDescent="0.25"/>
    <row r="1027966" customFormat="1" x14ac:dyDescent="0.25"/>
    <row r="1027967" customFormat="1" x14ac:dyDescent="0.25"/>
    <row r="1027968" customFormat="1" x14ac:dyDescent="0.25"/>
    <row r="1027969" customFormat="1" x14ac:dyDescent="0.25"/>
    <row r="1027970" customFormat="1" x14ac:dyDescent="0.25"/>
    <row r="1027971" customFormat="1" x14ac:dyDescent="0.25"/>
    <row r="1027972" customFormat="1" x14ac:dyDescent="0.25"/>
    <row r="1027973" customFormat="1" x14ac:dyDescent="0.25"/>
    <row r="1027974" customFormat="1" x14ac:dyDescent="0.25"/>
    <row r="1027975" customFormat="1" x14ac:dyDescent="0.25"/>
    <row r="1027976" customFormat="1" x14ac:dyDescent="0.25"/>
    <row r="1027977" customFormat="1" x14ac:dyDescent="0.25"/>
    <row r="1027978" customFormat="1" x14ac:dyDescent="0.25"/>
    <row r="1027979" customFormat="1" x14ac:dyDescent="0.25"/>
    <row r="1027980" customFormat="1" x14ac:dyDescent="0.25"/>
    <row r="1027981" customFormat="1" x14ac:dyDescent="0.25"/>
    <row r="1027982" customFormat="1" x14ac:dyDescent="0.25"/>
    <row r="1027983" customFormat="1" x14ac:dyDescent="0.25"/>
    <row r="1027984" customFormat="1" x14ac:dyDescent="0.25"/>
    <row r="1027985" customFormat="1" x14ac:dyDescent="0.25"/>
    <row r="1027986" customFormat="1" x14ac:dyDescent="0.25"/>
    <row r="1027987" customFormat="1" x14ac:dyDescent="0.25"/>
    <row r="1027988" customFormat="1" x14ac:dyDescent="0.25"/>
    <row r="1027989" customFormat="1" x14ac:dyDescent="0.25"/>
    <row r="1027990" customFormat="1" x14ac:dyDescent="0.25"/>
    <row r="1027991" customFormat="1" x14ac:dyDescent="0.25"/>
    <row r="1027992" customFormat="1" x14ac:dyDescent="0.25"/>
    <row r="1027993" customFormat="1" x14ac:dyDescent="0.25"/>
    <row r="1027994" customFormat="1" x14ac:dyDescent="0.25"/>
    <row r="1027995" customFormat="1" x14ac:dyDescent="0.25"/>
    <row r="1027996" customFormat="1" x14ac:dyDescent="0.25"/>
    <row r="1027997" customFormat="1" x14ac:dyDescent="0.25"/>
    <row r="1027998" customFormat="1" x14ac:dyDescent="0.25"/>
    <row r="1027999" customFormat="1" x14ac:dyDescent="0.25"/>
    <row r="1028000" customFormat="1" x14ac:dyDescent="0.25"/>
    <row r="1028001" customFormat="1" x14ac:dyDescent="0.25"/>
    <row r="1028002" customFormat="1" x14ac:dyDescent="0.25"/>
    <row r="1028003" customFormat="1" x14ac:dyDescent="0.25"/>
    <row r="1028004" customFormat="1" x14ac:dyDescent="0.25"/>
    <row r="1028005" customFormat="1" x14ac:dyDescent="0.25"/>
    <row r="1028006" customFormat="1" x14ac:dyDescent="0.25"/>
    <row r="1028007" customFormat="1" x14ac:dyDescent="0.25"/>
    <row r="1028008" customFormat="1" x14ac:dyDescent="0.25"/>
    <row r="1028009" customFormat="1" x14ac:dyDescent="0.25"/>
    <row r="1028010" customFormat="1" x14ac:dyDescent="0.25"/>
    <row r="1028011" customFormat="1" x14ac:dyDescent="0.25"/>
    <row r="1028012" customFormat="1" x14ac:dyDescent="0.25"/>
    <row r="1028013" customFormat="1" x14ac:dyDescent="0.25"/>
    <row r="1028014" customFormat="1" x14ac:dyDescent="0.25"/>
    <row r="1028015" customFormat="1" x14ac:dyDescent="0.25"/>
    <row r="1028016" customFormat="1" x14ac:dyDescent="0.25"/>
    <row r="1028017" customFormat="1" x14ac:dyDescent="0.25"/>
    <row r="1028018" customFormat="1" x14ac:dyDescent="0.25"/>
    <row r="1028019" customFormat="1" x14ac:dyDescent="0.25"/>
    <row r="1028020" customFormat="1" x14ac:dyDescent="0.25"/>
    <row r="1028021" customFormat="1" x14ac:dyDescent="0.25"/>
    <row r="1028022" customFormat="1" x14ac:dyDescent="0.25"/>
    <row r="1028023" customFormat="1" x14ac:dyDescent="0.25"/>
    <row r="1028024" customFormat="1" x14ac:dyDescent="0.25"/>
    <row r="1028025" customFormat="1" x14ac:dyDescent="0.25"/>
    <row r="1028026" customFormat="1" x14ac:dyDescent="0.25"/>
    <row r="1028027" customFormat="1" x14ac:dyDescent="0.25"/>
    <row r="1028028" customFormat="1" x14ac:dyDescent="0.25"/>
    <row r="1028029" customFormat="1" x14ac:dyDescent="0.25"/>
    <row r="1028030" customFormat="1" x14ac:dyDescent="0.25"/>
    <row r="1028031" customFormat="1" x14ac:dyDescent="0.25"/>
    <row r="1028032" customFormat="1" x14ac:dyDescent="0.25"/>
    <row r="1028033" customFormat="1" x14ac:dyDescent="0.25"/>
    <row r="1028034" customFormat="1" x14ac:dyDescent="0.25"/>
    <row r="1028035" customFormat="1" x14ac:dyDescent="0.25"/>
    <row r="1028036" customFormat="1" x14ac:dyDescent="0.25"/>
    <row r="1028037" customFormat="1" x14ac:dyDescent="0.25"/>
    <row r="1028038" customFormat="1" x14ac:dyDescent="0.25"/>
    <row r="1028039" customFormat="1" x14ac:dyDescent="0.25"/>
    <row r="1028040" customFormat="1" x14ac:dyDescent="0.25"/>
    <row r="1028041" customFormat="1" x14ac:dyDescent="0.25"/>
    <row r="1028042" customFormat="1" x14ac:dyDescent="0.25"/>
    <row r="1028043" customFormat="1" x14ac:dyDescent="0.25"/>
    <row r="1028044" customFormat="1" x14ac:dyDescent="0.25"/>
    <row r="1028045" customFormat="1" x14ac:dyDescent="0.25"/>
    <row r="1028046" customFormat="1" x14ac:dyDescent="0.25"/>
    <row r="1028047" customFormat="1" x14ac:dyDescent="0.25"/>
    <row r="1028048" customFormat="1" x14ac:dyDescent="0.25"/>
    <row r="1028049" customFormat="1" x14ac:dyDescent="0.25"/>
    <row r="1028050" customFormat="1" x14ac:dyDescent="0.25"/>
    <row r="1028051" customFormat="1" x14ac:dyDescent="0.25"/>
    <row r="1028052" customFormat="1" x14ac:dyDescent="0.25"/>
    <row r="1028053" customFormat="1" x14ac:dyDescent="0.25"/>
    <row r="1028054" customFormat="1" x14ac:dyDescent="0.25"/>
    <row r="1028055" customFormat="1" x14ac:dyDescent="0.25"/>
    <row r="1028056" customFormat="1" x14ac:dyDescent="0.25"/>
    <row r="1028057" customFormat="1" x14ac:dyDescent="0.25"/>
    <row r="1028058" customFormat="1" x14ac:dyDescent="0.25"/>
    <row r="1028059" customFormat="1" x14ac:dyDescent="0.25"/>
    <row r="1028060" customFormat="1" x14ac:dyDescent="0.25"/>
    <row r="1028061" customFormat="1" x14ac:dyDescent="0.25"/>
    <row r="1028062" customFormat="1" x14ac:dyDescent="0.25"/>
    <row r="1028063" customFormat="1" x14ac:dyDescent="0.25"/>
    <row r="1028064" customFormat="1" x14ac:dyDescent="0.25"/>
    <row r="1028065" customFormat="1" x14ac:dyDescent="0.25"/>
    <row r="1028066" customFormat="1" x14ac:dyDescent="0.25"/>
    <row r="1028067" customFormat="1" x14ac:dyDescent="0.25"/>
    <row r="1028068" customFormat="1" x14ac:dyDescent="0.25"/>
    <row r="1028069" customFormat="1" x14ac:dyDescent="0.25"/>
    <row r="1028070" customFormat="1" x14ac:dyDescent="0.25"/>
    <row r="1028071" customFormat="1" x14ac:dyDescent="0.25"/>
    <row r="1028072" customFormat="1" x14ac:dyDescent="0.25"/>
    <row r="1028073" customFormat="1" x14ac:dyDescent="0.25"/>
    <row r="1028074" customFormat="1" x14ac:dyDescent="0.25"/>
    <row r="1028075" customFormat="1" x14ac:dyDescent="0.25"/>
    <row r="1028076" customFormat="1" x14ac:dyDescent="0.25"/>
    <row r="1028077" customFormat="1" x14ac:dyDescent="0.25"/>
    <row r="1028078" customFormat="1" x14ac:dyDescent="0.25"/>
    <row r="1028079" customFormat="1" x14ac:dyDescent="0.25"/>
    <row r="1028080" customFormat="1" x14ac:dyDescent="0.25"/>
    <row r="1028081" customFormat="1" x14ac:dyDescent="0.25"/>
    <row r="1028082" customFormat="1" x14ac:dyDescent="0.25"/>
    <row r="1028083" customFormat="1" x14ac:dyDescent="0.25"/>
    <row r="1028084" customFormat="1" x14ac:dyDescent="0.25"/>
    <row r="1028085" customFormat="1" x14ac:dyDescent="0.25"/>
    <row r="1028086" customFormat="1" x14ac:dyDescent="0.25"/>
    <row r="1028087" customFormat="1" x14ac:dyDescent="0.25"/>
    <row r="1028088" customFormat="1" x14ac:dyDescent="0.25"/>
    <row r="1028089" customFormat="1" x14ac:dyDescent="0.25"/>
    <row r="1028090" customFormat="1" x14ac:dyDescent="0.25"/>
    <row r="1028091" customFormat="1" x14ac:dyDescent="0.25"/>
    <row r="1028092" customFormat="1" x14ac:dyDescent="0.25"/>
    <row r="1028093" customFormat="1" x14ac:dyDescent="0.25"/>
    <row r="1028094" customFormat="1" x14ac:dyDescent="0.25"/>
    <row r="1028095" customFormat="1" x14ac:dyDescent="0.25"/>
    <row r="1028096" customFormat="1" x14ac:dyDescent="0.25"/>
    <row r="1028097" customFormat="1" x14ac:dyDescent="0.25"/>
    <row r="1028098" customFormat="1" x14ac:dyDescent="0.25"/>
    <row r="1028099" customFormat="1" x14ac:dyDescent="0.25"/>
    <row r="1028100" customFormat="1" x14ac:dyDescent="0.25"/>
    <row r="1028101" customFormat="1" x14ac:dyDescent="0.25"/>
    <row r="1028102" customFormat="1" x14ac:dyDescent="0.25"/>
    <row r="1028103" customFormat="1" x14ac:dyDescent="0.25"/>
    <row r="1028104" customFormat="1" x14ac:dyDescent="0.25"/>
    <row r="1028105" customFormat="1" x14ac:dyDescent="0.25"/>
    <row r="1028106" customFormat="1" x14ac:dyDescent="0.25"/>
    <row r="1028107" customFormat="1" x14ac:dyDescent="0.25"/>
    <row r="1028108" customFormat="1" x14ac:dyDescent="0.25"/>
    <row r="1028109" customFormat="1" x14ac:dyDescent="0.25"/>
    <row r="1028110" customFormat="1" x14ac:dyDescent="0.25"/>
    <row r="1028111" customFormat="1" x14ac:dyDescent="0.25"/>
    <row r="1028112" customFormat="1" x14ac:dyDescent="0.25"/>
    <row r="1028113" customFormat="1" x14ac:dyDescent="0.25"/>
    <row r="1028114" customFormat="1" x14ac:dyDescent="0.25"/>
    <row r="1028115" customFormat="1" x14ac:dyDescent="0.25"/>
    <row r="1028116" customFormat="1" x14ac:dyDescent="0.25"/>
    <row r="1028117" customFormat="1" x14ac:dyDescent="0.25"/>
    <row r="1028118" customFormat="1" x14ac:dyDescent="0.25"/>
    <row r="1028119" customFormat="1" x14ac:dyDescent="0.25"/>
    <row r="1028120" customFormat="1" x14ac:dyDescent="0.25"/>
    <row r="1028121" customFormat="1" x14ac:dyDescent="0.25"/>
    <row r="1028122" customFormat="1" x14ac:dyDescent="0.25"/>
    <row r="1028123" customFormat="1" x14ac:dyDescent="0.25"/>
    <row r="1028124" customFormat="1" x14ac:dyDescent="0.25"/>
    <row r="1028125" customFormat="1" x14ac:dyDescent="0.25"/>
    <row r="1028126" customFormat="1" x14ac:dyDescent="0.25"/>
    <row r="1028127" customFormat="1" x14ac:dyDescent="0.25"/>
    <row r="1028128" customFormat="1" x14ac:dyDescent="0.25"/>
    <row r="1028129" customFormat="1" x14ac:dyDescent="0.25"/>
    <row r="1028130" customFormat="1" x14ac:dyDescent="0.25"/>
    <row r="1028131" customFormat="1" x14ac:dyDescent="0.25"/>
    <row r="1028132" customFormat="1" x14ac:dyDescent="0.25"/>
    <row r="1028133" customFormat="1" x14ac:dyDescent="0.25"/>
    <row r="1028134" customFormat="1" x14ac:dyDescent="0.25"/>
    <row r="1028135" customFormat="1" x14ac:dyDescent="0.25"/>
    <row r="1028136" customFormat="1" x14ac:dyDescent="0.25"/>
    <row r="1028137" customFormat="1" x14ac:dyDescent="0.25"/>
    <row r="1028138" customFormat="1" x14ac:dyDescent="0.25"/>
    <row r="1028139" customFormat="1" x14ac:dyDescent="0.25"/>
    <row r="1028140" customFormat="1" x14ac:dyDescent="0.25"/>
    <row r="1028141" customFormat="1" x14ac:dyDescent="0.25"/>
    <row r="1028142" customFormat="1" x14ac:dyDescent="0.25"/>
    <row r="1028143" customFormat="1" x14ac:dyDescent="0.25"/>
    <row r="1028144" customFormat="1" x14ac:dyDescent="0.25"/>
    <row r="1028145" customFormat="1" x14ac:dyDescent="0.25"/>
    <row r="1028146" customFormat="1" x14ac:dyDescent="0.25"/>
    <row r="1028147" customFormat="1" x14ac:dyDescent="0.25"/>
    <row r="1028148" customFormat="1" x14ac:dyDescent="0.25"/>
    <row r="1028149" customFormat="1" x14ac:dyDescent="0.25"/>
    <row r="1028150" customFormat="1" x14ac:dyDescent="0.25"/>
    <row r="1028151" customFormat="1" x14ac:dyDescent="0.25"/>
    <row r="1028152" customFormat="1" x14ac:dyDescent="0.25"/>
    <row r="1028153" customFormat="1" x14ac:dyDescent="0.25"/>
    <row r="1028154" customFormat="1" x14ac:dyDescent="0.25"/>
    <row r="1028155" customFormat="1" x14ac:dyDescent="0.25"/>
    <row r="1028156" customFormat="1" x14ac:dyDescent="0.25"/>
    <row r="1028157" customFormat="1" x14ac:dyDescent="0.25"/>
    <row r="1028158" customFormat="1" x14ac:dyDescent="0.25"/>
    <row r="1028159" customFormat="1" x14ac:dyDescent="0.25"/>
    <row r="1028160" customFormat="1" x14ac:dyDescent="0.25"/>
    <row r="1028161" customFormat="1" x14ac:dyDescent="0.25"/>
    <row r="1028162" customFormat="1" x14ac:dyDescent="0.25"/>
    <row r="1028163" customFormat="1" x14ac:dyDescent="0.25"/>
    <row r="1028164" customFormat="1" x14ac:dyDescent="0.25"/>
    <row r="1028165" customFormat="1" x14ac:dyDescent="0.25"/>
    <row r="1028166" customFormat="1" x14ac:dyDescent="0.25"/>
    <row r="1028167" customFormat="1" x14ac:dyDescent="0.25"/>
    <row r="1028168" customFormat="1" x14ac:dyDescent="0.25"/>
    <row r="1028169" customFormat="1" x14ac:dyDescent="0.25"/>
    <row r="1028170" customFormat="1" x14ac:dyDescent="0.25"/>
    <row r="1028171" customFormat="1" x14ac:dyDescent="0.25"/>
    <row r="1028172" customFormat="1" x14ac:dyDescent="0.25"/>
    <row r="1028173" customFormat="1" x14ac:dyDescent="0.25"/>
    <row r="1028174" customFormat="1" x14ac:dyDescent="0.25"/>
    <row r="1028175" customFormat="1" x14ac:dyDescent="0.25"/>
    <row r="1028176" customFormat="1" x14ac:dyDescent="0.25"/>
    <row r="1028177" customFormat="1" x14ac:dyDescent="0.25"/>
    <row r="1028178" customFormat="1" x14ac:dyDescent="0.25"/>
    <row r="1028179" customFormat="1" x14ac:dyDescent="0.25"/>
    <row r="1028180" customFormat="1" x14ac:dyDescent="0.25"/>
    <row r="1028181" customFormat="1" x14ac:dyDescent="0.25"/>
    <row r="1028182" customFormat="1" x14ac:dyDescent="0.25"/>
    <row r="1028183" customFormat="1" x14ac:dyDescent="0.25"/>
    <row r="1028184" customFormat="1" x14ac:dyDescent="0.25"/>
    <row r="1028185" customFormat="1" x14ac:dyDescent="0.25"/>
    <row r="1028186" customFormat="1" x14ac:dyDescent="0.25"/>
    <row r="1028187" customFormat="1" x14ac:dyDescent="0.25"/>
    <row r="1028188" customFormat="1" x14ac:dyDescent="0.25"/>
    <row r="1028189" customFormat="1" x14ac:dyDescent="0.25"/>
    <row r="1028190" customFormat="1" x14ac:dyDescent="0.25"/>
    <row r="1028191" customFormat="1" x14ac:dyDescent="0.25"/>
    <row r="1028192" customFormat="1" x14ac:dyDescent="0.25"/>
    <row r="1028193" customFormat="1" x14ac:dyDescent="0.25"/>
    <row r="1028194" customFormat="1" x14ac:dyDescent="0.25"/>
    <row r="1028195" customFormat="1" x14ac:dyDescent="0.25"/>
    <row r="1028196" customFormat="1" x14ac:dyDescent="0.25"/>
    <row r="1028197" customFormat="1" x14ac:dyDescent="0.25"/>
    <row r="1028198" customFormat="1" x14ac:dyDescent="0.25"/>
    <row r="1028199" customFormat="1" x14ac:dyDescent="0.25"/>
    <row r="1028200" customFormat="1" x14ac:dyDescent="0.25"/>
    <row r="1028201" customFormat="1" x14ac:dyDescent="0.25"/>
    <row r="1028202" customFormat="1" x14ac:dyDescent="0.25"/>
    <row r="1028203" customFormat="1" x14ac:dyDescent="0.25"/>
    <row r="1028204" customFormat="1" x14ac:dyDescent="0.25"/>
    <row r="1028205" customFormat="1" x14ac:dyDescent="0.25"/>
    <row r="1028206" customFormat="1" x14ac:dyDescent="0.25"/>
    <row r="1028207" customFormat="1" x14ac:dyDescent="0.25"/>
    <row r="1028208" customFormat="1" x14ac:dyDescent="0.25"/>
    <row r="1028209" customFormat="1" x14ac:dyDescent="0.25"/>
    <row r="1028210" customFormat="1" x14ac:dyDescent="0.25"/>
    <row r="1028211" customFormat="1" x14ac:dyDescent="0.25"/>
    <row r="1028212" customFormat="1" x14ac:dyDescent="0.25"/>
    <row r="1028213" customFormat="1" x14ac:dyDescent="0.25"/>
    <row r="1028214" customFormat="1" x14ac:dyDescent="0.25"/>
    <row r="1028215" customFormat="1" x14ac:dyDescent="0.25"/>
    <row r="1028216" customFormat="1" x14ac:dyDescent="0.25"/>
    <row r="1028217" customFormat="1" x14ac:dyDescent="0.25"/>
    <row r="1028218" customFormat="1" x14ac:dyDescent="0.25"/>
    <row r="1028219" customFormat="1" x14ac:dyDescent="0.25"/>
    <row r="1028220" customFormat="1" x14ac:dyDescent="0.25"/>
    <row r="1028221" customFormat="1" x14ac:dyDescent="0.25"/>
    <row r="1028222" customFormat="1" x14ac:dyDescent="0.25"/>
    <row r="1028223" customFormat="1" x14ac:dyDescent="0.25"/>
    <row r="1028224" customFormat="1" x14ac:dyDescent="0.25"/>
    <row r="1028225" customFormat="1" x14ac:dyDescent="0.25"/>
    <row r="1028226" customFormat="1" x14ac:dyDescent="0.25"/>
    <row r="1028227" customFormat="1" x14ac:dyDescent="0.25"/>
    <row r="1028228" customFormat="1" x14ac:dyDescent="0.25"/>
    <row r="1028229" customFormat="1" x14ac:dyDescent="0.25"/>
    <row r="1028230" customFormat="1" x14ac:dyDescent="0.25"/>
    <row r="1028231" customFormat="1" x14ac:dyDescent="0.25"/>
    <row r="1028232" customFormat="1" x14ac:dyDescent="0.25"/>
    <row r="1028233" customFormat="1" x14ac:dyDescent="0.25"/>
    <row r="1028234" customFormat="1" x14ac:dyDescent="0.25"/>
    <row r="1028235" customFormat="1" x14ac:dyDescent="0.25"/>
    <row r="1028236" customFormat="1" x14ac:dyDescent="0.25"/>
    <row r="1028237" customFormat="1" x14ac:dyDescent="0.25"/>
    <row r="1028238" customFormat="1" x14ac:dyDescent="0.25"/>
    <row r="1028239" customFormat="1" x14ac:dyDescent="0.25"/>
    <row r="1028240" customFormat="1" x14ac:dyDescent="0.25"/>
    <row r="1028241" customFormat="1" x14ac:dyDescent="0.25"/>
    <row r="1028242" customFormat="1" x14ac:dyDescent="0.25"/>
    <row r="1028243" customFormat="1" x14ac:dyDescent="0.25"/>
    <row r="1028244" customFormat="1" x14ac:dyDescent="0.25"/>
    <row r="1028245" customFormat="1" x14ac:dyDescent="0.25"/>
    <row r="1028246" customFormat="1" x14ac:dyDescent="0.25"/>
    <row r="1028247" customFormat="1" x14ac:dyDescent="0.25"/>
    <row r="1028248" customFormat="1" x14ac:dyDescent="0.25"/>
    <row r="1028249" customFormat="1" x14ac:dyDescent="0.25"/>
    <row r="1028250" customFormat="1" x14ac:dyDescent="0.25"/>
    <row r="1028251" customFormat="1" x14ac:dyDescent="0.25"/>
    <row r="1028252" customFormat="1" x14ac:dyDescent="0.25"/>
    <row r="1028253" customFormat="1" x14ac:dyDescent="0.25"/>
    <row r="1028254" customFormat="1" x14ac:dyDescent="0.25"/>
    <row r="1028255" customFormat="1" x14ac:dyDescent="0.25"/>
    <row r="1028256" customFormat="1" x14ac:dyDescent="0.25"/>
    <row r="1028257" customFormat="1" x14ac:dyDescent="0.25"/>
    <row r="1028258" customFormat="1" x14ac:dyDescent="0.25"/>
    <row r="1028259" customFormat="1" x14ac:dyDescent="0.25"/>
    <row r="1028260" customFormat="1" x14ac:dyDescent="0.25"/>
    <row r="1028261" customFormat="1" x14ac:dyDescent="0.25"/>
    <row r="1028262" customFormat="1" x14ac:dyDescent="0.25"/>
    <row r="1028263" customFormat="1" x14ac:dyDescent="0.25"/>
    <row r="1028264" customFormat="1" x14ac:dyDescent="0.25"/>
    <row r="1028265" customFormat="1" x14ac:dyDescent="0.25"/>
    <row r="1028266" customFormat="1" x14ac:dyDescent="0.25"/>
    <row r="1028267" customFormat="1" x14ac:dyDescent="0.25"/>
    <row r="1028268" customFormat="1" x14ac:dyDescent="0.25"/>
    <row r="1028269" customFormat="1" x14ac:dyDescent="0.25"/>
    <row r="1028270" customFormat="1" x14ac:dyDescent="0.25"/>
    <row r="1028271" customFormat="1" x14ac:dyDescent="0.25"/>
    <row r="1028272" customFormat="1" x14ac:dyDescent="0.25"/>
    <row r="1028273" customFormat="1" x14ac:dyDescent="0.25"/>
    <row r="1028274" customFormat="1" x14ac:dyDescent="0.25"/>
    <row r="1028275" customFormat="1" x14ac:dyDescent="0.25"/>
    <row r="1028276" customFormat="1" x14ac:dyDescent="0.25"/>
    <row r="1028277" customFormat="1" x14ac:dyDescent="0.25"/>
    <row r="1028278" customFormat="1" x14ac:dyDescent="0.25"/>
    <row r="1028279" customFormat="1" x14ac:dyDescent="0.25"/>
    <row r="1028280" customFormat="1" x14ac:dyDescent="0.25"/>
    <row r="1028281" customFormat="1" x14ac:dyDescent="0.25"/>
    <row r="1028282" customFormat="1" x14ac:dyDescent="0.25"/>
    <row r="1028283" customFormat="1" x14ac:dyDescent="0.25"/>
    <row r="1028284" customFormat="1" x14ac:dyDescent="0.25"/>
    <row r="1028285" customFormat="1" x14ac:dyDescent="0.25"/>
    <row r="1028286" customFormat="1" x14ac:dyDescent="0.25"/>
    <row r="1028287" customFormat="1" x14ac:dyDescent="0.25"/>
    <row r="1028288" customFormat="1" x14ac:dyDescent="0.25"/>
    <row r="1028289" customFormat="1" x14ac:dyDescent="0.25"/>
    <row r="1028290" customFormat="1" x14ac:dyDescent="0.25"/>
    <row r="1028291" customFormat="1" x14ac:dyDescent="0.25"/>
    <row r="1028292" customFormat="1" x14ac:dyDescent="0.25"/>
    <row r="1028293" customFormat="1" x14ac:dyDescent="0.25"/>
    <row r="1028294" customFormat="1" x14ac:dyDescent="0.25"/>
    <row r="1028295" customFormat="1" x14ac:dyDescent="0.25"/>
    <row r="1028296" customFormat="1" x14ac:dyDescent="0.25"/>
    <row r="1028297" customFormat="1" x14ac:dyDescent="0.25"/>
    <row r="1028298" customFormat="1" x14ac:dyDescent="0.25"/>
    <row r="1028299" customFormat="1" x14ac:dyDescent="0.25"/>
    <row r="1028300" customFormat="1" x14ac:dyDescent="0.25"/>
    <row r="1028301" customFormat="1" x14ac:dyDescent="0.25"/>
    <row r="1028302" customFormat="1" x14ac:dyDescent="0.25"/>
    <row r="1028303" customFormat="1" x14ac:dyDescent="0.25"/>
    <row r="1028304" customFormat="1" x14ac:dyDescent="0.25"/>
    <row r="1028305" customFormat="1" x14ac:dyDescent="0.25"/>
    <row r="1028306" customFormat="1" x14ac:dyDescent="0.25"/>
    <row r="1028307" customFormat="1" x14ac:dyDescent="0.25"/>
    <row r="1028308" customFormat="1" x14ac:dyDescent="0.25"/>
    <row r="1028309" customFormat="1" x14ac:dyDescent="0.25"/>
    <row r="1028310" customFormat="1" x14ac:dyDescent="0.25"/>
    <row r="1028311" customFormat="1" x14ac:dyDescent="0.25"/>
    <row r="1028312" customFormat="1" x14ac:dyDescent="0.25"/>
    <row r="1028313" customFormat="1" x14ac:dyDescent="0.25"/>
    <row r="1028314" customFormat="1" x14ac:dyDescent="0.25"/>
    <row r="1028315" customFormat="1" x14ac:dyDescent="0.25"/>
    <row r="1028316" customFormat="1" x14ac:dyDescent="0.25"/>
    <row r="1028317" customFormat="1" x14ac:dyDescent="0.25"/>
    <row r="1028318" customFormat="1" x14ac:dyDescent="0.25"/>
    <row r="1028319" customFormat="1" x14ac:dyDescent="0.25"/>
    <row r="1028320" customFormat="1" x14ac:dyDescent="0.25"/>
    <row r="1028321" customFormat="1" x14ac:dyDescent="0.25"/>
    <row r="1028322" customFormat="1" x14ac:dyDescent="0.25"/>
    <row r="1028323" customFormat="1" x14ac:dyDescent="0.25"/>
    <row r="1028324" customFormat="1" x14ac:dyDescent="0.25"/>
    <row r="1028325" customFormat="1" x14ac:dyDescent="0.25"/>
    <row r="1028326" customFormat="1" x14ac:dyDescent="0.25"/>
    <row r="1028327" customFormat="1" x14ac:dyDescent="0.25"/>
    <row r="1028328" customFormat="1" x14ac:dyDescent="0.25"/>
    <row r="1028329" customFormat="1" x14ac:dyDescent="0.25"/>
    <row r="1028330" customFormat="1" x14ac:dyDescent="0.25"/>
    <row r="1028331" customFormat="1" x14ac:dyDescent="0.25"/>
    <row r="1028332" customFormat="1" x14ac:dyDescent="0.25"/>
    <row r="1028333" customFormat="1" x14ac:dyDescent="0.25"/>
    <row r="1028334" customFormat="1" x14ac:dyDescent="0.25"/>
    <row r="1028335" customFormat="1" x14ac:dyDescent="0.25"/>
    <row r="1028336" customFormat="1" x14ac:dyDescent="0.25"/>
    <row r="1028337" customFormat="1" x14ac:dyDescent="0.25"/>
    <row r="1028338" customFormat="1" x14ac:dyDescent="0.25"/>
    <row r="1028339" customFormat="1" x14ac:dyDescent="0.25"/>
    <row r="1028340" customFormat="1" x14ac:dyDescent="0.25"/>
    <row r="1028341" customFormat="1" x14ac:dyDescent="0.25"/>
    <row r="1028342" customFormat="1" x14ac:dyDescent="0.25"/>
    <row r="1028343" customFormat="1" x14ac:dyDescent="0.25"/>
    <row r="1028344" customFormat="1" x14ac:dyDescent="0.25"/>
    <row r="1028345" customFormat="1" x14ac:dyDescent="0.25"/>
    <row r="1028346" customFormat="1" x14ac:dyDescent="0.25"/>
    <row r="1028347" customFormat="1" x14ac:dyDescent="0.25"/>
    <row r="1028348" customFormat="1" x14ac:dyDescent="0.25"/>
    <row r="1028349" customFormat="1" x14ac:dyDescent="0.25"/>
    <row r="1028350" customFormat="1" x14ac:dyDescent="0.25"/>
    <row r="1028351" customFormat="1" x14ac:dyDescent="0.25"/>
    <row r="1028352" customFormat="1" x14ac:dyDescent="0.25"/>
    <row r="1028353" customFormat="1" x14ac:dyDescent="0.25"/>
    <row r="1028354" customFormat="1" x14ac:dyDescent="0.25"/>
    <row r="1028355" customFormat="1" x14ac:dyDescent="0.25"/>
    <row r="1028356" customFormat="1" x14ac:dyDescent="0.25"/>
    <row r="1028357" customFormat="1" x14ac:dyDescent="0.25"/>
    <row r="1028358" customFormat="1" x14ac:dyDescent="0.25"/>
    <row r="1028359" customFormat="1" x14ac:dyDescent="0.25"/>
    <row r="1028360" customFormat="1" x14ac:dyDescent="0.25"/>
    <row r="1028361" customFormat="1" x14ac:dyDescent="0.25"/>
    <row r="1028362" customFormat="1" x14ac:dyDescent="0.25"/>
    <row r="1028363" customFormat="1" x14ac:dyDescent="0.25"/>
    <row r="1028364" customFormat="1" x14ac:dyDescent="0.25"/>
    <row r="1028365" customFormat="1" x14ac:dyDescent="0.25"/>
    <row r="1028366" customFormat="1" x14ac:dyDescent="0.25"/>
    <row r="1028367" customFormat="1" x14ac:dyDescent="0.25"/>
    <row r="1028368" customFormat="1" x14ac:dyDescent="0.25"/>
    <row r="1028369" customFormat="1" x14ac:dyDescent="0.25"/>
    <row r="1028370" customFormat="1" x14ac:dyDescent="0.25"/>
    <row r="1028371" customFormat="1" x14ac:dyDescent="0.25"/>
    <row r="1028372" customFormat="1" x14ac:dyDescent="0.25"/>
    <row r="1028373" customFormat="1" x14ac:dyDescent="0.25"/>
    <row r="1028374" customFormat="1" x14ac:dyDescent="0.25"/>
    <row r="1028375" customFormat="1" x14ac:dyDescent="0.25"/>
    <row r="1028376" customFormat="1" x14ac:dyDescent="0.25"/>
    <row r="1028377" customFormat="1" x14ac:dyDescent="0.25"/>
    <row r="1028378" customFormat="1" x14ac:dyDescent="0.25"/>
    <row r="1028379" customFormat="1" x14ac:dyDescent="0.25"/>
    <row r="1028380" customFormat="1" x14ac:dyDescent="0.25"/>
    <row r="1028381" customFormat="1" x14ac:dyDescent="0.25"/>
    <row r="1028382" customFormat="1" x14ac:dyDescent="0.25"/>
    <row r="1028383" customFormat="1" x14ac:dyDescent="0.25"/>
    <row r="1028384" customFormat="1" x14ac:dyDescent="0.25"/>
    <row r="1028385" customFormat="1" x14ac:dyDescent="0.25"/>
    <row r="1028386" customFormat="1" x14ac:dyDescent="0.25"/>
    <row r="1028387" customFormat="1" x14ac:dyDescent="0.25"/>
    <row r="1028388" customFormat="1" x14ac:dyDescent="0.25"/>
    <row r="1028389" customFormat="1" x14ac:dyDescent="0.25"/>
    <row r="1028390" customFormat="1" x14ac:dyDescent="0.25"/>
    <row r="1028391" customFormat="1" x14ac:dyDescent="0.25"/>
    <row r="1028392" customFormat="1" x14ac:dyDescent="0.25"/>
    <row r="1028393" customFormat="1" x14ac:dyDescent="0.25"/>
    <row r="1028394" customFormat="1" x14ac:dyDescent="0.25"/>
    <row r="1028395" customFormat="1" x14ac:dyDescent="0.25"/>
    <row r="1028396" customFormat="1" x14ac:dyDescent="0.25"/>
    <row r="1028397" customFormat="1" x14ac:dyDescent="0.25"/>
    <row r="1028398" customFormat="1" x14ac:dyDescent="0.25"/>
    <row r="1028399" customFormat="1" x14ac:dyDescent="0.25"/>
    <row r="1028400" customFormat="1" x14ac:dyDescent="0.25"/>
    <row r="1028401" customFormat="1" x14ac:dyDescent="0.25"/>
    <row r="1028402" customFormat="1" x14ac:dyDescent="0.25"/>
    <row r="1028403" customFormat="1" x14ac:dyDescent="0.25"/>
    <row r="1028404" customFormat="1" x14ac:dyDescent="0.25"/>
    <row r="1028405" customFormat="1" x14ac:dyDescent="0.25"/>
    <row r="1028406" customFormat="1" x14ac:dyDescent="0.25"/>
    <row r="1028407" customFormat="1" x14ac:dyDescent="0.25"/>
    <row r="1028408" customFormat="1" x14ac:dyDescent="0.25"/>
    <row r="1028409" customFormat="1" x14ac:dyDescent="0.25"/>
    <row r="1028410" customFormat="1" x14ac:dyDescent="0.25"/>
    <row r="1028411" customFormat="1" x14ac:dyDescent="0.25"/>
    <row r="1028412" customFormat="1" x14ac:dyDescent="0.25"/>
    <row r="1028413" customFormat="1" x14ac:dyDescent="0.25"/>
    <row r="1028414" customFormat="1" x14ac:dyDescent="0.25"/>
    <row r="1028415" customFormat="1" x14ac:dyDescent="0.25"/>
    <row r="1028416" customFormat="1" x14ac:dyDescent="0.25"/>
    <row r="1028417" customFormat="1" x14ac:dyDescent="0.25"/>
    <row r="1028418" customFormat="1" x14ac:dyDescent="0.25"/>
    <row r="1028419" customFormat="1" x14ac:dyDescent="0.25"/>
    <row r="1028420" customFormat="1" x14ac:dyDescent="0.25"/>
    <row r="1028421" customFormat="1" x14ac:dyDescent="0.25"/>
    <row r="1028422" customFormat="1" x14ac:dyDescent="0.25"/>
    <row r="1028423" customFormat="1" x14ac:dyDescent="0.25"/>
    <row r="1028424" customFormat="1" x14ac:dyDescent="0.25"/>
    <row r="1028425" customFormat="1" x14ac:dyDescent="0.25"/>
    <row r="1028426" customFormat="1" x14ac:dyDescent="0.25"/>
    <row r="1028427" customFormat="1" x14ac:dyDescent="0.25"/>
    <row r="1028428" customFormat="1" x14ac:dyDescent="0.25"/>
    <row r="1028429" customFormat="1" x14ac:dyDescent="0.25"/>
    <row r="1028430" customFormat="1" x14ac:dyDescent="0.25"/>
    <row r="1028431" customFormat="1" x14ac:dyDescent="0.25"/>
    <row r="1028432" customFormat="1" x14ac:dyDescent="0.25"/>
    <row r="1028433" customFormat="1" x14ac:dyDescent="0.25"/>
    <row r="1028434" customFormat="1" x14ac:dyDescent="0.25"/>
    <row r="1028435" customFormat="1" x14ac:dyDescent="0.25"/>
    <row r="1028436" customFormat="1" x14ac:dyDescent="0.25"/>
    <row r="1028437" customFormat="1" x14ac:dyDescent="0.25"/>
    <row r="1028438" customFormat="1" x14ac:dyDescent="0.25"/>
    <row r="1028439" customFormat="1" x14ac:dyDescent="0.25"/>
    <row r="1028440" customFormat="1" x14ac:dyDescent="0.25"/>
    <row r="1028441" customFormat="1" x14ac:dyDescent="0.25"/>
    <row r="1028442" customFormat="1" x14ac:dyDescent="0.25"/>
    <row r="1028443" customFormat="1" x14ac:dyDescent="0.25"/>
    <row r="1028444" customFormat="1" x14ac:dyDescent="0.25"/>
    <row r="1028445" customFormat="1" x14ac:dyDescent="0.25"/>
    <row r="1028446" customFormat="1" x14ac:dyDescent="0.25"/>
    <row r="1028447" customFormat="1" x14ac:dyDescent="0.25"/>
    <row r="1028448" customFormat="1" x14ac:dyDescent="0.25"/>
    <row r="1028449" customFormat="1" x14ac:dyDescent="0.25"/>
    <row r="1028450" customFormat="1" x14ac:dyDescent="0.25"/>
    <row r="1028451" customFormat="1" x14ac:dyDescent="0.25"/>
    <row r="1028452" customFormat="1" x14ac:dyDescent="0.25"/>
    <row r="1028453" customFormat="1" x14ac:dyDescent="0.25"/>
    <row r="1028454" customFormat="1" x14ac:dyDescent="0.25"/>
    <row r="1028455" customFormat="1" x14ac:dyDescent="0.25"/>
    <row r="1028456" customFormat="1" x14ac:dyDescent="0.25"/>
    <row r="1028457" customFormat="1" x14ac:dyDescent="0.25"/>
    <row r="1028458" customFormat="1" x14ac:dyDescent="0.25"/>
    <row r="1028459" customFormat="1" x14ac:dyDescent="0.25"/>
    <row r="1028460" customFormat="1" x14ac:dyDescent="0.25"/>
    <row r="1028461" customFormat="1" x14ac:dyDescent="0.25"/>
    <row r="1028462" customFormat="1" x14ac:dyDescent="0.25"/>
    <row r="1028463" customFormat="1" x14ac:dyDescent="0.25"/>
    <row r="1028464" customFormat="1" x14ac:dyDescent="0.25"/>
    <row r="1028465" customFormat="1" x14ac:dyDescent="0.25"/>
    <row r="1028466" customFormat="1" x14ac:dyDescent="0.25"/>
    <row r="1028467" customFormat="1" x14ac:dyDescent="0.25"/>
    <row r="1028468" customFormat="1" x14ac:dyDescent="0.25"/>
    <row r="1028469" customFormat="1" x14ac:dyDescent="0.25"/>
    <row r="1028470" customFormat="1" x14ac:dyDescent="0.25"/>
    <row r="1028471" customFormat="1" x14ac:dyDescent="0.25"/>
    <row r="1028472" customFormat="1" x14ac:dyDescent="0.25"/>
    <row r="1028473" customFormat="1" x14ac:dyDescent="0.25"/>
    <row r="1028474" customFormat="1" x14ac:dyDescent="0.25"/>
    <row r="1028475" customFormat="1" x14ac:dyDescent="0.25"/>
    <row r="1028476" customFormat="1" x14ac:dyDescent="0.25"/>
    <row r="1028477" customFormat="1" x14ac:dyDescent="0.25"/>
    <row r="1028478" customFormat="1" x14ac:dyDescent="0.25"/>
    <row r="1028479" customFormat="1" x14ac:dyDescent="0.25"/>
    <row r="1028480" customFormat="1" x14ac:dyDescent="0.25"/>
    <row r="1028481" customFormat="1" x14ac:dyDescent="0.25"/>
    <row r="1028482" customFormat="1" x14ac:dyDescent="0.25"/>
    <row r="1028483" customFormat="1" x14ac:dyDescent="0.25"/>
    <row r="1028484" customFormat="1" x14ac:dyDescent="0.25"/>
    <row r="1028485" customFormat="1" x14ac:dyDescent="0.25"/>
    <row r="1028486" customFormat="1" x14ac:dyDescent="0.25"/>
    <row r="1028487" customFormat="1" x14ac:dyDescent="0.25"/>
    <row r="1028488" customFormat="1" x14ac:dyDescent="0.25"/>
    <row r="1028489" customFormat="1" x14ac:dyDescent="0.25"/>
    <row r="1028490" customFormat="1" x14ac:dyDescent="0.25"/>
    <row r="1028491" customFormat="1" x14ac:dyDescent="0.25"/>
    <row r="1028492" customFormat="1" x14ac:dyDescent="0.25"/>
    <row r="1028493" customFormat="1" x14ac:dyDescent="0.25"/>
    <row r="1028494" customFormat="1" x14ac:dyDescent="0.25"/>
    <row r="1028495" customFormat="1" x14ac:dyDescent="0.25"/>
    <row r="1028496" customFormat="1" x14ac:dyDescent="0.25"/>
    <row r="1028497" customFormat="1" x14ac:dyDescent="0.25"/>
    <row r="1028498" customFormat="1" x14ac:dyDescent="0.25"/>
    <row r="1028499" customFormat="1" x14ac:dyDescent="0.25"/>
    <row r="1028500" customFormat="1" x14ac:dyDescent="0.25"/>
    <row r="1028501" customFormat="1" x14ac:dyDescent="0.25"/>
    <row r="1028502" customFormat="1" x14ac:dyDescent="0.25"/>
    <row r="1028503" customFormat="1" x14ac:dyDescent="0.25"/>
    <row r="1028504" customFormat="1" x14ac:dyDescent="0.25"/>
    <row r="1028505" customFormat="1" x14ac:dyDescent="0.25"/>
    <row r="1028506" customFormat="1" x14ac:dyDescent="0.25"/>
    <row r="1028507" customFormat="1" x14ac:dyDescent="0.25"/>
    <row r="1028508" customFormat="1" x14ac:dyDescent="0.25"/>
    <row r="1028509" customFormat="1" x14ac:dyDescent="0.25"/>
    <row r="1028510" customFormat="1" x14ac:dyDescent="0.25"/>
    <row r="1028511" customFormat="1" x14ac:dyDescent="0.25"/>
    <row r="1028512" customFormat="1" x14ac:dyDescent="0.25"/>
    <row r="1028513" customFormat="1" x14ac:dyDescent="0.25"/>
    <row r="1028514" customFormat="1" x14ac:dyDescent="0.25"/>
    <row r="1028515" customFormat="1" x14ac:dyDescent="0.25"/>
    <row r="1028516" customFormat="1" x14ac:dyDescent="0.25"/>
    <row r="1028517" customFormat="1" x14ac:dyDescent="0.25"/>
    <row r="1028518" customFormat="1" x14ac:dyDescent="0.25"/>
    <row r="1028519" customFormat="1" x14ac:dyDescent="0.25"/>
    <row r="1028520" customFormat="1" x14ac:dyDescent="0.25"/>
    <row r="1028521" customFormat="1" x14ac:dyDescent="0.25"/>
    <row r="1028522" customFormat="1" x14ac:dyDescent="0.25"/>
    <row r="1028523" customFormat="1" x14ac:dyDescent="0.25"/>
    <row r="1028524" customFormat="1" x14ac:dyDescent="0.25"/>
    <row r="1028525" customFormat="1" x14ac:dyDescent="0.25"/>
    <row r="1028526" customFormat="1" x14ac:dyDescent="0.25"/>
    <row r="1028527" customFormat="1" x14ac:dyDescent="0.25"/>
    <row r="1028528" customFormat="1" x14ac:dyDescent="0.25"/>
    <row r="1028529" customFormat="1" x14ac:dyDescent="0.25"/>
    <row r="1028530" customFormat="1" x14ac:dyDescent="0.25"/>
    <row r="1028531" customFormat="1" x14ac:dyDescent="0.25"/>
    <row r="1028532" customFormat="1" x14ac:dyDescent="0.25"/>
    <row r="1028533" customFormat="1" x14ac:dyDescent="0.25"/>
    <row r="1028534" customFormat="1" x14ac:dyDescent="0.25"/>
    <row r="1028535" customFormat="1" x14ac:dyDescent="0.25"/>
    <row r="1028536" customFormat="1" x14ac:dyDescent="0.25"/>
    <row r="1028537" customFormat="1" x14ac:dyDescent="0.25"/>
    <row r="1028538" customFormat="1" x14ac:dyDescent="0.25"/>
    <row r="1028539" customFormat="1" x14ac:dyDescent="0.25"/>
    <row r="1028540" customFormat="1" x14ac:dyDescent="0.25"/>
    <row r="1028541" customFormat="1" x14ac:dyDescent="0.25"/>
    <row r="1028542" customFormat="1" x14ac:dyDescent="0.25"/>
    <row r="1028543" customFormat="1" x14ac:dyDescent="0.25"/>
    <row r="1028544" customFormat="1" x14ac:dyDescent="0.25"/>
    <row r="1028545" customFormat="1" x14ac:dyDescent="0.25"/>
    <row r="1028546" customFormat="1" x14ac:dyDescent="0.25"/>
    <row r="1028547" customFormat="1" x14ac:dyDescent="0.25"/>
    <row r="1028548" customFormat="1" x14ac:dyDescent="0.25"/>
    <row r="1028549" customFormat="1" x14ac:dyDescent="0.25"/>
    <row r="1028550" customFormat="1" x14ac:dyDescent="0.25"/>
    <row r="1028551" customFormat="1" x14ac:dyDescent="0.25"/>
    <row r="1028552" customFormat="1" x14ac:dyDescent="0.25"/>
    <row r="1028553" customFormat="1" x14ac:dyDescent="0.25"/>
    <row r="1028554" customFormat="1" x14ac:dyDescent="0.25"/>
    <row r="1028555" customFormat="1" x14ac:dyDescent="0.25"/>
    <row r="1028556" customFormat="1" x14ac:dyDescent="0.25"/>
    <row r="1028557" customFormat="1" x14ac:dyDescent="0.25"/>
    <row r="1028558" customFormat="1" x14ac:dyDescent="0.25"/>
    <row r="1028559" customFormat="1" x14ac:dyDescent="0.25"/>
    <row r="1028560" customFormat="1" x14ac:dyDescent="0.25"/>
    <row r="1028561" customFormat="1" x14ac:dyDescent="0.25"/>
    <row r="1028562" customFormat="1" x14ac:dyDescent="0.25"/>
    <row r="1028563" customFormat="1" x14ac:dyDescent="0.25"/>
    <row r="1028564" customFormat="1" x14ac:dyDescent="0.25"/>
    <row r="1028565" customFormat="1" x14ac:dyDescent="0.25"/>
    <row r="1028566" customFormat="1" x14ac:dyDescent="0.25"/>
    <row r="1028567" customFormat="1" x14ac:dyDescent="0.25"/>
    <row r="1028568" customFormat="1" x14ac:dyDescent="0.25"/>
    <row r="1028569" customFormat="1" x14ac:dyDescent="0.25"/>
    <row r="1028570" customFormat="1" x14ac:dyDescent="0.25"/>
    <row r="1028571" customFormat="1" x14ac:dyDescent="0.25"/>
    <row r="1028572" customFormat="1" x14ac:dyDescent="0.25"/>
    <row r="1028573" customFormat="1" x14ac:dyDescent="0.25"/>
    <row r="1028574" customFormat="1" x14ac:dyDescent="0.25"/>
    <row r="1028575" customFormat="1" x14ac:dyDescent="0.25"/>
    <row r="1028576" customFormat="1" x14ac:dyDescent="0.25"/>
    <row r="1028577" customFormat="1" x14ac:dyDescent="0.25"/>
    <row r="1028578" customFormat="1" x14ac:dyDescent="0.25"/>
    <row r="1028579" customFormat="1" x14ac:dyDescent="0.25"/>
    <row r="1028580" customFormat="1" x14ac:dyDescent="0.25"/>
    <row r="1028581" customFormat="1" x14ac:dyDescent="0.25"/>
    <row r="1028582" customFormat="1" x14ac:dyDescent="0.25"/>
    <row r="1028583" customFormat="1" x14ac:dyDescent="0.25"/>
    <row r="1028584" customFormat="1" x14ac:dyDescent="0.25"/>
    <row r="1028585" customFormat="1" x14ac:dyDescent="0.25"/>
    <row r="1028586" customFormat="1" x14ac:dyDescent="0.25"/>
    <row r="1028587" customFormat="1" x14ac:dyDescent="0.25"/>
    <row r="1028588" customFormat="1" x14ac:dyDescent="0.25"/>
    <row r="1028589" customFormat="1" x14ac:dyDescent="0.25"/>
    <row r="1028590" customFormat="1" x14ac:dyDescent="0.25"/>
    <row r="1028591" customFormat="1" x14ac:dyDescent="0.25"/>
    <row r="1028592" customFormat="1" x14ac:dyDescent="0.25"/>
    <row r="1028593" customFormat="1" x14ac:dyDescent="0.25"/>
    <row r="1028594" customFormat="1" x14ac:dyDescent="0.25"/>
    <row r="1028595" customFormat="1" x14ac:dyDescent="0.25"/>
    <row r="1028596" customFormat="1" x14ac:dyDescent="0.25"/>
    <row r="1028597" customFormat="1" x14ac:dyDescent="0.25"/>
    <row r="1028598" customFormat="1" x14ac:dyDescent="0.25"/>
    <row r="1028599" customFormat="1" x14ac:dyDescent="0.25"/>
    <row r="1028600" customFormat="1" x14ac:dyDescent="0.25"/>
    <row r="1028601" customFormat="1" x14ac:dyDescent="0.25"/>
    <row r="1028602" customFormat="1" x14ac:dyDescent="0.25"/>
    <row r="1028603" customFormat="1" x14ac:dyDescent="0.25"/>
    <row r="1028604" customFormat="1" x14ac:dyDescent="0.25"/>
    <row r="1028605" customFormat="1" x14ac:dyDescent="0.25"/>
    <row r="1028606" customFormat="1" x14ac:dyDescent="0.25"/>
    <row r="1028607" customFormat="1" x14ac:dyDescent="0.25"/>
    <row r="1028608" customFormat="1" x14ac:dyDescent="0.25"/>
    <row r="1028609" customFormat="1" x14ac:dyDescent="0.25"/>
    <row r="1028610" customFormat="1" x14ac:dyDescent="0.25"/>
    <row r="1028611" customFormat="1" x14ac:dyDescent="0.25"/>
    <row r="1028612" customFormat="1" x14ac:dyDescent="0.25"/>
    <row r="1028613" customFormat="1" x14ac:dyDescent="0.25"/>
    <row r="1028614" customFormat="1" x14ac:dyDescent="0.25"/>
    <row r="1028615" customFormat="1" x14ac:dyDescent="0.25"/>
    <row r="1028616" customFormat="1" x14ac:dyDescent="0.25"/>
    <row r="1028617" customFormat="1" x14ac:dyDescent="0.25"/>
    <row r="1028618" customFormat="1" x14ac:dyDescent="0.25"/>
    <row r="1028619" customFormat="1" x14ac:dyDescent="0.25"/>
    <row r="1028620" customFormat="1" x14ac:dyDescent="0.25"/>
    <row r="1028621" customFormat="1" x14ac:dyDescent="0.25"/>
    <row r="1028622" customFormat="1" x14ac:dyDescent="0.25"/>
    <row r="1028623" customFormat="1" x14ac:dyDescent="0.25"/>
    <row r="1028624" customFormat="1" x14ac:dyDescent="0.25"/>
    <row r="1028625" customFormat="1" x14ac:dyDescent="0.25"/>
    <row r="1028626" customFormat="1" x14ac:dyDescent="0.25"/>
    <row r="1028627" customFormat="1" x14ac:dyDescent="0.25"/>
    <row r="1028628" customFormat="1" x14ac:dyDescent="0.25"/>
    <row r="1028629" customFormat="1" x14ac:dyDescent="0.25"/>
    <row r="1028630" customFormat="1" x14ac:dyDescent="0.25"/>
    <row r="1028631" customFormat="1" x14ac:dyDescent="0.25"/>
    <row r="1028632" customFormat="1" x14ac:dyDescent="0.25"/>
    <row r="1028633" customFormat="1" x14ac:dyDescent="0.25"/>
    <row r="1028634" customFormat="1" x14ac:dyDescent="0.25"/>
    <row r="1028635" customFormat="1" x14ac:dyDescent="0.25"/>
    <row r="1028636" customFormat="1" x14ac:dyDescent="0.25"/>
    <row r="1028637" customFormat="1" x14ac:dyDescent="0.25"/>
    <row r="1028638" customFormat="1" x14ac:dyDescent="0.25"/>
    <row r="1028639" customFormat="1" x14ac:dyDescent="0.25"/>
    <row r="1028640" customFormat="1" x14ac:dyDescent="0.25"/>
    <row r="1028641" customFormat="1" x14ac:dyDescent="0.25"/>
    <row r="1028642" customFormat="1" x14ac:dyDescent="0.25"/>
    <row r="1028643" customFormat="1" x14ac:dyDescent="0.25"/>
    <row r="1028644" customFormat="1" x14ac:dyDescent="0.25"/>
    <row r="1028645" customFormat="1" x14ac:dyDescent="0.25"/>
    <row r="1028646" customFormat="1" x14ac:dyDescent="0.25"/>
    <row r="1028647" customFormat="1" x14ac:dyDescent="0.25"/>
    <row r="1028648" customFormat="1" x14ac:dyDescent="0.25"/>
    <row r="1028649" customFormat="1" x14ac:dyDescent="0.25"/>
    <row r="1028650" customFormat="1" x14ac:dyDescent="0.25"/>
    <row r="1028651" customFormat="1" x14ac:dyDescent="0.25"/>
    <row r="1028652" customFormat="1" x14ac:dyDescent="0.25"/>
    <row r="1028653" customFormat="1" x14ac:dyDescent="0.25"/>
    <row r="1028654" customFormat="1" x14ac:dyDescent="0.25"/>
    <row r="1028655" customFormat="1" x14ac:dyDescent="0.25"/>
    <row r="1028656" customFormat="1" x14ac:dyDescent="0.25"/>
    <row r="1028657" customFormat="1" x14ac:dyDescent="0.25"/>
    <row r="1028658" customFormat="1" x14ac:dyDescent="0.25"/>
    <row r="1028659" customFormat="1" x14ac:dyDescent="0.25"/>
    <row r="1028660" customFormat="1" x14ac:dyDescent="0.25"/>
    <row r="1028661" customFormat="1" x14ac:dyDescent="0.25"/>
    <row r="1028662" customFormat="1" x14ac:dyDescent="0.25"/>
    <row r="1028663" customFormat="1" x14ac:dyDescent="0.25"/>
    <row r="1028664" customFormat="1" x14ac:dyDescent="0.25"/>
    <row r="1028665" customFormat="1" x14ac:dyDescent="0.25"/>
    <row r="1028666" customFormat="1" x14ac:dyDescent="0.25"/>
    <row r="1028667" customFormat="1" x14ac:dyDescent="0.25"/>
    <row r="1028668" customFormat="1" x14ac:dyDescent="0.25"/>
    <row r="1028669" customFormat="1" x14ac:dyDescent="0.25"/>
    <row r="1028670" customFormat="1" x14ac:dyDescent="0.25"/>
    <row r="1028671" customFormat="1" x14ac:dyDescent="0.25"/>
    <row r="1028672" customFormat="1" x14ac:dyDescent="0.25"/>
    <row r="1028673" customFormat="1" x14ac:dyDescent="0.25"/>
    <row r="1028674" customFormat="1" x14ac:dyDescent="0.25"/>
    <row r="1028675" customFormat="1" x14ac:dyDescent="0.25"/>
    <row r="1028676" customFormat="1" x14ac:dyDescent="0.25"/>
    <row r="1028677" customFormat="1" x14ac:dyDescent="0.25"/>
    <row r="1028678" customFormat="1" x14ac:dyDescent="0.25"/>
    <row r="1028679" customFormat="1" x14ac:dyDescent="0.25"/>
    <row r="1028680" customFormat="1" x14ac:dyDescent="0.25"/>
    <row r="1028681" customFormat="1" x14ac:dyDescent="0.25"/>
    <row r="1028682" customFormat="1" x14ac:dyDescent="0.25"/>
    <row r="1028683" customFormat="1" x14ac:dyDescent="0.25"/>
    <row r="1028684" customFormat="1" x14ac:dyDescent="0.25"/>
    <row r="1028685" customFormat="1" x14ac:dyDescent="0.25"/>
    <row r="1028686" customFormat="1" x14ac:dyDescent="0.25"/>
    <row r="1028687" customFormat="1" x14ac:dyDescent="0.25"/>
    <row r="1028688" customFormat="1" x14ac:dyDescent="0.25"/>
    <row r="1028689" customFormat="1" x14ac:dyDescent="0.25"/>
    <row r="1028690" customFormat="1" x14ac:dyDescent="0.25"/>
    <row r="1028691" customFormat="1" x14ac:dyDescent="0.25"/>
    <row r="1028692" customFormat="1" x14ac:dyDescent="0.25"/>
    <row r="1028693" customFormat="1" x14ac:dyDescent="0.25"/>
    <row r="1028694" customFormat="1" x14ac:dyDescent="0.25"/>
    <row r="1028695" customFormat="1" x14ac:dyDescent="0.25"/>
    <row r="1028696" customFormat="1" x14ac:dyDescent="0.25"/>
    <row r="1028697" customFormat="1" x14ac:dyDescent="0.25"/>
    <row r="1028698" customFormat="1" x14ac:dyDescent="0.25"/>
    <row r="1028699" customFormat="1" x14ac:dyDescent="0.25"/>
    <row r="1028700" customFormat="1" x14ac:dyDescent="0.25"/>
    <row r="1028701" customFormat="1" x14ac:dyDescent="0.25"/>
    <row r="1028702" customFormat="1" x14ac:dyDescent="0.25"/>
    <row r="1028703" customFormat="1" x14ac:dyDescent="0.25"/>
    <row r="1028704" customFormat="1" x14ac:dyDescent="0.25"/>
    <row r="1028705" customFormat="1" x14ac:dyDescent="0.25"/>
    <row r="1028706" customFormat="1" x14ac:dyDescent="0.25"/>
    <row r="1028707" customFormat="1" x14ac:dyDescent="0.25"/>
    <row r="1028708" customFormat="1" x14ac:dyDescent="0.25"/>
    <row r="1028709" customFormat="1" x14ac:dyDescent="0.25"/>
    <row r="1028710" customFormat="1" x14ac:dyDescent="0.25"/>
    <row r="1028711" customFormat="1" x14ac:dyDescent="0.25"/>
    <row r="1028712" customFormat="1" x14ac:dyDescent="0.25"/>
    <row r="1028713" customFormat="1" x14ac:dyDescent="0.25"/>
    <row r="1028714" customFormat="1" x14ac:dyDescent="0.25"/>
    <row r="1028715" customFormat="1" x14ac:dyDescent="0.25"/>
    <row r="1028716" customFormat="1" x14ac:dyDescent="0.25"/>
    <row r="1028717" customFormat="1" x14ac:dyDescent="0.25"/>
    <row r="1028718" customFormat="1" x14ac:dyDescent="0.25"/>
    <row r="1028719" customFormat="1" x14ac:dyDescent="0.25"/>
    <row r="1028720" customFormat="1" x14ac:dyDescent="0.25"/>
    <row r="1028721" customFormat="1" x14ac:dyDescent="0.25"/>
    <row r="1028722" customFormat="1" x14ac:dyDescent="0.25"/>
    <row r="1028723" customFormat="1" x14ac:dyDescent="0.25"/>
    <row r="1028724" customFormat="1" x14ac:dyDescent="0.25"/>
    <row r="1028725" customFormat="1" x14ac:dyDescent="0.25"/>
    <row r="1028726" customFormat="1" x14ac:dyDescent="0.25"/>
    <row r="1028727" customFormat="1" x14ac:dyDescent="0.25"/>
    <row r="1028728" customFormat="1" x14ac:dyDescent="0.25"/>
    <row r="1028729" customFormat="1" x14ac:dyDescent="0.25"/>
    <row r="1028730" customFormat="1" x14ac:dyDescent="0.25"/>
    <row r="1028731" customFormat="1" x14ac:dyDescent="0.25"/>
    <row r="1028732" customFormat="1" x14ac:dyDescent="0.25"/>
    <row r="1028733" customFormat="1" x14ac:dyDescent="0.25"/>
    <row r="1028734" customFormat="1" x14ac:dyDescent="0.25"/>
    <row r="1028735" customFormat="1" x14ac:dyDescent="0.25"/>
    <row r="1028736" customFormat="1" x14ac:dyDescent="0.25"/>
    <row r="1028737" customFormat="1" x14ac:dyDescent="0.25"/>
    <row r="1028738" customFormat="1" x14ac:dyDescent="0.25"/>
    <row r="1028739" customFormat="1" x14ac:dyDescent="0.25"/>
    <row r="1028740" customFormat="1" x14ac:dyDescent="0.25"/>
    <row r="1028741" customFormat="1" x14ac:dyDescent="0.25"/>
    <row r="1028742" customFormat="1" x14ac:dyDescent="0.25"/>
    <row r="1028743" customFormat="1" x14ac:dyDescent="0.25"/>
    <row r="1028744" customFormat="1" x14ac:dyDescent="0.25"/>
    <row r="1028745" customFormat="1" x14ac:dyDescent="0.25"/>
    <row r="1028746" customFormat="1" x14ac:dyDescent="0.25"/>
    <row r="1028747" customFormat="1" x14ac:dyDescent="0.25"/>
    <row r="1028748" customFormat="1" x14ac:dyDescent="0.25"/>
    <row r="1028749" customFormat="1" x14ac:dyDescent="0.25"/>
    <row r="1028750" customFormat="1" x14ac:dyDescent="0.25"/>
    <row r="1028751" customFormat="1" x14ac:dyDescent="0.25"/>
    <row r="1028752" customFormat="1" x14ac:dyDescent="0.25"/>
    <row r="1028753" customFormat="1" x14ac:dyDescent="0.25"/>
    <row r="1028754" customFormat="1" x14ac:dyDescent="0.25"/>
    <row r="1028755" customFormat="1" x14ac:dyDescent="0.25"/>
    <row r="1028756" customFormat="1" x14ac:dyDescent="0.25"/>
    <row r="1028757" customFormat="1" x14ac:dyDescent="0.25"/>
    <row r="1028758" customFormat="1" x14ac:dyDescent="0.25"/>
    <row r="1028759" customFormat="1" x14ac:dyDescent="0.25"/>
    <row r="1028760" customFormat="1" x14ac:dyDescent="0.25"/>
    <row r="1028761" customFormat="1" x14ac:dyDescent="0.25"/>
    <row r="1028762" customFormat="1" x14ac:dyDescent="0.25"/>
    <row r="1028763" customFormat="1" x14ac:dyDescent="0.25"/>
    <row r="1028764" customFormat="1" x14ac:dyDescent="0.25"/>
    <row r="1028765" customFormat="1" x14ac:dyDescent="0.25"/>
    <row r="1028766" customFormat="1" x14ac:dyDescent="0.25"/>
    <row r="1028767" customFormat="1" x14ac:dyDescent="0.25"/>
    <row r="1028768" customFormat="1" x14ac:dyDescent="0.25"/>
    <row r="1028769" customFormat="1" x14ac:dyDescent="0.25"/>
    <row r="1028770" customFormat="1" x14ac:dyDescent="0.25"/>
    <row r="1028771" customFormat="1" x14ac:dyDescent="0.25"/>
    <row r="1028772" customFormat="1" x14ac:dyDescent="0.25"/>
    <row r="1028773" customFormat="1" x14ac:dyDescent="0.25"/>
    <row r="1028774" customFormat="1" x14ac:dyDescent="0.25"/>
    <row r="1028775" customFormat="1" x14ac:dyDescent="0.25"/>
    <row r="1028776" customFormat="1" x14ac:dyDescent="0.25"/>
    <row r="1028777" customFormat="1" x14ac:dyDescent="0.25"/>
    <row r="1028778" customFormat="1" x14ac:dyDescent="0.25"/>
    <row r="1028779" customFormat="1" x14ac:dyDescent="0.25"/>
    <row r="1028780" customFormat="1" x14ac:dyDescent="0.25"/>
    <row r="1028781" customFormat="1" x14ac:dyDescent="0.25"/>
    <row r="1028782" customFormat="1" x14ac:dyDescent="0.25"/>
    <row r="1028783" customFormat="1" x14ac:dyDescent="0.25"/>
    <row r="1028784" customFormat="1" x14ac:dyDescent="0.25"/>
    <row r="1028785" customFormat="1" x14ac:dyDescent="0.25"/>
    <row r="1028786" customFormat="1" x14ac:dyDescent="0.25"/>
    <row r="1028787" customFormat="1" x14ac:dyDescent="0.25"/>
    <row r="1028788" customFormat="1" x14ac:dyDescent="0.25"/>
    <row r="1028789" customFormat="1" x14ac:dyDescent="0.25"/>
    <row r="1028790" customFormat="1" x14ac:dyDescent="0.25"/>
    <row r="1028791" customFormat="1" x14ac:dyDescent="0.25"/>
    <row r="1028792" customFormat="1" x14ac:dyDescent="0.25"/>
    <row r="1028793" customFormat="1" x14ac:dyDescent="0.25"/>
    <row r="1028794" customFormat="1" x14ac:dyDescent="0.25"/>
    <row r="1028795" customFormat="1" x14ac:dyDescent="0.25"/>
    <row r="1028796" customFormat="1" x14ac:dyDescent="0.25"/>
    <row r="1028797" customFormat="1" x14ac:dyDescent="0.25"/>
    <row r="1028798" customFormat="1" x14ac:dyDescent="0.25"/>
    <row r="1028799" customFormat="1" x14ac:dyDescent="0.25"/>
    <row r="1028800" customFormat="1" x14ac:dyDescent="0.25"/>
    <row r="1028801" customFormat="1" x14ac:dyDescent="0.25"/>
    <row r="1028802" customFormat="1" x14ac:dyDescent="0.25"/>
    <row r="1028803" customFormat="1" x14ac:dyDescent="0.25"/>
    <row r="1028804" customFormat="1" x14ac:dyDescent="0.25"/>
    <row r="1028805" customFormat="1" x14ac:dyDescent="0.25"/>
    <row r="1028806" customFormat="1" x14ac:dyDescent="0.25"/>
    <row r="1028807" customFormat="1" x14ac:dyDescent="0.25"/>
    <row r="1028808" customFormat="1" x14ac:dyDescent="0.25"/>
    <row r="1028809" customFormat="1" x14ac:dyDescent="0.25"/>
    <row r="1028810" customFormat="1" x14ac:dyDescent="0.25"/>
    <row r="1028811" customFormat="1" x14ac:dyDescent="0.25"/>
    <row r="1028812" customFormat="1" x14ac:dyDescent="0.25"/>
    <row r="1028813" customFormat="1" x14ac:dyDescent="0.25"/>
    <row r="1028814" customFormat="1" x14ac:dyDescent="0.25"/>
    <row r="1028815" customFormat="1" x14ac:dyDescent="0.25"/>
    <row r="1028816" customFormat="1" x14ac:dyDescent="0.25"/>
    <row r="1028817" customFormat="1" x14ac:dyDescent="0.25"/>
    <row r="1028818" customFormat="1" x14ac:dyDescent="0.25"/>
    <row r="1028819" customFormat="1" x14ac:dyDescent="0.25"/>
    <row r="1028820" customFormat="1" x14ac:dyDescent="0.25"/>
    <row r="1028821" customFormat="1" x14ac:dyDescent="0.25"/>
    <row r="1028822" customFormat="1" x14ac:dyDescent="0.25"/>
    <row r="1028823" customFormat="1" x14ac:dyDescent="0.25"/>
    <row r="1028824" customFormat="1" x14ac:dyDescent="0.25"/>
    <row r="1028825" customFormat="1" x14ac:dyDescent="0.25"/>
    <row r="1028826" customFormat="1" x14ac:dyDescent="0.25"/>
    <row r="1028827" customFormat="1" x14ac:dyDescent="0.25"/>
    <row r="1028828" customFormat="1" x14ac:dyDescent="0.25"/>
    <row r="1028829" customFormat="1" x14ac:dyDescent="0.25"/>
    <row r="1028830" customFormat="1" x14ac:dyDescent="0.25"/>
    <row r="1028831" customFormat="1" x14ac:dyDescent="0.25"/>
    <row r="1028832" customFormat="1" x14ac:dyDescent="0.25"/>
    <row r="1028833" customFormat="1" x14ac:dyDescent="0.25"/>
    <row r="1028834" customFormat="1" x14ac:dyDescent="0.25"/>
    <row r="1028835" customFormat="1" x14ac:dyDescent="0.25"/>
    <row r="1028836" customFormat="1" x14ac:dyDescent="0.25"/>
    <row r="1028837" customFormat="1" x14ac:dyDescent="0.25"/>
    <row r="1028838" customFormat="1" x14ac:dyDescent="0.25"/>
    <row r="1028839" customFormat="1" x14ac:dyDescent="0.25"/>
    <row r="1028840" customFormat="1" x14ac:dyDescent="0.25"/>
    <row r="1028841" customFormat="1" x14ac:dyDescent="0.25"/>
    <row r="1028842" customFormat="1" x14ac:dyDescent="0.25"/>
    <row r="1028843" customFormat="1" x14ac:dyDescent="0.25"/>
    <row r="1028844" customFormat="1" x14ac:dyDescent="0.25"/>
    <row r="1028845" customFormat="1" x14ac:dyDescent="0.25"/>
    <row r="1028846" customFormat="1" x14ac:dyDescent="0.25"/>
    <row r="1028847" customFormat="1" x14ac:dyDescent="0.25"/>
    <row r="1028848" customFormat="1" x14ac:dyDescent="0.25"/>
    <row r="1028849" customFormat="1" x14ac:dyDescent="0.25"/>
    <row r="1028850" customFormat="1" x14ac:dyDescent="0.25"/>
    <row r="1028851" customFormat="1" x14ac:dyDescent="0.25"/>
    <row r="1028852" customFormat="1" x14ac:dyDescent="0.25"/>
    <row r="1028853" customFormat="1" x14ac:dyDescent="0.25"/>
    <row r="1028854" customFormat="1" x14ac:dyDescent="0.25"/>
    <row r="1028855" customFormat="1" x14ac:dyDescent="0.25"/>
    <row r="1028856" customFormat="1" x14ac:dyDescent="0.25"/>
    <row r="1028857" customFormat="1" x14ac:dyDescent="0.25"/>
    <row r="1028858" customFormat="1" x14ac:dyDescent="0.25"/>
    <row r="1028859" customFormat="1" x14ac:dyDescent="0.25"/>
    <row r="1028860" customFormat="1" x14ac:dyDescent="0.25"/>
    <row r="1028861" customFormat="1" x14ac:dyDescent="0.25"/>
    <row r="1028862" customFormat="1" x14ac:dyDescent="0.25"/>
    <row r="1028863" customFormat="1" x14ac:dyDescent="0.25"/>
    <row r="1028864" customFormat="1" x14ac:dyDescent="0.25"/>
    <row r="1028865" customFormat="1" x14ac:dyDescent="0.25"/>
    <row r="1028866" customFormat="1" x14ac:dyDescent="0.25"/>
    <row r="1028867" customFormat="1" x14ac:dyDescent="0.25"/>
    <row r="1028868" customFormat="1" x14ac:dyDescent="0.25"/>
    <row r="1028869" customFormat="1" x14ac:dyDescent="0.25"/>
    <row r="1028870" customFormat="1" x14ac:dyDescent="0.25"/>
    <row r="1028871" customFormat="1" x14ac:dyDescent="0.25"/>
    <row r="1028872" customFormat="1" x14ac:dyDescent="0.25"/>
    <row r="1028873" customFormat="1" x14ac:dyDescent="0.25"/>
    <row r="1028874" customFormat="1" x14ac:dyDescent="0.25"/>
    <row r="1028875" customFormat="1" x14ac:dyDescent="0.25"/>
    <row r="1028876" customFormat="1" x14ac:dyDescent="0.25"/>
    <row r="1028877" customFormat="1" x14ac:dyDescent="0.25"/>
    <row r="1028878" customFormat="1" x14ac:dyDescent="0.25"/>
    <row r="1028879" customFormat="1" x14ac:dyDescent="0.25"/>
    <row r="1028880" customFormat="1" x14ac:dyDescent="0.25"/>
    <row r="1028881" customFormat="1" x14ac:dyDescent="0.25"/>
    <row r="1028882" customFormat="1" x14ac:dyDescent="0.25"/>
    <row r="1028883" customFormat="1" x14ac:dyDescent="0.25"/>
    <row r="1028884" customFormat="1" x14ac:dyDescent="0.25"/>
    <row r="1028885" customFormat="1" x14ac:dyDescent="0.25"/>
    <row r="1028886" customFormat="1" x14ac:dyDescent="0.25"/>
    <row r="1028887" customFormat="1" x14ac:dyDescent="0.25"/>
    <row r="1028888" customFormat="1" x14ac:dyDescent="0.25"/>
    <row r="1028889" customFormat="1" x14ac:dyDescent="0.25"/>
    <row r="1028890" customFormat="1" x14ac:dyDescent="0.25"/>
    <row r="1028891" customFormat="1" x14ac:dyDescent="0.25"/>
    <row r="1028892" customFormat="1" x14ac:dyDescent="0.25"/>
    <row r="1028893" customFormat="1" x14ac:dyDescent="0.25"/>
    <row r="1028894" customFormat="1" x14ac:dyDescent="0.25"/>
    <row r="1028895" customFormat="1" x14ac:dyDescent="0.25"/>
    <row r="1028896" customFormat="1" x14ac:dyDescent="0.25"/>
    <row r="1028897" customFormat="1" x14ac:dyDescent="0.25"/>
    <row r="1028898" customFormat="1" x14ac:dyDescent="0.25"/>
    <row r="1028899" customFormat="1" x14ac:dyDescent="0.25"/>
    <row r="1028900" customFormat="1" x14ac:dyDescent="0.25"/>
    <row r="1028901" customFormat="1" x14ac:dyDescent="0.25"/>
    <row r="1028902" customFormat="1" x14ac:dyDescent="0.25"/>
    <row r="1028903" customFormat="1" x14ac:dyDescent="0.25"/>
    <row r="1028904" customFormat="1" x14ac:dyDescent="0.25"/>
    <row r="1028905" customFormat="1" x14ac:dyDescent="0.25"/>
    <row r="1028906" customFormat="1" x14ac:dyDescent="0.25"/>
    <row r="1028907" customFormat="1" x14ac:dyDescent="0.25"/>
    <row r="1028908" customFormat="1" x14ac:dyDescent="0.25"/>
    <row r="1028909" customFormat="1" x14ac:dyDescent="0.25"/>
    <row r="1028910" customFormat="1" x14ac:dyDescent="0.25"/>
    <row r="1028911" customFormat="1" x14ac:dyDescent="0.25"/>
    <row r="1028912" customFormat="1" x14ac:dyDescent="0.25"/>
    <row r="1028913" customFormat="1" x14ac:dyDescent="0.25"/>
    <row r="1028914" customFormat="1" x14ac:dyDescent="0.25"/>
    <row r="1028915" customFormat="1" x14ac:dyDescent="0.25"/>
    <row r="1028916" customFormat="1" x14ac:dyDescent="0.25"/>
    <row r="1028917" customFormat="1" x14ac:dyDescent="0.25"/>
    <row r="1028918" customFormat="1" x14ac:dyDescent="0.25"/>
    <row r="1028919" customFormat="1" x14ac:dyDescent="0.25"/>
    <row r="1028920" customFormat="1" x14ac:dyDescent="0.25"/>
    <row r="1028921" customFormat="1" x14ac:dyDescent="0.25"/>
    <row r="1028922" customFormat="1" x14ac:dyDescent="0.25"/>
    <row r="1028923" customFormat="1" x14ac:dyDescent="0.25"/>
    <row r="1028924" customFormat="1" x14ac:dyDescent="0.25"/>
    <row r="1028925" customFormat="1" x14ac:dyDescent="0.25"/>
    <row r="1028926" customFormat="1" x14ac:dyDescent="0.25"/>
    <row r="1028927" customFormat="1" x14ac:dyDescent="0.25"/>
    <row r="1028928" customFormat="1" x14ac:dyDescent="0.25"/>
    <row r="1028929" customFormat="1" x14ac:dyDescent="0.25"/>
    <row r="1028930" customFormat="1" x14ac:dyDescent="0.25"/>
    <row r="1028931" customFormat="1" x14ac:dyDescent="0.25"/>
    <row r="1028932" customFormat="1" x14ac:dyDescent="0.25"/>
    <row r="1028933" customFormat="1" x14ac:dyDescent="0.25"/>
    <row r="1028934" customFormat="1" x14ac:dyDescent="0.25"/>
    <row r="1028935" customFormat="1" x14ac:dyDescent="0.25"/>
    <row r="1028936" customFormat="1" x14ac:dyDescent="0.25"/>
    <row r="1028937" customFormat="1" x14ac:dyDescent="0.25"/>
    <row r="1028938" customFormat="1" x14ac:dyDescent="0.25"/>
    <row r="1028939" customFormat="1" x14ac:dyDescent="0.25"/>
    <row r="1028940" customFormat="1" x14ac:dyDescent="0.25"/>
    <row r="1028941" customFormat="1" x14ac:dyDescent="0.25"/>
    <row r="1028942" customFormat="1" x14ac:dyDescent="0.25"/>
    <row r="1028943" customFormat="1" x14ac:dyDescent="0.25"/>
    <row r="1028944" customFormat="1" x14ac:dyDescent="0.25"/>
    <row r="1028945" customFormat="1" x14ac:dyDescent="0.25"/>
    <row r="1028946" customFormat="1" x14ac:dyDescent="0.25"/>
    <row r="1028947" customFormat="1" x14ac:dyDescent="0.25"/>
    <row r="1028948" customFormat="1" x14ac:dyDescent="0.25"/>
    <row r="1028949" customFormat="1" x14ac:dyDescent="0.25"/>
    <row r="1028950" customFormat="1" x14ac:dyDescent="0.25"/>
    <row r="1028951" customFormat="1" x14ac:dyDescent="0.25"/>
    <row r="1028952" customFormat="1" x14ac:dyDescent="0.25"/>
    <row r="1028953" customFormat="1" x14ac:dyDescent="0.25"/>
    <row r="1028954" customFormat="1" x14ac:dyDescent="0.25"/>
    <row r="1028955" customFormat="1" x14ac:dyDescent="0.25"/>
    <row r="1028956" customFormat="1" x14ac:dyDescent="0.25"/>
    <row r="1028957" customFormat="1" x14ac:dyDescent="0.25"/>
    <row r="1028958" customFormat="1" x14ac:dyDescent="0.25"/>
    <row r="1028959" customFormat="1" x14ac:dyDescent="0.25"/>
    <row r="1028960" customFormat="1" x14ac:dyDescent="0.25"/>
    <row r="1028961" customFormat="1" x14ac:dyDescent="0.25"/>
    <row r="1028962" customFormat="1" x14ac:dyDescent="0.25"/>
    <row r="1028963" customFormat="1" x14ac:dyDescent="0.25"/>
    <row r="1028964" customFormat="1" x14ac:dyDescent="0.25"/>
    <row r="1028965" customFormat="1" x14ac:dyDescent="0.25"/>
    <row r="1028966" customFormat="1" x14ac:dyDescent="0.25"/>
    <row r="1028967" customFormat="1" x14ac:dyDescent="0.25"/>
    <row r="1028968" customFormat="1" x14ac:dyDescent="0.25"/>
    <row r="1028969" customFormat="1" x14ac:dyDescent="0.25"/>
    <row r="1028970" customFormat="1" x14ac:dyDescent="0.25"/>
    <row r="1028971" customFormat="1" x14ac:dyDescent="0.25"/>
    <row r="1028972" customFormat="1" x14ac:dyDescent="0.25"/>
    <row r="1028973" customFormat="1" x14ac:dyDescent="0.25"/>
    <row r="1028974" customFormat="1" x14ac:dyDescent="0.25"/>
    <row r="1028975" customFormat="1" x14ac:dyDescent="0.25"/>
    <row r="1028976" customFormat="1" x14ac:dyDescent="0.25"/>
    <row r="1028977" customFormat="1" x14ac:dyDescent="0.25"/>
    <row r="1028978" customFormat="1" x14ac:dyDescent="0.25"/>
    <row r="1028979" customFormat="1" x14ac:dyDescent="0.25"/>
    <row r="1028980" customFormat="1" x14ac:dyDescent="0.25"/>
    <row r="1028981" customFormat="1" x14ac:dyDescent="0.25"/>
    <row r="1028982" customFormat="1" x14ac:dyDescent="0.25"/>
    <row r="1028983" customFormat="1" x14ac:dyDescent="0.25"/>
    <row r="1028984" customFormat="1" x14ac:dyDescent="0.25"/>
    <row r="1028985" customFormat="1" x14ac:dyDescent="0.25"/>
    <row r="1028986" customFormat="1" x14ac:dyDescent="0.25"/>
    <row r="1028987" customFormat="1" x14ac:dyDescent="0.25"/>
    <row r="1028988" customFormat="1" x14ac:dyDescent="0.25"/>
    <row r="1028989" customFormat="1" x14ac:dyDescent="0.25"/>
    <row r="1028990" customFormat="1" x14ac:dyDescent="0.25"/>
    <row r="1028991" customFormat="1" x14ac:dyDescent="0.25"/>
    <row r="1028992" customFormat="1" x14ac:dyDescent="0.25"/>
    <row r="1028993" customFormat="1" x14ac:dyDescent="0.25"/>
    <row r="1028994" customFormat="1" x14ac:dyDescent="0.25"/>
    <row r="1028995" customFormat="1" x14ac:dyDescent="0.25"/>
    <row r="1028996" customFormat="1" x14ac:dyDescent="0.25"/>
    <row r="1028997" customFormat="1" x14ac:dyDescent="0.25"/>
    <row r="1028998" customFormat="1" x14ac:dyDescent="0.25"/>
    <row r="1028999" customFormat="1" x14ac:dyDescent="0.25"/>
    <row r="1029000" customFormat="1" x14ac:dyDescent="0.25"/>
    <row r="1029001" customFormat="1" x14ac:dyDescent="0.25"/>
    <row r="1029002" customFormat="1" x14ac:dyDescent="0.25"/>
    <row r="1029003" customFormat="1" x14ac:dyDescent="0.25"/>
    <row r="1029004" customFormat="1" x14ac:dyDescent="0.25"/>
    <row r="1029005" customFormat="1" x14ac:dyDescent="0.25"/>
    <row r="1029006" customFormat="1" x14ac:dyDescent="0.25"/>
    <row r="1029007" customFormat="1" x14ac:dyDescent="0.25"/>
    <row r="1029008" customFormat="1" x14ac:dyDescent="0.25"/>
    <row r="1029009" customFormat="1" x14ac:dyDescent="0.25"/>
    <row r="1029010" customFormat="1" x14ac:dyDescent="0.25"/>
    <row r="1029011" customFormat="1" x14ac:dyDescent="0.25"/>
    <row r="1029012" customFormat="1" x14ac:dyDescent="0.25"/>
    <row r="1029013" customFormat="1" x14ac:dyDescent="0.25"/>
    <row r="1029014" customFormat="1" x14ac:dyDescent="0.25"/>
    <row r="1029015" customFormat="1" x14ac:dyDescent="0.25"/>
    <row r="1029016" customFormat="1" x14ac:dyDescent="0.25"/>
    <row r="1029017" customFormat="1" x14ac:dyDescent="0.25"/>
    <row r="1029018" customFormat="1" x14ac:dyDescent="0.25"/>
    <row r="1029019" customFormat="1" x14ac:dyDescent="0.25"/>
    <row r="1029020" customFormat="1" x14ac:dyDescent="0.25"/>
    <row r="1029021" customFormat="1" x14ac:dyDescent="0.25"/>
    <row r="1029022" customFormat="1" x14ac:dyDescent="0.25"/>
    <row r="1029023" customFormat="1" x14ac:dyDescent="0.25"/>
    <row r="1029024" customFormat="1" x14ac:dyDescent="0.25"/>
    <row r="1029025" customFormat="1" x14ac:dyDescent="0.25"/>
    <row r="1029026" customFormat="1" x14ac:dyDescent="0.25"/>
    <row r="1029027" customFormat="1" x14ac:dyDescent="0.25"/>
    <row r="1029028" customFormat="1" x14ac:dyDescent="0.25"/>
    <row r="1029029" customFormat="1" x14ac:dyDescent="0.25"/>
    <row r="1029030" customFormat="1" x14ac:dyDescent="0.25"/>
    <row r="1029031" customFormat="1" x14ac:dyDescent="0.25"/>
    <row r="1029032" customFormat="1" x14ac:dyDescent="0.25"/>
    <row r="1029033" customFormat="1" x14ac:dyDescent="0.25"/>
    <row r="1029034" customFormat="1" x14ac:dyDescent="0.25"/>
    <row r="1029035" customFormat="1" x14ac:dyDescent="0.25"/>
    <row r="1029036" customFormat="1" x14ac:dyDescent="0.25"/>
    <row r="1029037" customFormat="1" x14ac:dyDescent="0.25"/>
    <row r="1029038" customFormat="1" x14ac:dyDescent="0.25"/>
    <row r="1029039" customFormat="1" x14ac:dyDescent="0.25"/>
    <row r="1029040" customFormat="1" x14ac:dyDescent="0.25"/>
    <row r="1029041" customFormat="1" x14ac:dyDescent="0.25"/>
    <row r="1029042" customFormat="1" x14ac:dyDescent="0.25"/>
    <row r="1029043" customFormat="1" x14ac:dyDescent="0.25"/>
    <row r="1029044" customFormat="1" x14ac:dyDescent="0.25"/>
    <row r="1029045" customFormat="1" x14ac:dyDescent="0.25"/>
    <row r="1029046" customFormat="1" x14ac:dyDescent="0.25"/>
    <row r="1029047" customFormat="1" x14ac:dyDescent="0.25"/>
    <row r="1029048" customFormat="1" x14ac:dyDescent="0.25"/>
    <row r="1029049" customFormat="1" x14ac:dyDescent="0.25"/>
    <row r="1029050" customFormat="1" x14ac:dyDescent="0.25"/>
    <row r="1029051" customFormat="1" x14ac:dyDescent="0.25"/>
    <row r="1029052" customFormat="1" x14ac:dyDescent="0.25"/>
    <row r="1029053" customFormat="1" x14ac:dyDescent="0.25"/>
    <row r="1029054" customFormat="1" x14ac:dyDescent="0.25"/>
    <row r="1029055" customFormat="1" x14ac:dyDescent="0.25"/>
    <row r="1029056" customFormat="1" x14ac:dyDescent="0.25"/>
    <row r="1029057" customFormat="1" x14ac:dyDescent="0.25"/>
    <row r="1029058" customFormat="1" x14ac:dyDescent="0.25"/>
    <row r="1029059" customFormat="1" x14ac:dyDescent="0.25"/>
    <row r="1029060" customFormat="1" x14ac:dyDescent="0.25"/>
    <row r="1029061" customFormat="1" x14ac:dyDescent="0.25"/>
    <row r="1029062" customFormat="1" x14ac:dyDescent="0.25"/>
    <row r="1029063" customFormat="1" x14ac:dyDescent="0.25"/>
    <row r="1029064" customFormat="1" x14ac:dyDescent="0.25"/>
    <row r="1029065" customFormat="1" x14ac:dyDescent="0.25"/>
    <row r="1029066" customFormat="1" x14ac:dyDescent="0.25"/>
    <row r="1029067" customFormat="1" x14ac:dyDescent="0.25"/>
    <row r="1029068" customFormat="1" x14ac:dyDescent="0.25"/>
    <row r="1029069" customFormat="1" x14ac:dyDescent="0.25"/>
    <row r="1029070" customFormat="1" x14ac:dyDescent="0.25"/>
    <row r="1029071" customFormat="1" x14ac:dyDescent="0.25"/>
    <row r="1029072" customFormat="1" x14ac:dyDescent="0.25"/>
    <row r="1029073" customFormat="1" x14ac:dyDescent="0.25"/>
    <row r="1029074" customFormat="1" x14ac:dyDescent="0.25"/>
    <row r="1029075" customFormat="1" x14ac:dyDescent="0.25"/>
    <row r="1029076" customFormat="1" x14ac:dyDescent="0.25"/>
    <row r="1029077" customFormat="1" x14ac:dyDescent="0.25"/>
    <row r="1029078" customFormat="1" x14ac:dyDescent="0.25"/>
    <row r="1029079" customFormat="1" x14ac:dyDescent="0.25"/>
    <row r="1029080" customFormat="1" x14ac:dyDescent="0.25"/>
    <row r="1029081" customFormat="1" x14ac:dyDescent="0.25"/>
    <row r="1029082" customFormat="1" x14ac:dyDescent="0.25"/>
    <row r="1029083" customFormat="1" x14ac:dyDescent="0.25"/>
    <row r="1029084" customFormat="1" x14ac:dyDescent="0.25"/>
    <row r="1029085" customFormat="1" x14ac:dyDescent="0.25"/>
    <row r="1029086" customFormat="1" x14ac:dyDescent="0.25"/>
    <row r="1029087" customFormat="1" x14ac:dyDescent="0.25"/>
    <row r="1029088" customFormat="1" x14ac:dyDescent="0.25"/>
    <row r="1029089" customFormat="1" x14ac:dyDescent="0.25"/>
    <row r="1029090" customFormat="1" x14ac:dyDescent="0.25"/>
    <row r="1029091" customFormat="1" x14ac:dyDescent="0.25"/>
    <row r="1029092" customFormat="1" x14ac:dyDescent="0.25"/>
    <row r="1029093" customFormat="1" x14ac:dyDescent="0.25"/>
    <row r="1029094" customFormat="1" x14ac:dyDescent="0.25"/>
    <row r="1029095" customFormat="1" x14ac:dyDescent="0.25"/>
    <row r="1029096" customFormat="1" x14ac:dyDescent="0.25"/>
    <row r="1029097" customFormat="1" x14ac:dyDescent="0.25"/>
    <row r="1029098" customFormat="1" x14ac:dyDescent="0.25"/>
    <row r="1029099" customFormat="1" x14ac:dyDescent="0.25"/>
    <row r="1029100" customFormat="1" x14ac:dyDescent="0.25"/>
    <row r="1029101" customFormat="1" x14ac:dyDescent="0.25"/>
    <row r="1029102" customFormat="1" x14ac:dyDescent="0.25"/>
    <row r="1029103" customFormat="1" x14ac:dyDescent="0.25"/>
    <row r="1029104" customFormat="1" x14ac:dyDescent="0.25"/>
    <row r="1029105" customFormat="1" x14ac:dyDescent="0.25"/>
    <row r="1029106" customFormat="1" x14ac:dyDescent="0.25"/>
    <row r="1029107" customFormat="1" x14ac:dyDescent="0.25"/>
    <row r="1029108" customFormat="1" x14ac:dyDescent="0.25"/>
    <row r="1029109" customFormat="1" x14ac:dyDescent="0.25"/>
    <row r="1029110" customFormat="1" x14ac:dyDescent="0.25"/>
    <row r="1029111" customFormat="1" x14ac:dyDescent="0.25"/>
    <row r="1029112" customFormat="1" x14ac:dyDescent="0.25"/>
    <row r="1029113" customFormat="1" x14ac:dyDescent="0.25"/>
    <row r="1029114" customFormat="1" x14ac:dyDescent="0.25"/>
    <row r="1029115" customFormat="1" x14ac:dyDescent="0.25"/>
    <row r="1029116" customFormat="1" x14ac:dyDescent="0.25"/>
    <row r="1029117" customFormat="1" x14ac:dyDescent="0.25"/>
    <row r="1029118" customFormat="1" x14ac:dyDescent="0.25"/>
    <row r="1029119" customFormat="1" x14ac:dyDescent="0.25"/>
    <row r="1029120" customFormat="1" x14ac:dyDescent="0.25"/>
    <row r="1029121" customFormat="1" x14ac:dyDescent="0.25"/>
    <row r="1029122" customFormat="1" x14ac:dyDescent="0.25"/>
    <row r="1029123" customFormat="1" x14ac:dyDescent="0.25"/>
    <row r="1029124" customFormat="1" x14ac:dyDescent="0.25"/>
    <row r="1029125" customFormat="1" x14ac:dyDescent="0.25"/>
    <row r="1029126" customFormat="1" x14ac:dyDescent="0.25"/>
    <row r="1029127" customFormat="1" x14ac:dyDescent="0.25"/>
    <row r="1029128" customFormat="1" x14ac:dyDescent="0.25"/>
    <row r="1029129" customFormat="1" x14ac:dyDescent="0.25"/>
    <row r="1029130" customFormat="1" x14ac:dyDescent="0.25"/>
    <row r="1029131" customFormat="1" x14ac:dyDescent="0.25"/>
    <row r="1029132" customFormat="1" x14ac:dyDescent="0.25"/>
    <row r="1029133" customFormat="1" x14ac:dyDescent="0.25"/>
    <row r="1029134" customFormat="1" x14ac:dyDescent="0.25"/>
    <row r="1029135" customFormat="1" x14ac:dyDescent="0.25"/>
    <row r="1029136" customFormat="1" x14ac:dyDescent="0.25"/>
    <row r="1029137" customFormat="1" x14ac:dyDescent="0.25"/>
    <row r="1029138" customFormat="1" x14ac:dyDescent="0.25"/>
    <row r="1029139" customFormat="1" x14ac:dyDescent="0.25"/>
    <row r="1029140" customFormat="1" x14ac:dyDescent="0.25"/>
    <row r="1029141" customFormat="1" x14ac:dyDescent="0.25"/>
    <row r="1029142" customFormat="1" x14ac:dyDescent="0.25"/>
    <row r="1029143" customFormat="1" x14ac:dyDescent="0.25"/>
    <row r="1029144" customFormat="1" x14ac:dyDescent="0.25"/>
    <row r="1029145" customFormat="1" x14ac:dyDescent="0.25"/>
    <row r="1029146" customFormat="1" x14ac:dyDescent="0.25"/>
    <row r="1029147" customFormat="1" x14ac:dyDescent="0.25"/>
    <row r="1029148" customFormat="1" x14ac:dyDescent="0.25"/>
    <row r="1029149" customFormat="1" x14ac:dyDescent="0.25"/>
    <row r="1029150" customFormat="1" x14ac:dyDescent="0.25"/>
    <row r="1029151" customFormat="1" x14ac:dyDescent="0.25"/>
    <row r="1029152" customFormat="1" x14ac:dyDescent="0.25"/>
    <row r="1029153" customFormat="1" x14ac:dyDescent="0.25"/>
    <row r="1029154" customFormat="1" x14ac:dyDescent="0.25"/>
    <row r="1029155" customFormat="1" x14ac:dyDescent="0.25"/>
    <row r="1029156" customFormat="1" x14ac:dyDescent="0.25"/>
    <row r="1029157" customFormat="1" x14ac:dyDescent="0.25"/>
    <row r="1029158" customFormat="1" x14ac:dyDescent="0.25"/>
    <row r="1029159" customFormat="1" x14ac:dyDescent="0.25"/>
    <row r="1029160" customFormat="1" x14ac:dyDescent="0.25"/>
    <row r="1029161" customFormat="1" x14ac:dyDescent="0.25"/>
    <row r="1029162" customFormat="1" x14ac:dyDescent="0.25"/>
    <row r="1029163" customFormat="1" x14ac:dyDescent="0.25"/>
    <row r="1029164" customFormat="1" x14ac:dyDescent="0.25"/>
    <row r="1029165" customFormat="1" x14ac:dyDescent="0.25"/>
    <row r="1029166" customFormat="1" x14ac:dyDescent="0.25"/>
    <row r="1029167" customFormat="1" x14ac:dyDescent="0.25"/>
    <row r="1029168" customFormat="1" x14ac:dyDescent="0.25"/>
    <row r="1029169" customFormat="1" x14ac:dyDescent="0.25"/>
    <row r="1029170" customFormat="1" x14ac:dyDescent="0.25"/>
    <row r="1029171" customFormat="1" x14ac:dyDescent="0.25"/>
    <row r="1029172" customFormat="1" x14ac:dyDescent="0.25"/>
    <row r="1029173" customFormat="1" x14ac:dyDescent="0.25"/>
    <row r="1029174" customFormat="1" x14ac:dyDescent="0.25"/>
    <row r="1029175" customFormat="1" x14ac:dyDescent="0.25"/>
    <row r="1029176" customFormat="1" x14ac:dyDescent="0.25"/>
    <row r="1029177" customFormat="1" x14ac:dyDescent="0.25"/>
    <row r="1029178" customFormat="1" x14ac:dyDescent="0.25"/>
    <row r="1029179" customFormat="1" x14ac:dyDescent="0.25"/>
    <row r="1029180" customFormat="1" x14ac:dyDescent="0.25"/>
    <row r="1029181" customFormat="1" x14ac:dyDescent="0.25"/>
    <row r="1029182" customFormat="1" x14ac:dyDescent="0.25"/>
    <row r="1029183" customFormat="1" x14ac:dyDescent="0.25"/>
    <row r="1029184" customFormat="1" x14ac:dyDescent="0.25"/>
    <row r="1029185" customFormat="1" x14ac:dyDescent="0.25"/>
    <row r="1029186" customFormat="1" x14ac:dyDescent="0.25"/>
    <row r="1029187" customFormat="1" x14ac:dyDescent="0.25"/>
    <row r="1029188" customFormat="1" x14ac:dyDescent="0.25"/>
    <row r="1029189" customFormat="1" x14ac:dyDescent="0.25"/>
    <row r="1029190" customFormat="1" x14ac:dyDescent="0.25"/>
    <row r="1029191" customFormat="1" x14ac:dyDescent="0.25"/>
    <row r="1029192" customFormat="1" x14ac:dyDescent="0.25"/>
    <row r="1029193" customFormat="1" x14ac:dyDescent="0.25"/>
    <row r="1029194" customFormat="1" x14ac:dyDescent="0.25"/>
    <row r="1029195" customFormat="1" x14ac:dyDescent="0.25"/>
    <row r="1029196" customFormat="1" x14ac:dyDescent="0.25"/>
    <row r="1029197" customFormat="1" x14ac:dyDescent="0.25"/>
    <row r="1029198" customFormat="1" x14ac:dyDescent="0.25"/>
    <row r="1029199" customFormat="1" x14ac:dyDescent="0.25"/>
    <row r="1029200" customFormat="1" x14ac:dyDescent="0.25"/>
    <row r="1029201" customFormat="1" x14ac:dyDescent="0.25"/>
    <row r="1029202" customFormat="1" x14ac:dyDescent="0.25"/>
    <row r="1029203" customFormat="1" x14ac:dyDescent="0.25"/>
    <row r="1029204" customFormat="1" x14ac:dyDescent="0.25"/>
    <row r="1029205" customFormat="1" x14ac:dyDescent="0.25"/>
    <row r="1029206" customFormat="1" x14ac:dyDescent="0.25"/>
    <row r="1029207" customFormat="1" x14ac:dyDescent="0.25"/>
    <row r="1029208" customFormat="1" x14ac:dyDescent="0.25"/>
    <row r="1029209" customFormat="1" x14ac:dyDescent="0.25"/>
    <row r="1029210" customFormat="1" x14ac:dyDescent="0.25"/>
    <row r="1029211" customFormat="1" x14ac:dyDescent="0.25"/>
    <row r="1029212" customFormat="1" x14ac:dyDescent="0.25"/>
    <row r="1029213" customFormat="1" x14ac:dyDescent="0.25"/>
    <row r="1029214" customFormat="1" x14ac:dyDescent="0.25"/>
    <row r="1029215" customFormat="1" x14ac:dyDescent="0.25"/>
    <row r="1029216" customFormat="1" x14ac:dyDescent="0.25"/>
    <row r="1029217" customFormat="1" x14ac:dyDescent="0.25"/>
    <row r="1029218" customFormat="1" x14ac:dyDescent="0.25"/>
    <row r="1029219" customFormat="1" x14ac:dyDescent="0.25"/>
    <row r="1029220" customFormat="1" x14ac:dyDescent="0.25"/>
    <row r="1029221" customFormat="1" x14ac:dyDescent="0.25"/>
    <row r="1029222" customFormat="1" x14ac:dyDescent="0.25"/>
    <row r="1029223" customFormat="1" x14ac:dyDescent="0.25"/>
    <row r="1029224" customFormat="1" x14ac:dyDescent="0.25"/>
    <row r="1029225" customFormat="1" x14ac:dyDescent="0.25"/>
    <row r="1029226" customFormat="1" x14ac:dyDescent="0.25"/>
    <row r="1029227" customFormat="1" x14ac:dyDescent="0.25"/>
    <row r="1029228" customFormat="1" x14ac:dyDescent="0.25"/>
    <row r="1029229" customFormat="1" x14ac:dyDescent="0.25"/>
    <row r="1029230" customFormat="1" x14ac:dyDescent="0.25"/>
    <row r="1029231" customFormat="1" x14ac:dyDescent="0.25"/>
    <row r="1029232" customFormat="1" x14ac:dyDescent="0.25"/>
    <row r="1029233" customFormat="1" x14ac:dyDescent="0.25"/>
    <row r="1029234" customFormat="1" x14ac:dyDescent="0.25"/>
    <row r="1029235" customFormat="1" x14ac:dyDescent="0.25"/>
    <row r="1029236" customFormat="1" x14ac:dyDescent="0.25"/>
    <row r="1029237" customFormat="1" x14ac:dyDescent="0.25"/>
    <row r="1029238" customFormat="1" x14ac:dyDescent="0.25"/>
    <row r="1029239" customFormat="1" x14ac:dyDescent="0.25"/>
    <row r="1029240" customFormat="1" x14ac:dyDescent="0.25"/>
    <row r="1029241" customFormat="1" x14ac:dyDescent="0.25"/>
    <row r="1029242" customFormat="1" x14ac:dyDescent="0.25"/>
    <row r="1029243" customFormat="1" x14ac:dyDescent="0.25"/>
    <row r="1029244" customFormat="1" x14ac:dyDescent="0.25"/>
    <row r="1029245" customFormat="1" x14ac:dyDescent="0.25"/>
    <row r="1029246" customFormat="1" x14ac:dyDescent="0.25"/>
    <row r="1029247" customFormat="1" x14ac:dyDescent="0.25"/>
    <row r="1029248" customFormat="1" x14ac:dyDescent="0.25"/>
    <row r="1029249" customFormat="1" x14ac:dyDescent="0.25"/>
    <row r="1029250" customFormat="1" x14ac:dyDescent="0.25"/>
    <row r="1029251" customFormat="1" x14ac:dyDescent="0.25"/>
    <row r="1029252" customFormat="1" x14ac:dyDescent="0.25"/>
    <row r="1029253" customFormat="1" x14ac:dyDescent="0.25"/>
    <row r="1029254" customFormat="1" x14ac:dyDescent="0.25"/>
    <row r="1029255" customFormat="1" x14ac:dyDescent="0.25"/>
    <row r="1029256" customFormat="1" x14ac:dyDescent="0.25"/>
    <row r="1029257" customFormat="1" x14ac:dyDescent="0.25"/>
    <row r="1029258" customFormat="1" x14ac:dyDescent="0.25"/>
    <row r="1029259" customFormat="1" x14ac:dyDescent="0.25"/>
    <row r="1029260" customFormat="1" x14ac:dyDescent="0.25"/>
    <row r="1029261" customFormat="1" x14ac:dyDescent="0.25"/>
    <row r="1029262" customFormat="1" x14ac:dyDescent="0.25"/>
    <row r="1029263" customFormat="1" x14ac:dyDescent="0.25"/>
    <row r="1029264" customFormat="1" x14ac:dyDescent="0.25"/>
    <row r="1029265" customFormat="1" x14ac:dyDescent="0.25"/>
    <row r="1029266" customFormat="1" x14ac:dyDescent="0.25"/>
    <row r="1029267" customFormat="1" x14ac:dyDescent="0.25"/>
    <row r="1029268" customFormat="1" x14ac:dyDescent="0.25"/>
    <row r="1029269" customFormat="1" x14ac:dyDescent="0.25"/>
    <row r="1029270" customFormat="1" x14ac:dyDescent="0.25"/>
    <row r="1029271" customFormat="1" x14ac:dyDescent="0.25"/>
    <row r="1029272" customFormat="1" x14ac:dyDescent="0.25"/>
    <row r="1029273" customFormat="1" x14ac:dyDescent="0.25"/>
    <row r="1029274" customFormat="1" x14ac:dyDescent="0.25"/>
    <row r="1029275" customFormat="1" x14ac:dyDescent="0.25"/>
    <row r="1029276" customFormat="1" x14ac:dyDescent="0.25"/>
    <row r="1029277" customFormat="1" x14ac:dyDescent="0.25"/>
    <row r="1029278" customFormat="1" x14ac:dyDescent="0.25"/>
    <row r="1029279" customFormat="1" x14ac:dyDescent="0.25"/>
    <row r="1029280" customFormat="1" x14ac:dyDescent="0.25"/>
    <row r="1029281" customFormat="1" x14ac:dyDescent="0.25"/>
    <row r="1029282" customFormat="1" x14ac:dyDescent="0.25"/>
    <row r="1029283" customFormat="1" x14ac:dyDescent="0.25"/>
    <row r="1029284" customFormat="1" x14ac:dyDescent="0.25"/>
    <row r="1029285" customFormat="1" x14ac:dyDescent="0.25"/>
    <row r="1029286" customFormat="1" x14ac:dyDescent="0.25"/>
    <row r="1029287" customFormat="1" x14ac:dyDescent="0.25"/>
    <row r="1029288" customFormat="1" x14ac:dyDescent="0.25"/>
    <row r="1029289" customFormat="1" x14ac:dyDescent="0.25"/>
    <row r="1029290" customFormat="1" x14ac:dyDescent="0.25"/>
    <row r="1029291" customFormat="1" x14ac:dyDescent="0.25"/>
    <row r="1029292" customFormat="1" x14ac:dyDescent="0.25"/>
    <row r="1029293" customFormat="1" x14ac:dyDescent="0.25"/>
    <row r="1029294" customFormat="1" x14ac:dyDescent="0.25"/>
    <row r="1029295" customFormat="1" x14ac:dyDescent="0.25"/>
    <row r="1029296" customFormat="1" x14ac:dyDescent="0.25"/>
    <row r="1029297" customFormat="1" x14ac:dyDescent="0.25"/>
    <row r="1029298" customFormat="1" x14ac:dyDescent="0.25"/>
    <row r="1029299" customFormat="1" x14ac:dyDescent="0.25"/>
    <row r="1029300" customFormat="1" x14ac:dyDescent="0.25"/>
    <row r="1029301" customFormat="1" x14ac:dyDescent="0.25"/>
    <row r="1029302" customFormat="1" x14ac:dyDescent="0.25"/>
    <row r="1029303" customFormat="1" x14ac:dyDescent="0.25"/>
    <row r="1029304" customFormat="1" x14ac:dyDescent="0.25"/>
    <row r="1029305" customFormat="1" x14ac:dyDescent="0.25"/>
    <row r="1029306" customFormat="1" x14ac:dyDescent="0.25"/>
    <row r="1029307" customFormat="1" x14ac:dyDescent="0.25"/>
    <row r="1029308" customFormat="1" x14ac:dyDescent="0.25"/>
    <row r="1029309" customFormat="1" x14ac:dyDescent="0.25"/>
    <row r="1029310" customFormat="1" x14ac:dyDescent="0.25"/>
    <row r="1029311" customFormat="1" x14ac:dyDescent="0.25"/>
    <row r="1029312" customFormat="1" x14ac:dyDescent="0.25"/>
    <row r="1029313" customFormat="1" x14ac:dyDescent="0.25"/>
    <row r="1029314" customFormat="1" x14ac:dyDescent="0.25"/>
    <row r="1029315" customFormat="1" x14ac:dyDescent="0.25"/>
    <row r="1029316" customFormat="1" x14ac:dyDescent="0.25"/>
    <row r="1029317" customFormat="1" x14ac:dyDescent="0.25"/>
    <row r="1029318" customFormat="1" x14ac:dyDescent="0.25"/>
    <row r="1029319" customFormat="1" x14ac:dyDescent="0.25"/>
    <row r="1029320" customFormat="1" x14ac:dyDescent="0.25"/>
    <row r="1029321" customFormat="1" x14ac:dyDescent="0.25"/>
    <row r="1029322" customFormat="1" x14ac:dyDescent="0.25"/>
    <row r="1029323" customFormat="1" x14ac:dyDescent="0.25"/>
    <row r="1029324" customFormat="1" x14ac:dyDescent="0.25"/>
    <row r="1029325" customFormat="1" x14ac:dyDescent="0.25"/>
    <row r="1029326" customFormat="1" x14ac:dyDescent="0.25"/>
    <row r="1029327" customFormat="1" x14ac:dyDescent="0.25"/>
    <row r="1029328" customFormat="1" x14ac:dyDescent="0.25"/>
    <row r="1029329" customFormat="1" x14ac:dyDescent="0.25"/>
    <row r="1029330" customFormat="1" x14ac:dyDescent="0.25"/>
    <row r="1029331" customFormat="1" x14ac:dyDescent="0.25"/>
    <row r="1029332" customFormat="1" x14ac:dyDescent="0.25"/>
    <row r="1029333" customFormat="1" x14ac:dyDescent="0.25"/>
    <row r="1029334" customFormat="1" x14ac:dyDescent="0.25"/>
    <row r="1029335" customFormat="1" x14ac:dyDescent="0.25"/>
    <row r="1029336" customFormat="1" x14ac:dyDescent="0.25"/>
    <row r="1029337" customFormat="1" x14ac:dyDescent="0.25"/>
    <row r="1029338" customFormat="1" x14ac:dyDescent="0.25"/>
    <row r="1029339" customFormat="1" x14ac:dyDescent="0.25"/>
    <row r="1029340" customFormat="1" x14ac:dyDescent="0.25"/>
    <row r="1029341" customFormat="1" x14ac:dyDescent="0.25"/>
    <row r="1029342" customFormat="1" x14ac:dyDescent="0.25"/>
    <row r="1029343" customFormat="1" x14ac:dyDescent="0.25"/>
    <row r="1029344" customFormat="1" x14ac:dyDescent="0.25"/>
    <row r="1029345" customFormat="1" x14ac:dyDescent="0.25"/>
    <row r="1029346" customFormat="1" x14ac:dyDescent="0.25"/>
    <row r="1029347" customFormat="1" x14ac:dyDescent="0.25"/>
    <row r="1029348" customFormat="1" x14ac:dyDescent="0.25"/>
    <row r="1029349" customFormat="1" x14ac:dyDescent="0.25"/>
    <row r="1029350" customFormat="1" x14ac:dyDescent="0.25"/>
    <row r="1029351" customFormat="1" x14ac:dyDescent="0.25"/>
    <row r="1029352" customFormat="1" x14ac:dyDescent="0.25"/>
    <row r="1029353" customFormat="1" x14ac:dyDescent="0.25"/>
    <row r="1029354" customFormat="1" x14ac:dyDescent="0.25"/>
    <row r="1029355" customFormat="1" x14ac:dyDescent="0.25"/>
    <row r="1029356" customFormat="1" x14ac:dyDescent="0.25"/>
    <row r="1029357" customFormat="1" x14ac:dyDescent="0.25"/>
    <row r="1029358" customFormat="1" x14ac:dyDescent="0.25"/>
    <row r="1029359" customFormat="1" x14ac:dyDescent="0.25"/>
    <row r="1029360" customFormat="1" x14ac:dyDescent="0.25"/>
    <row r="1029361" customFormat="1" x14ac:dyDescent="0.25"/>
    <row r="1029362" customFormat="1" x14ac:dyDescent="0.25"/>
    <row r="1029363" customFormat="1" x14ac:dyDescent="0.25"/>
    <row r="1029364" customFormat="1" x14ac:dyDescent="0.25"/>
    <row r="1029365" customFormat="1" x14ac:dyDescent="0.25"/>
    <row r="1029366" customFormat="1" x14ac:dyDescent="0.25"/>
    <row r="1029367" customFormat="1" x14ac:dyDescent="0.25"/>
    <row r="1029368" customFormat="1" x14ac:dyDescent="0.25"/>
    <row r="1029369" customFormat="1" x14ac:dyDescent="0.25"/>
    <row r="1029370" customFormat="1" x14ac:dyDescent="0.25"/>
    <row r="1029371" customFormat="1" x14ac:dyDescent="0.25"/>
    <row r="1029372" customFormat="1" x14ac:dyDescent="0.25"/>
    <row r="1029373" customFormat="1" x14ac:dyDescent="0.25"/>
    <row r="1029374" customFormat="1" x14ac:dyDescent="0.25"/>
    <row r="1029375" customFormat="1" x14ac:dyDescent="0.25"/>
    <row r="1029376" customFormat="1" x14ac:dyDescent="0.25"/>
    <row r="1029377" customFormat="1" x14ac:dyDescent="0.25"/>
    <row r="1029378" customFormat="1" x14ac:dyDescent="0.25"/>
    <row r="1029379" customFormat="1" x14ac:dyDescent="0.25"/>
    <row r="1029380" customFormat="1" x14ac:dyDescent="0.25"/>
    <row r="1029381" customFormat="1" x14ac:dyDescent="0.25"/>
    <row r="1029382" customFormat="1" x14ac:dyDescent="0.25"/>
    <row r="1029383" customFormat="1" x14ac:dyDescent="0.25"/>
    <row r="1029384" customFormat="1" x14ac:dyDescent="0.25"/>
    <row r="1029385" customFormat="1" x14ac:dyDescent="0.25"/>
    <row r="1029386" customFormat="1" x14ac:dyDescent="0.25"/>
    <row r="1029387" customFormat="1" x14ac:dyDescent="0.25"/>
    <row r="1029388" customFormat="1" x14ac:dyDescent="0.25"/>
    <row r="1029389" customFormat="1" x14ac:dyDescent="0.25"/>
    <row r="1029390" customFormat="1" x14ac:dyDescent="0.25"/>
    <row r="1029391" customFormat="1" x14ac:dyDescent="0.25"/>
    <row r="1029392" customFormat="1" x14ac:dyDescent="0.25"/>
    <row r="1029393" customFormat="1" x14ac:dyDescent="0.25"/>
    <row r="1029394" customFormat="1" x14ac:dyDescent="0.25"/>
    <row r="1029395" customFormat="1" x14ac:dyDescent="0.25"/>
    <row r="1029396" customFormat="1" x14ac:dyDescent="0.25"/>
    <row r="1029397" customFormat="1" x14ac:dyDescent="0.25"/>
    <row r="1029398" customFormat="1" x14ac:dyDescent="0.25"/>
    <row r="1029399" customFormat="1" x14ac:dyDescent="0.25"/>
    <row r="1029400" customFormat="1" x14ac:dyDescent="0.25"/>
    <row r="1029401" customFormat="1" x14ac:dyDescent="0.25"/>
    <row r="1029402" customFormat="1" x14ac:dyDescent="0.25"/>
    <row r="1029403" customFormat="1" x14ac:dyDescent="0.25"/>
    <row r="1029404" customFormat="1" x14ac:dyDescent="0.25"/>
    <row r="1029405" customFormat="1" x14ac:dyDescent="0.25"/>
    <row r="1029406" customFormat="1" x14ac:dyDescent="0.25"/>
    <row r="1029407" customFormat="1" x14ac:dyDescent="0.25"/>
    <row r="1029408" customFormat="1" x14ac:dyDescent="0.25"/>
    <row r="1029409" customFormat="1" x14ac:dyDescent="0.25"/>
    <row r="1029410" customFormat="1" x14ac:dyDescent="0.25"/>
    <row r="1029411" customFormat="1" x14ac:dyDescent="0.25"/>
    <row r="1029412" customFormat="1" x14ac:dyDescent="0.25"/>
    <row r="1029413" customFormat="1" x14ac:dyDescent="0.25"/>
    <row r="1029414" customFormat="1" x14ac:dyDescent="0.25"/>
    <row r="1029415" customFormat="1" x14ac:dyDescent="0.25"/>
    <row r="1029416" customFormat="1" x14ac:dyDescent="0.25"/>
    <row r="1029417" customFormat="1" x14ac:dyDescent="0.25"/>
    <row r="1029418" customFormat="1" x14ac:dyDescent="0.25"/>
    <row r="1029419" customFormat="1" x14ac:dyDescent="0.25"/>
    <row r="1029420" customFormat="1" x14ac:dyDescent="0.25"/>
    <row r="1029421" customFormat="1" x14ac:dyDescent="0.25"/>
    <row r="1029422" customFormat="1" x14ac:dyDescent="0.25"/>
    <row r="1029423" customFormat="1" x14ac:dyDescent="0.25"/>
    <row r="1029424" customFormat="1" x14ac:dyDescent="0.25"/>
    <row r="1029425" customFormat="1" x14ac:dyDescent="0.25"/>
    <row r="1029426" customFormat="1" x14ac:dyDescent="0.25"/>
    <row r="1029427" customFormat="1" x14ac:dyDescent="0.25"/>
    <row r="1029428" customFormat="1" x14ac:dyDescent="0.25"/>
    <row r="1029429" customFormat="1" x14ac:dyDescent="0.25"/>
    <row r="1029430" customFormat="1" x14ac:dyDescent="0.25"/>
    <row r="1029431" customFormat="1" x14ac:dyDescent="0.25"/>
    <row r="1029432" customFormat="1" x14ac:dyDescent="0.25"/>
    <row r="1029433" customFormat="1" x14ac:dyDescent="0.25"/>
    <row r="1029434" customFormat="1" x14ac:dyDescent="0.25"/>
    <row r="1029435" customFormat="1" x14ac:dyDescent="0.25"/>
    <row r="1029436" customFormat="1" x14ac:dyDescent="0.25"/>
    <row r="1029437" customFormat="1" x14ac:dyDescent="0.25"/>
    <row r="1029438" customFormat="1" x14ac:dyDescent="0.25"/>
    <row r="1029439" customFormat="1" x14ac:dyDescent="0.25"/>
    <row r="1029440" customFormat="1" x14ac:dyDescent="0.25"/>
    <row r="1029441" customFormat="1" x14ac:dyDescent="0.25"/>
    <row r="1029442" customFormat="1" x14ac:dyDescent="0.25"/>
    <row r="1029443" customFormat="1" x14ac:dyDescent="0.25"/>
    <row r="1029444" customFormat="1" x14ac:dyDescent="0.25"/>
    <row r="1029445" customFormat="1" x14ac:dyDescent="0.25"/>
    <row r="1029446" customFormat="1" x14ac:dyDescent="0.25"/>
    <row r="1029447" customFormat="1" x14ac:dyDescent="0.25"/>
    <row r="1029448" customFormat="1" x14ac:dyDescent="0.25"/>
    <row r="1029449" customFormat="1" x14ac:dyDescent="0.25"/>
    <row r="1029450" customFormat="1" x14ac:dyDescent="0.25"/>
    <row r="1029451" customFormat="1" x14ac:dyDescent="0.25"/>
    <row r="1029452" customFormat="1" x14ac:dyDescent="0.25"/>
    <row r="1029453" customFormat="1" x14ac:dyDescent="0.25"/>
    <row r="1029454" customFormat="1" x14ac:dyDescent="0.25"/>
    <row r="1029455" customFormat="1" x14ac:dyDescent="0.25"/>
    <row r="1029456" customFormat="1" x14ac:dyDescent="0.25"/>
    <row r="1029457" customFormat="1" x14ac:dyDescent="0.25"/>
    <row r="1029458" customFormat="1" x14ac:dyDescent="0.25"/>
    <row r="1029459" customFormat="1" x14ac:dyDescent="0.25"/>
    <row r="1029460" customFormat="1" x14ac:dyDescent="0.25"/>
    <row r="1029461" customFormat="1" x14ac:dyDescent="0.25"/>
    <row r="1029462" customFormat="1" x14ac:dyDescent="0.25"/>
    <row r="1029463" customFormat="1" x14ac:dyDescent="0.25"/>
    <row r="1029464" customFormat="1" x14ac:dyDescent="0.25"/>
    <row r="1029465" customFormat="1" x14ac:dyDescent="0.25"/>
    <row r="1029466" customFormat="1" x14ac:dyDescent="0.25"/>
    <row r="1029467" customFormat="1" x14ac:dyDescent="0.25"/>
    <row r="1029468" customFormat="1" x14ac:dyDescent="0.25"/>
    <row r="1029469" customFormat="1" x14ac:dyDescent="0.25"/>
    <row r="1029470" customFormat="1" x14ac:dyDescent="0.25"/>
    <row r="1029471" customFormat="1" x14ac:dyDescent="0.25"/>
    <row r="1029472" customFormat="1" x14ac:dyDescent="0.25"/>
    <row r="1029473" customFormat="1" x14ac:dyDescent="0.25"/>
    <row r="1029474" customFormat="1" x14ac:dyDescent="0.25"/>
    <row r="1029475" customFormat="1" x14ac:dyDescent="0.25"/>
    <row r="1029476" customFormat="1" x14ac:dyDescent="0.25"/>
    <row r="1029477" customFormat="1" x14ac:dyDescent="0.25"/>
    <row r="1029478" customFormat="1" x14ac:dyDescent="0.25"/>
    <row r="1029479" customFormat="1" x14ac:dyDescent="0.25"/>
    <row r="1029480" customFormat="1" x14ac:dyDescent="0.25"/>
    <row r="1029481" customFormat="1" x14ac:dyDescent="0.25"/>
    <row r="1029482" customFormat="1" x14ac:dyDescent="0.25"/>
    <row r="1029483" customFormat="1" x14ac:dyDescent="0.25"/>
    <row r="1029484" customFormat="1" x14ac:dyDescent="0.25"/>
    <row r="1029485" customFormat="1" x14ac:dyDescent="0.25"/>
    <row r="1029486" customFormat="1" x14ac:dyDescent="0.25"/>
    <row r="1029487" customFormat="1" x14ac:dyDescent="0.25"/>
    <row r="1029488" customFormat="1" x14ac:dyDescent="0.25"/>
    <row r="1029489" customFormat="1" x14ac:dyDescent="0.25"/>
    <row r="1029490" customFormat="1" x14ac:dyDescent="0.25"/>
    <row r="1029491" customFormat="1" x14ac:dyDescent="0.25"/>
    <row r="1029492" customFormat="1" x14ac:dyDescent="0.25"/>
    <row r="1029493" customFormat="1" x14ac:dyDescent="0.25"/>
    <row r="1029494" customFormat="1" x14ac:dyDescent="0.25"/>
    <row r="1029495" customFormat="1" x14ac:dyDescent="0.25"/>
    <row r="1029496" customFormat="1" x14ac:dyDescent="0.25"/>
    <row r="1029497" customFormat="1" x14ac:dyDescent="0.25"/>
    <row r="1029498" customFormat="1" x14ac:dyDescent="0.25"/>
    <row r="1029499" customFormat="1" x14ac:dyDescent="0.25"/>
    <row r="1029500" customFormat="1" x14ac:dyDescent="0.25"/>
    <row r="1029501" customFormat="1" x14ac:dyDescent="0.25"/>
    <row r="1029502" customFormat="1" x14ac:dyDescent="0.25"/>
    <row r="1029503" customFormat="1" x14ac:dyDescent="0.25"/>
    <row r="1029504" customFormat="1" x14ac:dyDescent="0.25"/>
    <row r="1029505" customFormat="1" x14ac:dyDescent="0.25"/>
    <row r="1029506" customFormat="1" x14ac:dyDescent="0.25"/>
    <row r="1029507" customFormat="1" x14ac:dyDescent="0.25"/>
    <row r="1029508" customFormat="1" x14ac:dyDescent="0.25"/>
    <row r="1029509" customFormat="1" x14ac:dyDescent="0.25"/>
    <row r="1029510" customFormat="1" x14ac:dyDescent="0.25"/>
    <row r="1029511" customFormat="1" x14ac:dyDescent="0.25"/>
    <row r="1029512" customFormat="1" x14ac:dyDescent="0.25"/>
    <row r="1029513" customFormat="1" x14ac:dyDescent="0.25"/>
    <row r="1029514" customFormat="1" x14ac:dyDescent="0.25"/>
    <row r="1029515" customFormat="1" x14ac:dyDescent="0.25"/>
    <row r="1029516" customFormat="1" x14ac:dyDescent="0.25"/>
    <row r="1029517" customFormat="1" x14ac:dyDescent="0.25"/>
    <row r="1029518" customFormat="1" x14ac:dyDescent="0.25"/>
    <row r="1029519" customFormat="1" x14ac:dyDescent="0.25"/>
    <row r="1029520" customFormat="1" x14ac:dyDescent="0.25"/>
    <row r="1029521" customFormat="1" x14ac:dyDescent="0.25"/>
    <row r="1029522" customFormat="1" x14ac:dyDescent="0.25"/>
    <row r="1029523" customFormat="1" x14ac:dyDescent="0.25"/>
    <row r="1029524" customFormat="1" x14ac:dyDescent="0.25"/>
    <row r="1029525" customFormat="1" x14ac:dyDescent="0.25"/>
    <row r="1029526" customFormat="1" x14ac:dyDescent="0.25"/>
    <row r="1029527" customFormat="1" x14ac:dyDescent="0.25"/>
    <row r="1029528" customFormat="1" x14ac:dyDescent="0.25"/>
    <row r="1029529" customFormat="1" x14ac:dyDescent="0.25"/>
    <row r="1029530" customFormat="1" x14ac:dyDescent="0.25"/>
    <row r="1029531" customFormat="1" x14ac:dyDescent="0.25"/>
    <row r="1029532" customFormat="1" x14ac:dyDescent="0.25"/>
    <row r="1029533" customFormat="1" x14ac:dyDescent="0.25"/>
    <row r="1029534" customFormat="1" x14ac:dyDescent="0.25"/>
    <row r="1029535" customFormat="1" x14ac:dyDescent="0.25"/>
    <row r="1029536" customFormat="1" x14ac:dyDescent="0.25"/>
    <row r="1029537" customFormat="1" x14ac:dyDescent="0.25"/>
    <row r="1029538" customFormat="1" x14ac:dyDescent="0.25"/>
    <row r="1029539" customFormat="1" x14ac:dyDescent="0.25"/>
    <row r="1029540" customFormat="1" x14ac:dyDescent="0.25"/>
    <row r="1029541" customFormat="1" x14ac:dyDescent="0.25"/>
    <row r="1029542" customFormat="1" x14ac:dyDescent="0.25"/>
    <row r="1029543" customFormat="1" x14ac:dyDescent="0.25"/>
    <row r="1029544" customFormat="1" x14ac:dyDescent="0.25"/>
    <row r="1029545" customFormat="1" x14ac:dyDescent="0.25"/>
    <row r="1029546" customFormat="1" x14ac:dyDescent="0.25"/>
    <row r="1029547" customFormat="1" x14ac:dyDescent="0.25"/>
    <row r="1029548" customFormat="1" x14ac:dyDescent="0.25"/>
    <row r="1029549" customFormat="1" x14ac:dyDescent="0.25"/>
    <row r="1029550" customFormat="1" x14ac:dyDescent="0.25"/>
    <row r="1029551" customFormat="1" x14ac:dyDescent="0.25"/>
    <row r="1029552" customFormat="1" x14ac:dyDescent="0.25"/>
    <row r="1029553" customFormat="1" x14ac:dyDescent="0.25"/>
    <row r="1029554" customFormat="1" x14ac:dyDescent="0.25"/>
    <row r="1029555" customFormat="1" x14ac:dyDescent="0.25"/>
    <row r="1029556" customFormat="1" x14ac:dyDescent="0.25"/>
    <row r="1029557" customFormat="1" x14ac:dyDescent="0.25"/>
    <row r="1029558" customFormat="1" x14ac:dyDescent="0.25"/>
    <row r="1029559" customFormat="1" x14ac:dyDescent="0.25"/>
    <row r="1029560" customFormat="1" x14ac:dyDescent="0.25"/>
    <row r="1029561" customFormat="1" x14ac:dyDescent="0.25"/>
    <row r="1029562" customFormat="1" x14ac:dyDescent="0.25"/>
    <row r="1029563" customFormat="1" x14ac:dyDescent="0.25"/>
    <row r="1029564" customFormat="1" x14ac:dyDescent="0.25"/>
    <row r="1029565" customFormat="1" x14ac:dyDescent="0.25"/>
    <row r="1029566" customFormat="1" x14ac:dyDescent="0.25"/>
    <row r="1029567" customFormat="1" x14ac:dyDescent="0.25"/>
    <row r="1029568" customFormat="1" x14ac:dyDescent="0.25"/>
    <row r="1029569" customFormat="1" x14ac:dyDescent="0.25"/>
    <row r="1029570" customFormat="1" x14ac:dyDescent="0.25"/>
    <row r="1029571" customFormat="1" x14ac:dyDescent="0.25"/>
    <row r="1029572" customFormat="1" x14ac:dyDescent="0.25"/>
    <row r="1029573" customFormat="1" x14ac:dyDescent="0.25"/>
    <row r="1029574" customFormat="1" x14ac:dyDescent="0.25"/>
    <row r="1029575" customFormat="1" x14ac:dyDescent="0.25"/>
    <row r="1029576" customFormat="1" x14ac:dyDescent="0.25"/>
    <row r="1029577" customFormat="1" x14ac:dyDescent="0.25"/>
    <row r="1029578" customFormat="1" x14ac:dyDescent="0.25"/>
    <row r="1029579" customFormat="1" x14ac:dyDescent="0.25"/>
    <row r="1029580" customFormat="1" x14ac:dyDescent="0.25"/>
    <row r="1029581" customFormat="1" x14ac:dyDescent="0.25"/>
    <row r="1029582" customFormat="1" x14ac:dyDescent="0.25"/>
    <row r="1029583" customFormat="1" x14ac:dyDescent="0.25"/>
    <row r="1029584" customFormat="1" x14ac:dyDescent="0.25"/>
    <row r="1029585" customFormat="1" x14ac:dyDescent="0.25"/>
    <row r="1029586" customFormat="1" x14ac:dyDescent="0.25"/>
    <row r="1029587" customFormat="1" x14ac:dyDescent="0.25"/>
    <row r="1029588" customFormat="1" x14ac:dyDescent="0.25"/>
    <row r="1029589" customFormat="1" x14ac:dyDescent="0.25"/>
    <row r="1029590" customFormat="1" x14ac:dyDescent="0.25"/>
    <row r="1029591" customFormat="1" x14ac:dyDescent="0.25"/>
    <row r="1029592" customFormat="1" x14ac:dyDescent="0.25"/>
    <row r="1029593" customFormat="1" x14ac:dyDescent="0.25"/>
    <row r="1029594" customFormat="1" x14ac:dyDescent="0.25"/>
    <row r="1029595" customFormat="1" x14ac:dyDescent="0.25"/>
    <row r="1029596" customFormat="1" x14ac:dyDescent="0.25"/>
    <row r="1029597" customFormat="1" x14ac:dyDescent="0.25"/>
    <row r="1029598" customFormat="1" x14ac:dyDescent="0.25"/>
    <row r="1029599" customFormat="1" x14ac:dyDescent="0.25"/>
    <row r="1029600" customFormat="1" x14ac:dyDescent="0.25"/>
    <row r="1029601" customFormat="1" x14ac:dyDescent="0.25"/>
    <row r="1029602" customFormat="1" x14ac:dyDescent="0.25"/>
    <row r="1029603" customFormat="1" x14ac:dyDescent="0.25"/>
    <row r="1029604" customFormat="1" x14ac:dyDescent="0.25"/>
    <row r="1029605" customFormat="1" x14ac:dyDescent="0.25"/>
    <row r="1029606" customFormat="1" x14ac:dyDescent="0.25"/>
    <row r="1029607" customFormat="1" x14ac:dyDescent="0.25"/>
    <row r="1029608" customFormat="1" x14ac:dyDescent="0.25"/>
    <row r="1029609" customFormat="1" x14ac:dyDescent="0.25"/>
    <row r="1029610" customFormat="1" x14ac:dyDescent="0.25"/>
    <row r="1029611" customFormat="1" x14ac:dyDescent="0.25"/>
    <row r="1029612" customFormat="1" x14ac:dyDescent="0.25"/>
    <row r="1029613" customFormat="1" x14ac:dyDescent="0.25"/>
    <row r="1029614" customFormat="1" x14ac:dyDescent="0.25"/>
    <row r="1029615" customFormat="1" x14ac:dyDescent="0.25"/>
    <row r="1029616" customFormat="1" x14ac:dyDescent="0.25"/>
    <row r="1029617" customFormat="1" x14ac:dyDescent="0.25"/>
    <row r="1029618" customFormat="1" x14ac:dyDescent="0.25"/>
    <row r="1029619" customFormat="1" x14ac:dyDescent="0.25"/>
    <row r="1029620" customFormat="1" x14ac:dyDescent="0.25"/>
    <row r="1029621" customFormat="1" x14ac:dyDescent="0.25"/>
    <row r="1029622" customFormat="1" x14ac:dyDescent="0.25"/>
    <row r="1029623" customFormat="1" x14ac:dyDescent="0.25"/>
    <row r="1029624" customFormat="1" x14ac:dyDescent="0.25"/>
    <row r="1029625" customFormat="1" x14ac:dyDescent="0.25"/>
    <row r="1029626" customFormat="1" x14ac:dyDescent="0.25"/>
    <row r="1029627" customFormat="1" x14ac:dyDescent="0.25"/>
    <row r="1029628" customFormat="1" x14ac:dyDescent="0.25"/>
    <row r="1029629" customFormat="1" x14ac:dyDescent="0.25"/>
    <row r="1029630" customFormat="1" x14ac:dyDescent="0.25"/>
    <row r="1029631" customFormat="1" x14ac:dyDescent="0.25"/>
    <row r="1029632" customFormat="1" x14ac:dyDescent="0.25"/>
    <row r="1029633" customFormat="1" x14ac:dyDescent="0.25"/>
    <row r="1029634" customFormat="1" x14ac:dyDescent="0.25"/>
    <row r="1029635" customFormat="1" x14ac:dyDescent="0.25"/>
    <row r="1029636" customFormat="1" x14ac:dyDescent="0.25"/>
    <row r="1029637" customFormat="1" x14ac:dyDescent="0.25"/>
    <row r="1029638" customFormat="1" x14ac:dyDescent="0.25"/>
    <row r="1029639" customFormat="1" x14ac:dyDescent="0.25"/>
    <row r="1029640" customFormat="1" x14ac:dyDescent="0.25"/>
    <row r="1029641" customFormat="1" x14ac:dyDescent="0.25"/>
    <row r="1029642" customFormat="1" x14ac:dyDescent="0.25"/>
    <row r="1029643" customFormat="1" x14ac:dyDescent="0.25"/>
    <row r="1029644" customFormat="1" x14ac:dyDescent="0.25"/>
    <row r="1029645" customFormat="1" x14ac:dyDescent="0.25"/>
    <row r="1029646" customFormat="1" x14ac:dyDescent="0.25"/>
    <row r="1029647" customFormat="1" x14ac:dyDescent="0.25"/>
    <row r="1029648" customFormat="1" x14ac:dyDescent="0.25"/>
    <row r="1029649" customFormat="1" x14ac:dyDescent="0.25"/>
    <row r="1029650" customFormat="1" x14ac:dyDescent="0.25"/>
    <row r="1029651" customFormat="1" x14ac:dyDescent="0.25"/>
    <row r="1029652" customFormat="1" x14ac:dyDescent="0.25"/>
    <row r="1029653" customFormat="1" x14ac:dyDescent="0.25"/>
    <row r="1029654" customFormat="1" x14ac:dyDescent="0.25"/>
    <row r="1029655" customFormat="1" x14ac:dyDescent="0.25"/>
    <row r="1029656" customFormat="1" x14ac:dyDescent="0.25"/>
    <row r="1029657" customFormat="1" x14ac:dyDescent="0.25"/>
    <row r="1029658" customFormat="1" x14ac:dyDescent="0.25"/>
    <row r="1029659" customFormat="1" x14ac:dyDescent="0.25"/>
    <row r="1029660" customFormat="1" x14ac:dyDescent="0.25"/>
    <row r="1029661" customFormat="1" x14ac:dyDescent="0.25"/>
    <row r="1029662" customFormat="1" x14ac:dyDescent="0.25"/>
    <row r="1029663" customFormat="1" x14ac:dyDescent="0.25"/>
    <row r="1029664" customFormat="1" x14ac:dyDescent="0.25"/>
    <row r="1029665" customFormat="1" x14ac:dyDescent="0.25"/>
    <row r="1029666" customFormat="1" x14ac:dyDescent="0.25"/>
    <row r="1029667" customFormat="1" x14ac:dyDescent="0.25"/>
    <row r="1029668" customFormat="1" x14ac:dyDescent="0.25"/>
    <row r="1029669" customFormat="1" x14ac:dyDescent="0.25"/>
    <row r="1029670" customFormat="1" x14ac:dyDescent="0.25"/>
    <row r="1029671" customFormat="1" x14ac:dyDescent="0.25"/>
    <row r="1029672" customFormat="1" x14ac:dyDescent="0.25"/>
    <row r="1029673" customFormat="1" x14ac:dyDescent="0.25"/>
    <row r="1029674" customFormat="1" x14ac:dyDescent="0.25"/>
    <row r="1029675" customFormat="1" x14ac:dyDescent="0.25"/>
    <row r="1029676" customFormat="1" x14ac:dyDescent="0.25"/>
    <row r="1029677" customFormat="1" x14ac:dyDescent="0.25"/>
    <row r="1029678" customFormat="1" x14ac:dyDescent="0.25"/>
    <row r="1029679" customFormat="1" x14ac:dyDescent="0.25"/>
    <row r="1029680" customFormat="1" x14ac:dyDescent="0.25"/>
    <row r="1029681" customFormat="1" x14ac:dyDescent="0.25"/>
    <row r="1029682" customFormat="1" x14ac:dyDescent="0.25"/>
    <row r="1029683" customFormat="1" x14ac:dyDescent="0.25"/>
    <row r="1029684" customFormat="1" x14ac:dyDescent="0.25"/>
    <row r="1029685" customFormat="1" x14ac:dyDescent="0.25"/>
    <row r="1029686" customFormat="1" x14ac:dyDescent="0.25"/>
    <row r="1029687" customFormat="1" x14ac:dyDescent="0.25"/>
    <row r="1029688" customFormat="1" x14ac:dyDescent="0.25"/>
    <row r="1029689" customFormat="1" x14ac:dyDescent="0.25"/>
    <row r="1029690" customFormat="1" x14ac:dyDescent="0.25"/>
    <row r="1029691" customFormat="1" x14ac:dyDescent="0.25"/>
    <row r="1029692" customFormat="1" x14ac:dyDescent="0.25"/>
    <row r="1029693" customFormat="1" x14ac:dyDescent="0.25"/>
    <row r="1029694" customFormat="1" x14ac:dyDescent="0.25"/>
    <row r="1029695" customFormat="1" x14ac:dyDescent="0.25"/>
    <row r="1029696" customFormat="1" x14ac:dyDescent="0.25"/>
    <row r="1029697" customFormat="1" x14ac:dyDescent="0.25"/>
    <row r="1029698" customFormat="1" x14ac:dyDescent="0.25"/>
    <row r="1029699" customFormat="1" x14ac:dyDescent="0.25"/>
    <row r="1029700" customFormat="1" x14ac:dyDescent="0.25"/>
    <row r="1029701" customFormat="1" x14ac:dyDescent="0.25"/>
    <row r="1029702" customFormat="1" x14ac:dyDescent="0.25"/>
    <row r="1029703" customFormat="1" x14ac:dyDescent="0.25"/>
    <row r="1029704" customFormat="1" x14ac:dyDescent="0.25"/>
    <row r="1029705" customFormat="1" x14ac:dyDescent="0.25"/>
    <row r="1029706" customFormat="1" x14ac:dyDescent="0.25"/>
    <row r="1029707" customFormat="1" x14ac:dyDescent="0.25"/>
    <row r="1029708" customFormat="1" x14ac:dyDescent="0.25"/>
    <row r="1029709" customFormat="1" x14ac:dyDescent="0.25"/>
    <row r="1029710" customFormat="1" x14ac:dyDescent="0.25"/>
    <row r="1029711" customFormat="1" x14ac:dyDescent="0.25"/>
    <row r="1029712" customFormat="1" x14ac:dyDescent="0.25"/>
    <row r="1029713" customFormat="1" x14ac:dyDescent="0.25"/>
    <row r="1029714" customFormat="1" x14ac:dyDescent="0.25"/>
    <row r="1029715" customFormat="1" x14ac:dyDescent="0.25"/>
    <row r="1029716" customFormat="1" x14ac:dyDescent="0.25"/>
    <row r="1029717" customFormat="1" x14ac:dyDescent="0.25"/>
    <row r="1029718" customFormat="1" x14ac:dyDescent="0.25"/>
    <row r="1029719" customFormat="1" x14ac:dyDescent="0.25"/>
    <row r="1029720" customFormat="1" x14ac:dyDescent="0.25"/>
    <row r="1029721" customFormat="1" x14ac:dyDescent="0.25"/>
    <row r="1029722" customFormat="1" x14ac:dyDescent="0.25"/>
    <row r="1029723" customFormat="1" x14ac:dyDescent="0.25"/>
    <row r="1029724" customFormat="1" x14ac:dyDescent="0.25"/>
    <row r="1029725" customFormat="1" x14ac:dyDescent="0.25"/>
    <row r="1029726" customFormat="1" x14ac:dyDescent="0.25"/>
    <row r="1029727" customFormat="1" x14ac:dyDescent="0.25"/>
    <row r="1029728" customFormat="1" x14ac:dyDescent="0.25"/>
    <row r="1029729" customFormat="1" x14ac:dyDescent="0.25"/>
    <row r="1029730" customFormat="1" x14ac:dyDescent="0.25"/>
    <row r="1029731" customFormat="1" x14ac:dyDescent="0.25"/>
    <row r="1029732" customFormat="1" x14ac:dyDescent="0.25"/>
    <row r="1029733" customFormat="1" x14ac:dyDescent="0.25"/>
    <row r="1029734" customFormat="1" x14ac:dyDescent="0.25"/>
    <row r="1029735" customFormat="1" x14ac:dyDescent="0.25"/>
    <row r="1029736" customFormat="1" x14ac:dyDescent="0.25"/>
    <row r="1029737" customFormat="1" x14ac:dyDescent="0.25"/>
    <row r="1029738" customFormat="1" x14ac:dyDescent="0.25"/>
    <row r="1029739" customFormat="1" x14ac:dyDescent="0.25"/>
    <row r="1029740" customFormat="1" x14ac:dyDescent="0.25"/>
    <row r="1029741" customFormat="1" x14ac:dyDescent="0.25"/>
    <row r="1029742" customFormat="1" x14ac:dyDescent="0.25"/>
    <row r="1029743" customFormat="1" x14ac:dyDescent="0.25"/>
    <row r="1029744" customFormat="1" x14ac:dyDescent="0.25"/>
    <row r="1029745" customFormat="1" x14ac:dyDescent="0.25"/>
    <row r="1029746" customFormat="1" x14ac:dyDescent="0.25"/>
    <row r="1029747" customFormat="1" x14ac:dyDescent="0.25"/>
    <row r="1029748" customFormat="1" x14ac:dyDescent="0.25"/>
    <row r="1029749" customFormat="1" x14ac:dyDescent="0.25"/>
    <row r="1029750" customFormat="1" x14ac:dyDescent="0.25"/>
    <row r="1029751" customFormat="1" x14ac:dyDescent="0.25"/>
    <row r="1029752" customFormat="1" x14ac:dyDescent="0.25"/>
    <row r="1029753" customFormat="1" x14ac:dyDescent="0.25"/>
    <row r="1029754" customFormat="1" x14ac:dyDescent="0.25"/>
    <row r="1029755" customFormat="1" x14ac:dyDescent="0.25"/>
    <row r="1029756" customFormat="1" x14ac:dyDescent="0.25"/>
    <row r="1029757" customFormat="1" x14ac:dyDescent="0.25"/>
    <row r="1029758" customFormat="1" x14ac:dyDescent="0.25"/>
    <row r="1029759" customFormat="1" x14ac:dyDescent="0.25"/>
    <row r="1029760" customFormat="1" x14ac:dyDescent="0.25"/>
    <row r="1029761" customFormat="1" x14ac:dyDescent="0.25"/>
    <row r="1029762" customFormat="1" x14ac:dyDescent="0.25"/>
    <row r="1029763" customFormat="1" x14ac:dyDescent="0.25"/>
    <row r="1029764" customFormat="1" x14ac:dyDescent="0.25"/>
    <row r="1029765" customFormat="1" x14ac:dyDescent="0.25"/>
    <row r="1029766" customFormat="1" x14ac:dyDescent="0.25"/>
    <row r="1029767" customFormat="1" x14ac:dyDescent="0.25"/>
    <row r="1029768" customFormat="1" x14ac:dyDescent="0.25"/>
    <row r="1029769" customFormat="1" x14ac:dyDescent="0.25"/>
    <row r="1029770" customFormat="1" x14ac:dyDescent="0.25"/>
    <row r="1029771" customFormat="1" x14ac:dyDescent="0.25"/>
    <row r="1029772" customFormat="1" x14ac:dyDescent="0.25"/>
    <row r="1029773" customFormat="1" x14ac:dyDescent="0.25"/>
    <row r="1029774" customFormat="1" x14ac:dyDescent="0.25"/>
    <row r="1029775" customFormat="1" x14ac:dyDescent="0.25"/>
    <row r="1029776" customFormat="1" x14ac:dyDescent="0.25"/>
    <row r="1029777" customFormat="1" x14ac:dyDescent="0.25"/>
    <row r="1029778" customFormat="1" x14ac:dyDescent="0.25"/>
    <row r="1029779" customFormat="1" x14ac:dyDescent="0.25"/>
    <row r="1029780" customFormat="1" x14ac:dyDescent="0.25"/>
    <row r="1029781" customFormat="1" x14ac:dyDescent="0.25"/>
    <row r="1029782" customFormat="1" x14ac:dyDescent="0.25"/>
    <row r="1029783" customFormat="1" x14ac:dyDescent="0.25"/>
    <row r="1029784" customFormat="1" x14ac:dyDescent="0.25"/>
    <row r="1029785" customFormat="1" x14ac:dyDescent="0.25"/>
    <row r="1029786" customFormat="1" x14ac:dyDescent="0.25"/>
    <row r="1029787" customFormat="1" x14ac:dyDescent="0.25"/>
    <row r="1029788" customFormat="1" x14ac:dyDescent="0.25"/>
    <row r="1029789" customFormat="1" x14ac:dyDescent="0.25"/>
    <row r="1029790" customFormat="1" x14ac:dyDescent="0.25"/>
    <row r="1029791" customFormat="1" x14ac:dyDescent="0.25"/>
    <row r="1029792" customFormat="1" x14ac:dyDescent="0.25"/>
    <row r="1029793" customFormat="1" x14ac:dyDescent="0.25"/>
    <row r="1029794" customFormat="1" x14ac:dyDescent="0.25"/>
    <row r="1029795" customFormat="1" x14ac:dyDescent="0.25"/>
    <row r="1029796" customFormat="1" x14ac:dyDescent="0.25"/>
    <row r="1029797" customFormat="1" x14ac:dyDescent="0.25"/>
    <row r="1029798" customFormat="1" x14ac:dyDescent="0.25"/>
    <row r="1029799" customFormat="1" x14ac:dyDescent="0.25"/>
    <row r="1029800" customFormat="1" x14ac:dyDescent="0.25"/>
    <row r="1029801" customFormat="1" x14ac:dyDescent="0.25"/>
    <row r="1029802" customFormat="1" x14ac:dyDescent="0.25"/>
    <row r="1029803" customFormat="1" x14ac:dyDescent="0.25"/>
    <row r="1029804" customFormat="1" x14ac:dyDescent="0.25"/>
    <row r="1029805" customFormat="1" x14ac:dyDescent="0.25"/>
    <row r="1029806" customFormat="1" x14ac:dyDescent="0.25"/>
    <row r="1029807" customFormat="1" x14ac:dyDescent="0.25"/>
    <row r="1029808" customFormat="1" x14ac:dyDescent="0.25"/>
    <row r="1029809" customFormat="1" x14ac:dyDescent="0.25"/>
    <row r="1029810" customFormat="1" x14ac:dyDescent="0.25"/>
    <row r="1029811" customFormat="1" x14ac:dyDescent="0.25"/>
    <row r="1029812" customFormat="1" x14ac:dyDescent="0.25"/>
    <row r="1029813" customFormat="1" x14ac:dyDescent="0.25"/>
    <row r="1029814" customFormat="1" x14ac:dyDescent="0.25"/>
    <row r="1029815" customFormat="1" x14ac:dyDescent="0.25"/>
    <row r="1029816" customFormat="1" x14ac:dyDescent="0.25"/>
    <row r="1029817" customFormat="1" x14ac:dyDescent="0.25"/>
    <row r="1029818" customFormat="1" x14ac:dyDescent="0.25"/>
    <row r="1029819" customFormat="1" x14ac:dyDescent="0.25"/>
    <row r="1029820" customFormat="1" x14ac:dyDescent="0.25"/>
    <row r="1029821" customFormat="1" x14ac:dyDescent="0.25"/>
    <row r="1029822" customFormat="1" x14ac:dyDescent="0.25"/>
    <row r="1029823" customFormat="1" x14ac:dyDescent="0.25"/>
    <row r="1029824" customFormat="1" x14ac:dyDescent="0.25"/>
    <row r="1029825" customFormat="1" x14ac:dyDescent="0.25"/>
    <row r="1029826" customFormat="1" x14ac:dyDescent="0.25"/>
    <row r="1029827" customFormat="1" x14ac:dyDescent="0.25"/>
    <row r="1029828" customFormat="1" x14ac:dyDescent="0.25"/>
    <row r="1029829" customFormat="1" x14ac:dyDescent="0.25"/>
    <row r="1029830" customFormat="1" x14ac:dyDescent="0.25"/>
    <row r="1029831" customFormat="1" x14ac:dyDescent="0.25"/>
    <row r="1029832" customFormat="1" x14ac:dyDescent="0.25"/>
    <row r="1029833" customFormat="1" x14ac:dyDescent="0.25"/>
    <row r="1029834" customFormat="1" x14ac:dyDescent="0.25"/>
    <row r="1029835" customFormat="1" x14ac:dyDescent="0.25"/>
    <row r="1029836" customFormat="1" x14ac:dyDescent="0.25"/>
    <row r="1029837" customFormat="1" x14ac:dyDescent="0.25"/>
    <row r="1029838" customFormat="1" x14ac:dyDescent="0.25"/>
    <row r="1029839" customFormat="1" x14ac:dyDescent="0.25"/>
    <row r="1029840" customFormat="1" x14ac:dyDescent="0.25"/>
    <row r="1029841" customFormat="1" x14ac:dyDescent="0.25"/>
    <row r="1029842" customFormat="1" x14ac:dyDescent="0.25"/>
    <row r="1029843" customFormat="1" x14ac:dyDescent="0.25"/>
    <row r="1029844" customFormat="1" x14ac:dyDescent="0.25"/>
    <row r="1029845" customFormat="1" x14ac:dyDescent="0.25"/>
    <row r="1029846" customFormat="1" x14ac:dyDescent="0.25"/>
    <row r="1029847" customFormat="1" x14ac:dyDescent="0.25"/>
    <row r="1029848" customFormat="1" x14ac:dyDescent="0.25"/>
    <row r="1029849" customFormat="1" x14ac:dyDescent="0.25"/>
    <row r="1029850" customFormat="1" x14ac:dyDescent="0.25"/>
    <row r="1029851" customFormat="1" x14ac:dyDescent="0.25"/>
    <row r="1029852" customFormat="1" x14ac:dyDescent="0.25"/>
    <row r="1029853" customFormat="1" x14ac:dyDescent="0.25"/>
    <row r="1029854" customFormat="1" x14ac:dyDescent="0.25"/>
    <row r="1029855" customFormat="1" x14ac:dyDescent="0.25"/>
    <row r="1029856" customFormat="1" x14ac:dyDescent="0.25"/>
    <row r="1029857" customFormat="1" x14ac:dyDescent="0.25"/>
    <row r="1029858" customFormat="1" x14ac:dyDescent="0.25"/>
    <row r="1029859" customFormat="1" x14ac:dyDescent="0.25"/>
    <row r="1029860" customFormat="1" x14ac:dyDescent="0.25"/>
    <row r="1029861" customFormat="1" x14ac:dyDescent="0.25"/>
    <row r="1029862" customFormat="1" x14ac:dyDescent="0.25"/>
    <row r="1029863" customFormat="1" x14ac:dyDescent="0.25"/>
    <row r="1029864" customFormat="1" x14ac:dyDescent="0.25"/>
    <row r="1029865" customFormat="1" x14ac:dyDescent="0.25"/>
    <row r="1029866" customFormat="1" x14ac:dyDescent="0.25"/>
    <row r="1029867" customFormat="1" x14ac:dyDescent="0.25"/>
    <row r="1029868" customFormat="1" x14ac:dyDescent="0.25"/>
    <row r="1029869" customFormat="1" x14ac:dyDescent="0.25"/>
    <row r="1029870" customFormat="1" x14ac:dyDescent="0.25"/>
    <row r="1029871" customFormat="1" x14ac:dyDescent="0.25"/>
    <row r="1029872" customFormat="1" x14ac:dyDescent="0.25"/>
    <row r="1029873" customFormat="1" x14ac:dyDescent="0.25"/>
    <row r="1029874" customFormat="1" x14ac:dyDescent="0.25"/>
    <row r="1029875" customFormat="1" x14ac:dyDescent="0.25"/>
    <row r="1029876" customFormat="1" x14ac:dyDescent="0.25"/>
    <row r="1029877" customFormat="1" x14ac:dyDescent="0.25"/>
    <row r="1029878" customFormat="1" x14ac:dyDescent="0.25"/>
    <row r="1029879" customFormat="1" x14ac:dyDescent="0.25"/>
    <row r="1029880" customFormat="1" x14ac:dyDescent="0.25"/>
    <row r="1029881" customFormat="1" x14ac:dyDescent="0.25"/>
    <row r="1029882" customFormat="1" x14ac:dyDescent="0.25"/>
    <row r="1029883" customFormat="1" x14ac:dyDescent="0.25"/>
    <row r="1029884" customFormat="1" x14ac:dyDescent="0.25"/>
    <row r="1029885" customFormat="1" x14ac:dyDescent="0.25"/>
    <row r="1029886" customFormat="1" x14ac:dyDescent="0.25"/>
    <row r="1029887" customFormat="1" x14ac:dyDescent="0.25"/>
    <row r="1029888" customFormat="1" x14ac:dyDescent="0.25"/>
    <row r="1029889" customFormat="1" x14ac:dyDescent="0.25"/>
    <row r="1029890" customFormat="1" x14ac:dyDescent="0.25"/>
    <row r="1029891" customFormat="1" x14ac:dyDescent="0.25"/>
    <row r="1029892" customFormat="1" x14ac:dyDescent="0.25"/>
    <row r="1029893" customFormat="1" x14ac:dyDescent="0.25"/>
    <row r="1029894" customFormat="1" x14ac:dyDescent="0.25"/>
    <row r="1029895" customFormat="1" x14ac:dyDescent="0.25"/>
    <row r="1029896" customFormat="1" x14ac:dyDescent="0.25"/>
    <row r="1029897" customFormat="1" x14ac:dyDescent="0.25"/>
    <row r="1029898" customFormat="1" x14ac:dyDescent="0.25"/>
    <row r="1029899" customFormat="1" x14ac:dyDescent="0.25"/>
    <row r="1029900" customFormat="1" x14ac:dyDescent="0.25"/>
    <row r="1029901" customFormat="1" x14ac:dyDescent="0.25"/>
    <row r="1029902" customFormat="1" x14ac:dyDescent="0.25"/>
    <row r="1029903" customFormat="1" x14ac:dyDescent="0.25"/>
    <row r="1029904" customFormat="1" x14ac:dyDescent="0.25"/>
    <row r="1029905" customFormat="1" x14ac:dyDescent="0.25"/>
    <row r="1029906" customFormat="1" x14ac:dyDescent="0.25"/>
    <row r="1029907" customFormat="1" x14ac:dyDescent="0.25"/>
    <row r="1029908" customFormat="1" x14ac:dyDescent="0.25"/>
    <row r="1029909" customFormat="1" x14ac:dyDescent="0.25"/>
    <row r="1029910" customFormat="1" x14ac:dyDescent="0.25"/>
    <row r="1029911" customFormat="1" x14ac:dyDescent="0.25"/>
    <row r="1029912" customFormat="1" x14ac:dyDescent="0.25"/>
    <row r="1029913" customFormat="1" x14ac:dyDescent="0.25"/>
    <row r="1029914" customFormat="1" x14ac:dyDescent="0.25"/>
    <row r="1029915" customFormat="1" x14ac:dyDescent="0.25"/>
    <row r="1029916" customFormat="1" x14ac:dyDescent="0.25"/>
    <row r="1029917" customFormat="1" x14ac:dyDescent="0.25"/>
    <row r="1029918" customFormat="1" x14ac:dyDescent="0.25"/>
    <row r="1029919" customFormat="1" x14ac:dyDescent="0.25"/>
    <row r="1029920" customFormat="1" x14ac:dyDescent="0.25"/>
    <row r="1029921" customFormat="1" x14ac:dyDescent="0.25"/>
    <row r="1029922" customFormat="1" x14ac:dyDescent="0.25"/>
    <row r="1029923" customFormat="1" x14ac:dyDescent="0.25"/>
    <row r="1029924" customFormat="1" x14ac:dyDescent="0.25"/>
    <row r="1029925" customFormat="1" x14ac:dyDescent="0.25"/>
    <row r="1029926" customFormat="1" x14ac:dyDescent="0.25"/>
    <row r="1029927" customFormat="1" x14ac:dyDescent="0.25"/>
    <row r="1029928" customFormat="1" x14ac:dyDescent="0.25"/>
    <row r="1029929" customFormat="1" x14ac:dyDescent="0.25"/>
    <row r="1029930" customFormat="1" x14ac:dyDescent="0.25"/>
    <row r="1029931" customFormat="1" x14ac:dyDescent="0.25"/>
    <row r="1029932" customFormat="1" x14ac:dyDescent="0.25"/>
    <row r="1029933" customFormat="1" x14ac:dyDescent="0.25"/>
    <row r="1029934" customFormat="1" x14ac:dyDescent="0.25"/>
    <row r="1029935" customFormat="1" x14ac:dyDescent="0.25"/>
    <row r="1029936" customFormat="1" x14ac:dyDescent="0.25"/>
    <row r="1029937" customFormat="1" x14ac:dyDescent="0.25"/>
    <row r="1029938" customFormat="1" x14ac:dyDescent="0.25"/>
    <row r="1029939" customFormat="1" x14ac:dyDescent="0.25"/>
    <row r="1029940" customFormat="1" x14ac:dyDescent="0.25"/>
    <row r="1029941" customFormat="1" x14ac:dyDescent="0.25"/>
    <row r="1029942" customFormat="1" x14ac:dyDescent="0.25"/>
    <row r="1029943" customFormat="1" x14ac:dyDescent="0.25"/>
    <row r="1029944" customFormat="1" x14ac:dyDescent="0.25"/>
    <row r="1029945" customFormat="1" x14ac:dyDescent="0.25"/>
    <row r="1029946" customFormat="1" x14ac:dyDescent="0.25"/>
    <row r="1029947" customFormat="1" x14ac:dyDescent="0.25"/>
    <row r="1029948" customFormat="1" x14ac:dyDescent="0.25"/>
    <row r="1029949" customFormat="1" x14ac:dyDescent="0.25"/>
    <row r="1029950" customFormat="1" x14ac:dyDescent="0.25"/>
    <row r="1029951" customFormat="1" x14ac:dyDescent="0.25"/>
    <row r="1029952" customFormat="1" x14ac:dyDescent="0.25"/>
    <row r="1029953" customFormat="1" x14ac:dyDescent="0.25"/>
    <row r="1029954" customFormat="1" x14ac:dyDescent="0.25"/>
    <row r="1029955" customFormat="1" x14ac:dyDescent="0.25"/>
    <row r="1029956" customFormat="1" x14ac:dyDescent="0.25"/>
    <row r="1029957" customFormat="1" x14ac:dyDescent="0.25"/>
    <row r="1029958" customFormat="1" x14ac:dyDescent="0.25"/>
    <row r="1029959" customFormat="1" x14ac:dyDescent="0.25"/>
    <row r="1029960" customFormat="1" x14ac:dyDescent="0.25"/>
    <row r="1029961" customFormat="1" x14ac:dyDescent="0.25"/>
    <row r="1029962" customFormat="1" x14ac:dyDescent="0.25"/>
    <row r="1029963" customFormat="1" x14ac:dyDescent="0.25"/>
    <row r="1029964" customFormat="1" x14ac:dyDescent="0.25"/>
    <row r="1029965" customFormat="1" x14ac:dyDescent="0.25"/>
    <row r="1029966" customFormat="1" x14ac:dyDescent="0.25"/>
    <row r="1029967" customFormat="1" x14ac:dyDescent="0.25"/>
    <row r="1029968" customFormat="1" x14ac:dyDescent="0.25"/>
    <row r="1029969" customFormat="1" x14ac:dyDescent="0.25"/>
    <row r="1029970" customFormat="1" x14ac:dyDescent="0.25"/>
    <row r="1029971" customFormat="1" x14ac:dyDescent="0.25"/>
    <row r="1029972" customFormat="1" x14ac:dyDescent="0.25"/>
    <row r="1029973" customFormat="1" x14ac:dyDescent="0.25"/>
    <row r="1029974" customFormat="1" x14ac:dyDescent="0.25"/>
    <row r="1029975" customFormat="1" x14ac:dyDescent="0.25"/>
    <row r="1029976" customFormat="1" x14ac:dyDescent="0.25"/>
    <row r="1029977" customFormat="1" x14ac:dyDescent="0.25"/>
    <row r="1029978" customFormat="1" x14ac:dyDescent="0.25"/>
    <row r="1029979" customFormat="1" x14ac:dyDescent="0.25"/>
    <row r="1029980" customFormat="1" x14ac:dyDescent="0.25"/>
    <row r="1029981" customFormat="1" x14ac:dyDescent="0.25"/>
    <row r="1029982" customFormat="1" x14ac:dyDescent="0.25"/>
    <row r="1029983" customFormat="1" x14ac:dyDescent="0.25"/>
    <row r="1029984" customFormat="1" x14ac:dyDescent="0.25"/>
    <row r="1029985" customFormat="1" x14ac:dyDescent="0.25"/>
    <row r="1029986" customFormat="1" x14ac:dyDescent="0.25"/>
    <row r="1029987" customFormat="1" x14ac:dyDescent="0.25"/>
    <row r="1029988" customFormat="1" x14ac:dyDescent="0.25"/>
    <row r="1029989" customFormat="1" x14ac:dyDescent="0.25"/>
    <row r="1029990" customFormat="1" x14ac:dyDescent="0.25"/>
    <row r="1029991" customFormat="1" x14ac:dyDescent="0.25"/>
    <row r="1029992" customFormat="1" x14ac:dyDescent="0.25"/>
    <row r="1029993" customFormat="1" x14ac:dyDescent="0.25"/>
    <row r="1029994" customFormat="1" x14ac:dyDescent="0.25"/>
    <row r="1029995" customFormat="1" x14ac:dyDescent="0.25"/>
    <row r="1029996" customFormat="1" x14ac:dyDescent="0.25"/>
    <row r="1029997" customFormat="1" x14ac:dyDescent="0.25"/>
    <row r="1029998" customFormat="1" x14ac:dyDescent="0.25"/>
    <row r="1029999" customFormat="1" x14ac:dyDescent="0.25"/>
    <row r="1030000" customFormat="1" x14ac:dyDescent="0.25"/>
    <row r="1030001" customFormat="1" x14ac:dyDescent="0.25"/>
    <row r="1030002" customFormat="1" x14ac:dyDescent="0.25"/>
    <row r="1030003" customFormat="1" x14ac:dyDescent="0.25"/>
    <row r="1030004" customFormat="1" x14ac:dyDescent="0.25"/>
    <row r="1030005" customFormat="1" x14ac:dyDescent="0.25"/>
    <row r="1030006" customFormat="1" x14ac:dyDescent="0.25"/>
    <row r="1030007" customFormat="1" x14ac:dyDescent="0.25"/>
    <row r="1030008" customFormat="1" x14ac:dyDescent="0.25"/>
    <row r="1030009" customFormat="1" x14ac:dyDescent="0.25"/>
    <row r="1030010" customFormat="1" x14ac:dyDescent="0.25"/>
    <row r="1030011" customFormat="1" x14ac:dyDescent="0.25"/>
    <row r="1030012" customFormat="1" x14ac:dyDescent="0.25"/>
    <row r="1030013" customFormat="1" x14ac:dyDescent="0.25"/>
    <row r="1030014" customFormat="1" x14ac:dyDescent="0.25"/>
    <row r="1030015" customFormat="1" x14ac:dyDescent="0.25"/>
    <row r="1030016" customFormat="1" x14ac:dyDescent="0.25"/>
    <row r="1030017" customFormat="1" x14ac:dyDescent="0.25"/>
    <row r="1030018" customFormat="1" x14ac:dyDescent="0.25"/>
    <row r="1030019" customFormat="1" x14ac:dyDescent="0.25"/>
    <row r="1030020" customFormat="1" x14ac:dyDescent="0.25"/>
    <row r="1030021" customFormat="1" x14ac:dyDescent="0.25"/>
    <row r="1030022" customFormat="1" x14ac:dyDescent="0.25"/>
    <row r="1030023" customFormat="1" x14ac:dyDescent="0.25"/>
    <row r="1030024" customFormat="1" x14ac:dyDescent="0.25"/>
    <row r="1030025" customFormat="1" x14ac:dyDescent="0.25"/>
    <row r="1030026" customFormat="1" x14ac:dyDescent="0.25"/>
    <row r="1030027" customFormat="1" x14ac:dyDescent="0.25"/>
    <row r="1030028" customFormat="1" x14ac:dyDescent="0.25"/>
    <row r="1030029" customFormat="1" x14ac:dyDescent="0.25"/>
    <row r="1030030" customFormat="1" x14ac:dyDescent="0.25"/>
    <row r="1030031" customFormat="1" x14ac:dyDescent="0.25"/>
    <row r="1030032" customFormat="1" x14ac:dyDescent="0.25"/>
    <row r="1030033" customFormat="1" x14ac:dyDescent="0.25"/>
    <row r="1030034" customFormat="1" x14ac:dyDescent="0.25"/>
    <row r="1030035" customFormat="1" x14ac:dyDescent="0.25"/>
    <row r="1030036" customFormat="1" x14ac:dyDescent="0.25"/>
    <row r="1030037" customFormat="1" x14ac:dyDescent="0.25"/>
    <row r="1030038" customFormat="1" x14ac:dyDescent="0.25"/>
    <row r="1030039" customFormat="1" x14ac:dyDescent="0.25"/>
    <row r="1030040" customFormat="1" x14ac:dyDescent="0.25"/>
    <row r="1030041" customFormat="1" x14ac:dyDescent="0.25"/>
    <row r="1030042" customFormat="1" x14ac:dyDescent="0.25"/>
    <row r="1030043" customFormat="1" x14ac:dyDescent="0.25"/>
    <row r="1030044" customFormat="1" x14ac:dyDescent="0.25"/>
    <row r="1030045" customFormat="1" x14ac:dyDescent="0.25"/>
    <row r="1030046" customFormat="1" x14ac:dyDescent="0.25"/>
    <row r="1030047" customFormat="1" x14ac:dyDescent="0.25"/>
    <row r="1030048" customFormat="1" x14ac:dyDescent="0.25"/>
    <row r="1030049" customFormat="1" x14ac:dyDescent="0.25"/>
    <row r="1030050" customFormat="1" x14ac:dyDescent="0.25"/>
    <row r="1030051" customFormat="1" x14ac:dyDescent="0.25"/>
    <row r="1030052" customFormat="1" x14ac:dyDescent="0.25"/>
    <row r="1030053" customFormat="1" x14ac:dyDescent="0.25"/>
    <row r="1030054" customFormat="1" x14ac:dyDescent="0.25"/>
    <row r="1030055" customFormat="1" x14ac:dyDescent="0.25"/>
    <row r="1030056" customFormat="1" x14ac:dyDescent="0.25"/>
    <row r="1030057" customFormat="1" x14ac:dyDescent="0.25"/>
    <row r="1030058" customFormat="1" x14ac:dyDescent="0.25"/>
    <row r="1030059" customFormat="1" x14ac:dyDescent="0.25"/>
    <row r="1030060" customFormat="1" x14ac:dyDescent="0.25"/>
    <row r="1030061" customFormat="1" x14ac:dyDescent="0.25"/>
    <row r="1030062" customFormat="1" x14ac:dyDescent="0.25"/>
    <row r="1030063" customFormat="1" x14ac:dyDescent="0.25"/>
    <row r="1030064" customFormat="1" x14ac:dyDescent="0.25"/>
    <row r="1030065" customFormat="1" x14ac:dyDescent="0.25"/>
    <row r="1030066" customFormat="1" x14ac:dyDescent="0.25"/>
    <row r="1030067" customFormat="1" x14ac:dyDescent="0.25"/>
    <row r="1030068" customFormat="1" x14ac:dyDescent="0.25"/>
    <row r="1030069" customFormat="1" x14ac:dyDescent="0.25"/>
    <row r="1030070" customFormat="1" x14ac:dyDescent="0.25"/>
    <row r="1030071" customFormat="1" x14ac:dyDescent="0.25"/>
    <row r="1030072" customFormat="1" x14ac:dyDescent="0.25"/>
    <row r="1030073" customFormat="1" x14ac:dyDescent="0.25"/>
    <row r="1030074" customFormat="1" x14ac:dyDescent="0.25"/>
    <row r="1030075" customFormat="1" x14ac:dyDescent="0.25"/>
    <row r="1030076" customFormat="1" x14ac:dyDescent="0.25"/>
    <row r="1030077" customFormat="1" x14ac:dyDescent="0.25"/>
    <row r="1030078" customFormat="1" x14ac:dyDescent="0.25"/>
    <row r="1030079" customFormat="1" x14ac:dyDescent="0.25"/>
    <row r="1030080" customFormat="1" x14ac:dyDescent="0.25"/>
    <row r="1030081" customFormat="1" x14ac:dyDescent="0.25"/>
    <row r="1030082" customFormat="1" x14ac:dyDescent="0.25"/>
    <row r="1030083" customFormat="1" x14ac:dyDescent="0.25"/>
    <row r="1030084" customFormat="1" x14ac:dyDescent="0.25"/>
    <row r="1030085" customFormat="1" x14ac:dyDescent="0.25"/>
    <row r="1030086" customFormat="1" x14ac:dyDescent="0.25"/>
    <row r="1030087" customFormat="1" x14ac:dyDescent="0.25"/>
    <row r="1030088" customFormat="1" x14ac:dyDescent="0.25"/>
    <row r="1030089" customFormat="1" x14ac:dyDescent="0.25"/>
    <row r="1030090" customFormat="1" x14ac:dyDescent="0.25"/>
    <row r="1030091" customFormat="1" x14ac:dyDescent="0.25"/>
    <row r="1030092" customFormat="1" x14ac:dyDescent="0.25"/>
    <row r="1030093" customFormat="1" x14ac:dyDescent="0.25"/>
    <row r="1030094" customFormat="1" x14ac:dyDescent="0.25"/>
    <row r="1030095" customFormat="1" x14ac:dyDescent="0.25"/>
    <row r="1030096" customFormat="1" x14ac:dyDescent="0.25"/>
    <row r="1030097" customFormat="1" x14ac:dyDescent="0.25"/>
    <row r="1030098" customFormat="1" x14ac:dyDescent="0.25"/>
    <row r="1030099" customFormat="1" x14ac:dyDescent="0.25"/>
    <row r="1030100" customFormat="1" x14ac:dyDescent="0.25"/>
    <row r="1030101" customFormat="1" x14ac:dyDescent="0.25"/>
    <row r="1030102" customFormat="1" x14ac:dyDescent="0.25"/>
    <row r="1030103" customFormat="1" x14ac:dyDescent="0.25"/>
    <row r="1030104" customFormat="1" x14ac:dyDescent="0.25"/>
    <row r="1030105" customFormat="1" x14ac:dyDescent="0.25"/>
    <row r="1030106" customFormat="1" x14ac:dyDescent="0.25"/>
    <row r="1030107" customFormat="1" x14ac:dyDescent="0.25"/>
    <row r="1030108" customFormat="1" x14ac:dyDescent="0.25"/>
    <row r="1030109" customFormat="1" x14ac:dyDescent="0.25"/>
    <row r="1030110" customFormat="1" x14ac:dyDescent="0.25"/>
    <row r="1030111" customFormat="1" x14ac:dyDescent="0.25"/>
    <row r="1030112" customFormat="1" x14ac:dyDescent="0.25"/>
    <row r="1030113" customFormat="1" x14ac:dyDescent="0.25"/>
    <row r="1030114" customFormat="1" x14ac:dyDescent="0.25"/>
    <row r="1030115" customFormat="1" x14ac:dyDescent="0.25"/>
    <row r="1030116" customFormat="1" x14ac:dyDescent="0.25"/>
    <row r="1030117" customFormat="1" x14ac:dyDescent="0.25"/>
    <row r="1030118" customFormat="1" x14ac:dyDescent="0.25"/>
    <row r="1030119" customFormat="1" x14ac:dyDescent="0.25"/>
    <row r="1030120" customFormat="1" x14ac:dyDescent="0.25"/>
    <row r="1030121" customFormat="1" x14ac:dyDescent="0.25"/>
    <row r="1030122" customFormat="1" x14ac:dyDescent="0.25"/>
    <row r="1030123" customFormat="1" x14ac:dyDescent="0.25"/>
    <row r="1030124" customFormat="1" x14ac:dyDescent="0.25"/>
    <row r="1030125" customFormat="1" x14ac:dyDescent="0.25"/>
    <row r="1030126" customFormat="1" x14ac:dyDescent="0.25"/>
    <row r="1030127" customFormat="1" x14ac:dyDescent="0.25"/>
    <row r="1030128" customFormat="1" x14ac:dyDescent="0.25"/>
    <row r="1030129" customFormat="1" x14ac:dyDescent="0.25"/>
    <row r="1030130" customFormat="1" x14ac:dyDescent="0.25"/>
    <row r="1030131" customFormat="1" x14ac:dyDescent="0.25"/>
    <row r="1030132" customFormat="1" x14ac:dyDescent="0.25"/>
    <row r="1030133" customFormat="1" x14ac:dyDescent="0.25"/>
    <row r="1030134" customFormat="1" x14ac:dyDescent="0.25"/>
    <row r="1030135" customFormat="1" x14ac:dyDescent="0.25"/>
    <row r="1030136" customFormat="1" x14ac:dyDescent="0.25"/>
    <row r="1030137" customFormat="1" x14ac:dyDescent="0.25"/>
    <row r="1030138" customFormat="1" x14ac:dyDescent="0.25"/>
    <row r="1030139" customFormat="1" x14ac:dyDescent="0.25"/>
    <row r="1030140" customFormat="1" x14ac:dyDescent="0.25"/>
    <row r="1030141" customFormat="1" x14ac:dyDescent="0.25"/>
    <row r="1030142" customFormat="1" x14ac:dyDescent="0.25"/>
    <row r="1030143" customFormat="1" x14ac:dyDescent="0.25"/>
    <row r="1030144" customFormat="1" x14ac:dyDescent="0.25"/>
    <row r="1030145" customFormat="1" x14ac:dyDescent="0.25"/>
    <row r="1030146" customFormat="1" x14ac:dyDescent="0.25"/>
    <row r="1030147" customFormat="1" x14ac:dyDescent="0.25"/>
    <row r="1030148" customFormat="1" x14ac:dyDescent="0.25"/>
    <row r="1030149" customFormat="1" x14ac:dyDescent="0.25"/>
    <row r="1030150" customFormat="1" x14ac:dyDescent="0.25"/>
    <row r="1030151" customFormat="1" x14ac:dyDescent="0.25"/>
    <row r="1030152" customFormat="1" x14ac:dyDescent="0.25"/>
    <row r="1030153" customFormat="1" x14ac:dyDescent="0.25"/>
    <row r="1030154" customFormat="1" x14ac:dyDescent="0.25"/>
    <row r="1030155" customFormat="1" x14ac:dyDescent="0.25"/>
    <row r="1030156" customFormat="1" x14ac:dyDescent="0.25"/>
    <row r="1030157" customFormat="1" x14ac:dyDescent="0.25"/>
    <row r="1030158" customFormat="1" x14ac:dyDescent="0.25"/>
    <row r="1030159" customFormat="1" x14ac:dyDescent="0.25"/>
    <row r="1030160" customFormat="1" x14ac:dyDescent="0.25"/>
    <row r="1030161" customFormat="1" x14ac:dyDescent="0.25"/>
    <row r="1030162" customFormat="1" x14ac:dyDescent="0.25"/>
    <row r="1030163" customFormat="1" x14ac:dyDescent="0.25"/>
    <row r="1030164" customFormat="1" x14ac:dyDescent="0.25"/>
    <row r="1030165" customFormat="1" x14ac:dyDescent="0.25"/>
    <row r="1030166" customFormat="1" x14ac:dyDescent="0.25"/>
    <row r="1030167" customFormat="1" x14ac:dyDescent="0.25"/>
    <row r="1030168" customFormat="1" x14ac:dyDescent="0.25"/>
    <row r="1030169" customFormat="1" x14ac:dyDescent="0.25"/>
    <row r="1030170" customFormat="1" x14ac:dyDescent="0.25"/>
    <row r="1030171" customFormat="1" x14ac:dyDescent="0.25"/>
    <row r="1030172" customFormat="1" x14ac:dyDescent="0.25"/>
    <row r="1030173" customFormat="1" x14ac:dyDescent="0.25"/>
    <row r="1030174" customFormat="1" x14ac:dyDescent="0.25"/>
    <row r="1030175" customFormat="1" x14ac:dyDescent="0.25"/>
    <row r="1030176" customFormat="1" x14ac:dyDescent="0.25"/>
    <row r="1030177" customFormat="1" x14ac:dyDescent="0.25"/>
    <row r="1030178" customFormat="1" x14ac:dyDescent="0.25"/>
    <row r="1030179" customFormat="1" x14ac:dyDescent="0.25"/>
    <row r="1030180" customFormat="1" x14ac:dyDescent="0.25"/>
    <row r="1030181" customFormat="1" x14ac:dyDescent="0.25"/>
    <row r="1030182" customFormat="1" x14ac:dyDescent="0.25"/>
    <row r="1030183" customFormat="1" x14ac:dyDescent="0.25"/>
    <row r="1030184" customFormat="1" x14ac:dyDescent="0.25"/>
    <row r="1030185" customFormat="1" x14ac:dyDescent="0.25"/>
    <row r="1030186" customFormat="1" x14ac:dyDescent="0.25"/>
    <row r="1030187" customFormat="1" x14ac:dyDescent="0.25"/>
    <row r="1030188" customFormat="1" x14ac:dyDescent="0.25"/>
    <row r="1030189" customFormat="1" x14ac:dyDescent="0.25"/>
    <row r="1030190" customFormat="1" x14ac:dyDescent="0.25"/>
    <row r="1030191" customFormat="1" x14ac:dyDescent="0.25"/>
    <row r="1030192" customFormat="1" x14ac:dyDescent="0.25"/>
    <row r="1030193" customFormat="1" x14ac:dyDescent="0.25"/>
    <row r="1030194" customFormat="1" x14ac:dyDescent="0.25"/>
    <row r="1030195" customFormat="1" x14ac:dyDescent="0.25"/>
    <row r="1030196" customFormat="1" x14ac:dyDescent="0.25"/>
    <row r="1030197" customFormat="1" x14ac:dyDescent="0.25"/>
    <row r="1030198" customFormat="1" x14ac:dyDescent="0.25"/>
    <row r="1030199" customFormat="1" x14ac:dyDescent="0.25"/>
    <row r="1030200" customFormat="1" x14ac:dyDescent="0.25"/>
    <row r="1030201" customFormat="1" x14ac:dyDescent="0.25"/>
    <row r="1030202" customFormat="1" x14ac:dyDescent="0.25"/>
    <row r="1030203" customFormat="1" x14ac:dyDescent="0.25"/>
    <row r="1030204" customFormat="1" x14ac:dyDescent="0.25"/>
    <row r="1030205" customFormat="1" x14ac:dyDescent="0.25"/>
    <row r="1030206" customFormat="1" x14ac:dyDescent="0.25"/>
    <row r="1030207" customFormat="1" x14ac:dyDescent="0.25"/>
    <row r="1030208" customFormat="1" x14ac:dyDescent="0.25"/>
    <row r="1030209" customFormat="1" x14ac:dyDescent="0.25"/>
    <row r="1030210" customFormat="1" x14ac:dyDescent="0.25"/>
    <row r="1030211" customFormat="1" x14ac:dyDescent="0.25"/>
    <row r="1030212" customFormat="1" x14ac:dyDescent="0.25"/>
    <row r="1030213" customFormat="1" x14ac:dyDescent="0.25"/>
    <row r="1030214" customFormat="1" x14ac:dyDescent="0.25"/>
    <row r="1030215" customFormat="1" x14ac:dyDescent="0.25"/>
    <row r="1030216" customFormat="1" x14ac:dyDescent="0.25"/>
    <row r="1030217" customFormat="1" x14ac:dyDescent="0.25"/>
    <row r="1030218" customFormat="1" x14ac:dyDescent="0.25"/>
    <row r="1030219" customFormat="1" x14ac:dyDescent="0.25"/>
    <row r="1030220" customFormat="1" x14ac:dyDescent="0.25"/>
    <row r="1030221" customFormat="1" x14ac:dyDescent="0.25"/>
    <row r="1030222" customFormat="1" x14ac:dyDescent="0.25"/>
    <row r="1030223" customFormat="1" x14ac:dyDescent="0.25"/>
    <row r="1030224" customFormat="1" x14ac:dyDescent="0.25"/>
    <row r="1030225" customFormat="1" x14ac:dyDescent="0.25"/>
    <row r="1030226" customFormat="1" x14ac:dyDescent="0.25"/>
    <row r="1030227" customFormat="1" x14ac:dyDescent="0.25"/>
    <row r="1030228" customFormat="1" x14ac:dyDescent="0.25"/>
    <row r="1030229" customFormat="1" x14ac:dyDescent="0.25"/>
    <row r="1030230" customFormat="1" x14ac:dyDescent="0.25"/>
    <row r="1030231" customFormat="1" x14ac:dyDescent="0.25"/>
    <row r="1030232" customFormat="1" x14ac:dyDescent="0.25"/>
    <row r="1030233" customFormat="1" x14ac:dyDescent="0.25"/>
    <row r="1030234" customFormat="1" x14ac:dyDescent="0.25"/>
    <row r="1030235" customFormat="1" x14ac:dyDescent="0.25"/>
    <row r="1030236" customFormat="1" x14ac:dyDescent="0.25"/>
    <row r="1030237" customFormat="1" x14ac:dyDescent="0.25"/>
    <row r="1030238" customFormat="1" x14ac:dyDescent="0.25"/>
    <row r="1030239" customFormat="1" x14ac:dyDescent="0.25"/>
    <row r="1030240" customFormat="1" x14ac:dyDescent="0.25"/>
    <row r="1030241" customFormat="1" x14ac:dyDescent="0.25"/>
    <row r="1030242" customFormat="1" x14ac:dyDescent="0.25"/>
    <row r="1030243" customFormat="1" x14ac:dyDescent="0.25"/>
    <row r="1030244" customFormat="1" x14ac:dyDescent="0.25"/>
    <row r="1030245" customFormat="1" x14ac:dyDescent="0.25"/>
    <row r="1030246" customFormat="1" x14ac:dyDescent="0.25"/>
    <row r="1030247" customFormat="1" x14ac:dyDescent="0.25"/>
    <row r="1030248" customFormat="1" x14ac:dyDescent="0.25"/>
    <row r="1030249" customFormat="1" x14ac:dyDescent="0.25"/>
    <row r="1030250" customFormat="1" x14ac:dyDescent="0.25"/>
    <row r="1030251" customFormat="1" x14ac:dyDescent="0.25"/>
    <row r="1030252" customFormat="1" x14ac:dyDescent="0.25"/>
    <row r="1030253" customFormat="1" x14ac:dyDescent="0.25"/>
    <row r="1030254" customFormat="1" x14ac:dyDescent="0.25"/>
    <row r="1030255" customFormat="1" x14ac:dyDescent="0.25"/>
    <row r="1030256" customFormat="1" x14ac:dyDescent="0.25"/>
    <row r="1030257" customFormat="1" x14ac:dyDescent="0.25"/>
    <row r="1030258" customFormat="1" x14ac:dyDescent="0.25"/>
    <row r="1030259" customFormat="1" x14ac:dyDescent="0.25"/>
    <row r="1030260" customFormat="1" x14ac:dyDescent="0.25"/>
    <row r="1030261" customFormat="1" x14ac:dyDescent="0.25"/>
    <row r="1030262" customFormat="1" x14ac:dyDescent="0.25"/>
    <row r="1030263" customFormat="1" x14ac:dyDescent="0.25"/>
    <row r="1030264" customFormat="1" x14ac:dyDescent="0.25"/>
    <row r="1030265" customFormat="1" x14ac:dyDescent="0.25"/>
    <row r="1030266" customFormat="1" x14ac:dyDescent="0.25"/>
    <row r="1030267" customFormat="1" x14ac:dyDescent="0.25"/>
    <row r="1030268" customFormat="1" x14ac:dyDescent="0.25"/>
    <row r="1030269" customFormat="1" x14ac:dyDescent="0.25"/>
    <row r="1030270" customFormat="1" x14ac:dyDescent="0.25"/>
    <row r="1030271" customFormat="1" x14ac:dyDescent="0.25"/>
    <row r="1030272" customFormat="1" x14ac:dyDescent="0.25"/>
    <row r="1030273" customFormat="1" x14ac:dyDescent="0.25"/>
    <row r="1030274" customFormat="1" x14ac:dyDescent="0.25"/>
    <row r="1030275" customFormat="1" x14ac:dyDescent="0.25"/>
    <row r="1030276" customFormat="1" x14ac:dyDescent="0.25"/>
    <row r="1030277" customFormat="1" x14ac:dyDescent="0.25"/>
    <row r="1030278" customFormat="1" x14ac:dyDescent="0.25"/>
    <row r="1030279" customFormat="1" x14ac:dyDescent="0.25"/>
    <row r="1030280" customFormat="1" x14ac:dyDescent="0.25"/>
    <row r="1030281" customFormat="1" x14ac:dyDescent="0.25"/>
    <row r="1030282" customFormat="1" x14ac:dyDescent="0.25"/>
    <row r="1030283" customFormat="1" x14ac:dyDescent="0.25"/>
    <row r="1030284" customFormat="1" x14ac:dyDescent="0.25"/>
    <row r="1030285" customFormat="1" x14ac:dyDescent="0.25"/>
    <row r="1030286" customFormat="1" x14ac:dyDescent="0.25"/>
    <row r="1030287" customFormat="1" x14ac:dyDescent="0.25"/>
    <row r="1030288" customFormat="1" x14ac:dyDescent="0.25"/>
    <row r="1030289" customFormat="1" x14ac:dyDescent="0.25"/>
    <row r="1030290" customFormat="1" x14ac:dyDescent="0.25"/>
    <row r="1030291" customFormat="1" x14ac:dyDescent="0.25"/>
    <row r="1030292" customFormat="1" x14ac:dyDescent="0.25"/>
    <row r="1030293" customFormat="1" x14ac:dyDescent="0.25"/>
    <row r="1030294" customFormat="1" x14ac:dyDescent="0.25"/>
    <row r="1030295" customFormat="1" x14ac:dyDescent="0.25"/>
    <row r="1030296" customFormat="1" x14ac:dyDescent="0.25"/>
    <row r="1030297" customFormat="1" x14ac:dyDescent="0.25"/>
    <row r="1030298" customFormat="1" x14ac:dyDescent="0.25"/>
    <row r="1030299" customFormat="1" x14ac:dyDescent="0.25"/>
    <row r="1030300" customFormat="1" x14ac:dyDescent="0.25"/>
    <row r="1030301" customFormat="1" x14ac:dyDescent="0.25"/>
    <row r="1030302" customFormat="1" x14ac:dyDescent="0.25"/>
    <row r="1030303" customFormat="1" x14ac:dyDescent="0.25"/>
    <row r="1030304" customFormat="1" x14ac:dyDescent="0.25"/>
    <row r="1030305" customFormat="1" x14ac:dyDescent="0.25"/>
    <row r="1030306" customFormat="1" x14ac:dyDescent="0.25"/>
    <row r="1030307" customFormat="1" x14ac:dyDescent="0.25"/>
    <row r="1030308" customFormat="1" x14ac:dyDescent="0.25"/>
    <row r="1030309" customFormat="1" x14ac:dyDescent="0.25"/>
    <row r="1030310" customFormat="1" x14ac:dyDescent="0.25"/>
    <row r="1030311" customFormat="1" x14ac:dyDescent="0.25"/>
    <row r="1030312" customFormat="1" x14ac:dyDescent="0.25"/>
    <row r="1030313" customFormat="1" x14ac:dyDescent="0.25"/>
    <row r="1030314" customFormat="1" x14ac:dyDescent="0.25"/>
    <row r="1030315" customFormat="1" x14ac:dyDescent="0.25"/>
    <row r="1030316" customFormat="1" x14ac:dyDescent="0.25"/>
    <row r="1030317" customFormat="1" x14ac:dyDescent="0.25"/>
    <row r="1030318" customFormat="1" x14ac:dyDescent="0.25"/>
    <row r="1030319" customFormat="1" x14ac:dyDescent="0.25"/>
    <row r="1030320" customFormat="1" x14ac:dyDescent="0.25"/>
    <row r="1030321" customFormat="1" x14ac:dyDescent="0.25"/>
    <row r="1030322" customFormat="1" x14ac:dyDescent="0.25"/>
    <row r="1030323" customFormat="1" x14ac:dyDescent="0.25"/>
    <row r="1030324" customFormat="1" x14ac:dyDescent="0.25"/>
    <row r="1030325" customFormat="1" x14ac:dyDescent="0.25"/>
    <row r="1030326" customFormat="1" x14ac:dyDescent="0.25"/>
    <row r="1030327" customFormat="1" x14ac:dyDescent="0.25"/>
    <row r="1030328" customFormat="1" x14ac:dyDescent="0.25"/>
    <row r="1030329" customFormat="1" x14ac:dyDescent="0.25"/>
    <row r="1030330" customFormat="1" x14ac:dyDescent="0.25"/>
    <row r="1030331" customFormat="1" x14ac:dyDescent="0.25"/>
    <row r="1030332" customFormat="1" x14ac:dyDescent="0.25"/>
    <row r="1030333" customFormat="1" x14ac:dyDescent="0.25"/>
    <row r="1030334" customFormat="1" x14ac:dyDescent="0.25"/>
    <row r="1030335" customFormat="1" x14ac:dyDescent="0.25"/>
    <row r="1030336" customFormat="1" x14ac:dyDescent="0.25"/>
    <row r="1030337" customFormat="1" x14ac:dyDescent="0.25"/>
    <row r="1030338" customFormat="1" x14ac:dyDescent="0.25"/>
    <row r="1030339" customFormat="1" x14ac:dyDescent="0.25"/>
    <row r="1030340" customFormat="1" x14ac:dyDescent="0.25"/>
    <row r="1030341" customFormat="1" x14ac:dyDescent="0.25"/>
    <row r="1030342" customFormat="1" x14ac:dyDescent="0.25"/>
    <row r="1030343" customFormat="1" x14ac:dyDescent="0.25"/>
    <row r="1030344" customFormat="1" x14ac:dyDescent="0.25"/>
    <row r="1030345" customFormat="1" x14ac:dyDescent="0.25"/>
    <row r="1030346" customFormat="1" x14ac:dyDescent="0.25"/>
    <row r="1030347" customFormat="1" x14ac:dyDescent="0.25"/>
    <row r="1030348" customFormat="1" x14ac:dyDescent="0.25"/>
    <row r="1030349" customFormat="1" x14ac:dyDescent="0.25"/>
    <row r="1030350" customFormat="1" x14ac:dyDescent="0.25"/>
    <row r="1030351" customFormat="1" x14ac:dyDescent="0.25"/>
    <row r="1030352" customFormat="1" x14ac:dyDescent="0.25"/>
    <row r="1030353" customFormat="1" x14ac:dyDescent="0.25"/>
    <row r="1030354" customFormat="1" x14ac:dyDescent="0.25"/>
    <row r="1030355" customFormat="1" x14ac:dyDescent="0.25"/>
    <row r="1030356" customFormat="1" x14ac:dyDescent="0.25"/>
    <row r="1030357" customFormat="1" x14ac:dyDescent="0.25"/>
    <row r="1030358" customFormat="1" x14ac:dyDescent="0.25"/>
    <row r="1030359" customFormat="1" x14ac:dyDescent="0.25"/>
    <row r="1030360" customFormat="1" x14ac:dyDescent="0.25"/>
    <row r="1030361" customFormat="1" x14ac:dyDescent="0.25"/>
    <row r="1030362" customFormat="1" x14ac:dyDescent="0.25"/>
    <row r="1030363" customFormat="1" x14ac:dyDescent="0.25"/>
    <row r="1030364" customFormat="1" x14ac:dyDescent="0.25"/>
    <row r="1030365" customFormat="1" x14ac:dyDescent="0.25"/>
    <row r="1030366" customFormat="1" x14ac:dyDescent="0.25"/>
    <row r="1030367" customFormat="1" x14ac:dyDescent="0.25"/>
    <row r="1030368" customFormat="1" x14ac:dyDescent="0.25"/>
    <row r="1030369" customFormat="1" x14ac:dyDescent="0.25"/>
    <row r="1030370" customFormat="1" x14ac:dyDescent="0.25"/>
    <row r="1030371" customFormat="1" x14ac:dyDescent="0.25"/>
    <row r="1030372" customFormat="1" x14ac:dyDescent="0.25"/>
    <row r="1030373" customFormat="1" x14ac:dyDescent="0.25"/>
    <row r="1030374" customFormat="1" x14ac:dyDescent="0.25"/>
    <row r="1030375" customFormat="1" x14ac:dyDescent="0.25"/>
    <row r="1030376" customFormat="1" x14ac:dyDescent="0.25"/>
    <row r="1030377" customFormat="1" x14ac:dyDescent="0.25"/>
    <row r="1030378" customFormat="1" x14ac:dyDescent="0.25"/>
    <row r="1030379" customFormat="1" x14ac:dyDescent="0.25"/>
    <row r="1030380" customFormat="1" x14ac:dyDescent="0.25"/>
    <row r="1030381" customFormat="1" x14ac:dyDescent="0.25"/>
    <row r="1030382" customFormat="1" x14ac:dyDescent="0.25"/>
    <row r="1030383" customFormat="1" x14ac:dyDescent="0.25"/>
    <row r="1030384" customFormat="1" x14ac:dyDescent="0.25"/>
    <row r="1030385" customFormat="1" x14ac:dyDescent="0.25"/>
    <row r="1030386" customFormat="1" x14ac:dyDescent="0.25"/>
    <row r="1030387" customFormat="1" x14ac:dyDescent="0.25"/>
    <row r="1030388" customFormat="1" x14ac:dyDescent="0.25"/>
    <row r="1030389" customFormat="1" x14ac:dyDescent="0.25"/>
    <row r="1030390" customFormat="1" x14ac:dyDescent="0.25"/>
    <row r="1030391" customFormat="1" x14ac:dyDescent="0.25"/>
    <row r="1030392" customFormat="1" x14ac:dyDescent="0.25"/>
    <row r="1030393" customFormat="1" x14ac:dyDescent="0.25"/>
    <row r="1030394" customFormat="1" x14ac:dyDescent="0.25"/>
    <row r="1030395" customFormat="1" x14ac:dyDescent="0.25"/>
    <row r="1030396" customFormat="1" x14ac:dyDescent="0.25"/>
    <row r="1030397" customFormat="1" x14ac:dyDescent="0.25"/>
    <row r="1030398" customFormat="1" x14ac:dyDescent="0.25"/>
    <row r="1030399" customFormat="1" x14ac:dyDescent="0.25"/>
    <row r="1030400" customFormat="1" x14ac:dyDescent="0.25"/>
    <row r="1030401" customFormat="1" x14ac:dyDescent="0.25"/>
    <row r="1030402" customFormat="1" x14ac:dyDescent="0.25"/>
    <row r="1030403" customFormat="1" x14ac:dyDescent="0.25"/>
    <row r="1030404" customFormat="1" x14ac:dyDescent="0.25"/>
    <row r="1030405" customFormat="1" x14ac:dyDescent="0.25"/>
    <row r="1030406" customFormat="1" x14ac:dyDescent="0.25"/>
    <row r="1030407" customFormat="1" x14ac:dyDescent="0.25"/>
    <row r="1030408" customFormat="1" x14ac:dyDescent="0.25"/>
    <row r="1030409" customFormat="1" x14ac:dyDescent="0.25"/>
    <row r="1030410" customFormat="1" x14ac:dyDescent="0.25"/>
    <row r="1030411" customFormat="1" x14ac:dyDescent="0.25"/>
    <row r="1030412" customFormat="1" x14ac:dyDescent="0.25"/>
    <row r="1030413" customFormat="1" x14ac:dyDescent="0.25"/>
    <row r="1030414" customFormat="1" x14ac:dyDescent="0.25"/>
    <row r="1030415" customFormat="1" x14ac:dyDescent="0.25"/>
    <row r="1030416" customFormat="1" x14ac:dyDescent="0.25"/>
    <row r="1030417" customFormat="1" x14ac:dyDescent="0.25"/>
    <row r="1030418" customFormat="1" x14ac:dyDescent="0.25"/>
    <row r="1030419" customFormat="1" x14ac:dyDescent="0.25"/>
    <row r="1030420" customFormat="1" x14ac:dyDescent="0.25"/>
    <row r="1030421" customFormat="1" x14ac:dyDescent="0.25"/>
    <row r="1030422" customFormat="1" x14ac:dyDescent="0.25"/>
    <row r="1030423" customFormat="1" x14ac:dyDescent="0.25"/>
    <row r="1030424" customFormat="1" x14ac:dyDescent="0.25"/>
    <row r="1030425" customFormat="1" x14ac:dyDescent="0.25"/>
    <row r="1030426" customFormat="1" x14ac:dyDescent="0.25"/>
    <row r="1030427" customFormat="1" x14ac:dyDescent="0.25"/>
    <row r="1030428" customFormat="1" x14ac:dyDescent="0.25"/>
    <row r="1030429" customFormat="1" x14ac:dyDescent="0.25"/>
    <row r="1030430" customFormat="1" x14ac:dyDescent="0.25"/>
    <row r="1030431" customFormat="1" x14ac:dyDescent="0.25"/>
    <row r="1030432" customFormat="1" x14ac:dyDescent="0.25"/>
    <row r="1030433" customFormat="1" x14ac:dyDescent="0.25"/>
    <row r="1030434" customFormat="1" x14ac:dyDescent="0.25"/>
    <row r="1030435" customFormat="1" x14ac:dyDescent="0.25"/>
    <row r="1030436" customFormat="1" x14ac:dyDescent="0.25"/>
    <row r="1030437" customFormat="1" x14ac:dyDescent="0.25"/>
    <row r="1030438" customFormat="1" x14ac:dyDescent="0.25"/>
    <row r="1030439" customFormat="1" x14ac:dyDescent="0.25"/>
    <row r="1030440" customFormat="1" x14ac:dyDescent="0.25"/>
    <row r="1030441" customFormat="1" x14ac:dyDescent="0.25"/>
    <row r="1030442" customFormat="1" x14ac:dyDescent="0.25"/>
    <row r="1030443" customFormat="1" x14ac:dyDescent="0.25"/>
    <row r="1030444" customFormat="1" x14ac:dyDescent="0.25"/>
    <row r="1030445" customFormat="1" x14ac:dyDescent="0.25"/>
    <row r="1030446" customFormat="1" x14ac:dyDescent="0.25"/>
    <row r="1030447" customFormat="1" x14ac:dyDescent="0.25"/>
    <row r="1030448" customFormat="1" x14ac:dyDescent="0.25"/>
    <row r="1030449" customFormat="1" x14ac:dyDescent="0.25"/>
    <row r="1030450" customFormat="1" x14ac:dyDescent="0.25"/>
    <row r="1030451" customFormat="1" x14ac:dyDescent="0.25"/>
    <row r="1030452" customFormat="1" x14ac:dyDescent="0.25"/>
    <row r="1030453" customFormat="1" x14ac:dyDescent="0.25"/>
    <row r="1030454" customFormat="1" x14ac:dyDescent="0.25"/>
    <row r="1030455" customFormat="1" x14ac:dyDescent="0.25"/>
    <row r="1030456" customFormat="1" x14ac:dyDescent="0.25"/>
    <row r="1030457" customFormat="1" x14ac:dyDescent="0.25"/>
    <row r="1030458" customFormat="1" x14ac:dyDescent="0.25"/>
    <row r="1030459" customFormat="1" x14ac:dyDescent="0.25"/>
    <row r="1030460" customFormat="1" x14ac:dyDescent="0.25"/>
    <row r="1030461" customFormat="1" x14ac:dyDescent="0.25"/>
    <row r="1030462" customFormat="1" x14ac:dyDescent="0.25"/>
    <row r="1030463" customFormat="1" x14ac:dyDescent="0.25"/>
    <row r="1030464" customFormat="1" x14ac:dyDescent="0.25"/>
    <row r="1030465" customFormat="1" x14ac:dyDescent="0.25"/>
    <row r="1030466" customFormat="1" x14ac:dyDescent="0.25"/>
    <row r="1030467" customFormat="1" x14ac:dyDescent="0.25"/>
    <row r="1030468" customFormat="1" x14ac:dyDescent="0.25"/>
    <row r="1030469" customFormat="1" x14ac:dyDescent="0.25"/>
    <row r="1030470" customFormat="1" x14ac:dyDescent="0.25"/>
    <row r="1030471" customFormat="1" x14ac:dyDescent="0.25"/>
    <row r="1030472" customFormat="1" x14ac:dyDescent="0.25"/>
    <row r="1030473" customFormat="1" x14ac:dyDescent="0.25"/>
    <row r="1030474" customFormat="1" x14ac:dyDescent="0.25"/>
    <row r="1030475" customFormat="1" x14ac:dyDescent="0.25"/>
    <row r="1030476" customFormat="1" x14ac:dyDescent="0.25"/>
    <row r="1030477" customFormat="1" x14ac:dyDescent="0.25"/>
    <row r="1030478" customFormat="1" x14ac:dyDescent="0.25"/>
    <row r="1030479" customFormat="1" x14ac:dyDescent="0.25"/>
    <row r="1030480" customFormat="1" x14ac:dyDescent="0.25"/>
    <row r="1030481" customFormat="1" x14ac:dyDescent="0.25"/>
    <row r="1030482" customFormat="1" x14ac:dyDescent="0.25"/>
    <row r="1030483" customFormat="1" x14ac:dyDescent="0.25"/>
    <row r="1030484" customFormat="1" x14ac:dyDescent="0.25"/>
    <row r="1030485" customFormat="1" x14ac:dyDescent="0.25"/>
    <row r="1030486" customFormat="1" x14ac:dyDescent="0.25"/>
    <row r="1030487" customFormat="1" x14ac:dyDescent="0.25"/>
    <row r="1030488" customFormat="1" x14ac:dyDescent="0.25"/>
    <row r="1030489" customFormat="1" x14ac:dyDescent="0.25"/>
    <row r="1030490" customFormat="1" x14ac:dyDescent="0.25"/>
    <row r="1030491" customFormat="1" x14ac:dyDescent="0.25"/>
    <row r="1030492" customFormat="1" x14ac:dyDescent="0.25"/>
    <row r="1030493" customFormat="1" x14ac:dyDescent="0.25"/>
    <row r="1030494" customFormat="1" x14ac:dyDescent="0.25"/>
    <row r="1030495" customFormat="1" x14ac:dyDescent="0.25"/>
    <row r="1030496" customFormat="1" x14ac:dyDescent="0.25"/>
    <row r="1030497" customFormat="1" x14ac:dyDescent="0.25"/>
    <row r="1030498" customFormat="1" x14ac:dyDescent="0.25"/>
    <row r="1030499" customFormat="1" x14ac:dyDescent="0.25"/>
    <row r="1030500" customFormat="1" x14ac:dyDescent="0.25"/>
    <row r="1030501" customFormat="1" x14ac:dyDescent="0.25"/>
    <row r="1030502" customFormat="1" x14ac:dyDescent="0.25"/>
    <row r="1030503" customFormat="1" x14ac:dyDescent="0.25"/>
    <row r="1030504" customFormat="1" x14ac:dyDescent="0.25"/>
    <row r="1030505" customFormat="1" x14ac:dyDescent="0.25"/>
    <row r="1030506" customFormat="1" x14ac:dyDescent="0.25"/>
    <row r="1030507" customFormat="1" x14ac:dyDescent="0.25"/>
    <row r="1030508" customFormat="1" x14ac:dyDescent="0.25"/>
    <row r="1030509" customFormat="1" x14ac:dyDescent="0.25"/>
    <row r="1030510" customFormat="1" x14ac:dyDescent="0.25"/>
    <row r="1030511" customFormat="1" x14ac:dyDescent="0.25"/>
    <row r="1030512" customFormat="1" x14ac:dyDescent="0.25"/>
    <row r="1030513" customFormat="1" x14ac:dyDescent="0.25"/>
    <row r="1030514" customFormat="1" x14ac:dyDescent="0.25"/>
    <row r="1030515" customFormat="1" x14ac:dyDescent="0.25"/>
    <row r="1030516" customFormat="1" x14ac:dyDescent="0.25"/>
    <row r="1030517" customFormat="1" x14ac:dyDescent="0.25"/>
    <row r="1030518" customFormat="1" x14ac:dyDescent="0.25"/>
    <row r="1030519" customFormat="1" x14ac:dyDescent="0.25"/>
    <row r="1030520" customFormat="1" x14ac:dyDescent="0.25"/>
    <row r="1030521" customFormat="1" x14ac:dyDescent="0.25"/>
    <row r="1030522" customFormat="1" x14ac:dyDescent="0.25"/>
    <row r="1030523" customFormat="1" x14ac:dyDescent="0.25"/>
    <row r="1030524" customFormat="1" x14ac:dyDescent="0.25"/>
    <row r="1030525" customFormat="1" x14ac:dyDescent="0.25"/>
    <row r="1030526" customFormat="1" x14ac:dyDescent="0.25"/>
    <row r="1030527" customFormat="1" x14ac:dyDescent="0.25"/>
    <row r="1030528" customFormat="1" x14ac:dyDescent="0.25"/>
    <row r="1030529" customFormat="1" x14ac:dyDescent="0.25"/>
    <row r="1030530" customFormat="1" x14ac:dyDescent="0.25"/>
    <row r="1030531" customFormat="1" x14ac:dyDescent="0.25"/>
    <row r="1030532" customFormat="1" x14ac:dyDescent="0.25"/>
    <row r="1030533" customFormat="1" x14ac:dyDescent="0.25"/>
    <row r="1030534" customFormat="1" x14ac:dyDescent="0.25"/>
    <row r="1030535" customFormat="1" x14ac:dyDescent="0.25"/>
    <row r="1030536" customFormat="1" x14ac:dyDescent="0.25"/>
    <row r="1030537" customFormat="1" x14ac:dyDescent="0.25"/>
    <row r="1030538" customFormat="1" x14ac:dyDescent="0.25"/>
    <row r="1030539" customFormat="1" x14ac:dyDescent="0.25"/>
    <row r="1030540" customFormat="1" x14ac:dyDescent="0.25"/>
    <row r="1030541" customFormat="1" x14ac:dyDescent="0.25"/>
    <row r="1030542" customFormat="1" x14ac:dyDescent="0.25"/>
    <row r="1030543" customFormat="1" x14ac:dyDescent="0.25"/>
    <row r="1030544" customFormat="1" x14ac:dyDescent="0.25"/>
    <row r="1030545" customFormat="1" x14ac:dyDescent="0.25"/>
    <row r="1030546" customFormat="1" x14ac:dyDescent="0.25"/>
    <row r="1030547" customFormat="1" x14ac:dyDescent="0.25"/>
    <row r="1030548" customFormat="1" x14ac:dyDescent="0.25"/>
    <row r="1030549" customFormat="1" x14ac:dyDescent="0.25"/>
    <row r="1030550" customFormat="1" x14ac:dyDescent="0.25"/>
    <row r="1030551" customFormat="1" x14ac:dyDescent="0.25"/>
    <row r="1030552" customFormat="1" x14ac:dyDescent="0.25"/>
    <row r="1030553" customFormat="1" x14ac:dyDescent="0.25"/>
    <row r="1030554" customFormat="1" x14ac:dyDescent="0.25"/>
    <row r="1030555" customFormat="1" x14ac:dyDescent="0.25"/>
    <row r="1030556" customFormat="1" x14ac:dyDescent="0.25"/>
    <row r="1030557" customFormat="1" x14ac:dyDescent="0.25"/>
    <row r="1030558" customFormat="1" x14ac:dyDescent="0.25"/>
    <row r="1030559" customFormat="1" x14ac:dyDescent="0.25"/>
    <row r="1030560" customFormat="1" x14ac:dyDescent="0.25"/>
    <row r="1030561" customFormat="1" x14ac:dyDescent="0.25"/>
    <row r="1030562" customFormat="1" x14ac:dyDescent="0.25"/>
    <row r="1030563" customFormat="1" x14ac:dyDescent="0.25"/>
    <row r="1030564" customFormat="1" x14ac:dyDescent="0.25"/>
    <row r="1030565" customFormat="1" x14ac:dyDescent="0.25"/>
    <row r="1030566" customFormat="1" x14ac:dyDescent="0.25"/>
    <row r="1030567" customFormat="1" x14ac:dyDescent="0.25"/>
    <row r="1030568" customFormat="1" x14ac:dyDescent="0.25"/>
    <row r="1030569" customFormat="1" x14ac:dyDescent="0.25"/>
    <row r="1030570" customFormat="1" x14ac:dyDescent="0.25"/>
    <row r="1030571" customFormat="1" x14ac:dyDescent="0.25"/>
    <row r="1030572" customFormat="1" x14ac:dyDescent="0.25"/>
    <row r="1030573" customFormat="1" x14ac:dyDescent="0.25"/>
    <row r="1030574" customFormat="1" x14ac:dyDescent="0.25"/>
    <row r="1030575" customFormat="1" x14ac:dyDescent="0.25"/>
    <row r="1030576" customFormat="1" x14ac:dyDescent="0.25"/>
    <row r="1030577" customFormat="1" x14ac:dyDescent="0.25"/>
    <row r="1030578" customFormat="1" x14ac:dyDescent="0.25"/>
    <row r="1030579" customFormat="1" x14ac:dyDescent="0.25"/>
    <row r="1030580" customFormat="1" x14ac:dyDescent="0.25"/>
    <row r="1030581" customFormat="1" x14ac:dyDescent="0.25"/>
    <row r="1030582" customFormat="1" x14ac:dyDescent="0.25"/>
    <row r="1030583" customFormat="1" x14ac:dyDescent="0.25"/>
    <row r="1030584" customFormat="1" x14ac:dyDescent="0.25"/>
    <row r="1030585" customFormat="1" x14ac:dyDescent="0.25"/>
    <row r="1030586" customFormat="1" x14ac:dyDescent="0.25"/>
    <row r="1030587" customFormat="1" x14ac:dyDescent="0.25"/>
    <row r="1030588" customFormat="1" x14ac:dyDescent="0.25"/>
    <row r="1030589" customFormat="1" x14ac:dyDescent="0.25"/>
    <row r="1030590" customFormat="1" x14ac:dyDescent="0.25"/>
    <row r="1030591" customFormat="1" x14ac:dyDescent="0.25"/>
    <row r="1030592" customFormat="1" x14ac:dyDescent="0.25"/>
    <row r="1030593" customFormat="1" x14ac:dyDescent="0.25"/>
    <row r="1030594" customFormat="1" x14ac:dyDescent="0.25"/>
    <row r="1030595" customFormat="1" x14ac:dyDescent="0.25"/>
    <row r="1030596" customFormat="1" x14ac:dyDescent="0.25"/>
    <row r="1030597" customFormat="1" x14ac:dyDescent="0.25"/>
    <row r="1030598" customFormat="1" x14ac:dyDescent="0.25"/>
    <row r="1030599" customFormat="1" x14ac:dyDescent="0.25"/>
    <row r="1030600" customFormat="1" x14ac:dyDescent="0.25"/>
    <row r="1030601" customFormat="1" x14ac:dyDescent="0.25"/>
    <row r="1030602" customFormat="1" x14ac:dyDescent="0.25"/>
    <row r="1030603" customFormat="1" x14ac:dyDescent="0.25"/>
    <row r="1030604" customFormat="1" x14ac:dyDescent="0.25"/>
    <row r="1030605" customFormat="1" x14ac:dyDescent="0.25"/>
    <row r="1030606" customFormat="1" x14ac:dyDescent="0.25"/>
    <row r="1030607" customFormat="1" x14ac:dyDescent="0.25"/>
    <row r="1030608" customFormat="1" x14ac:dyDescent="0.25"/>
    <row r="1030609" customFormat="1" x14ac:dyDescent="0.25"/>
    <row r="1030610" customFormat="1" x14ac:dyDescent="0.25"/>
    <row r="1030611" customFormat="1" x14ac:dyDescent="0.25"/>
    <row r="1030612" customFormat="1" x14ac:dyDescent="0.25"/>
    <row r="1030613" customFormat="1" x14ac:dyDescent="0.25"/>
    <row r="1030614" customFormat="1" x14ac:dyDescent="0.25"/>
    <row r="1030615" customFormat="1" x14ac:dyDescent="0.25"/>
    <row r="1030616" customFormat="1" x14ac:dyDescent="0.25"/>
    <row r="1030617" customFormat="1" x14ac:dyDescent="0.25"/>
    <row r="1030618" customFormat="1" x14ac:dyDescent="0.25"/>
    <row r="1030619" customFormat="1" x14ac:dyDescent="0.25"/>
    <row r="1030620" customFormat="1" x14ac:dyDescent="0.25"/>
    <row r="1030621" customFormat="1" x14ac:dyDescent="0.25"/>
    <row r="1030622" customFormat="1" x14ac:dyDescent="0.25"/>
    <row r="1030623" customFormat="1" x14ac:dyDescent="0.25"/>
    <row r="1030624" customFormat="1" x14ac:dyDescent="0.25"/>
    <row r="1030625" customFormat="1" x14ac:dyDescent="0.25"/>
    <row r="1030626" customFormat="1" x14ac:dyDescent="0.25"/>
    <row r="1030627" customFormat="1" x14ac:dyDescent="0.25"/>
    <row r="1030628" customFormat="1" x14ac:dyDescent="0.25"/>
    <row r="1030629" customFormat="1" x14ac:dyDescent="0.25"/>
    <row r="1030630" customFormat="1" x14ac:dyDescent="0.25"/>
    <row r="1030631" customFormat="1" x14ac:dyDescent="0.25"/>
    <row r="1030632" customFormat="1" x14ac:dyDescent="0.25"/>
    <row r="1030633" customFormat="1" x14ac:dyDescent="0.25"/>
    <row r="1030634" customFormat="1" x14ac:dyDescent="0.25"/>
    <row r="1030635" customFormat="1" x14ac:dyDescent="0.25"/>
    <row r="1030636" customFormat="1" x14ac:dyDescent="0.25"/>
    <row r="1030637" customFormat="1" x14ac:dyDescent="0.25"/>
    <row r="1030638" customFormat="1" x14ac:dyDescent="0.25"/>
    <row r="1030639" customFormat="1" x14ac:dyDescent="0.25"/>
    <row r="1030640" customFormat="1" x14ac:dyDescent="0.25"/>
    <row r="1030641" customFormat="1" x14ac:dyDescent="0.25"/>
    <row r="1030642" customFormat="1" x14ac:dyDescent="0.25"/>
    <row r="1030643" customFormat="1" x14ac:dyDescent="0.25"/>
    <row r="1030644" customFormat="1" x14ac:dyDescent="0.25"/>
    <row r="1030645" customFormat="1" x14ac:dyDescent="0.25"/>
    <row r="1030646" customFormat="1" x14ac:dyDescent="0.25"/>
    <row r="1030647" customFormat="1" x14ac:dyDescent="0.25"/>
    <row r="1030648" customFormat="1" x14ac:dyDescent="0.25"/>
    <row r="1030649" customFormat="1" x14ac:dyDescent="0.25"/>
    <row r="1030650" customFormat="1" x14ac:dyDescent="0.25"/>
    <row r="1030651" customFormat="1" x14ac:dyDescent="0.25"/>
    <row r="1030652" customFormat="1" x14ac:dyDescent="0.25"/>
    <row r="1030653" customFormat="1" x14ac:dyDescent="0.25"/>
    <row r="1030654" customFormat="1" x14ac:dyDescent="0.25"/>
    <row r="1030655" customFormat="1" x14ac:dyDescent="0.25"/>
    <row r="1030656" customFormat="1" x14ac:dyDescent="0.25"/>
    <row r="1030657" customFormat="1" x14ac:dyDescent="0.25"/>
    <row r="1030658" customFormat="1" x14ac:dyDescent="0.25"/>
    <row r="1030659" customFormat="1" x14ac:dyDescent="0.25"/>
    <row r="1030660" customFormat="1" x14ac:dyDescent="0.25"/>
    <row r="1030661" customFormat="1" x14ac:dyDescent="0.25"/>
    <row r="1030662" customFormat="1" x14ac:dyDescent="0.25"/>
    <row r="1030663" customFormat="1" x14ac:dyDescent="0.25"/>
    <row r="1030664" customFormat="1" x14ac:dyDescent="0.25"/>
    <row r="1030665" customFormat="1" x14ac:dyDescent="0.25"/>
    <row r="1030666" customFormat="1" x14ac:dyDescent="0.25"/>
    <row r="1030667" customFormat="1" x14ac:dyDescent="0.25"/>
    <row r="1030668" customFormat="1" x14ac:dyDescent="0.25"/>
    <row r="1030669" customFormat="1" x14ac:dyDescent="0.25"/>
    <row r="1030670" customFormat="1" x14ac:dyDescent="0.25"/>
    <row r="1030671" customFormat="1" x14ac:dyDescent="0.25"/>
    <row r="1030672" customFormat="1" x14ac:dyDescent="0.25"/>
    <row r="1030673" customFormat="1" x14ac:dyDescent="0.25"/>
    <row r="1030674" customFormat="1" x14ac:dyDescent="0.25"/>
    <row r="1030675" customFormat="1" x14ac:dyDescent="0.25"/>
    <row r="1030676" customFormat="1" x14ac:dyDescent="0.25"/>
    <row r="1030677" customFormat="1" x14ac:dyDescent="0.25"/>
    <row r="1030678" customFormat="1" x14ac:dyDescent="0.25"/>
    <row r="1030679" customFormat="1" x14ac:dyDescent="0.25"/>
    <row r="1030680" customFormat="1" x14ac:dyDescent="0.25"/>
    <row r="1030681" customFormat="1" x14ac:dyDescent="0.25"/>
    <row r="1030682" customFormat="1" x14ac:dyDescent="0.25"/>
    <row r="1030683" customFormat="1" x14ac:dyDescent="0.25"/>
    <row r="1030684" customFormat="1" x14ac:dyDescent="0.25"/>
    <row r="1030685" customFormat="1" x14ac:dyDescent="0.25"/>
    <row r="1030686" customFormat="1" x14ac:dyDescent="0.25"/>
    <row r="1030687" customFormat="1" x14ac:dyDescent="0.25"/>
    <row r="1030688" customFormat="1" x14ac:dyDescent="0.25"/>
    <row r="1030689" customFormat="1" x14ac:dyDescent="0.25"/>
    <row r="1030690" customFormat="1" x14ac:dyDescent="0.25"/>
    <row r="1030691" customFormat="1" x14ac:dyDescent="0.25"/>
    <row r="1030692" customFormat="1" x14ac:dyDescent="0.25"/>
    <row r="1030693" customFormat="1" x14ac:dyDescent="0.25"/>
    <row r="1030694" customFormat="1" x14ac:dyDescent="0.25"/>
    <row r="1030695" customFormat="1" x14ac:dyDescent="0.25"/>
    <row r="1030696" customFormat="1" x14ac:dyDescent="0.25"/>
    <row r="1030697" customFormat="1" x14ac:dyDescent="0.25"/>
    <row r="1030698" customFormat="1" x14ac:dyDescent="0.25"/>
    <row r="1030699" customFormat="1" x14ac:dyDescent="0.25"/>
    <row r="1030700" customFormat="1" x14ac:dyDescent="0.25"/>
    <row r="1030701" customFormat="1" x14ac:dyDescent="0.25"/>
    <row r="1030702" customFormat="1" x14ac:dyDescent="0.25"/>
    <row r="1030703" customFormat="1" x14ac:dyDescent="0.25"/>
    <row r="1030704" customFormat="1" x14ac:dyDescent="0.25"/>
    <row r="1030705" customFormat="1" x14ac:dyDescent="0.25"/>
    <row r="1030706" customFormat="1" x14ac:dyDescent="0.25"/>
    <row r="1030707" customFormat="1" x14ac:dyDescent="0.25"/>
    <row r="1030708" customFormat="1" x14ac:dyDescent="0.25"/>
    <row r="1030709" customFormat="1" x14ac:dyDescent="0.25"/>
    <row r="1030710" customFormat="1" x14ac:dyDescent="0.25"/>
    <row r="1030711" customFormat="1" x14ac:dyDescent="0.25"/>
    <row r="1030712" customFormat="1" x14ac:dyDescent="0.25"/>
    <row r="1030713" customFormat="1" x14ac:dyDescent="0.25"/>
    <row r="1030714" customFormat="1" x14ac:dyDescent="0.25"/>
    <row r="1030715" customFormat="1" x14ac:dyDescent="0.25"/>
    <row r="1030716" customFormat="1" x14ac:dyDescent="0.25"/>
    <row r="1030717" customFormat="1" x14ac:dyDescent="0.25"/>
    <row r="1030718" customFormat="1" x14ac:dyDescent="0.25"/>
    <row r="1030719" customFormat="1" x14ac:dyDescent="0.25"/>
    <row r="1030720" customFormat="1" x14ac:dyDescent="0.25"/>
    <row r="1030721" customFormat="1" x14ac:dyDescent="0.25"/>
    <row r="1030722" customFormat="1" x14ac:dyDescent="0.25"/>
    <row r="1030723" customFormat="1" x14ac:dyDescent="0.25"/>
    <row r="1030724" customFormat="1" x14ac:dyDescent="0.25"/>
    <row r="1030725" customFormat="1" x14ac:dyDescent="0.25"/>
    <row r="1030726" customFormat="1" x14ac:dyDescent="0.25"/>
    <row r="1030727" customFormat="1" x14ac:dyDescent="0.25"/>
    <row r="1030728" customFormat="1" x14ac:dyDescent="0.25"/>
    <row r="1030729" customFormat="1" x14ac:dyDescent="0.25"/>
    <row r="1030730" customFormat="1" x14ac:dyDescent="0.25"/>
    <row r="1030731" customFormat="1" x14ac:dyDescent="0.25"/>
    <row r="1030732" customFormat="1" x14ac:dyDescent="0.25"/>
    <row r="1030733" customFormat="1" x14ac:dyDescent="0.25"/>
    <row r="1030734" customFormat="1" x14ac:dyDescent="0.25"/>
    <row r="1030735" customFormat="1" x14ac:dyDescent="0.25"/>
    <row r="1030736" customFormat="1" x14ac:dyDescent="0.25"/>
    <row r="1030737" customFormat="1" x14ac:dyDescent="0.25"/>
    <row r="1030738" customFormat="1" x14ac:dyDescent="0.25"/>
    <row r="1030739" customFormat="1" x14ac:dyDescent="0.25"/>
    <row r="1030740" customFormat="1" x14ac:dyDescent="0.25"/>
    <row r="1030741" customFormat="1" x14ac:dyDescent="0.25"/>
    <row r="1030742" customFormat="1" x14ac:dyDescent="0.25"/>
    <row r="1030743" customFormat="1" x14ac:dyDescent="0.25"/>
    <row r="1030744" customFormat="1" x14ac:dyDescent="0.25"/>
    <row r="1030745" customFormat="1" x14ac:dyDescent="0.25"/>
    <row r="1030746" customFormat="1" x14ac:dyDescent="0.25"/>
    <row r="1030747" customFormat="1" x14ac:dyDescent="0.25"/>
    <row r="1030748" customFormat="1" x14ac:dyDescent="0.25"/>
    <row r="1030749" customFormat="1" x14ac:dyDescent="0.25"/>
    <row r="1030750" customFormat="1" x14ac:dyDescent="0.25"/>
    <row r="1030751" customFormat="1" x14ac:dyDescent="0.25"/>
    <row r="1030752" customFormat="1" x14ac:dyDescent="0.25"/>
    <row r="1030753" customFormat="1" x14ac:dyDescent="0.25"/>
    <row r="1030754" customFormat="1" x14ac:dyDescent="0.25"/>
    <row r="1030755" customFormat="1" x14ac:dyDescent="0.25"/>
    <row r="1030756" customFormat="1" x14ac:dyDescent="0.25"/>
    <row r="1030757" customFormat="1" x14ac:dyDescent="0.25"/>
    <row r="1030758" customFormat="1" x14ac:dyDescent="0.25"/>
    <row r="1030759" customFormat="1" x14ac:dyDescent="0.25"/>
    <row r="1030760" customFormat="1" x14ac:dyDescent="0.25"/>
    <row r="1030761" customFormat="1" x14ac:dyDescent="0.25"/>
    <row r="1030762" customFormat="1" x14ac:dyDescent="0.25"/>
    <row r="1030763" customFormat="1" x14ac:dyDescent="0.25"/>
    <row r="1030764" customFormat="1" x14ac:dyDescent="0.25"/>
    <row r="1030765" customFormat="1" x14ac:dyDescent="0.25"/>
    <row r="1030766" customFormat="1" x14ac:dyDescent="0.25"/>
    <row r="1030767" customFormat="1" x14ac:dyDescent="0.25"/>
    <row r="1030768" customFormat="1" x14ac:dyDescent="0.25"/>
    <row r="1030769" customFormat="1" x14ac:dyDescent="0.25"/>
    <row r="1030770" customFormat="1" x14ac:dyDescent="0.25"/>
    <row r="1030771" customFormat="1" x14ac:dyDescent="0.25"/>
    <row r="1030772" customFormat="1" x14ac:dyDescent="0.25"/>
    <row r="1030773" customFormat="1" x14ac:dyDescent="0.25"/>
    <row r="1030774" customFormat="1" x14ac:dyDescent="0.25"/>
    <row r="1030775" customFormat="1" x14ac:dyDescent="0.25"/>
    <row r="1030776" customFormat="1" x14ac:dyDescent="0.25"/>
    <row r="1030777" customFormat="1" x14ac:dyDescent="0.25"/>
    <row r="1030778" customFormat="1" x14ac:dyDescent="0.25"/>
    <row r="1030779" customFormat="1" x14ac:dyDescent="0.25"/>
    <row r="1030780" customFormat="1" x14ac:dyDescent="0.25"/>
    <row r="1030781" customFormat="1" x14ac:dyDescent="0.25"/>
    <row r="1030782" customFormat="1" x14ac:dyDescent="0.25"/>
    <row r="1030783" customFormat="1" x14ac:dyDescent="0.25"/>
    <row r="1030784" customFormat="1" x14ac:dyDescent="0.25"/>
    <row r="1030785" customFormat="1" x14ac:dyDescent="0.25"/>
    <row r="1030786" customFormat="1" x14ac:dyDescent="0.25"/>
    <row r="1030787" customFormat="1" x14ac:dyDescent="0.25"/>
    <row r="1030788" customFormat="1" x14ac:dyDescent="0.25"/>
    <row r="1030789" customFormat="1" x14ac:dyDescent="0.25"/>
    <row r="1030790" customFormat="1" x14ac:dyDescent="0.25"/>
    <row r="1030791" customFormat="1" x14ac:dyDescent="0.25"/>
    <row r="1030792" customFormat="1" x14ac:dyDescent="0.25"/>
    <row r="1030793" customFormat="1" x14ac:dyDescent="0.25"/>
    <row r="1030794" customFormat="1" x14ac:dyDescent="0.25"/>
    <row r="1030795" customFormat="1" x14ac:dyDescent="0.25"/>
    <row r="1030796" customFormat="1" x14ac:dyDescent="0.25"/>
    <row r="1030797" customFormat="1" x14ac:dyDescent="0.25"/>
    <row r="1030798" customFormat="1" x14ac:dyDescent="0.25"/>
    <row r="1030799" customFormat="1" x14ac:dyDescent="0.25"/>
    <row r="1030800" customFormat="1" x14ac:dyDescent="0.25"/>
    <row r="1030801" customFormat="1" x14ac:dyDescent="0.25"/>
    <row r="1030802" customFormat="1" x14ac:dyDescent="0.25"/>
    <row r="1030803" customFormat="1" x14ac:dyDescent="0.25"/>
    <row r="1030804" customFormat="1" x14ac:dyDescent="0.25"/>
    <row r="1030805" customFormat="1" x14ac:dyDescent="0.25"/>
    <row r="1030806" customFormat="1" x14ac:dyDescent="0.25"/>
    <row r="1030807" customFormat="1" x14ac:dyDescent="0.25"/>
    <row r="1030808" customFormat="1" x14ac:dyDescent="0.25"/>
    <row r="1030809" customFormat="1" x14ac:dyDescent="0.25"/>
    <row r="1030810" customFormat="1" x14ac:dyDescent="0.25"/>
    <row r="1030811" customFormat="1" x14ac:dyDescent="0.25"/>
    <row r="1030812" customFormat="1" x14ac:dyDescent="0.25"/>
    <row r="1030813" customFormat="1" x14ac:dyDescent="0.25"/>
    <row r="1030814" customFormat="1" x14ac:dyDescent="0.25"/>
    <row r="1030815" customFormat="1" x14ac:dyDescent="0.25"/>
    <row r="1030816" customFormat="1" x14ac:dyDescent="0.25"/>
    <row r="1030817" customFormat="1" x14ac:dyDescent="0.25"/>
    <row r="1030818" customFormat="1" x14ac:dyDescent="0.25"/>
    <row r="1030819" customFormat="1" x14ac:dyDescent="0.25"/>
    <row r="1030820" customFormat="1" x14ac:dyDescent="0.25"/>
    <row r="1030821" customFormat="1" x14ac:dyDescent="0.25"/>
    <row r="1030822" customFormat="1" x14ac:dyDescent="0.25"/>
    <row r="1030823" customFormat="1" x14ac:dyDescent="0.25"/>
    <row r="1030824" customFormat="1" x14ac:dyDescent="0.25"/>
    <row r="1030825" customFormat="1" x14ac:dyDescent="0.25"/>
    <row r="1030826" customFormat="1" x14ac:dyDescent="0.25"/>
    <row r="1030827" customFormat="1" x14ac:dyDescent="0.25"/>
    <row r="1030828" customFormat="1" x14ac:dyDescent="0.25"/>
    <row r="1030829" customFormat="1" x14ac:dyDescent="0.25"/>
    <row r="1030830" customFormat="1" x14ac:dyDescent="0.25"/>
    <row r="1030831" customFormat="1" x14ac:dyDescent="0.25"/>
    <row r="1030832" customFormat="1" x14ac:dyDescent="0.25"/>
    <row r="1030833" customFormat="1" x14ac:dyDescent="0.25"/>
    <row r="1030834" customFormat="1" x14ac:dyDescent="0.25"/>
    <row r="1030835" customFormat="1" x14ac:dyDescent="0.25"/>
    <row r="1030836" customFormat="1" x14ac:dyDescent="0.25"/>
    <row r="1030837" customFormat="1" x14ac:dyDescent="0.25"/>
    <row r="1030838" customFormat="1" x14ac:dyDescent="0.25"/>
    <row r="1030839" customFormat="1" x14ac:dyDescent="0.25"/>
    <row r="1030840" customFormat="1" x14ac:dyDescent="0.25"/>
    <row r="1030841" customFormat="1" x14ac:dyDescent="0.25"/>
    <row r="1030842" customFormat="1" x14ac:dyDescent="0.25"/>
    <row r="1030843" customFormat="1" x14ac:dyDescent="0.25"/>
    <row r="1030844" customFormat="1" x14ac:dyDescent="0.25"/>
    <row r="1030845" customFormat="1" x14ac:dyDescent="0.25"/>
    <row r="1030846" customFormat="1" x14ac:dyDescent="0.25"/>
    <row r="1030847" customFormat="1" x14ac:dyDescent="0.25"/>
    <row r="1030848" customFormat="1" x14ac:dyDescent="0.25"/>
    <row r="1030849" customFormat="1" x14ac:dyDescent="0.25"/>
    <row r="1030850" customFormat="1" x14ac:dyDescent="0.25"/>
    <row r="1030851" customFormat="1" x14ac:dyDescent="0.25"/>
    <row r="1030852" customFormat="1" x14ac:dyDescent="0.25"/>
    <row r="1030853" customFormat="1" x14ac:dyDescent="0.25"/>
    <row r="1030854" customFormat="1" x14ac:dyDescent="0.25"/>
    <row r="1030855" customFormat="1" x14ac:dyDescent="0.25"/>
    <row r="1030856" customFormat="1" x14ac:dyDescent="0.25"/>
    <row r="1030857" customFormat="1" x14ac:dyDescent="0.25"/>
    <row r="1030858" customFormat="1" x14ac:dyDescent="0.25"/>
    <row r="1030859" customFormat="1" x14ac:dyDescent="0.25"/>
    <row r="1030860" customFormat="1" x14ac:dyDescent="0.25"/>
    <row r="1030861" customFormat="1" x14ac:dyDescent="0.25"/>
    <row r="1030862" customFormat="1" x14ac:dyDescent="0.25"/>
    <row r="1030863" customFormat="1" x14ac:dyDescent="0.25"/>
    <row r="1030864" customFormat="1" x14ac:dyDescent="0.25"/>
    <row r="1030865" customFormat="1" x14ac:dyDescent="0.25"/>
    <row r="1030866" customFormat="1" x14ac:dyDescent="0.25"/>
    <row r="1030867" customFormat="1" x14ac:dyDescent="0.25"/>
    <row r="1030868" customFormat="1" x14ac:dyDescent="0.25"/>
    <row r="1030869" customFormat="1" x14ac:dyDescent="0.25"/>
    <row r="1030870" customFormat="1" x14ac:dyDescent="0.25"/>
    <row r="1030871" customFormat="1" x14ac:dyDescent="0.25"/>
    <row r="1030872" customFormat="1" x14ac:dyDescent="0.25"/>
    <row r="1030873" customFormat="1" x14ac:dyDescent="0.25"/>
    <row r="1030874" customFormat="1" x14ac:dyDescent="0.25"/>
    <row r="1030875" customFormat="1" x14ac:dyDescent="0.25"/>
    <row r="1030876" customFormat="1" x14ac:dyDescent="0.25"/>
    <row r="1030877" customFormat="1" x14ac:dyDescent="0.25"/>
    <row r="1030878" customFormat="1" x14ac:dyDescent="0.25"/>
    <row r="1030879" customFormat="1" x14ac:dyDescent="0.25"/>
    <row r="1030880" customFormat="1" x14ac:dyDescent="0.25"/>
    <row r="1030881" customFormat="1" x14ac:dyDescent="0.25"/>
    <row r="1030882" customFormat="1" x14ac:dyDescent="0.25"/>
    <row r="1030883" customFormat="1" x14ac:dyDescent="0.25"/>
    <row r="1030884" customFormat="1" x14ac:dyDescent="0.25"/>
    <row r="1030885" customFormat="1" x14ac:dyDescent="0.25"/>
    <row r="1030886" customFormat="1" x14ac:dyDescent="0.25"/>
    <row r="1030887" customFormat="1" x14ac:dyDescent="0.25"/>
    <row r="1030888" customFormat="1" x14ac:dyDescent="0.25"/>
    <row r="1030889" customFormat="1" x14ac:dyDescent="0.25"/>
    <row r="1030890" customFormat="1" x14ac:dyDescent="0.25"/>
    <row r="1030891" customFormat="1" x14ac:dyDescent="0.25"/>
    <row r="1030892" customFormat="1" x14ac:dyDescent="0.25"/>
    <row r="1030893" customFormat="1" x14ac:dyDescent="0.25"/>
    <row r="1030894" customFormat="1" x14ac:dyDescent="0.25"/>
    <row r="1030895" customFormat="1" x14ac:dyDescent="0.25"/>
    <row r="1030896" customFormat="1" x14ac:dyDescent="0.25"/>
    <row r="1030897" customFormat="1" x14ac:dyDescent="0.25"/>
    <row r="1030898" customFormat="1" x14ac:dyDescent="0.25"/>
    <row r="1030899" customFormat="1" x14ac:dyDescent="0.25"/>
    <row r="1030900" customFormat="1" x14ac:dyDescent="0.25"/>
    <row r="1030901" customFormat="1" x14ac:dyDescent="0.25"/>
    <row r="1030902" customFormat="1" x14ac:dyDescent="0.25"/>
    <row r="1030903" customFormat="1" x14ac:dyDescent="0.25"/>
    <row r="1030904" customFormat="1" x14ac:dyDescent="0.25"/>
    <row r="1030905" customFormat="1" x14ac:dyDescent="0.25"/>
    <row r="1030906" customFormat="1" x14ac:dyDescent="0.25"/>
    <row r="1030907" customFormat="1" x14ac:dyDescent="0.25"/>
    <row r="1030908" customFormat="1" x14ac:dyDescent="0.25"/>
    <row r="1030909" customFormat="1" x14ac:dyDescent="0.25"/>
    <row r="1030910" customFormat="1" x14ac:dyDescent="0.25"/>
    <row r="1030911" customFormat="1" x14ac:dyDescent="0.25"/>
    <row r="1030912" customFormat="1" x14ac:dyDescent="0.25"/>
    <row r="1030913" customFormat="1" x14ac:dyDescent="0.25"/>
    <row r="1030914" customFormat="1" x14ac:dyDescent="0.25"/>
    <row r="1030915" customFormat="1" x14ac:dyDescent="0.25"/>
    <row r="1030916" customFormat="1" x14ac:dyDescent="0.25"/>
    <row r="1030917" customFormat="1" x14ac:dyDescent="0.25"/>
    <row r="1030918" customFormat="1" x14ac:dyDescent="0.25"/>
    <row r="1030919" customFormat="1" x14ac:dyDescent="0.25"/>
    <row r="1030920" customFormat="1" x14ac:dyDescent="0.25"/>
    <row r="1030921" customFormat="1" x14ac:dyDescent="0.25"/>
    <row r="1030922" customFormat="1" x14ac:dyDescent="0.25"/>
    <row r="1030923" customFormat="1" x14ac:dyDescent="0.25"/>
    <row r="1030924" customFormat="1" x14ac:dyDescent="0.25"/>
    <row r="1030925" customFormat="1" x14ac:dyDescent="0.25"/>
    <row r="1030926" customFormat="1" x14ac:dyDescent="0.25"/>
    <row r="1030927" customFormat="1" x14ac:dyDescent="0.25"/>
    <row r="1030928" customFormat="1" x14ac:dyDescent="0.25"/>
    <row r="1030929" customFormat="1" x14ac:dyDescent="0.25"/>
    <row r="1030930" customFormat="1" x14ac:dyDescent="0.25"/>
    <row r="1030931" customFormat="1" x14ac:dyDescent="0.25"/>
    <row r="1030932" customFormat="1" x14ac:dyDescent="0.25"/>
    <row r="1030933" customFormat="1" x14ac:dyDescent="0.25"/>
    <row r="1030934" customFormat="1" x14ac:dyDescent="0.25"/>
    <row r="1030935" customFormat="1" x14ac:dyDescent="0.25"/>
    <row r="1030936" customFormat="1" x14ac:dyDescent="0.25"/>
    <row r="1030937" customFormat="1" x14ac:dyDescent="0.25"/>
    <row r="1030938" customFormat="1" x14ac:dyDescent="0.25"/>
    <row r="1030939" customFormat="1" x14ac:dyDescent="0.25"/>
    <row r="1030940" customFormat="1" x14ac:dyDescent="0.25"/>
    <row r="1030941" customFormat="1" x14ac:dyDescent="0.25"/>
    <row r="1030942" customFormat="1" x14ac:dyDescent="0.25"/>
    <row r="1030943" customFormat="1" x14ac:dyDescent="0.25"/>
    <row r="1030944" customFormat="1" x14ac:dyDescent="0.25"/>
    <row r="1030945" customFormat="1" x14ac:dyDescent="0.25"/>
    <row r="1030946" customFormat="1" x14ac:dyDescent="0.25"/>
    <row r="1030947" customFormat="1" x14ac:dyDescent="0.25"/>
    <row r="1030948" customFormat="1" x14ac:dyDescent="0.25"/>
    <row r="1030949" customFormat="1" x14ac:dyDescent="0.25"/>
    <row r="1030950" customFormat="1" x14ac:dyDescent="0.25"/>
    <row r="1030951" customFormat="1" x14ac:dyDescent="0.25"/>
    <row r="1030952" customFormat="1" x14ac:dyDescent="0.25"/>
    <row r="1030953" customFormat="1" x14ac:dyDescent="0.25"/>
    <row r="1030954" customFormat="1" x14ac:dyDescent="0.25"/>
    <row r="1030955" customFormat="1" x14ac:dyDescent="0.25"/>
    <row r="1030956" customFormat="1" x14ac:dyDescent="0.25"/>
    <row r="1030957" customFormat="1" x14ac:dyDescent="0.25"/>
    <row r="1030958" customFormat="1" x14ac:dyDescent="0.25"/>
    <row r="1030959" customFormat="1" x14ac:dyDescent="0.25"/>
    <row r="1030960" customFormat="1" x14ac:dyDescent="0.25"/>
    <row r="1030961" customFormat="1" x14ac:dyDescent="0.25"/>
    <row r="1030962" customFormat="1" x14ac:dyDescent="0.25"/>
    <row r="1030963" customFormat="1" x14ac:dyDescent="0.25"/>
    <row r="1030964" customFormat="1" x14ac:dyDescent="0.25"/>
    <row r="1030965" customFormat="1" x14ac:dyDescent="0.25"/>
    <row r="1030966" customFormat="1" x14ac:dyDescent="0.25"/>
    <row r="1030967" customFormat="1" x14ac:dyDescent="0.25"/>
    <row r="1030968" customFormat="1" x14ac:dyDescent="0.25"/>
    <row r="1030969" customFormat="1" x14ac:dyDescent="0.25"/>
    <row r="1030970" customFormat="1" x14ac:dyDescent="0.25"/>
    <row r="1030971" customFormat="1" x14ac:dyDescent="0.25"/>
    <row r="1030972" customFormat="1" x14ac:dyDescent="0.25"/>
    <row r="1030973" customFormat="1" x14ac:dyDescent="0.25"/>
    <row r="1030974" customFormat="1" x14ac:dyDescent="0.25"/>
    <row r="1030975" customFormat="1" x14ac:dyDescent="0.25"/>
    <row r="1030976" customFormat="1" x14ac:dyDescent="0.25"/>
    <row r="1030977" customFormat="1" x14ac:dyDescent="0.25"/>
    <row r="1030978" customFormat="1" x14ac:dyDescent="0.25"/>
    <row r="1030979" customFormat="1" x14ac:dyDescent="0.25"/>
    <row r="1030980" customFormat="1" x14ac:dyDescent="0.25"/>
    <row r="1030981" customFormat="1" x14ac:dyDescent="0.25"/>
    <row r="1030982" customFormat="1" x14ac:dyDescent="0.25"/>
    <row r="1030983" customFormat="1" x14ac:dyDescent="0.25"/>
    <row r="1030984" customFormat="1" x14ac:dyDescent="0.25"/>
    <row r="1030985" customFormat="1" x14ac:dyDescent="0.25"/>
    <row r="1030986" customFormat="1" x14ac:dyDescent="0.25"/>
    <row r="1030987" customFormat="1" x14ac:dyDescent="0.25"/>
    <row r="1030988" customFormat="1" x14ac:dyDescent="0.25"/>
    <row r="1030989" customFormat="1" x14ac:dyDescent="0.25"/>
    <row r="1030990" customFormat="1" x14ac:dyDescent="0.25"/>
    <row r="1030991" customFormat="1" x14ac:dyDescent="0.25"/>
    <row r="1030992" customFormat="1" x14ac:dyDescent="0.25"/>
    <row r="1030993" customFormat="1" x14ac:dyDescent="0.25"/>
    <row r="1030994" customFormat="1" x14ac:dyDescent="0.25"/>
    <row r="1030995" customFormat="1" x14ac:dyDescent="0.25"/>
    <row r="1030996" customFormat="1" x14ac:dyDescent="0.25"/>
    <row r="1030997" customFormat="1" x14ac:dyDescent="0.25"/>
    <row r="1030998" customFormat="1" x14ac:dyDescent="0.25"/>
    <row r="1030999" customFormat="1" x14ac:dyDescent="0.25"/>
    <row r="1031000" customFormat="1" x14ac:dyDescent="0.25"/>
    <row r="1031001" customFormat="1" x14ac:dyDescent="0.25"/>
    <row r="1031002" customFormat="1" x14ac:dyDescent="0.25"/>
    <row r="1031003" customFormat="1" x14ac:dyDescent="0.25"/>
    <row r="1031004" customFormat="1" x14ac:dyDescent="0.25"/>
    <row r="1031005" customFormat="1" x14ac:dyDescent="0.25"/>
    <row r="1031006" customFormat="1" x14ac:dyDescent="0.25"/>
    <row r="1031007" customFormat="1" x14ac:dyDescent="0.25"/>
    <row r="1031008" customFormat="1" x14ac:dyDescent="0.25"/>
    <row r="1031009" customFormat="1" x14ac:dyDescent="0.25"/>
    <row r="1031010" customFormat="1" x14ac:dyDescent="0.25"/>
    <row r="1031011" customFormat="1" x14ac:dyDescent="0.25"/>
    <row r="1031012" customFormat="1" x14ac:dyDescent="0.25"/>
    <row r="1031013" customFormat="1" x14ac:dyDescent="0.25"/>
    <row r="1031014" customFormat="1" x14ac:dyDescent="0.25"/>
    <row r="1031015" customFormat="1" x14ac:dyDescent="0.25"/>
    <row r="1031016" customFormat="1" x14ac:dyDescent="0.25"/>
    <row r="1031017" customFormat="1" x14ac:dyDescent="0.25"/>
    <row r="1031018" customFormat="1" x14ac:dyDescent="0.25"/>
    <row r="1031019" customFormat="1" x14ac:dyDescent="0.25"/>
    <row r="1031020" customFormat="1" x14ac:dyDescent="0.25"/>
    <row r="1031021" customFormat="1" x14ac:dyDescent="0.25"/>
    <row r="1031022" customFormat="1" x14ac:dyDescent="0.25"/>
    <row r="1031023" customFormat="1" x14ac:dyDescent="0.25"/>
    <row r="1031024" customFormat="1" x14ac:dyDescent="0.25"/>
    <row r="1031025" customFormat="1" x14ac:dyDescent="0.25"/>
    <row r="1031026" customFormat="1" x14ac:dyDescent="0.25"/>
    <row r="1031027" customFormat="1" x14ac:dyDescent="0.25"/>
    <row r="1031028" customFormat="1" x14ac:dyDescent="0.25"/>
    <row r="1031029" customFormat="1" x14ac:dyDescent="0.25"/>
    <row r="1031030" customFormat="1" x14ac:dyDescent="0.25"/>
    <row r="1031031" customFormat="1" x14ac:dyDescent="0.25"/>
    <row r="1031032" customFormat="1" x14ac:dyDescent="0.25"/>
    <row r="1031033" customFormat="1" x14ac:dyDescent="0.25"/>
    <row r="1031034" customFormat="1" x14ac:dyDescent="0.25"/>
    <row r="1031035" customFormat="1" x14ac:dyDescent="0.25"/>
    <row r="1031036" customFormat="1" x14ac:dyDescent="0.25"/>
    <row r="1031037" customFormat="1" x14ac:dyDescent="0.25"/>
    <row r="1031038" customFormat="1" x14ac:dyDescent="0.25"/>
    <row r="1031039" customFormat="1" x14ac:dyDescent="0.25"/>
    <row r="1031040" customFormat="1" x14ac:dyDescent="0.25"/>
    <row r="1031041" customFormat="1" x14ac:dyDescent="0.25"/>
    <row r="1031042" customFormat="1" x14ac:dyDescent="0.25"/>
    <row r="1031043" customFormat="1" x14ac:dyDescent="0.25"/>
    <row r="1031044" customFormat="1" x14ac:dyDescent="0.25"/>
    <row r="1031045" customFormat="1" x14ac:dyDescent="0.25"/>
    <row r="1031046" customFormat="1" x14ac:dyDescent="0.25"/>
    <row r="1031047" customFormat="1" x14ac:dyDescent="0.25"/>
    <row r="1031048" customFormat="1" x14ac:dyDescent="0.25"/>
    <row r="1031049" customFormat="1" x14ac:dyDescent="0.25"/>
    <row r="1031050" customFormat="1" x14ac:dyDescent="0.25"/>
    <row r="1031051" customFormat="1" x14ac:dyDescent="0.25"/>
    <row r="1031052" customFormat="1" x14ac:dyDescent="0.25"/>
    <row r="1031053" customFormat="1" x14ac:dyDescent="0.25"/>
    <row r="1031054" customFormat="1" x14ac:dyDescent="0.25"/>
    <row r="1031055" customFormat="1" x14ac:dyDescent="0.25"/>
    <row r="1031056" customFormat="1" x14ac:dyDescent="0.25"/>
    <row r="1031057" customFormat="1" x14ac:dyDescent="0.25"/>
    <row r="1031058" customFormat="1" x14ac:dyDescent="0.25"/>
    <row r="1031059" customFormat="1" x14ac:dyDescent="0.25"/>
    <row r="1031060" customFormat="1" x14ac:dyDescent="0.25"/>
    <row r="1031061" customFormat="1" x14ac:dyDescent="0.25"/>
    <row r="1031062" customFormat="1" x14ac:dyDescent="0.25"/>
    <row r="1031063" customFormat="1" x14ac:dyDescent="0.25"/>
    <row r="1031064" customFormat="1" x14ac:dyDescent="0.25"/>
    <row r="1031065" customFormat="1" x14ac:dyDescent="0.25"/>
    <row r="1031066" customFormat="1" x14ac:dyDescent="0.25"/>
    <row r="1031067" customFormat="1" x14ac:dyDescent="0.25"/>
    <row r="1031068" customFormat="1" x14ac:dyDescent="0.25"/>
    <row r="1031069" customFormat="1" x14ac:dyDescent="0.25"/>
    <row r="1031070" customFormat="1" x14ac:dyDescent="0.25"/>
    <row r="1031071" customFormat="1" x14ac:dyDescent="0.25"/>
    <row r="1031072" customFormat="1" x14ac:dyDescent="0.25"/>
    <row r="1031073" customFormat="1" x14ac:dyDescent="0.25"/>
    <row r="1031074" customFormat="1" x14ac:dyDescent="0.25"/>
    <row r="1031075" customFormat="1" x14ac:dyDescent="0.25"/>
    <row r="1031076" customFormat="1" x14ac:dyDescent="0.25"/>
    <row r="1031077" customFormat="1" x14ac:dyDescent="0.25"/>
    <row r="1031078" customFormat="1" x14ac:dyDescent="0.25"/>
    <row r="1031079" customFormat="1" x14ac:dyDescent="0.25"/>
    <row r="1031080" customFormat="1" x14ac:dyDescent="0.25"/>
    <row r="1031081" customFormat="1" x14ac:dyDescent="0.25"/>
    <row r="1031082" customFormat="1" x14ac:dyDescent="0.25"/>
    <row r="1031083" customFormat="1" x14ac:dyDescent="0.25"/>
    <row r="1031084" customFormat="1" x14ac:dyDescent="0.25"/>
    <row r="1031085" customFormat="1" x14ac:dyDescent="0.25"/>
    <row r="1031086" customFormat="1" x14ac:dyDescent="0.25"/>
    <row r="1031087" customFormat="1" x14ac:dyDescent="0.25"/>
    <row r="1031088" customFormat="1" x14ac:dyDescent="0.25"/>
    <row r="1031089" customFormat="1" x14ac:dyDescent="0.25"/>
    <row r="1031090" customFormat="1" x14ac:dyDescent="0.25"/>
    <row r="1031091" customFormat="1" x14ac:dyDescent="0.25"/>
    <row r="1031092" customFormat="1" x14ac:dyDescent="0.25"/>
    <row r="1031093" customFormat="1" x14ac:dyDescent="0.25"/>
    <row r="1031094" customFormat="1" x14ac:dyDescent="0.25"/>
    <row r="1031095" customFormat="1" x14ac:dyDescent="0.25"/>
    <row r="1031096" customFormat="1" x14ac:dyDescent="0.25"/>
    <row r="1031097" customFormat="1" x14ac:dyDescent="0.25"/>
    <row r="1031098" customFormat="1" x14ac:dyDescent="0.25"/>
    <row r="1031099" customFormat="1" x14ac:dyDescent="0.25"/>
    <row r="1031100" customFormat="1" x14ac:dyDescent="0.25"/>
    <row r="1031101" customFormat="1" x14ac:dyDescent="0.25"/>
    <row r="1031102" customFormat="1" x14ac:dyDescent="0.25"/>
    <row r="1031103" customFormat="1" x14ac:dyDescent="0.25"/>
    <row r="1031104" customFormat="1" x14ac:dyDescent="0.25"/>
    <row r="1031105" customFormat="1" x14ac:dyDescent="0.25"/>
    <row r="1031106" customFormat="1" x14ac:dyDescent="0.25"/>
    <row r="1031107" customFormat="1" x14ac:dyDescent="0.25"/>
    <row r="1031108" customFormat="1" x14ac:dyDescent="0.25"/>
    <row r="1031109" customFormat="1" x14ac:dyDescent="0.25"/>
    <row r="1031110" customFormat="1" x14ac:dyDescent="0.25"/>
    <row r="1031111" customFormat="1" x14ac:dyDescent="0.25"/>
    <row r="1031112" customFormat="1" x14ac:dyDescent="0.25"/>
    <row r="1031113" customFormat="1" x14ac:dyDescent="0.25"/>
    <row r="1031114" customFormat="1" x14ac:dyDescent="0.25"/>
    <row r="1031115" customFormat="1" x14ac:dyDescent="0.25"/>
    <row r="1031116" customFormat="1" x14ac:dyDescent="0.25"/>
    <row r="1031117" customFormat="1" x14ac:dyDescent="0.25"/>
    <row r="1031118" customFormat="1" x14ac:dyDescent="0.25"/>
    <row r="1031119" customFormat="1" x14ac:dyDescent="0.25"/>
    <row r="1031120" customFormat="1" x14ac:dyDescent="0.25"/>
    <row r="1031121" customFormat="1" x14ac:dyDescent="0.25"/>
    <row r="1031122" customFormat="1" x14ac:dyDescent="0.25"/>
    <row r="1031123" customFormat="1" x14ac:dyDescent="0.25"/>
    <row r="1031124" customFormat="1" x14ac:dyDescent="0.25"/>
    <row r="1031125" customFormat="1" x14ac:dyDescent="0.25"/>
    <row r="1031126" customFormat="1" x14ac:dyDescent="0.25"/>
    <row r="1031127" customFormat="1" x14ac:dyDescent="0.25"/>
    <row r="1031128" customFormat="1" x14ac:dyDescent="0.25"/>
    <row r="1031129" customFormat="1" x14ac:dyDescent="0.25"/>
    <row r="1031130" customFormat="1" x14ac:dyDescent="0.25"/>
    <row r="1031131" customFormat="1" x14ac:dyDescent="0.25"/>
    <row r="1031132" customFormat="1" x14ac:dyDescent="0.25"/>
    <row r="1031133" customFormat="1" x14ac:dyDescent="0.25"/>
    <row r="1031134" customFormat="1" x14ac:dyDescent="0.25"/>
    <row r="1031135" customFormat="1" x14ac:dyDescent="0.25"/>
    <row r="1031136" customFormat="1" x14ac:dyDescent="0.25"/>
    <row r="1031137" customFormat="1" x14ac:dyDescent="0.25"/>
    <row r="1031138" customFormat="1" x14ac:dyDescent="0.25"/>
    <row r="1031139" customFormat="1" x14ac:dyDescent="0.25"/>
    <row r="1031140" customFormat="1" x14ac:dyDescent="0.25"/>
    <row r="1031141" customFormat="1" x14ac:dyDescent="0.25"/>
    <row r="1031142" customFormat="1" x14ac:dyDescent="0.25"/>
    <row r="1031143" customFormat="1" x14ac:dyDescent="0.25"/>
    <row r="1031144" customFormat="1" x14ac:dyDescent="0.25"/>
    <row r="1031145" customFormat="1" x14ac:dyDescent="0.25"/>
    <row r="1031146" customFormat="1" x14ac:dyDescent="0.25"/>
    <row r="1031147" customFormat="1" x14ac:dyDescent="0.25"/>
    <row r="1031148" customFormat="1" x14ac:dyDescent="0.25"/>
    <row r="1031149" customFormat="1" x14ac:dyDescent="0.25"/>
    <row r="1031150" customFormat="1" x14ac:dyDescent="0.25"/>
    <row r="1031151" customFormat="1" x14ac:dyDescent="0.25"/>
    <row r="1031152" customFormat="1" x14ac:dyDescent="0.25"/>
    <row r="1031153" customFormat="1" x14ac:dyDescent="0.25"/>
    <row r="1031154" customFormat="1" x14ac:dyDescent="0.25"/>
    <row r="1031155" customFormat="1" x14ac:dyDescent="0.25"/>
    <row r="1031156" customFormat="1" x14ac:dyDescent="0.25"/>
    <row r="1031157" customFormat="1" x14ac:dyDescent="0.25"/>
    <row r="1031158" customFormat="1" x14ac:dyDescent="0.25"/>
    <row r="1031159" customFormat="1" x14ac:dyDescent="0.25"/>
    <row r="1031160" customFormat="1" x14ac:dyDescent="0.25"/>
    <row r="1031161" customFormat="1" x14ac:dyDescent="0.25"/>
    <row r="1031162" customFormat="1" x14ac:dyDescent="0.25"/>
    <row r="1031163" customFormat="1" x14ac:dyDescent="0.25"/>
    <row r="1031164" customFormat="1" x14ac:dyDescent="0.25"/>
    <row r="1031165" customFormat="1" x14ac:dyDescent="0.25"/>
    <row r="1031166" customFormat="1" x14ac:dyDescent="0.25"/>
    <row r="1031167" customFormat="1" x14ac:dyDescent="0.25"/>
    <row r="1031168" customFormat="1" x14ac:dyDescent="0.25"/>
    <row r="1031169" customFormat="1" x14ac:dyDescent="0.25"/>
    <row r="1031170" customFormat="1" x14ac:dyDescent="0.25"/>
    <row r="1031171" customFormat="1" x14ac:dyDescent="0.25"/>
    <row r="1031172" customFormat="1" x14ac:dyDescent="0.25"/>
    <row r="1031173" customFormat="1" x14ac:dyDescent="0.25"/>
    <row r="1031174" customFormat="1" x14ac:dyDescent="0.25"/>
    <row r="1031175" customFormat="1" x14ac:dyDescent="0.25"/>
    <row r="1031176" customFormat="1" x14ac:dyDescent="0.25"/>
    <row r="1031177" customFormat="1" x14ac:dyDescent="0.25"/>
    <row r="1031178" customFormat="1" x14ac:dyDescent="0.25"/>
    <row r="1031179" customFormat="1" x14ac:dyDescent="0.25"/>
    <row r="1031180" customFormat="1" x14ac:dyDescent="0.25"/>
    <row r="1031181" customFormat="1" x14ac:dyDescent="0.25"/>
    <row r="1031182" customFormat="1" x14ac:dyDescent="0.25"/>
    <row r="1031183" customFormat="1" x14ac:dyDescent="0.25"/>
    <row r="1031184" customFormat="1" x14ac:dyDescent="0.25"/>
    <row r="1031185" customFormat="1" x14ac:dyDescent="0.25"/>
    <row r="1031186" customFormat="1" x14ac:dyDescent="0.25"/>
    <row r="1031187" customFormat="1" x14ac:dyDescent="0.25"/>
    <row r="1031188" customFormat="1" x14ac:dyDescent="0.25"/>
    <row r="1031189" customFormat="1" x14ac:dyDescent="0.25"/>
    <row r="1031190" customFormat="1" x14ac:dyDescent="0.25"/>
    <row r="1031191" customFormat="1" x14ac:dyDescent="0.25"/>
    <row r="1031192" customFormat="1" x14ac:dyDescent="0.25"/>
    <row r="1031193" customFormat="1" x14ac:dyDescent="0.25"/>
    <row r="1031194" customFormat="1" x14ac:dyDescent="0.25"/>
    <row r="1031195" customFormat="1" x14ac:dyDescent="0.25"/>
    <row r="1031196" customFormat="1" x14ac:dyDescent="0.25"/>
    <row r="1031197" customFormat="1" x14ac:dyDescent="0.25"/>
    <row r="1031198" customFormat="1" x14ac:dyDescent="0.25"/>
    <row r="1031199" customFormat="1" x14ac:dyDescent="0.25"/>
    <row r="1031200" customFormat="1" x14ac:dyDescent="0.25"/>
    <row r="1031201" customFormat="1" x14ac:dyDescent="0.25"/>
    <row r="1031202" customFormat="1" x14ac:dyDescent="0.25"/>
    <row r="1031203" customFormat="1" x14ac:dyDescent="0.25"/>
    <row r="1031204" customFormat="1" x14ac:dyDescent="0.25"/>
    <row r="1031205" customFormat="1" x14ac:dyDescent="0.25"/>
    <row r="1031206" customFormat="1" x14ac:dyDescent="0.25"/>
    <row r="1031207" customFormat="1" x14ac:dyDescent="0.25"/>
    <row r="1031208" customFormat="1" x14ac:dyDescent="0.25"/>
    <row r="1031209" customFormat="1" x14ac:dyDescent="0.25"/>
    <row r="1031210" customFormat="1" x14ac:dyDescent="0.25"/>
    <row r="1031211" customFormat="1" x14ac:dyDescent="0.25"/>
    <row r="1031212" customFormat="1" x14ac:dyDescent="0.25"/>
    <row r="1031213" customFormat="1" x14ac:dyDescent="0.25"/>
    <row r="1031214" customFormat="1" x14ac:dyDescent="0.25"/>
    <row r="1031215" customFormat="1" x14ac:dyDescent="0.25"/>
    <row r="1031216" customFormat="1" x14ac:dyDescent="0.25"/>
    <row r="1031217" customFormat="1" x14ac:dyDescent="0.25"/>
    <row r="1031218" customFormat="1" x14ac:dyDescent="0.25"/>
    <row r="1031219" customFormat="1" x14ac:dyDescent="0.25"/>
    <row r="1031220" customFormat="1" x14ac:dyDescent="0.25"/>
    <row r="1031221" customFormat="1" x14ac:dyDescent="0.25"/>
    <row r="1031222" customFormat="1" x14ac:dyDescent="0.25"/>
    <row r="1031223" customFormat="1" x14ac:dyDescent="0.25"/>
    <row r="1031224" customFormat="1" x14ac:dyDescent="0.25"/>
    <row r="1031225" customFormat="1" x14ac:dyDescent="0.25"/>
    <row r="1031226" customFormat="1" x14ac:dyDescent="0.25"/>
    <row r="1031227" customFormat="1" x14ac:dyDescent="0.25"/>
    <row r="1031228" customFormat="1" x14ac:dyDescent="0.25"/>
    <row r="1031229" customFormat="1" x14ac:dyDescent="0.25"/>
    <row r="1031230" customFormat="1" x14ac:dyDescent="0.25"/>
    <row r="1031231" customFormat="1" x14ac:dyDescent="0.25"/>
    <row r="1031232" customFormat="1" x14ac:dyDescent="0.25"/>
    <row r="1031233" customFormat="1" x14ac:dyDescent="0.25"/>
    <row r="1031234" customFormat="1" x14ac:dyDescent="0.25"/>
    <row r="1031235" customFormat="1" x14ac:dyDescent="0.25"/>
    <row r="1031236" customFormat="1" x14ac:dyDescent="0.25"/>
    <row r="1031237" customFormat="1" x14ac:dyDescent="0.25"/>
    <row r="1031238" customFormat="1" x14ac:dyDescent="0.25"/>
    <row r="1031239" customFormat="1" x14ac:dyDescent="0.25"/>
    <row r="1031240" customFormat="1" x14ac:dyDescent="0.25"/>
    <row r="1031241" customFormat="1" x14ac:dyDescent="0.25"/>
    <row r="1031242" customFormat="1" x14ac:dyDescent="0.25"/>
    <row r="1031243" customFormat="1" x14ac:dyDescent="0.25"/>
    <row r="1031244" customFormat="1" x14ac:dyDescent="0.25"/>
    <row r="1031245" customFormat="1" x14ac:dyDescent="0.25"/>
    <row r="1031246" customFormat="1" x14ac:dyDescent="0.25"/>
    <row r="1031247" customFormat="1" x14ac:dyDescent="0.25"/>
    <row r="1031248" customFormat="1" x14ac:dyDescent="0.25"/>
    <row r="1031249" customFormat="1" x14ac:dyDescent="0.25"/>
    <row r="1031250" customFormat="1" x14ac:dyDescent="0.25"/>
    <row r="1031251" customFormat="1" x14ac:dyDescent="0.25"/>
    <row r="1031252" customFormat="1" x14ac:dyDescent="0.25"/>
    <row r="1031253" customFormat="1" x14ac:dyDescent="0.25"/>
    <row r="1031254" customFormat="1" x14ac:dyDescent="0.25"/>
    <row r="1031255" customFormat="1" x14ac:dyDescent="0.25"/>
    <row r="1031256" customFormat="1" x14ac:dyDescent="0.25"/>
    <row r="1031257" customFormat="1" x14ac:dyDescent="0.25"/>
    <row r="1031258" customFormat="1" x14ac:dyDescent="0.25"/>
    <row r="1031259" customFormat="1" x14ac:dyDescent="0.25"/>
    <row r="1031260" customFormat="1" x14ac:dyDescent="0.25"/>
    <row r="1031261" customFormat="1" x14ac:dyDescent="0.25"/>
    <row r="1031262" customFormat="1" x14ac:dyDescent="0.25"/>
    <row r="1031263" customFormat="1" x14ac:dyDescent="0.25"/>
    <row r="1031264" customFormat="1" x14ac:dyDescent="0.25"/>
    <row r="1031265" customFormat="1" x14ac:dyDescent="0.25"/>
    <row r="1031266" customFormat="1" x14ac:dyDescent="0.25"/>
    <row r="1031267" customFormat="1" x14ac:dyDescent="0.25"/>
    <row r="1031268" customFormat="1" x14ac:dyDescent="0.25"/>
    <row r="1031269" customFormat="1" x14ac:dyDescent="0.25"/>
    <row r="1031270" customFormat="1" x14ac:dyDescent="0.25"/>
    <row r="1031271" customFormat="1" x14ac:dyDescent="0.25"/>
    <row r="1031272" customFormat="1" x14ac:dyDescent="0.25"/>
    <row r="1031273" customFormat="1" x14ac:dyDescent="0.25"/>
    <row r="1031274" customFormat="1" x14ac:dyDescent="0.25"/>
    <row r="1031275" customFormat="1" x14ac:dyDescent="0.25"/>
    <row r="1031276" customFormat="1" x14ac:dyDescent="0.25"/>
    <row r="1031277" customFormat="1" x14ac:dyDescent="0.25"/>
    <row r="1031278" customFormat="1" x14ac:dyDescent="0.25"/>
    <row r="1031279" customFormat="1" x14ac:dyDescent="0.25"/>
    <row r="1031280" customFormat="1" x14ac:dyDescent="0.25"/>
    <row r="1031281" customFormat="1" x14ac:dyDescent="0.25"/>
    <row r="1031282" customFormat="1" x14ac:dyDescent="0.25"/>
    <row r="1031283" customFormat="1" x14ac:dyDescent="0.25"/>
    <row r="1031284" customFormat="1" x14ac:dyDescent="0.25"/>
    <row r="1031285" customFormat="1" x14ac:dyDescent="0.25"/>
    <row r="1031286" customFormat="1" x14ac:dyDescent="0.25"/>
    <row r="1031287" customFormat="1" x14ac:dyDescent="0.25"/>
    <row r="1031288" customFormat="1" x14ac:dyDescent="0.25"/>
    <row r="1031289" customFormat="1" x14ac:dyDescent="0.25"/>
    <row r="1031290" customFormat="1" x14ac:dyDescent="0.25"/>
    <row r="1031291" customFormat="1" x14ac:dyDescent="0.25"/>
    <row r="1031292" customFormat="1" x14ac:dyDescent="0.25"/>
    <row r="1031293" customFormat="1" x14ac:dyDescent="0.25"/>
    <row r="1031294" customFormat="1" x14ac:dyDescent="0.25"/>
    <row r="1031295" customFormat="1" x14ac:dyDescent="0.25"/>
    <row r="1031296" customFormat="1" x14ac:dyDescent="0.25"/>
    <row r="1031297" customFormat="1" x14ac:dyDescent="0.25"/>
    <row r="1031298" customFormat="1" x14ac:dyDescent="0.25"/>
    <row r="1031299" customFormat="1" x14ac:dyDescent="0.25"/>
    <row r="1031300" customFormat="1" x14ac:dyDescent="0.25"/>
    <row r="1031301" customFormat="1" x14ac:dyDescent="0.25"/>
    <row r="1031302" customFormat="1" x14ac:dyDescent="0.25"/>
    <row r="1031303" customFormat="1" x14ac:dyDescent="0.25"/>
    <row r="1031304" customFormat="1" x14ac:dyDescent="0.25"/>
    <row r="1031305" customFormat="1" x14ac:dyDescent="0.25"/>
    <row r="1031306" customFormat="1" x14ac:dyDescent="0.25"/>
    <row r="1031307" customFormat="1" x14ac:dyDescent="0.25"/>
    <row r="1031308" customFormat="1" x14ac:dyDescent="0.25"/>
    <row r="1031309" customFormat="1" x14ac:dyDescent="0.25"/>
    <row r="1031310" customFormat="1" x14ac:dyDescent="0.25"/>
    <row r="1031311" customFormat="1" x14ac:dyDescent="0.25"/>
    <row r="1031312" customFormat="1" x14ac:dyDescent="0.25"/>
    <row r="1031313" customFormat="1" x14ac:dyDescent="0.25"/>
    <row r="1031314" customFormat="1" x14ac:dyDescent="0.25"/>
    <row r="1031315" customFormat="1" x14ac:dyDescent="0.25"/>
    <row r="1031316" customFormat="1" x14ac:dyDescent="0.25"/>
    <row r="1031317" customFormat="1" x14ac:dyDescent="0.25"/>
    <row r="1031318" customFormat="1" x14ac:dyDescent="0.25"/>
    <row r="1031319" customFormat="1" x14ac:dyDescent="0.25"/>
    <row r="1031320" customFormat="1" x14ac:dyDescent="0.25"/>
    <row r="1031321" customFormat="1" x14ac:dyDescent="0.25"/>
    <row r="1031322" customFormat="1" x14ac:dyDescent="0.25"/>
    <row r="1031323" customFormat="1" x14ac:dyDescent="0.25"/>
    <row r="1031324" customFormat="1" x14ac:dyDescent="0.25"/>
    <row r="1031325" customFormat="1" x14ac:dyDescent="0.25"/>
    <row r="1031326" customFormat="1" x14ac:dyDescent="0.25"/>
    <row r="1031327" customFormat="1" x14ac:dyDescent="0.25"/>
    <row r="1031328" customFormat="1" x14ac:dyDescent="0.25"/>
    <row r="1031329" customFormat="1" x14ac:dyDescent="0.25"/>
    <row r="1031330" customFormat="1" x14ac:dyDescent="0.25"/>
    <row r="1031331" customFormat="1" x14ac:dyDescent="0.25"/>
    <row r="1031332" customFormat="1" x14ac:dyDescent="0.25"/>
    <row r="1031333" customFormat="1" x14ac:dyDescent="0.25"/>
    <row r="1031334" customFormat="1" x14ac:dyDescent="0.25"/>
    <row r="1031335" customFormat="1" x14ac:dyDescent="0.25"/>
    <row r="1031336" customFormat="1" x14ac:dyDescent="0.25"/>
    <row r="1031337" customFormat="1" x14ac:dyDescent="0.25"/>
    <row r="1031338" customFormat="1" x14ac:dyDescent="0.25"/>
    <row r="1031339" customFormat="1" x14ac:dyDescent="0.25"/>
    <row r="1031340" customFormat="1" x14ac:dyDescent="0.25"/>
    <row r="1031341" customFormat="1" x14ac:dyDescent="0.25"/>
    <row r="1031342" customFormat="1" x14ac:dyDescent="0.25"/>
    <row r="1031343" customFormat="1" x14ac:dyDescent="0.25"/>
    <row r="1031344" customFormat="1" x14ac:dyDescent="0.25"/>
    <row r="1031345" customFormat="1" x14ac:dyDescent="0.25"/>
    <row r="1031346" customFormat="1" x14ac:dyDescent="0.25"/>
    <row r="1031347" customFormat="1" x14ac:dyDescent="0.25"/>
    <row r="1031348" customFormat="1" x14ac:dyDescent="0.25"/>
    <row r="1031349" customFormat="1" x14ac:dyDescent="0.25"/>
    <row r="1031350" customFormat="1" x14ac:dyDescent="0.25"/>
    <row r="1031351" customFormat="1" x14ac:dyDescent="0.25"/>
    <row r="1031352" customFormat="1" x14ac:dyDescent="0.25"/>
    <row r="1031353" customFormat="1" x14ac:dyDescent="0.25"/>
    <row r="1031354" customFormat="1" x14ac:dyDescent="0.25"/>
    <row r="1031355" customFormat="1" x14ac:dyDescent="0.25"/>
    <row r="1031356" customFormat="1" x14ac:dyDescent="0.25"/>
    <row r="1031357" customFormat="1" x14ac:dyDescent="0.25"/>
    <row r="1031358" customFormat="1" x14ac:dyDescent="0.25"/>
    <row r="1031359" customFormat="1" x14ac:dyDescent="0.25"/>
    <row r="1031360" customFormat="1" x14ac:dyDescent="0.25"/>
    <row r="1031361" customFormat="1" x14ac:dyDescent="0.25"/>
    <row r="1031362" customFormat="1" x14ac:dyDescent="0.25"/>
    <row r="1031363" customFormat="1" x14ac:dyDescent="0.25"/>
    <row r="1031364" customFormat="1" x14ac:dyDescent="0.25"/>
    <row r="1031365" customFormat="1" x14ac:dyDescent="0.25"/>
    <row r="1031366" customFormat="1" x14ac:dyDescent="0.25"/>
    <row r="1031367" customFormat="1" x14ac:dyDescent="0.25"/>
    <row r="1031368" customFormat="1" x14ac:dyDescent="0.25"/>
    <row r="1031369" customFormat="1" x14ac:dyDescent="0.25"/>
    <row r="1031370" customFormat="1" x14ac:dyDescent="0.25"/>
    <row r="1031371" customFormat="1" x14ac:dyDescent="0.25"/>
    <row r="1031372" customFormat="1" x14ac:dyDescent="0.25"/>
    <row r="1031373" customFormat="1" x14ac:dyDescent="0.25"/>
    <row r="1031374" customFormat="1" x14ac:dyDescent="0.25"/>
    <row r="1031375" customFormat="1" x14ac:dyDescent="0.25"/>
    <row r="1031376" customFormat="1" x14ac:dyDescent="0.25"/>
    <row r="1031377" customFormat="1" x14ac:dyDescent="0.25"/>
    <row r="1031378" customFormat="1" x14ac:dyDescent="0.25"/>
    <row r="1031379" customFormat="1" x14ac:dyDescent="0.25"/>
    <row r="1031380" customFormat="1" x14ac:dyDescent="0.25"/>
    <row r="1031381" customFormat="1" x14ac:dyDescent="0.25"/>
    <row r="1031382" customFormat="1" x14ac:dyDescent="0.25"/>
    <row r="1031383" customFormat="1" x14ac:dyDescent="0.25"/>
    <row r="1031384" customFormat="1" x14ac:dyDescent="0.25"/>
    <row r="1031385" customFormat="1" x14ac:dyDescent="0.25"/>
    <row r="1031386" customFormat="1" x14ac:dyDescent="0.25"/>
    <row r="1031387" customFormat="1" x14ac:dyDescent="0.25"/>
    <row r="1031388" customFormat="1" x14ac:dyDescent="0.25"/>
    <row r="1031389" customFormat="1" x14ac:dyDescent="0.25"/>
    <row r="1031390" customFormat="1" x14ac:dyDescent="0.25"/>
    <row r="1031391" customFormat="1" x14ac:dyDescent="0.25"/>
    <row r="1031392" customFormat="1" x14ac:dyDescent="0.25"/>
    <row r="1031393" customFormat="1" x14ac:dyDescent="0.25"/>
    <row r="1031394" customFormat="1" x14ac:dyDescent="0.25"/>
    <row r="1031395" customFormat="1" x14ac:dyDescent="0.25"/>
    <row r="1031396" customFormat="1" x14ac:dyDescent="0.25"/>
    <row r="1031397" customFormat="1" x14ac:dyDescent="0.25"/>
    <row r="1031398" customFormat="1" x14ac:dyDescent="0.25"/>
    <row r="1031399" customFormat="1" x14ac:dyDescent="0.25"/>
    <row r="1031400" customFormat="1" x14ac:dyDescent="0.25"/>
    <row r="1031401" customFormat="1" x14ac:dyDescent="0.25"/>
    <row r="1031402" customFormat="1" x14ac:dyDescent="0.25"/>
    <row r="1031403" customFormat="1" x14ac:dyDescent="0.25"/>
    <row r="1031404" customFormat="1" x14ac:dyDescent="0.25"/>
    <row r="1031405" customFormat="1" x14ac:dyDescent="0.25"/>
    <row r="1031406" customFormat="1" x14ac:dyDescent="0.25"/>
    <row r="1031407" customFormat="1" x14ac:dyDescent="0.25"/>
    <row r="1031408" customFormat="1" x14ac:dyDescent="0.25"/>
    <row r="1031409" customFormat="1" x14ac:dyDescent="0.25"/>
    <row r="1031410" customFormat="1" x14ac:dyDescent="0.25"/>
    <row r="1031411" customFormat="1" x14ac:dyDescent="0.25"/>
    <row r="1031412" customFormat="1" x14ac:dyDescent="0.25"/>
    <row r="1031413" customFormat="1" x14ac:dyDescent="0.25"/>
    <row r="1031414" customFormat="1" x14ac:dyDescent="0.25"/>
    <row r="1031415" customFormat="1" x14ac:dyDescent="0.25"/>
    <row r="1031416" customFormat="1" x14ac:dyDescent="0.25"/>
    <row r="1031417" customFormat="1" x14ac:dyDescent="0.25"/>
    <row r="1031418" customFormat="1" x14ac:dyDescent="0.25"/>
    <row r="1031419" customFormat="1" x14ac:dyDescent="0.25"/>
    <row r="1031420" customFormat="1" x14ac:dyDescent="0.25"/>
    <row r="1031421" customFormat="1" x14ac:dyDescent="0.25"/>
    <row r="1031422" customFormat="1" x14ac:dyDescent="0.25"/>
    <row r="1031423" customFormat="1" x14ac:dyDescent="0.25"/>
    <row r="1031424" customFormat="1" x14ac:dyDescent="0.25"/>
    <row r="1031425" customFormat="1" x14ac:dyDescent="0.25"/>
    <row r="1031426" customFormat="1" x14ac:dyDescent="0.25"/>
    <row r="1031427" customFormat="1" x14ac:dyDescent="0.25"/>
    <row r="1031428" customFormat="1" x14ac:dyDescent="0.25"/>
    <row r="1031429" customFormat="1" x14ac:dyDescent="0.25"/>
    <row r="1031430" customFormat="1" x14ac:dyDescent="0.25"/>
    <row r="1031431" customFormat="1" x14ac:dyDescent="0.25"/>
    <row r="1031432" customFormat="1" x14ac:dyDescent="0.25"/>
    <row r="1031433" customFormat="1" x14ac:dyDescent="0.25"/>
    <row r="1031434" customFormat="1" x14ac:dyDescent="0.25"/>
    <row r="1031435" customFormat="1" x14ac:dyDescent="0.25"/>
    <row r="1031436" customFormat="1" x14ac:dyDescent="0.25"/>
    <row r="1031437" customFormat="1" x14ac:dyDescent="0.25"/>
    <row r="1031438" customFormat="1" x14ac:dyDescent="0.25"/>
    <row r="1031439" customFormat="1" x14ac:dyDescent="0.25"/>
    <row r="1031440" customFormat="1" x14ac:dyDescent="0.25"/>
    <row r="1031441" customFormat="1" x14ac:dyDescent="0.25"/>
    <row r="1031442" customFormat="1" x14ac:dyDescent="0.25"/>
    <row r="1031443" customFormat="1" x14ac:dyDescent="0.25"/>
    <row r="1031444" customFormat="1" x14ac:dyDescent="0.25"/>
    <row r="1031445" customFormat="1" x14ac:dyDescent="0.25"/>
    <row r="1031446" customFormat="1" x14ac:dyDescent="0.25"/>
    <row r="1031447" customFormat="1" x14ac:dyDescent="0.25"/>
    <row r="1031448" customFormat="1" x14ac:dyDescent="0.25"/>
    <row r="1031449" customFormat="1" x14ac:dyDescent="0.25"/>
    <row r="1031450" customFormat="1" x14ac:dyDescent="0.25"/>
    <row r="1031451" customFormat="1" x14ac:dyDescent="0.25"/>
    <row r="1031452" customFormat="1" x14ac:dyDescent="0.25"/>
    <row r="1031453" customFormat="1" x14ac:dyDescent="0.25"/>
    <row r="1031454" customFormat="1" x14ac:dyDescent="0.25"/>
    <row r="1031455" customFormat="1" x14ac:dyDescent="0.25"/>
    <row r="1031456" customFormat="1" x14ac:dyDescent="0.25"/>
    <row r="1031457" customFormat="1" x14ac:dyDescent="0.25"/>
    <row r="1031458" customFormat="1" x14ac:dyDescent="0.25"/>
    <row r="1031459" customFormat="1" x14ac:dyDescent="0.25"/>
    <row r="1031460" customFormat="1" x14ac:dyDescent="0.25"/>
    <row r="1031461" customFormat="1" x14ac:dyDescent="0.25"/>
    <row r="1031462" customFormat="1" x14ac:dyDescent="0.25"/>
    <row r="1031463" customFormat="1" x14ac:dyDescent="0.25"/>
    <row r="1031464" customFormat="1" x14ac:dyDescent="0.25"/>
    <row r="1031465" customFormat="1" x14ac:dyDescent="0.25"/>
    <row r="1031466" customFormat="1" x14ac:dyDescent="0.25"/>
    <row r="1031467" customFormat="1" x14ac:dyDescent="0.25"/>
    <row r="1031468" customFormat="1" x14ac:dyDescent="0.25"/>
    <row r="1031469" customFormat="1" x14ac:dyDescent="0.25"/>
    <row r="1031470" customFormat="1" x14ac:dyDescent="0.25"/>
    <row r="1031471" customFormat="1" x14ac:dyDescent="0.25"/>
    <row r="1031472" customFormat="1" x14ac:dyDescent="0.25"/>
    <row r="1031473" customFormat="1" x14ac:dyDescent="0.25"/>
    <row r="1031474" customFormat="1" x14ac:dyDescent="0.25"/>
    <row r="1031475" customFormat="1" x14ac:dyDescent="0.25"/>
    <row r="1031476" customFormat="1" x14ac:dyDescent="0.25"/>
    <row r="1031477" customFormat="1" x14ac:dyDescent="0.25"/>
    <row r="1031478" customFormat="1" x14ac:dyDescent="0.25"/>
    <row r="1031479" customFormat="1" x14ac:dyDescent="0.25"/>
    <row r="1031480" customFormat="1" x14ac:dyDescent="0.25"/>
    <row r="1031481" customFormat="1" x14ac:dyDescent="0.25"/>
    <row r="1031482" customFormat="1" x14ac:dyDescent="0.25"/>
    <row r="1031483" customFormat="1" x14ac:dyDescent="0.25"/>
    <row r="1031484" customFormat="1" x14ac:dyDescent="0.25"/>
    <row r="1031485" customFormat="1" x14ac:dyDescent="0.25"/>
    <row r="1031486" customFormat="1" x14ac:dyDescent="0.25"/>
    <row r="1031487" customFormat="1" x14ac:dyDescent="0.25"/>
    <row r="1031488" customFormat="1" x14ac:dyDescent="0.25"/>
    <row r="1031489" customFormat="1" x14ac:dyDescent="0.25"/>
    <row r="1031490" customFormat="1" x14ac:dyDescent="0.25"/>
    <row r="1031491" customFormat="1" x14ac:dyDescent="0.25"/>
    <row r="1031492" customFormat="1" x14ac:dyDescent="0.25"/>
    <row r="1031493" customFormat="1" x14ac:dyDescent="0.25"/>
    <row r="1031494" customFormat="1" x14ac:dyDescent="0.25"/>
    <row r="1031495" customFormat="1" x14ac:dyDescent="0.25"/>
    <row r="1031496" customFormat="1" x14ac:dyDescent="0.25"/>
    <row r="1031497" customFormat="1" x14ac:dyDescent="0.25"/>
    <row r="1031498" customFormat="1" x14ac:dyDescent="0.25"/>
    <row r="1031499" customFormat="1" x14ac:dyDescent="0.25"/>
    <row r="1031500" customFormat="1" x14ac:dyDescent="0.25"/>
    <row r="1031501" customFormat="1" x14ac:dyDescent="0.25"/>
    <row r="1031502" customFormat="1" x14ac:dyDescent="0.25"/>
    <row r="1031503" customFormat="1" x14ac:dyDescent="0.25"/>
    <row r="1031504" customFormat="1" x14ac:dyDescent="0.25"/>
    <row r="1031505" customFormat="1" x14ac:dyDescent="0.25"/>
    <row r="1031506" customFormat="1" x14ac:dyDescent="0.25"/>
    <row r="1031507" customFormat="1" x14ac:dyDescent="0.25"/>
    <row r="1031508" customFormat="1" x14ac:dyDescent="0.25"/>
    <row r="1031509" customFormat="1" x14ac:dyDescent="0.25"/>
    <row r="1031510" customFormat="1" x14ac:dyDescent="0.25"/>
    <row r="1031511" customFormat="1" x14ac:dyDescent="0.25"/>
    <row r="1031512" customFormat="1" x14ac:dyDescent="0.25"/>
    <row r="1031513" customFormat="1" x14ac:dyDescent="0.25"/>
    <row r="1031514" customFormat="1" x14ac:dyDescent="0.25"/>
    <row r="1031515" customFormat="1" x14ac:dyDescent="0.25"/>
    <row r="1031516" customFormat="1" x14ac:dyDescent="0.25"/>
    <row r="1031517" customFormat="1" x14ac:dyDescent="0.25"/>
    <row r="1031518" customFormat="1" x14ac:dyDescent="0.25"/>
    <row r="1031519" customFormat="1" x14ac:dyDescent="0.25"/>
    <row r="1031520" customFormat="1" x14ac:dyDescent="0.25"/>
    <row r="1031521" customFormat="1" x14ac:dyDescent="0.25"/>
    <row r="1031522" customFormat="1" x14ac:dyDescent="0.25"/>
    <row r="1031523" customFormat="1" x14ac:dyDescent="0.25"/>
    <row r="1031524" customFormat="1" x14ac:dyDescent="0.25"/>
    <row r="1031525" customFormat="1" x14ac:dyDescent="0.25"/>
    <row r="1031526" customFormat="1" x14ac:dyDescent="0.25"/>
    <row r="1031527" customFormat="1" x14ac:dyDescent="0.25"/>
    <row r="1031528" customFormat="1" x14ac:dyDescent="0.25"/>
    <row r="1031529" customFormat="1" x14ac:dyDescent="0.25"/>
    <row r="1031530" customFormat="1" x14ac:dyDescent="0.25"/>
    <row r="1031531" customFormat="1" x14ac:dyDescent="0.25"/>
    <row r="1031532" customFormat="1" x14ac:dyDescent="0.25"/>
    <row r="1031533" customFormat="1" x14ac:dyDescent="0.25"/>
    <row r="1031534" customFormat="1" x14ac:dyDescent="0.25"/>
    <row r="1031535" customFormat="1" x14ac:dyDescent="0.25"/>
    <row r="1031536" customFormat="1" x14ac:dyDescent="0.25"/>
    <row r="1031537" customFormat="1" x14ac:dyDescent="0.25"/>
    <row r="1031538" customFormat="1" x14ac:dyDescent="0.25"/>
    <row r="1031539" customFormat="1" x14ac:dyDescent="0.25"/>
    <row r="1031540" customFormat="1" x14ac:dyDescent="0.25"/>
    <row r="1031541" customFormat="1" x14ac:dyDescent="0.25"/>
    <row r="1031542" customFormat="1" x14ac:dyDescent="0.25"/>
    <row r="1031543" customFormat="1" x14ac:dyDescent="0.25"/>
    <row r="1031544" customFormat="1" x14ac:dyDescent="0.25"/>
    <row r="1031545" customFormat="1" x14ac:dyDescent="0.25"/>
    <row r="1031546" customFormat="1" x14ac:dyDescent="0.25"/>
    <row r="1031547" customFormat="1" x14ac:dyDescent="0.25"/>
    <row r="1031548" customFormat="1" x14ac:dyDescent="0.25"/>
    <row r="1031549" customFormat="1" x14ac:dyDescent="0.25"/>
    <row r="1031550" customFormat="1" x14ac:dyDescent="0.25"/>
    <row r="1031551" customFormat="1" x14ac:dyDescent="0.25"/>
    <row r="1031552" customFormat="1" x14ac:dyDescent="0.25"/>
    <row r="1031553" customFormat="1" x14ac:dyDescent="0.25"/>
    <row r="1031554" customFormat="1" x14ac:dyDescent="0.25"/>
    <row r="1031555" customFormat="1" x14ac:dyDescent="0.25"/>
    <row r="1031556" customFormat="1" x14ac:dyDescent="0.25"/>
    <row r="1031557" customFormat="1" x14ac:dyDescent="0.25"/>
    <row r="1031558" customFormat="1" x14ac:dyDescent="0.25"/>
    <row r="1031559" customFormat="1" x14ac:dyDescent="0.25"/>
    <row r="1031560" customFormat="1" x14ac:dyDescent="0.25"/>
    <row r="1031561" customFormat="1" x14ac:dyDescent="0.25"/>
    <row r="1031562" customFormat="1" x14ac:dyDescent="0.25"/>
    <row r="1031563" customFormat="1" x14ac:dyDescent="0.25"/>
    <row r="1031564" customFormat="1" x14ac:dyDescent="0.25"/>
    <row r="1031565" customFormat="1" x14ac:dyDescent="0.25"/>
    <row r="1031566" customFormat="1" x14ac:dyDescent="0.25"/>
    <row r="1031567" customFormat="1" x14ac:dyDescent="0.25"/>
    <row r="1031568" customFormat="1" x14ac:dyDescent="0.25"/>
    <row r="1031569" customFormat="1" x14ac:dyDescent="0.25"/>
    <row r="1031570" customFormat="1" x14ac:dyDescent="0.25"/>
    <row r="1031571" customFormat="1" x14ac:dyDescent="0.25"/>
    <row r="1031572" customFormat="1" x14ac:dyDescent="0.25"/>
    <row r="1031573" customFormat="1" x14ac:dyDescent="0.25"/>
    <row r="1031574" customFormat="1" x14ac:dyDescent="0.25"/>
    <row r="1031575" customFormat="1" x14ac:dyDescent="0.25"/>
    <row r="1031576" customFormat="1" x14ac:dyDescent="0.25"/>
    <row r="1031577" customFormat="1" x14ac:dyDescent="0.25"/>
    <row r="1031578" customFormat="1" x14ac:dyDescent="0.25"/>
    <row r="1031579" customFormat="1" x14ac:dyDescent="0.25"/>
    <row r="1031580" customFormat="1" x14ac:dyDescent="0.25"/>
    <row r="1031581" customFormat="1" x14ac:dyDescent="0.25"/>
    <row r="1031582" customFormat="1" x14ac:dyDescent="0.25"/>
    <row r="1031583" customFormat="1" x14ac:dyDescent="0.25"/>
    <row r="1031584" customFormat="1" x14ac:dyDescent="0.25"/>
    <row r="1031585" customFormat="1" x14ac:dyDescent="0.25"/>
    <row r="1031586" customFormat="1" x14ac:dyDescent="0.25"/>
    <row r="1031587" customFormat="1" x14ac:dyDescent="0.25"/>
    <row r="1031588" customFormat="1" x14ac:dyDescent="0.25"/>
    <row r="1031589" customFormat="1" x14ac:dyDescent="0.25"/>
    <row r="1031590" customFormat="1" x14ac:dyDescent="0.25"/>
    <row r="1031591" customFormat="1" x14ac:dyDescent="0.25"/>
    <row r="1031592" customFormat="1" x14ac:dyDescent="0.25"/>
    <row r="1031593" customFormat="1" x14ac:dyDescent="0.25"/>
    <row r="1031594" customFormat="1" x14ac:dyDescent="0.25"/>
    <row r="1031595" customFormat="1" x14ac:dyDescent="0.25"/>
    <row r="1031596" customFormat="1" x14ac:dyDescent="0.25"/>
    <row r="1031597" customFormat="1" x14ac:dyDescent="0.25"/>
    <row r="1031598" customFormat="1" x14ac:dyDescent="0.25"/>
    <row r="1031599" customFormat="1" x14ac:dyDescent="0.25"/>
    <row r="1031600" customFormat="1" x14ac:dyDescent="0.25"/>
    <row r="1031601" customFormat="1" x14ac:dyDescent="0.25"/>
    <row r="1031602" customFormat="1" x14ac:dyDescent="0.25"/>
    <row r="1031603" customFormat="1" x14ac:dyDescent="0.25"/>
    <row r="1031604" customFormat="1" x14ac:dyDescent="0.25"/>
    <row r="1031605" customFormat="1" x14ac:dyDescent="0.25"/>
    <row r="1031606" customFormat="1" x14ac:dyDescent="0.25"/>
    <row r="1031607" customFormat="1" x14ac:dyDescent="0.25"/>
    <row r="1031608" customFormat="1" x14ac:dyDescent="0.25"/>
    <row r="1031609" customFormat="1" x14ac:dyDescent="0.25"/>
    <row r="1031610" customFormat="1" x14ac:dyDescent="0.25"/>
    <row r="1031611" customFormat="1" x14ac:dyDescent="0.25"/>
    <row r="1031612" customFormat="1" x14ac:dyDescent="0.25"/>
    <row r="1031613" customFormat="1" x14ac:dyDescent="0.25"/>
    <row r="1031614" customFormat="1" x14ac:dyDescent="0.25"/>
    <row r="1031615" customFormat="1" x14ac:dyDescent="0.25"/>
    <row r="1031616" customFormat="1" x14ac:dyDescent="0.25"/>
    <row r="1031617" customFormat="1" x14ac:dyDescent="0.25"/>
    <row r="1031618" customFormat="1" x14ac:dyDescent="0.25"/>
    <row r="1031619" customFormat="1" x14ac:dyDescent="0.25"/>
    <row r="1031620" customFormat="1" x14ac:dyDescent="0.25"/>
    <row r="1031621" customFormat="1" x14ac:dyDescent="0.25"/>
    <row r="1031622" customFormat="1" x14ac:dyDescent="0.25"/>
    <row r="1031623" customFormat="1" x14ac:dyDescent="0.25"/>
    <row r="1031624" customFormat="1" x14ac:dyDescent="0.25"/>
    <row r="1031625" customFormat="1" x14ac:dyDescent="0.25"/>
    <row r="1031626" customFormat="1" x14ac:dyDescent="0.25"/>
    <row r="1031627" customFormat="1" x14ac:dyDescent="0.25"/>
    <row r="1031628" customFormat="1" x14ac:dyDescent="0.25"/>
    <row r="1031629" customFormat="1" x14ac:dyDescent="0.25"/>
    <row r="1031630" customFormat="1" x14ac:dyDescent="0.25"/>
    <row r="1031631" customFormat="1" x14ac:dyDescent="0.25"/>
    <row r="1031632" customFormat="1" x14ac:dyDescent="0.25"/>
    <row r="1031633" customFormat="1" x14ac:dyDescent="0.25"/>
    <row r="1031634" customFormat="1" x14ac:dyDescent="0.25"/>
    <row r="1031635" customFormat="1" x14ac:dyDescent="0.25"/>
    <row r="1031636" customFormat="1" x14ac:dyDescent="0.25"/>
    <row r="1031637" customFormat="1" x14ac:dyDescent="0.25"/>
    <row r="1031638" customFormat="1" x14ac:dyDescent="0.25"/>
    <row r="1031639" customFormat="1" x14ac:dyDescent="0.25"/>
    <row r="1031640" customFormat="1" x14ac:dyDescent="0.25"/>
    <row r="1031641" customFormat="1" x14ac:dyDescent="0.25"/>
    <row r="1031642" customFormat="1" x14ac:dyDescent="0.25"/>
    <row r="1031643" customFormat="1" x14ac:dyDescent="0.25"/>
    <row r="1031644" customFormat="1" x14ac:dyDescent="0.25"/>
    <row r="1031645" customFormat="1" x14ac:dyDescent="0.25"/>
    <row r="1031646" customFormat="1" x14ac:dyDescent="0.25"/>
    <row r="1031647" customFormat="1" x14ac:dyDescent="0.25"/>
    <row r="1031648" customFormat="1" x14ac:dyDescent="0.25"/>
    <row r="1031649" customFormat="1" x14ac:dyDescent="0.25"/>
    <row r="1031650" customFormat="1" x14ac:dyDescent="0.25"/>
    <row r="1031651" customFormat="1" x14ac:dyDescent="0.25"/>
    <row r="1031652" customFormat="1" x14ac:dyDescent="0.25"/>
    <row r="1031653" customFormat="1" x14ac:dyDescent="0.25"/>
    <row r="1031654" customFormat="1" x14ac:dyDescent="0.25"/>
    <row r="1031655" customFormat="1" x14ac:dyDescent="0.25"/>
    <row r="1031656" customFormat="1" x14ac:dyDescent="0.25"/>
    <row r="1031657" customFormat="1" x14ac:dyDescent="0.25"/>
    <row r="1031658" customFormat="1" x14ac:dyDescent="0.25"/>
    <row r="1031659" customFormat="1" x14ac:dyDescent="0.25"/>
    <row r="1031660" customFormat="1" x14ac:dyDescent="0.25"/>
    <row r="1031661" customFormat="1" x14ac:dyDescent="0.25"/>
    <row r="1031662" customFormat="1" x14ac:dyDescent="0.25"/>
    <row r="1031663" customFormat="1" x14ac:dyDescent="0.25"/>
    <row r="1031664" customFormat="1" x14ac:dyDescent="0.25"/>
    <row r="1031665" customFormat="1" x14ac:dyDescent="0.25"/>
    <row r="1031666" customFormat="1" x14ac:dyDescent="0.25"/>
    <row r="1031667" customFormat="1" x14ac:dyDescent="0.25"/>
    <row r="1031668" customFormat="1" x14ac:dyDescent="0.25"/>
    <row r="1031669" customFormat="1" x14ac:dyDescent="0.25"/>
    <row r="1031670" customFormat="1" x14ac:dyDescent="0.25"/>
    <row r="1031671" customFormat="1" x14ac:dyDescent="0.25"/>
    <row r="1031672" customFormat="1" x14ac:dyDescent="0.25"/>
    <row r="1031673" customFormat="1" x14ac:dyDescent="0.25"/>
    <row r="1031674" customFormat="1" x14ac:dyDescent="0.25"/>
    <row r="1031675" customFormat="1" x14ac:dyDescent="0.25"/>
    <row r="1031676" customFormat="1" x14ac:dyDescent="0.25"/>
    <row r="1031677" customFormat="1" x14ac:dyDescent="0.25"/>
    <row r="1031678" customFormat="1" x14ac:dyDescent="0.25"/>
    <row r="1031679" customFormat="1" x14ac:dyDescent="0.25"/>
    <row r="1031680" customFormat="1" x14ac:dyDescent="0.25"/>
    <row r="1031681" customFormat="1" x14ac:dyDescent="0.25"/>
    <row r="1031682" customFormat="1" x14ac:dyDescent="0.25"/>
    <row r="1031683" customFormat="1" x14ac:dyDescent="0.25"/>
    <row r="1031684" customFormat="1" x14ac:dyDescent="0.25"/>
    <row r="1031685" customFormat="1" x14ac:dyDescent="0.25"/>
    <row r="1031686" customFormat="1" x14ac:dyDescent="0.25"/>
    <row r="1031687" customFormat="1" x14ac:dyDescent="0.25"/>
    <row r="1031688" customFormat="1" x14ac:dyDescent="0.25"/>
    <row r="1031689" customFormat="1" x14ac:dyDescent="0.25"/>
    <row r="1031690" customFormat="1" x14ac:dyDescent="0.25"/>
    <row r="1031691" customFormat="1" x14ac:dyDescent="0.25"/>
    <row r="1031692" customFormat="1" x14ac:dyDescent="0.25"/>
    <row r="1031693" customFormat="1" x14ac:dyDescent="0.25"/>
    <row r="1031694" customFormat="1" x14ac:dyDescent="0.25"/>
    <row r="1031695" customFormat="1" x14ac:dyDescent="0.25"/>
    <row r="1031696" customFormat="1" x14ac:dyDescent="0.25"/>
    <row r="1031697" customFormat="1" x14ac:dyDescent="0.25"/>
    <row r="1031698" customFormat="1" x14ac:dyDescent="0.25"/>
    <row r="1031699" customFormat="1" x14ac:dyDescent="0.25"/>
    <row r="1031700" customFormat="1" x14ac:dyDescent="0.25"/>
    <row r="1031701" customFormat="1" x14ac:dyDescent="0.25"/>
    <row r="1031702" customFormat="1" x14ac:dyDescent="0.25"/>
    <row r="1031703" customFormat="1" x14ac:dyDescent="0.25"/>
    <row r="1031704" customFormat="1" x14ac:dyDescent="0.25"/>
    <row r="1031705" customFormat="1" x14ac:dyDescent="0.25"/>
    <row r="1031706" customFormat="1" x14ac:dyDescent="0.25"/>
    <row r="1031707" customFormat="1" x14ac:dyDescent="0.25"/>
    <row r="1031708" customFormat="1" x14ac:dyDescent="0.25"/>
    <row r="1031709" customFormat="1" x14ac:dyDescent="0.25"/>
    <row r="1031710" customFormat="1" x14ac:dyDescent="0.25"/>
    <row r="1031711" customFormat="1" x14ac:dyDescent="0.25"/>
    <row r="1031712" customFormat="1" x14ac:dyDescent="0.25"/>
    <row r="1031713" customFormat="1" x14ac:dyDescent="0.25"/>
    <row r="1031714" customFormat="1" x14ac:dyDescent="0.25"/>
    <row r="1031715" customFormat="1" x14ac:dyDescent="0.25"/>
    <row r="1031716" customFormat="1" x14ac:dyDescent="0.25"/>
    <row r="1031717" customFormat="1" x14ac:dyDescent="0.25"/>
    <row r="1031718" customFormat="1" x14ac:dyDescent="0.25"/>
    <row r="1031719" customFormat="1" x14ac:dyDescent="0.25"/>
    <row r="1031720" customFormat="1" x14ac:dyDescent="0.25"/>
    <row r="1031721" customFormat="1" x14ac:dyDescent="0.25"/>
    <row r="1031722" customFormat="1" x14ac:dyDescent="0.25"/>
    <row r="1031723" customFormat="1" x14ac:dyDescent="0.25"/>
    <row r="1031724" customFormat="1" x14ac:dyDescent="0.25"/>
    <row r="1031725" customFormat="1" x14ac:dyDescent="0.25"/>
    <row r="1031726" customFormat="1" x14ac:dyDescent="0.25"/>
    <row r="1031727" customFormat="1" x14ac:dyDescent="0.25"/>
    <row r="1031728" customFormat="1" x14ac:dyDescent="0.25"/>
    <row r="1031729" customFormat="1" x14ac:dyDescent="0.25"/>
    <row r="1031730" customFormat="1" x14ac:dyDescent="0.25"/>
    <row r="1031731" customFormat="1" x14ac:dyDescent="0.25"/>
    <row r="1031732" customFormat="1" x14ac:dyDescent="0.25"/>
    <row r="1031733" customFormat="1" x14ac:dyDescent="0.25"/>
    <row r="1031734" customFormat="1" x14ac:dyDescent="0.25"/>
    <row r="1031735" customFormat="1" x14ac:dyDescent="0.25"/>
    <row r="1031736" customFormat="1" x14ac:dyDescent="0.25"/>
    <row r="1031737" customFormat="1" x14ac:dyDescent="0.25"/>
    <row r="1031738" customFormat="1" x14ac:dyDescent="0.25"/>
    <row r="1031739" customFormat="1" x14ac:dyDescent="0.25"/>
    <row r="1031740" customFormat="1" x14ac:dyDescent="0.25"/>
    <row r="1031741" customFormat="1" x14ac:dyDescent="0.25"/>
    <row r="1031742" customFormat="1" x14ac:dyDescent="0.25"/>
    <row r="1031743" customFormat="1" x14ac:dyDescent="0.25"/>
    <row r="1031744" customFormat="1" x14ac:dyDescent="0.25"/>
    <row r="1031745" customFormat="1" x14ac:dyDescent="0.25"/>
    <row r="1031746" customFormat="1" x14ac:dyDescent="0.25"/>
    <row r="1031747" customFormat="1" x14ac:dyDescent="0.25"/>
    <row r="1031748" customFormat="1" x14ac:dyDescent="0.25"/>
    <row r="1031749" customFormat="1" x14ac:dyDescent="0.25"/>
    <row r="1031750" customFormat="1" x14ac:dyDescent="0.25"/>
    <row r="1031751" customFormat="1" x14ac:dyDescent="0.25"/>
    <row r="1031752" customFormat="1" x14ac:dyDescent="0.25"/>
    <row r="1031753" customFormat="1" x14ac:dyDescent="0.25"/>
    <row r="1031754" customFormat="1" x14ac:dyDescent="0.25"/>
    <row r="1031755" customFormat="1" x14ac:dyDescent="0.25"/>
    <row r="1031756" customFormat="1" x14ac:dyDescent="0.25"/>
    <row r="1031757" customFormat="1" x14ac:dyDescent="0.25"/>
    <row r="1031758" customFormat="1" x14ac:dyDescent="0.25"/>
    <row r="1031759" customFormat="1" x14ac:dyDescent="0.25"/>
    <row r="1031760" customFormat="1" x14ac:dyDescent="0.25"/>
    <row r="1031761" customFormat="1" x14ac:dyDescent="0.25"/>
    <row r="1031762" customFormat="1" x14ac:dyDescent="0.25"/>
    <row r="1031763" customFormat="1" x14ac:dyDescent="0.25"/>
    <row r="1031764" customFormat="1" x14ac:dyDescent="0.25"/>
    <row r="1031765" customFormat="1" x14ac:dyDescent="0.25"/>
    <row r="1031766" customFormat="1" x14ac:dyDescent="0.25"/>
    <row r="1031767" customFormat="1" x14ac:dyDescent="0.25"/>
    <row r="1031768" customFormat="1" x14ac:dyDescent="0.25"/>
    <row r="1031769" customFormat="1" x14ac:dyDescent="0.25"/>
    <row r="1031770" customFormat="1" x14ac:dyDescent="0.25"/>
    <row r="1031771" customFormat="1" x14ac:dyDescent="0.25"/>
    <row r="1031772" customFormat="1" x14ac:dyDescent="0.25"/>
    <row r="1031773" customFormat="1" x14ac:dyDescent="0.25"/>
    <row r="1031774" customFormat="1" x14ac:dyDescent="0.25"/>
    <row r="1031775" customFormat="1" x14ac:dyDescent="0.25"/>
    <row r="1031776" customFormat="1" x14ac:dyDescent="0.25"/>
    <row r="1031777" customFormat="1" x14ac:dyDescent="0.25"/>
    <row r="1031778" customFormat="1" x14ac:dyDescent="0.25"/>
    <row r="1031779" customFormat="1" x14ac:dyDescent="0.25"/>
    <row r="1031780" customFormat="1" x14ac:dyDescent="0.25"/>
    <row r="1031781" customFormat="1" x14ac:dyDescent="0.25"/>
    <row r="1031782" customFormat="1" x14ac:dyDescent="0.25"/>
    <row r="1031783" customFormat="1" x14ac:dyDescent="0.25"/>
    <row r="1031784" customFormat="1" x14ac:dyDescent="0.25"/>
    <row r="1031785" customFormat="1" x14ac:dyDescent="0.25"/>
    <row r="1031786" customFormat="1" x14ac:dyDescent="0.25"/>
    <row r="1031787" customFormat="1" x14ac:dyDescent="0.25"/>
    <row r="1031788" customFormat="1" x14ac:dyDescent="0.25"/>
    <row r="1031789" customFormat="1" x14ac:dyDescent="0.25"/>
    <row r="1031790" customFormat="1" x14ac:dyDescent="0.25"/>
    <row r="1031791" customFormat="1" x14ac:dyDescent="0.25"/>
    <row r="1031792" customFormat="1" x14ac:dyDescent="0.25"/>
    <row r="1031793" customFormat="1" x14ac:dyDescent="0.25"/>
    <row r="1031794" customFormat="1" x14ac:dyDescent="0.25"/>
    <row r="1031795" customFormat="1" x14ac:dyDescent="0.25"/>
    <row r="1031796" customFormat="1" x14ac:dyDescent="0.25"/>
    <row r="1031797" customFormat="1" x14ac:dyDescent="0.25"/>
    <row r="1031798" customFormat="1" x14ac:dyDescent="0.25"/>
    <row r="1031799" customFormat="1" x14ac:dyDescent="0.25"/>
    <row r="1031800" customFormat="1" x14ac:dyDescent="0.25"/>
    <row r="1031801" customFormat="1" x14ac:dyDescent="0.25"/>
    <row r="1031802" customFormat="1" x14ac:dyDescent="0.25"/>
    <row r="1031803" customFormat="1" x14ac:dyDescent="0.25"/>
    <row r="1031804" customFormat="1" x14ac:dyDescent="0.25"/>
    <row r="1031805" customFormat="1" x14ac:dyDescent="0.25"/>
    <row r="1031806" customFormat="1" x14ac:dyDescent="0.25"/>
    <row r="1031807" customFormat="1" x14ac:dyDescent="0.25"/>
    <row r="1031808" customFormat="1" x14ac:dyDescent="0.25"/>
    <row r="1031809" customFormat="1" x14ac:dyDescent="0.25"/>
    <row r="1031810" customFormat="1" x14ac:dyDescent="0.25"/>
    <row r="1031811" customFormat="1" x14ac:dyDescent="0.25"/>
    <row r="1031812" customFormat="1" x14ac:dyDescent="0.25"/>
    <row r="1031813" customFormat="1" x14ac:dyDescent="0.25"/>
    <row r="1031814" customFormat="1" x14ac:dyDescent="0.25"/>
    <row r="1031815" customFormat="1" x14ac:dyDescent="0.25"/>
    <row r="1031816" customFormat="1" x14ac:dyDescent="0.25"/>
    <row r="1031817" customFormat="1" x14ac:dyDescent="0.25"/>
    <row r="1031818" customFormat="1" x14ac:dyDescent="0.25"/>
    <row r="1031819" customFormat="1" x14ac:dyDescent="0.25"/>
    <row r="1031820" customFormat="1" x14ac:dyDescent="0.25"/>
    <row r="1031821" customFormat="1" x14ac:dyDescent="0.25"/>
    <row r="1031822" customFormat="1" x14ac:dyDescent="0.25"/>
    <row r="1031823" customFormat="1" x14ac:dyDescent="0.25"/>
    <row r="1031824" customFormat="1" x14ac:dyDescent="0.25"/>
    <row r="1031825" customFormat="1" x14ac:dyDescent="0.25"/>
    <row r="1031826" customFormat="1" x14ac:dyDescent="0.25"/>
    <row r="1031827" customFormat="1" x14ac:dyDescent="0.25"/>
    <row r="1031828" customFormat="1" x14ac:dyDescent="0.25"/>
    <row r="1031829" customFormat="1" x14ac:dyDescent="0.25"/>
    <row r="1031830" customFormat="1" x14ac:dyDescent="0.25"/>
    <row r="1031831" customFormat="1" x14ac:dyDescent="0.25"/>
    <row r="1031832" customFormat="1" x14ac:dyDescent="0.25"/>
    <row r="1031833" customFormat="1" x14ac:dyDescent="0.25"/>
    <row r="1031834" customFormat="1" x14ac:dyDescent="0.25"/>
    <row r="1031835" customFormat="1" x14ac:dyDescent="0.25"/>
    <row r="1031836" customFormat="1" x14ac:dyDescent="0.25"/>
    <row r="1031837" customFormat="1" x14ac:dyDescent="0.25"/>
    <row r="1031838" customFormat="1" x14ac:dyDescent="0.25"/>
    <row r="1031839" customFormat="1" x14ac:dyDescent="0.25"/>
    <row r="1031840" customFormat="1" x14ac:dyDescent="0.25"/>
    <row r="1031841" customFormat="1" x14ac:dyDescent="0.25"/>
    <row r="1031842" customFormat="1" x14ac:dyDescent="0.25"/>
    <row r="1031843" customFormat="1" x14ac:dyDescent="0.25"/>
    <row r="1031844" customFormat="1" x14ac:dyDescent="0.25"/>
    <row r="1031845" customFormat="1" x14ac:dyDescent="0.25"/>
    <row r="1031846" customFormat="1" x14ac:dyDescent="0.25"/>
    <row r="1031847" customFormat="1" x14ac:dyDescent="0.25"/>
    <row r="1031848" customFormat="1" x14ac:dyDescent="0.25"/>
    <row r="1031849" customFormat="1" x14ac:dyDescent="0.25"/>
    <row r="1031850" customFormat="1" x14ac:dyDescent="0.25"/>
    <row r="1031851" customFormat="1" x14ac:dyDescent="0.25"/>
    <row r="1031852" customFormat="1" x14ac:dyDescent="0.25"/>
    <row r="1031853" customFormat="1" x14ac:dyDescent="0.25"/>
    <row r="1031854" customFormat="1" x14ac:dyDescent="0.25"/>
    <row r="1031855" customFormat="1" x14ac:dyDescent="0.25"/>
    <row r="1031856" customFormat="1" x14ac:dyDescent="0.25"/>
    <row r="1031857" customFormat="1" x14ac:dyDescent="0.25"/>
    <row r="1031858" customFormat="1" x14ac:dyDescent="0.25"/>
    <row r="1031859" customFormat="1" x14ac:dyDescent="0.25"/>
    <row r="1031860" customFormat="1" x14ac:dyDescent="0.25"/>
    <row r="1031861" customFormat="1" x14ac:dyDescent="0.25"/>
    <row r="1031862" customFormat="1" x14ac:dyDescent="0.25"/>
    <row r="1031863" customFormat="1" x14ac:dyDescent="0.25"/>
    <row r="1031864" customFormat="1" x14ac:dyDescent="0.25"/>
    <row r="1031865" customFormat="1" x14ac:dyDescent="0.25"/>
    <row r="1031866" customFormat="1" x14ac:dyDescent="0.25"/>
    <row r="1031867" customFormat="1" x14ac:dyDescent="0.25"/>
    <row r="1031868" customFormat="1" x14ac:dyDescent="0.25"/>
    <row r="1031869" customFormat="1" x14ac:dyDescent="0.25"/>
    <row r="1031870" customFormat="1" x14ac:dyDescent="0.25"/>
    <row r="1031871" customFormat="1" x14ac:dyDescent="0.25"/>
    <row r="1031872" customFormat="1" x14ac:dyDescent="0.25"/>
    <row r="1031873" customFormat="1" x14ac:dyDescent="0.25"/>
    <row r="1031874" customFormat="1" x14ac:dyDescent="0.25"/>
    <row r="1031875" customFormat="1" x14ac:dyDescent="0.25"/>
    <row r="1031876" customFormat="1" x14ac:dyDescent="0.25"/>
    <row r="1031877" customFormat="1" x14ac:dyDescent="0.25"/>
    <row r="1031878" customFormat="1" x14ac:dyDescent="0.25"/>
    <row r="1031879" customFormat="1" x14ac:dyDescent="0.25"/>
    <row r="1031880" customFormat="1" x14ac:dyDescent="0.25"/>
    <row r="1031881" customFormat="1" x14ac:dyDescent="0.25"/>
    <row r="1031882" customFormat="1" x14ac:dyDescent="0.25"/>
    <row r="1031883" customFormat="1" x14ac:dyDescent="0.25"/>
    <row r="1031884" customFormat="1" x14ac:dyDescent="0.25"/>
    <row r="1031885" customFormat="1" x14ac:dyDescent="0.25"/>
    <row r="1031886" customFormat="1" x14ac:dyDescent="0.25"/>
    <row r="1031887" customFormat="1" x14ac:dyDescent="0.25"/>
    <row r="1031888" customFormat="1" x14ac:dyDescent="0.25"/>
    <row r="1031889" customFormat="1" x14ac:dyDescent="0.25"/>
    <row r="1031890" customFormat="1" x14ac:dyDescent="0.25"/>
    <row r="1031891" customFormat="1" x14ac:dyDescent="0.25"/>
    <row r="1031892" customFormat="1" x14ac:dyDescent="0.25"/>
    <row r="1031893" customFormat="1" x14ac:dyDescent="0.25"/>
    <row r="1031894" customFormat="1" x14ac:dyDescent="0.25"/>
    <row r="1031895" customFormat="1" x14ac:dyDescent="0.25"/>
    <row r="1031896" customFormat="1" x14ac:dyDescent="0.25"/>
    <row r="1031897" customFormat="1" x14ac:dyDescent="0.25"/>
    <row r="1031898" customFormat="1" x14ac:dyDescent="0.25"/>
    <row r="1031899" customFormat="1" x14ac:dyDescent="0.25"/>
    <row r="1031900" customFormat="1" x14ac:dyDescent="0.25"/>
    <row r="1031901" customFormat="1" x14ac:dyDescent="0.25"/>
    <row r="1031902" customFormat="1" x14ac:dyDescent="0.25"/>
    <row r="1031903" customFormat="1" x14ac:dyDescent="0.25"/>
    <row r="1031904" customFormat="1" x14ac:dyDescent="0.25"/>
    <row r="1031905" customFormat="1" x14ac:dyDescent="0.25"/>
    <row r="1031906" customFormat="1" x14ac:dyDescent="0.25"/>
    <row r="1031907" customFormat="1" x14ac:dyDescent="0.25"/>
    <row r="1031908" customFormat="1" x14ac:dyDescent="0.25"/>
    <row r="1031909" customFormat="1" x14ac:dyDescent="0.25"/>
    <row r="1031910" customFormat="1" x14ac:dyDescent="0.25"/>
    <row r="1031911" customFormat="1" x14ac:dyDescent="0.25"/>
    <row r="1031912" customFormat="1" x14ac:dyDescent="0.25"/>
    <row r="1031913" customFormat="1" x14ac:dyDescent="0.25"/>
    <row r="1031914" customFormat="1" x14ac:dyDescent="0.25"/>
    <row r="1031915" customFormat="1" x14ac:dyDescent="0.25"/>
    <row r="1031916" customFormat="1" x14ac:dyDescent="0.25"/>
    <row r="1031917" customFormat="1" x14ac:dyDescent="0.25"/>
    <row r="1031918" customFormat="1" x14ac:dyDescent="0.25"/>
    <row r="1031919" customFormat="1" x14ac:dyDescent="0.25"/>
    <row r="1031920" customFormat="1" x14ac:dyDescent="0.25"/>
    <row r="1031921" customFormat="1" x14ac:dyDescent="0.25"/>
    <row r="1031922" customFormat="1" x14ac:dyDescent="0.25"/>
    <row r="1031923" customFormat="1" x14ac:dyDescent="0.25"/>
    <row r="1031924" customFormat="1" x14ac:dyDescent="0.25"/>
    <row r="1031925" customFormat="1" x14ac:dyDescent="0.25"/>
    <row r="1031926" customFormat="1" x14ac:dyDescent="0.25"/>
    <row r="1031927" customFormat="1" x14ac:dyDescent="0.25"/>
    <row r="1031928" customFormat="1" x14ac:dyDescent="0.25"/>
    <row r="1031929" customFormat="1" x14ac:dyDescent="0.25"/>
    <row r="1031930" customFormat="1" x14ac:dyDescent="0.25"/>
    <row r="1031931" customFormat="1" x14ac:dyDescent="0.25"/>
    <row r="1031932" customFormat="1" x14ac:dyDescent="0.25"/>
    <row r="1031933" customFormat="1" x14ac:dyDescent="0.25"/>
    <row r="1031934" customFormat="1" x14ac:dyDescent="0.25"/>
    <row r="1031935" customFormat="1" x14ac:dyDescent="0.25"/>
    <row r="1031936" customFormat="1" x14ac:dyDescent="0.25"/>
    <row r="1031937" customFormat="1" x14ac:dyDescent="0.25"/>
    <row r="1031938" customFormat="1" x14ac:dyDescent="0.25"/>
    <row r="1031939" customFormat="1" x14ac:dyDescent="0.25"/>
    <row r="1031940" customFormat="1" x14ac:dyDescent="0.25"/>
    <row r="1031941" customFormat="1" x14ac:dyDescent="0.25"/>
    <row r="1031942" customFormat="1" x14ac:dyDescent="0.25"/>
    <row r="1031943" customFormat="1" x14ac:dyDescent="0.25"/>
    <row r="1031944" customFormat="1" x14ac:dyDescent="0.25"/>
    <row r="1031945" customFormat="1" x14ac:dyDescent="0.25"/>
    <row r="1031946" customFormat="1" x14ac:dyDescent="0.25"/>
    <row r="1031947" customFormat="1" x14ac:dyDescent="0.25"/>
    <row r="1031948" customFormat="1" x14ac:dyDescent="0.25"/>
    <row r="1031949" customFormat="1" x14ac:dyDescent="0.25"/>
    <row r="1031950" customFormat="1" x14ac:dyDescent="0.25"/>
    <row r="1031951" customFormat="1" x14ac:dyDescent="0.25"/>
    <row r="1031952" customFormat="1" x14ac:dyDescent="0.25"/>
    <row r="1031953" customFormat="1" x14ac:dyDescent="0.25"/>
    <row r="1031954" customFormat="1" x14ac:dyDescent="0.25"/>
    <row r="1031955" customFormat="1" x14ac:dyDescent="0.25"/>
    <row r="1031956" customFormat="1" x14ac:dyDescent="0.25"/>
    <row r="1031957" customFormat="1" x14ac:dyDescent="0.25"/>
    <row r="1031958" customFormat="1" x14ac:dyDescent="0.25"/>
    <row r="1031959" customFormat="1" x14ac:dyDescent="0.25"/>
    <row r="1031960" customFormat="1" x14ac:dyDescent="0.25"/>
    <row r="1031961" customFormat="1" x14ac:dyDescent="0.25"/>
    <row r="1031962" customFormat="1" x14ac:dyDescent="0.25"/>
    <row r="1031963" customFormat="1" x14ac:dyDescent="0.25"/>
    <row r="1031964" customFormat="1" x14ac:dyDescent="0.25"/>
    <row r="1031965" customFormat="1" x14ac:dyDescent="0.25"/>
    <row r="1031966" customFormat="1" x14ac:dyDescent="0.25"/>
    <row r="1031967" customFormat="1" x14ac:dyDescent="0.25"/>
    <row r="1031968" customFormat="1" x14ac:dyDescent="0.25"/>
    <row r="1031969" customFormat="1" x14ac:dyDescent="0.25"/>
    <row r="1031970" customFormat="1" x14ac:dyDescent="0.25"/>
    <row r="1031971" customFormat="1" x14ac:dyDescent="0.25"/>
    <row r="1031972" customFormat="1" x14ac:dyDescent="0.25"/>
    <row r="1031973" customFormat="1" x14ac:dyDescent="0.25"/>
    <row r="1031974" customFormat="1" x14ac:dyDescent="0.25"/>
    <row r="1031975" customFormat="1" x14ac:dyDescent="0.25"/>
    <row r="1031976" customFormat="1" x14ac:dyDescent="0.25"/>
    <row r="1031977" customFormat="1" x14ac:dyDescent="0.25"/>
    <row r="1031978" customFormat="1" x14ac:dyDescent="0.25"/>
    <row r="1031979" customFormat="1" x14ac:dyDescent="0.25"/>
    <row r="1031980" customFormat="1" x14ac:dyDescent="0.25"/>
    <row r="1031981" customFormat="1" x14ac:dyDescent="0.25"/>
    <row r="1031982" customFormat="1" x14ac:dyDescent="0.25"/>
    <row r="1031983" customFormat="1" x14ac:dyDescent="0.25"/>
    <row r="1031984" customFormat="1" x14ac:dyDescent="0.25"/>
    <row r="1031985" customFormat="1" x14ac:dyDescent="0.25"/>
    <row r="1031986" customFormat="1" x14ac:dyDescent="0.25"/>
    <row r="1031987" customFormat="1" x14ac:dyDescent="0.25"/>
    <row r="1031988" customFormat="1" x14ac:dyDescent="0.25"/>
    <row r="1031989" customFormat="1" x14ac:dyDescent="0.25"/>
    <row r="1031990" customFormat="1" x14ac:dyDescent="0.25"/>
    <row r="1031991" customFormat="1" x14ac:dyDescent="0.25"/>
    <row r="1031992" customFormat="1" x14ac:dyDescent="0.25"/>
    <row r="1031993" customFormat="1" x14ac:dyDescent="0.25"/>
    <row r="1031994" customFormat="1" x14ac:dyDescent="0.25"/>
    <row r="1031995" customFormat="1" x14ac:dyDescent="0.25"/>
    <row r="1031996" customFormat="1" x14ac:dyDescent="0.25"/>
    <row r="1031997" customFormat="1" x14ac:dyDescent="0.25"/>
    <row r="1031998" customFormat="1" x14ac:dyDescent="0.25"/>
    <row r="1031999" customFormat="1" x14ac:dyDescent="0.25"/>
    <row r="1032000" customFormat="1" x14ac:dyDescent="0.25"/>
    <row r="1032001" customFormat="1" x14ac:dyDescent="0.25"/>
    <row r="1032002" customFormat="1" x14ac:dyDescent="0.25"/>
    <row r="1032003" customFormat="1" x14ac:dyDescent="0.25"/>
    <row r="1032004" customFormat="1" x14ac:dyDescent="0.25"/>
    <row r="1032005" customFormat="1" x14ac:dyDescent="0.25"/>
    <row r="1032006" customFormat="1" x14ac:dyDescent="0.25"/>
    <row r="1032007" customFormat="1" x14ac:dyDescent="0.25"/>
    <row r="1032008" customFormat="1" x14ac:dyDescent="0.25"/>
    <row r="1032009" customFormat="1" x14ac:dyDescent="0.25"/>
    <row r="1032010" customFormat="1" x14ac:dyDescent="0.25"/>
    <row r="1032011" customFormat="1" x14ac:dyDescent="0.25"/>
    <row r="1032012" customFormat="1" x14ac:dyDescent="0.25"/>
    <row r="1032013" customFormat="1" x14ac:dyDescent="0.25"/>
    <row r="1032014" customFormat="1" x14ac:dyDescent="0.25"/>
    <row r="1032015" customFormat="1" x14ac:dyDescent="0.25"/>
    <row r="1032016" customFormat="1" x14ac:dyDescent="0.25"/>
    <row r="1032017" customFormat="1" x14ac:dyDescent="0.25"/>
    <row r="1032018" customFormat="1" x14ac:dyDescent="0.25"/>
    <row r="1032019" customFormat="1" x14ac:dyDescent="0.25"/>
    <row r="1032020" customFormat="1" x14ac:dyDescent="0.25"/>
    <row r="1032021" customFormat="1" x14ac:dyDescent="0.25"/>
    <row r="1032022" customFormat="1" x14ac:dyDescent="0.25"/>
    <row r="1032023" customFormat="1" x14ac:dyDescent="0.25"/>
    <row r="1032024" customFormat="1" x14ac:dyDescent="0.25"/>
    <row r="1032025" customFormat="1" x14ac:dyDescent="0.25"/>
    <row r="1032026" customFormat="1" x14ac:dyDescent="0.25"/>
    <row r="1032027" customFormat="1" x14ac:dyDescent="0.25"/>
    <row r="1032028" customFormat="1" x14ac:dyDescent="0.25"/>
    <row r="1032029" customFormat="1" x14ac:dyDescent="0.25"/>
    <row r="1032030" customFormat="1" x14ac:dyDescent="0.25"/>
    <row r="1032031" customFormat="1" x14ac:dyDescent="0.25"/>
    <row r="1032032" customFormat="1" x14ac:dyDescent="0.25"/>
    <row r="1032033" customFormat="1" x14ac:dyDescent="0.25"/>
    <row r="1032034" customFormat="1" x14ac:dyDescent="0.25"/>
    <row r="1032035" customFormat="1" x14ac:dyDescent="0.25"/>
    <row r="1032036" customFormat="1" x14ac:dyDescent="0.25"/>
    <row r="1032037" customFormat="1" x14ac:dyDescent="0.25"/>
    <row r="1032038" customFormat="1" x14ac:dyDescent="0.25"/>
    <row r="1032039" customFormat="1" x14ac:dyDescent="0.25"/>
    <row r="1032040" customFormat="1" x14ac:dyDescent="0.25"/>
    <row r="1032041" customFormat="1" x14ac:dyDescent="0.25"/>
    <row r="1032042" customFormat="1" x14ac:dyDescent="0.25"/>
    <row r="1032043" customFormat="1" x14ac:dyDescent="0.25"/>
    <row r="1032044" customFormat="1" x14ac:dyDescent="0.25"/>
    <row r="1032045" customFormat="1" x14ac:dyDescent="0.25"/>
    <row r="1032046" customFormat="1" x14ac:dyDescent="0.25"/>
    <row r="1032047" customFormat="1" x14ac:dyDescent="0.25"/>
    <row r="1032048" customFormat="1" x14ac:dyDescent="0.25"/>
    <row r="1032049" customFormat="1" x14ac:dyDescent="0.25"/>
    <row r="1032050" customFormat="1" x14ac:dyDescent="0.25"/>
    <row r="1032051" customFormat="1" x14ac:dyDescent="0.25"/>
    <row r="1032052" customFormat="1" x14ac:dyDescent="0.25"/>
    <row r="1032053" customFormat="1" x14ac:dyDescent="0.25"/>
    <row r="1032054" customFormat="1" x14ac:dyDescent="0.25"/>
    <row r="1032055" customFormat="1" x14ac:dyDescent="0.25"/>
    <row r="1032056" customFormat="1" x14ac:dyDescent="0.25"/>
    <row r="1032057" customFormat="1" x14ac:dyDescent="0.25"/>
    <row r="1032058" customFormat="1" x14ac:dyDescent="0.25"/>
    <row r="1032059" customFormat="1" x14ac:dyDescent="0.25"/>
    <row r="1032060" customFormat="1" x14ac:dyDescent="0.25"/>
    <row r="1032061" customFormat="1" x14ac:dyDescent="0.25"/>
    <row r="1032062" customFormat="1" x14ac:dyDescent="0.25"/>
    <row r="1032063" customFormat="1" x14ac:dyDescent="0.25"/>
    <row r="1032064" customFormat="1" x14ac:dyDescent="0.25"/>
    <row r="1032065" customFormat="1" x14ac:dyDescent="0.25"/>
    <row r="1032066" customFormat="1" x14ac:dyDescent="0.25"/>
    <row r="1032067" customFormat="1" x14ac:dyDescent="0.25"/>
    <row r="1032068" customFormat="1" x14ac:dyDescent="0.25"/>
    <row r="1032069" customFormat="1" x14ac:dyDescent="0.25"/>
    <row r="1032070" customFormat="1" x14ac:dyDescent="0.25"/>
    <row r="1032071" customFormat="1" x14ac:dyDescent="0.25"/>
    <row r="1032072" customFormat="1" x14ac:dyDescent="0.25"/>
    <row r="1032073" customFormat="1" x14ac:dyDescent="0.25"/>
    <row r="1032074" customFormat="1" x14ac:dyDescent="0.25"/>
    <row r="1032075" customFormat="1" x14ac:dyDescent="0.25"/>
    <row r="1032076" customFormat="1" x14ac:dyDescent="0.25"/>
    <row r="1032077" customFormat="1" x14ac:dyDescent="0.25"/>
    <row r="1032078" customFormat="1" x14ac:dyDescent="0.25"/>
    <row r="1032079" customFormat="1" x14ac:dyDescent="0.25"/>
    <row r="1032080" customFormat="1" x14ac:dyDescent="0.25"/>
    <row r="1032081" customFormat="1" x14ac:dyDescent="0.25"/>
    <row r="1032082" customFormat="1" x14ac:dyDescent="0.25"/>
    <row r="1032083" customFormat="1" x14ac:dyDescent="0.25"/>
    <row r="1032084" customFormat="1" x14ac:dyDescent="0.25"/>
    <row r="1032085" customFormat="1" x14ac:dyDescent="0.25"/>
    <row r="1032086" customFormat="1" x14ac:dyDescent="0.25"/>
    <row r="1032087" customFormat="1" x14ac:dyDescent="0.25"/>
    <row r="1032088" customFormat="1" x14ac:dyDescent="0.25"/>
    <row r="1032089" customFormat="1" x14ac:dyDescent="0.25"/>
    <row r="1032090" customFormat="1" x14ac:dyDescent="0.25"/>
    <row r="1032091" customFormat="1" x14ac:dyDescent="0.25"/>
    <row r="1032092" customFormat="1" x14ac:dyDescent="0.25"/>
    <row r="1032093" customFormat="1" x14ac:dyDescent="0.25"/>
    <row r="1032094" customFormat="1" x14ac:dyDescent="0.25"/>
    <row r="1032095" customFormat="1" x14ac:dyDescent="0.25"/>
    <row r="1032096" customFormat="1" x14ac:dyDescent="0.25"/>
    <row r="1032097" customFormat="1" x14ac:dyDescent="0.25"/>
    <row r="1032098" customFormat="1" x14ac:dyDescent="0.25"/>
    <row r="1032099" customFormat="1" x14ac:dyDescent="0.25"/>
    <row r="1032100" customFormat="1" x14ac:dyDescent="0.25"/>
    <row r="1032101" customFormat="1" x14ac:dyDescent="0.25"/>
    <row r="1032102" customFormat="1" x14ac:dyDescent="0.25"/>
    <row r="1032103" customFormat="1" x14ac:dyDescent="0.25"/>
    <row r="1032104" customFormat="1" x14ac:dyDescent="0.25"/>
    <row r="1032105" customFormat="1" x14ac:dyDescent="0.25"/>
    <row r="1032106" customFormat="1" x14ac:dyDescent="0.25"/>
    <row r="1032107" customFormat="1" x14ac:dyDescent="0.25"/>
    <row r="1032108" customFormat="1" x14ac:dyDescent="0.25"/>
    <row r="1032109" customFormat="1" x14ac:dyDescent="0.25"/>
    <row r="1032110" customFormat="1" x14ac:dyDescent="0.25"/>
    <row r="1032111" customFormat="1" x14ac:dyDescent="0.25"/>
    <row r="1032112" customFormat="1" x14ac:dyDescent="0.25"/>
    <row r="1032113" customFormat="1" x14ac:dyDescent="0.25"/>
    <row r="1032114" customFormat="1" x14ac:dyDescent="0.25"/>
    <row r="1032115" customFormat="1" x14ac:dyDescent="0.25"/>
    <row r="1032116" customFormat="1" x14ac:dyDescent="0.25"/>
    <row r="1032117" customFormat="1" x14ac:dyDescent="0.25"/>
    <row r="1032118" customFormat="1" x14ac:dyDescent="0.25"/>
    <row r="1032119" customFormat="1" x14ac:dyDescent="0.25"/>
    <row r="1032120" customFormat="1" x14ac:dyDescent="0.25"/>
    <row r="1032121" customFormat="1" x14ac:dyDescent="0.25"/>
    <row r="1032122" customFormat="1" x14ac:dyDescent="0.25"/>
    <row r="1032123" customFormat="1" x14ac:dyDescent="0.25"/>
    <row r="1032124" customFormat="1" x14ac:dyDescent="0.25"/>
    <row r="1032125" customFormat="1" x14ac:dyDescent="0.25"/>
    <row r="1032126" customFormat="1" x14ac:dyDescent="0.25"/>
    <row r="1032127" customFormat="1" x14ac:dyDescent="0.25"/>
    <row r="1032128" customFormat="1" x14ac:dyDescent="0.25"/>
    <row r="1032129" customFormat="1" x14ac:dyDescent="0.25"/>
    <row r="1032130" customFormat="1" x14ac:dyDescent="0.25"/>
    <row r="1032131" customFormat="1" x14ac:dyDescent="0.25"/>
    <row r="1032132" customFormat="1" x14ac:dyDescent="0.25"/>
    <row r="1032133" customFormat="1" x14ac:dyDescent="0.25"/>
    <row r="1032134" customFormat="1" x14ac:dyDescent="0.25"/>
    <row r="1032135" customFormat="1" x14ac:dyDescent="0.25"/>
    <row r="1032136" customFormat="1" x14ac:dyDescent="0.25"/>
    <row r="1032137" customFormat="1" x14ac:dyDescent="0.25"/>
    <row r="1032138" customFormat="1" x14ac:dyDescent="0.25"/>
    <row r="1032139" customFormat="1" x14ac:dyDescent="0.25"/>
    <row r="1032140" customFormat="1" x14ac:dyDescent="0.25"/>
    <row r="1032141" customFormat="1" x14ac:dyDescent="0.25"/>
    <row r="1032142" customFormat="1" x14ac:dyDescent="0.25"/>
    <row r="1032143" customFormat="1" x14ac:dyDescent="0.25"/>
    <row r="1032144" customFormat="1" x14ac:dyDescent="0.25"/>
    <row r="1032145" customFormat="1" x14ac:dyDescent="0.25"/>
    <row r="1032146" customFormat="1" x14ac:dyDescent="0.25"/>
    <row r="1032147" customFormat="1" x14ac:dyDescent="0.25"/>
    <row r="1032148" customFormat="1" x14ac:dyDescent="0.25"/>
    <row r="1032149" customFormat="1" x14ac:dyDescent="0.25"/>
    <row r="1032150" customFormat="1" x14ac:dyDescent="0.25"/>
    <row r="1032151" customFormat="1" x14ac:dyDescent="0.25"/>
    <row r="1032152" customFormat="1" x14ac:dyDescent="0.25"/>
    <row r="1032153" customFormat="1" x14ac:dyDescent="0.25"/>
    <row r="1032154" customFormat="1" x14ac:dyDescent="0.25"/>
    <row r="1032155" customFormat="1" x14ac:dyDescent="0.25"/>
    <row r="1032156" customFormat="1" x14ac:dyDescent="0.25"/>
    <row r="1032157" customFormat="1" x14ac:dyDescent="0.25"/>
    <row r="1032158" customFormat="1" x14ac:dyDescent="0.25"/>
    <row r="1032159" customFormat="1" x14ac:dyDescent="0.25"/>
    <row r="1032160" customFormat="1" x14ac:dyDescent="0.25"/>
    <row r="1032161" customFormat="1" x14ac:dyDescent="0.25"/>
    <row r="1032162" customFormat="1" x14ac:dyDescent="0.25"/>
    <row r="1032163" customFormat="1" x14ac:dyDescent="0.25"/>
    <row r="1032164" customFormat="1" x14ac:dyDescent="0.25"/>
    <row r="1032165" customFormat="1" x14ac:dyDescent="0.25"/>
    <row r="1032166" customFormat="1" x14ac:dyDescent="0.25"/>
    <row r="1032167" customFormat="1" x14ac:dyDescent="0.25"/>
    <row r="1032168" customFormat="1" x14ac:dyDescent="0.25"/>
    <row r="1032169" customFormat="1" x14ac:dyDescent="0.25"/>
    <row r="1032170" customFormat="1" x14ac:dyDescent="0.25"/>
    <row r="1032171" customFormat="1" x14ac:dyDescent="0.25"/>
    <row r="1032172" customFormat="1" x14ac:dyDescent="0.25"/>
    <row r="1032173" customFormat="1" x14ac:dyDescent="0.25"/>
    <row r="1032174" customFormat="1" x14ac:dyDescent="0.25"/>
    <row r="1032175" customFormat="1" x14ac:dyDescent="0.25"/>
    <row r="1032176" customFormat="1" x14ac:dyDescent="0.25"/>
    <row r="1032177" customFormat="1" x14ac:dyDescent="0.25"/>
    <row r="1032178" customFormat="1" x14ac:dyDescent="0.25"/>
    <row r="1032179" customFormat="1" x14ac:dyDescent="0.25"/>
    <row r="1032180" customFormat="1" x14ac:dyDescent="0.25"/>
    <row r="1032181" customFormat="1" x14ac:dyDescent="0.25"/>
    <row r="1032182" customFormat="1" x14ac:dyDescent="0.25"/>
    <row r="1032183" customFormat="1" x14ac:dyDescent="0.25"/>
    <row r="1032184" customFormat="1" x14ac:dyDescent="0.25"/>
    <row r="1032185" customFormat="1" x14ac:dyDescent="0.25"/>
    <row r="1032186" customFormat="1" x14ac:dyDescent="0.25"/>
    <row r="1032187" customFormat="1" x14ac:dyDescent="0.25"/>
    <row r="1032188" customFormat="1" x14ac:dyDescent="0.25"/>
    <row r="1032189" customFormat="1" x14ac:dyDescent="0.25"/>
    <row r="1032190" customFormat="1" x14ac:dyDescent="0.25"/>
    <row r="1032191" customFormat="1" x14ac:dyDescent="0.25"/>
    <row r="1032192" customFormat="1" x14ac:dyDescent="0.25"/>
    <row r="1032193" customFormat="1" x14ac:dyDescent="0.25"/>
    <row r="1032194" customFormat="1" x14ac:dyDescent="0.25"/>
    <row r="1032195" customFormat="1" x14ac:dyDescent="0.25"/>
    <row r="1032196" customFormat="1" x14ac:dyDescent="0.25"/>
    <row r="1032197" customFormat="1" x14ac:dyDescent="0.25"/>
    <row r="1032198" customFormat="1" x14ac:dyDescent="0.25"/>
    <row r="1032199" customFormat="1" x14ac:dyDescent="0.25"/>
    <row r="1032200" customFormat="1" x14ac:dyDescent="0.25"/>
    <row r="1032201" customFormat="1" x14ac:dyDescent="0.25"/>
    <row r="1032202" customFormat="1" x14ac:dyDescent="0.25"/>
    <row r="1032203" customFormat="1" x14ac:dyDescent="0.25"/>
    <row r="1032204" customFormat="1" x14ac:dyDescent="0.25"/>
    <row r="1032205" customFormat="1" x14ac:dyDescent="0.25"/>
    <row r="1032206" customFormat="1" x14ac:dyDescent="0.25"/>
    <row r="1032207" customFormat="1" x14ac:dyDescent="0.25"/>
    <row r="1032208" customFormat="1" x14ac:dyDescent="0.25"/>
    <row r="1032209" customFormat="1" x14ac:dyDescent="0.25"/>
    <row r="1032210" customFormat="1" x14ac:dyDescent="0.25"/>
    <row r="1032211" customFormat="1" x14ac:dyDescent="0.25"/>
    <row r="1032212" customFormat="1" x14ac:dyDescent="0.25"/>
    <row r="1032213" customFormat="1" x14ac:dyDescent="0.25"/>
    <row r="1032214" customFormat="1" x14ac:dyDescent="0.25"/>
    <row r="1032215" customFormat="1" x14ac:dyDescent="0.25"/>
    <row r="1032216" customFormat="1" x14ac:dyDescent="0.25"/>
    <row r="1032217" customFormat="1" x14ac:dyDescent="0.25"/>
    <row r="1032218" customFormat="1" x14ac:dyDescent="0.25"/>
    <row r="1032219" customFormat="1" x14ac:dyDescent="0.25"/>
    <row r="1032220" customFormat="1" x14ac:dyDescent="0.25"/>
    <row r="1032221" customFormat="1" x14ac:dyDescent="0.25"/>
    <row r="1032222" customFormat="1" x14ac:dyDescent="0.25"/>
    <row r="1032223" customFormat="1" x14ac:dyDescent="0.25"/>
    <row r="1032224" customFormat="1" x14ac:dyDescent="0.25"/>
    <row r="1032225" customFormat="1" x14ac:dyDescent="0.25"/>
    <row r="1032226" customFormat="1" x14ac:dyDescent="0.25"/>
    <row r="1032227" customFormat="1" x14ac:dyDescent="0.25"/>
    <row r="1032228" customFormat="1" x14ac:dyDescent="0.25"/>
    <row r="1032229" customFormat="1" x14ac:dyDescent="0.25"/>
    <row r="1032230" customFormat="1" x14ac:dyDescent="0.25"/>
    <row r="1032231" customFormat="1" x14ac:dyDescent="0.25"/>
    <row r="1032232" customFormat="1" x14ac:dyDescent="0.25"/>
    <row r="1032233" customFormat="1" x14ac:dyDescent="0.25"/>
    <row r="1032234" customFormat="1" x14ac:dyDescent="0.25"/>
    <row r="1032235" customFormat="1" x14ac:dyDescent="0.25"/>
    <row r="1032236" customFormat="1" x14ac:dyDescent="0.25"/>
    <row r="1032237" customFormat="1" x14ac:dyDescent="0.25"/>
    <row r="1032238" customFormat="1" x14ac:dyDescent="0.25"/>
    <row r="1032239" customFormat="1" x14ac:dyDescent="0.25"/>
    <row r="1032240" customFormat="1" x14ac:dyDescent="0.25"/>
    <row r="1032241" customFormat="1" x14ac:dyDescent="0.25"/>
    <row r="1032242" customFormat="1" x14ac:dyDescent="0.25"/>
    <row r="1032243" customFormat="1" x14ac:dyDescent="0.25"/>
    <row r="1032244" customFormat="1" x14ac:dyDescent="0.25"/>
    <row r="1032245" customFormat="1" x14ac:dyDescent="0.25"/>
    <row r="1032246" customFormat="1" x14ac:dyDescent="0.25"/>
    <row r="1032247" customFormat="1" x14ac:dyDescent="0.25"/>
    <row r="1032248" customFormat="1" x14ac:dyDescent="0.25"/>
    <row r="1032249" customFormat="1" x14ac:dyDescent="0.25"/>
    <row r="1032250" customFormat="1" x14ac:dyDescent="0.25"/>
    <row r="1032251" customFormat="1" x14ac:dyDescent="0.25"/>
    <row r="1032252" customFormat="1" x14ac:dyDescent="0.25"/>
    <row r="1032253" customFormat="1" x14ac:dyDescent="0.25"/>
    <row r="1032254" customFormat="1" x14ac:dyDescent="0.25"/>
    <row r="1032255" customFormat="1" x14ac:dyDescent="0.25"/>
    <row r="1032256" customFormat="1" x14ac:dyDescent="0.25"/>
    <row r="1032257" customFormat="1" x14ac:dyDescent="0.25"/>
    <row r="1032258" customFormat="1" x14ac:dyDescent="0.25"/>
    <row r="1032259" customFormat="1" x14ac:dyDescent="0.25"/>
    <row r="1032260" customFormat="1" x14ac:dyDescent="0.25"/>
    <row r="1032261" customFormat="1" x14ac:dyDescent="0.25"/>
    <row r="1032262" customFormat="1" x14ac:dyDescent="0.25"/>
    <row r="1032263" customFormat="1" x14ac:dyDescent="0.25"/>
    <row r="1032264" customFormat="1" x14ac:dyDescent="0.25"/>
    <row r="1032265" customFormat="1" x14ac:dyDescent="0.25"/>
    <row r="1032266" customFormat="1" x14ac:dyDescent="0.25"/>
    <row r="1032267" customFormat="1" x14ac:dyDescent="0.25"/>
    <row r="1032268" customFormat="1" x14ac:dyDescent="0.25"/>
    <row r="1032269" customFormat="1" x14ac:dyDescent="0.25"/>
    <row r="1032270" customFormat="1" x14ac:dyDescent="0.25"/>
    <row r="1032271" customFormat="1" x14ac:dyDescent="0.25"/>
    <row r="1032272" customFormat="1" x14ac:dyDescent="0.25"/>
    <row r="1032273" customFormat="1" x14ac:dyDescent="0.25"/>
    <row r="1032274" customFormat="1" x14ac:dyDescent="0.25"/>
    <row r="1032275" customFormat="1" x14ac:dyDescent="0.25"/>
    <row r="1032276" customFormat="1" x14ac:dyDescent="0.25"/>
    <row r="1032277" customFormat="1" x14ac:dyDescent="0.25"/>
    <row r="1032278" customFormat="1" x14ac:dyDescent="0.25"/>
    <row r="1032279" customFormat="1" x14ac:dyDescent="0.25"/>
    <row r="1032280" customFormat="1" x14ac:dyDescent="0.25"/>
    <row r="1032281" customFormat="1" x14ac:dyDescent="0.25"/>
    <row r="1032282" customFormat="1" x14ac:dyDescent="0.25"/>
    <row r="1032283" customFormat="1" x14ac:dyDescent="0.25"/>
    <row r="1032284" customFormat="1" x14ac:dyDescent="0.25"/>
    <row r="1032285" customFormat="1" x14ac:dyDescent="0.25"/>
    <row r="1032286" customFormat="1" x14ac:dyDescent="0.25"/>
    <row r="1032287" customFormat="1" x14ac:dyDescent="0.25"/>
    <row r="1032288" customFormat="1" x14ac:dyDescent="0.25"/>
    <row r="1032289" customFormat="1" x14ac:dyDescent="0.25"/>
    <row r="1032290" customFormat="1" x14ac:dyDescent="0.25"/>
    <row r="1032291" customFormat="1" x14ac:dyDescent="0.25"/>
    <row r="1032292" customFormat="1" x14ac:dyDescent="0.25"/>
    <row r="1032293" customFormat="1" x14ac:dyDescent="0.25"/>
    <row r="1032294" customFormat="1" x14ac:dyDescent="0.25"/>
    <row r="1032295" customFormat="1" x14ac:dyDescent="0.25"/>
    <row r="1032296" customFormat="1" x14ac:dyDescent="0.25"/>
    <row r="1032297" customFormat="1" x14ac:dyDescent="0.25"/>
    <row r="1032298" customFormat="1" x14ac:dyDescent="0.25"/>
    <row r="1032299" customFormat="1" x14ac:dyDescent="0.25"/>
    <row r="1032300" customFormat="1" x14ac:dyDescent="0.25"/>
    <row r="1032301" customFormat="1" x14ac:dyDescent="0.25"/>
    <row r="1032302" customFormat="1" x14ac:dyDescent="0.25"/>
    <row r="1032303" customFormat="1" x14ac:dyDescent="0.25"/>
    <row r="1032304" customFormat="1" x14ac:dyDescent="0.25"/>
    <row r="1032305" customFormat="1" x14ac:dyDescent="0.25"/>
    <row r="1032306" customFormat="1" x14ac:dyDescent="0.25"/>
    <row r="1032307" customFormat="1" x14ac:dyDescent="0.25"/>
    <row r="1032308" customFormat="1" x14ac:dyDescent="0.25"/>
    <row r="1032309" customFormat="1" x14ac:dyDescent="0.25"/>
    <row r="1032310" customFormat="1" x14ac:dyDescent="0.25"/>
    <row r="1032311" customFormat="1" x14ac:dyDescent="0.25"/>
    <row r="1032312" customFormat="1" x14ac:dyDescent="0.25"/>
    <row r="1032313" customFormat="1" x14ac:dyDescent="0.25"/>
    <row r="1032314" customFormat="1" x14ac:dyDescent="0.25"/>
    <row r="1032315" customFormat="1" x14ac:dyDescent="0.25"/>
    <row r="1032316" customFormat="1" x14ac:dyDescent="0.25"/>
    <row r="1032317" customFormat="1" x14ac:dyDescent="0.25"/>
    <row r="1032318" customFormat="1" x14ac:dyDescent="0.25"/>
    <row r="1032319" customFormat="1" x14ac:dyDescent="0.25"/>
    <row r="1032320" customFormat="1" x14ac:dyDescent="0.25"/>
    <row r="1032321" customFormat="1" x14ac:dyDescent="0.25"/>
    <row r="1032322" customFormat="1" x14ac:dyDescent="0.25"/>
    <row r="1032323" customFormat="1" x14ac:dyDescent="0.25"/>
    <row r="1032324" customFormat="1" x14ac:dyDescent="0.25"/>
    <row r="1032325" customFormat="1" x14ac:dyDescent="0.25"/>
    <row r="1032326" customFormat="1" x14ac:dyDescent="0.25"/>
    <row r="1032327" customFormat="1" x14ac:dyDescent="0.25"/>
    <row r="1032328" customFormat="1" x14ac:dyDescent="0.25"/>
    <row r="1032329" customFormat="1" x14ac:dyDescent="0.25"/>
    <row r="1032330" customFormat="1" x14ac:dyDescent="0.25"/>
    <row r="1032331" customFormat="1" x14ac:dyDescent="0.25"/>
    <row r="1032332" customFormat="1" x14ac:dyDescent="0.25"/>
    <row r="1032333" customFormat="1" x14ac:dyDescent="0.25"/>
    <row r="1032334" customFormat="1" x14ac:dyDescent="0.25"/>
    <row r="1032335" customFormat="1" x14ac:dyDescent="0.25"/>
    <row r="1032336" customFormat="1" x14ac:dyDescent="0.25"/>
    <row r="1032337" customFormat="1" x14ac:dyDescent="0.25"/>
    <row r="1032338" customFormat="1" x14ac:dyDescent="0.25"/>
    <row r="1032339" customFormat="1" x14ac:dyDescent="0.25"/>
    <row r="1032340" customFormat="1" x14ac:dyDescent="0.25"/>
    <row r="1032341" customFormat="1" x14ac:dyDescent="0.25"/>
    <row r="1032342" customFormat="1" x14ac:dyDescent="0.25"/>
    <row r="1032343" customFormat="1" x14ac:dyDescent="0.25"/>
    <row r="1032344" customFormat="1" x14ac:dyDescent="0.25"/>
    <row r="1032345" customFormat="1" x14ac:dyDescent="0.25"/>
    <row r="1032346" customFormat="1" x14ac:dyDescent="0.25"/>
    <row r="1032347" customFormat="1" x14ac:dyDescent="0.25"/>
    <row r="1032348" customFormat="1" x14ac:dyDescent="0.25"/>
    <row r="1032349" customFormat="1" x14ac:dyDescent="0.25"/>
    <row r="1032350" customFormat="1" x14ac:dyDescent="0.25"/>
    <row r="1032351" customFormat="1" x14ac:dyDescent="0.25"/>
    <row r="1032352" customFormat="1" x14ac:dyDescent="0.25"/>
    <row r="1032353" customFormat="1" x14ac:dyDescent="0.25"/>
    <row r="1032354" customFormat="1" x14ac:dyDescent="0.25"/>
    <row r="1032355" customFormat="1" x14ac:dyDescent="0.25"/>
    <row r="1032356" customFormat="1" x14ac:dyDescent="0.25"/>
    <row r="1032357" customFormat="1" x14ac:dyDescent="0.25"/>
    <row r="1032358" customFormat="1" x14ac:dyDescent="0.25"/>
    <row r="1032359" customFormat="1" x14ac:dyDescent="0.25"/>
    <row r="1032360" customFormat="1" x14ac:dyDescent="0.25"/>
    <row r="1032361" customFormat="1" x14ac:dyDescent="0.25"/>
    <row r="1032362" customFormat="1" x14ac:dyDescent="0.25"/>
    <row r="1032363" customFormat="1" x14ac:dyDescent="0.25"/>
    <row r="1032364" customFormat="1" x14ac:dyDescent="0.25"/>
    <row r="1032365" customFormat="1" x14ac:dyDescent="0.25"/>
    <row r="1032366" customFormat="1" x14ac:dyDescent="0.25"/>
    <row r="1032367" customFormat="1" x14ac:dyDescent="0.25"/>
    <row r="1032368" customFormat="1" x14ac:dyDescent="0.25"/>
    <row r="1032369" customFormat="1" x14ac:dyDescent="0.25"/>
    <row r="1032370" customFormat="1" x14ac:dyDescent="0.25"/>
    <row r="1032371" customFormat="1" x14ac:dyDescent="0.25"/>
    <row r="1032372" customFormat="1" x14ac:dyDescent="0.25"/>
    <row r="1032373" customFormat="1" x14ac:dyDescent="0.25"/>
    <row r="1032374" customFormat="1" x14ac:dyDescent="0.25"/>
    <row r="1032375" customFormat="1" x14ac:dyDescent="0.25"/>
    <row r="1032376" customFormat="1" x14ac:dyDescent="0.25"/>
    <row r="1032377" customFormat="1" x14ac:dyDescent="0.25"/>
    <row r="1032378" customFormat="1" x14ac:dyDescent="0.25"/>
    <row r="1032379" customFormat="1" x14ac:dyDescent="0.25"/>
    <row r="1032380" customFormat="1" x14ac:dyDescent="0.25"/>
    <row r="1032381" customFormat="1" x14ac:dyDescent="0.25"/>
    <row r="1032382" customFormat="1" x14ac:dyDescent="0.25"/>
    <row r="1032383" customFormat="1" x14ac:dyDescent="0.25"/>
    <row r="1032384" customFormat="1" x14ac:dyDescent="0.25"/>
    <row r="1032385" customFormat="1" x14ac:dyDescent="0.25"/>
    <row r="1032386" customFormat="1" x14ac:dyDescent="0.25"/>
    <row r="1032387" customFormat="1" x14ac:dyDescent="0.25"/>
    <row r="1032388" customFormat="1" x14ac:dyDescent="0.25"/>
    <row r="1032389" customFormat="1" x14ac:dyDescent="0.25"/>
    <row r="1032390" customFormat="1" x14ac:dyDescent="0.25"/>
    <row r="1032391" customFormat="1" x14ac:dyDescent="0.25"/>
    <row r="1032392" customFormat="1" x14ac:dyDescent="0.25"/>
    <row r="1032393" customFormat="1" x14ac:dyDescent="0.25"/>
    <row r="1032394" customFormat="1" x14ac:dyDescent="0.25"/>
    <row r="1032395" customFormat="1" x14ac:dyDescent="0.25"/>
    <row r="1032396" customFormat="1" x14ac:dyDescent="0.25"/>
    <row r="1032397" customFormat="1" x14ac:dyDescent="0.25"/>
    <row r="1032398" customFormat="1" x14ac:dyDescent="0.25"/>
    <row r="1032399" customFormat="1" x14ac:dyDescent="0.25"/>
    <row r="1032400" customFormat="1" x14ac:dyDescent="0.25"/>
    <row r="1032401" customFormat="1" x14ac:dyDescent="0.25"/>
    <row r="1032402" customFormat="1" x14ac:dyDescent="0.25"/>
    <row r="1032403" customFormat="1" x14ac:dyDescent="0.25"/>
    <row r="1032404" customFormat="1" x14ac:dyDescent="0.25"/>
    <row r="1032405" customFormat="1" x14ac:dyDescent="0.25"/>
    <row r="1032406" customFormat="1" x14ac:dyDescent="0.25"/>
    <row r="1032407" customFormat="1" x14ac:dyDescent="0.25"/>
    <row r="1032408" customFormat="1" x14ac:dyDescent="0.25"/>
    <row r="1032409" customFormat="1" x14ac:dyDescent="0.25"/>
    <row r="1032410" customFormat="1" x14ac:dyDescent="0.25"/>
    <row r="1032411" customFormat="1" x14ac:dyDescent="0.25"/>
    <row r="1032412" customFormat="1" x14ac:dyDescent="0.25"/>
    <row r="1032413" customFormat="1" x14ac:dyDescent="0.25"/>
    <row r="1032414" customFormat="1" x14ac:dyDescent="0.25"/>
    <row r="1032415" customFormat="1" x14ac:dyDescent="0.25"/>
    <row r="1032416" customFormat="1" x14ac:dyDescent="0.25"/>
    <row r="1032417" customFormat="1" x14ac:dyDescent="0.25"/>
    <row r="1032418" customFormat="1" x14ac:dyDescent="0.25"/>
    <row r="1032419" customFormat="1" x14ac:dyDescent="0.25"/>
    <row r="1032420" customFormat="1" x14ac:dyDescent="0.25"/>
    <row r="1032421" customFormat="1" x14ac:dyDescent="0.25"/>
    <row r="1032422" customFormat="1" x14ac:dyDescent="0.25"/>
    <row r="1032423" customFormat="1" x14ac:dyDescent="0.25"/>
    <row r="1032424" customFormat="1" x14ac:dyDescent="0.25"/>
    <row r="1032425" customFormat="1" x14ac:dyDescent="0.25"/>
    <row r="1032426" customFormat="1" x14ac:dyDescent="0.25"/>
    <row r="1032427" customFormat="1" x14ac:dyDescent="0.25"/>
    <row r="1032428" customFormat="1" x14ac:dyDescent="0.25"/>
    <row r="1032429" customFormat="1" x14ac:dyDescent="0.25"/>
    <row r="1032430" customFormat="1" x14ac:dyDescent="0.25"/>
    <row r="1032431" customFormat="1" x14ac:dyDescent="0.25"/>
    <row r="1032432" customFormat="1" x14ac:dyDescent="0.25"/>
    <row r="1032433" customFormat="1" x14ac:dyDescent="0.25"/>
    <row r="1032434" customFormat="1" x14ac:dyDescent="0.25"/>
    <row r="1032435" customFormat="1" x14ac:dyDescent="0.25"/>
    <row r="1032436" customFormat="1" x14ac:dyDescent="0.25"/>
    <row r="1032437" customFormat="1" x14ac:dyDescent="0.25"/>
    <row r="1032438" customFormat="1" x14ac:dyDescent="0.25"/>
    <row r="1032439" customFormat="1" x14ac:dyDescent="0.25"/>
    <row r="1032440" customFormat="1" x14ac:dyDescent="0.25"/>
    <row r="1032441" customFormat="1" x14ac:dyDescent="0.25"/>
    <row r="1032442" customFormat="1" x14ac:dyDescent="0.25"/>
    <row r="1032443" customFormat="1" x14ac:dyDescent="0.25"/>
    <row r="1032444" customFormat="1" x14ac:dyDescent="0.25"/>
    <row r="1032445" customFormat="1" x14ac:dyDescent="0.25"/>
    <row r="1032446" customFormat="1" x14ac:dyDescent="0.25"/>
    <row r="1032447" customFormat="1" x14ac:dyDescent="0.25"/>
    <row r="1032448" customFormat="1" x14ac:dyDescent="0.25"/>
    <row r="1032449" customFormat="1" x14ac:dyDescent="0.25"/>
    <row r="1032450" customFormat="1" x14ac:dyDescent="0.25"/>
    <row r="1032451" customFormat="1" x14ac:dyDescent="0.25"/>
    <row r="1032452" customFormat="1" x14ac:dyDescent="0.25"/>
    <row r="1032453" customFormat="1" x14ac:dyDescent="0.25"/>
    <row r="1032454" customFormat="1" x14ac:dyDescent="0.25"/>
    <row r="1032455" customFormat="1" x14ac:dyDescent="0.25"/>
    <row r="1032456" customFormat="1" x14ac:dyDescent="0.25"/>
    <row r="1032457" customFormat="1" x14ac:dyDescent="0.25"/>
    <row r="1032458" customFormat="1" x14ac:dyDescent="0.25"/>
    <row r="1032459" customFormat="1" x14ac:dyDescent="0.25"/>
    <row r="1032460" customFormat="1" x14ac:dyDescent="0.25"/>
    <row r="1032461" customFormat="1" x14ac:dyDescent="0.25"/>
    <row r="1032462" customFormat="1" x14ac:dyDescent="0.25"/>
    <row r="1032463" customFormat="1" x14ac:dyDescent="0.25"/>
    <row r="1032464" customFormat="1" x14ac:dyDescent="0.25"/>
    <row r="1032465" customFormat="1" x14ac:dyDescent="0.25"/>
    <row r="1032466" customFormat="1" x14ac:dyDescent="0.25"/>
    <row r="1032467" customFormat="1" x14ac:dyDescent="0.25"/>
    <row r="1032468" customFormat="1" x14ac:dyDescent="0.25"/>
    <row r="1032469" customFormat="1" x14ac:dyDescent="0.25"/>
    <row r="1032470" customFormat="1" x14ac:dyDescent="0.25"/>
    <row r="1032471" customFormat="1" x14ac:dyDescent="0.25"/>
    <row r="1032472" customFormat="1" x14ac:dyDescent="0.25"/>
    <row r="1032473" customFormat="1" x14ac:dyDescent="0.25"/>
    <row r="1032474" customFormat="1" x14ac:dyDescent="0.25"/>
    <row r="1032475" customFormat="1" x14ac:dyDescent="0.25"/>
    <row r="1032476" customFormat="1" x14ac:dyDescent="0.25"/>
    <row r="1032477" customFormat="1" x14ac:dyDescent="0.25"/>
    <row r="1032478" customFormat="1" x14ac:dyDescent="0.25"/>
    <row r="1032479" customFormat="1" x14ac:dyDescent="0.25"/>
    <row r="1032480" customFormat="1" x14ac:dyDescent="0.25"/>
    <row r="1032481" customFormat="1" x14ac:dyDescent="0.25"/>
    <row r="1032482" customFormat="1" x14ac:dyDescent="0.25"/>
    <row r="1032483" customFormat="1" x14ac:dyDescent="0.25"/>
    <row r="1032484" customFormat="1" x14ac:dyDescent="0.25"/>
    <row r="1032485" customFormat="1" x14ac:dyDescent="0.25"/>
    <row r="1032486" customFormat="1" x14ac:dyDescent="0.25"/>
    <row r="1032487" customFormat="1" x14ac:dyDescent="0.25"/>
    <row r="1032488" customFormat="1" x14ac:dyDescent="0.25"/>
    <row r="1032489" customFormat="1" x14ac:dyDescent="0.25"/>
    <row r="1032490" customFormat="1" x14ac:dyDescent="0.25"/>
    <row r="1032491" customFormat="1" x14ac:dyDescent="0.25"/>
    <row r="1032492" customFormat="1" x14ac:dyDescent="0.25"/>
    <row r="1032493" customFormat="1" x14ac:dyDescent="0.25"/>
    <row r="1032494" customFormat="1" x14ac:dyDescent="0.25"/>
    <row r="1032495" customFormat="1" x14ac:dyDescent="0.25"/>
    <row r="1032496" customFormat="1" x14ac:dyDescent="0.25"/>
    <row r="1032497" customFormat="1" x14ac:dyDescent="0.25"/>
    <row r="1032498" customFormat="1" x14ac:dyDescent="0.25"/>
    <row r="1032499" customFormat="1" x14ac:dyDescent="0.25"/>
    <row r="1032500" customFormat="1" x14ac:dyDescent="0.25"/>
    <row r="1032501" customFormat="1" x14ac:dyDescent="0.25"/>
    <row r="1032502" customFormat="1" x14ac:dyDescent="0.25"/>
    <row r="1032503" customFormat="1" x14ac:dyDescent="0.25"/>
    <row r="1032504" customFormat="1" x14ac:dyDescent="0.25"/>
    <row r="1032505" customFormat="1" x14ac:dyDescent="0.25"/>
    <row r="1032506" customFormat="1" x14ac:dyDescent="0.25"/>
    <row r="1032507" customFormat="1" x14ac:dyDescent="0.25"/>
    <row r="1032508" customFormat="1" x14ac:dyDescent="0.25"/>
    <row r="1032509" customFormat="1" x14ac:dyDescent="0.25"/>
    <row r="1032510" customFormat="1" x14ac:dyDescent="0.25"/>
    <row r="1032511" customFormat="1" x14ac:dyDescent="0.25"/>
    <row r="1032512" customFormat="1" x14ac:dyDescent="0.25"/>
    <row r="1032513" customFormat="1" x14ac:dyDescent="0.25"/>
    <row r="1032514" customFormat="1" x14ac:dyDescent="0.25"/>
    <row r="1032515" customFormat="1" x14ac:dyDescent="0.25"/>
    <row r="1032516" customFormat="1" x14ac:dyDescent="0.25"/>
    <row r="1032517" customFormat="1" x14ac:dyDescent="0.25"/>
    <row r="1032518" customFormat="1" x14ac:dyDescent="0.25"/>
    <row r="1032519" customFormat="1" x14ac:dyDescent="0.25"/>
    <row r="1032520" customFormat="1" x14ac:dyDescent="0.25"/>
    <row r="1032521" customFormat="1" x14ac:dyDescent="0.25"/>
    <row r="1032522" customFormat="1" x14ac:dyDescent="0.25"/>
    <row r="1032523" customFormat="1" x14ac:dyDescent="0.25"/>
    <row r="1032524" customFormat="1" x14ac:dyDescent="0.25"/>
    <row r="1032525" customFormat="1" x14ac:dyDescent="0.25"/>
    <row r="1032526" customFormat="1" x14ac:dyDescent="0.25"/>
    <row r="1032527" customFormat="1" x14ac:dyDescent="0.25"/>
    <row r="1032528" customFormat="1" x14ac:dyDescent="0.25"/>
    <row r="1032529" customFormat="1" x14ac:dyDescent="0.25"/>
    <row r="1032530" customFormat="1" x14ac:dyDescent="0.25"/>
    <row r="1032531" customFormat="1" x14ac:dyDescent="0.25"/>
    <row r="1032532" customFormat="1" x14ac:dyDescent="0.25"/>
    <row r="1032533" customFormat="1" x14ac:dyDescent="0.25"/>
    <row r="1032534" customFormat="1" x14ac:dyDescent="0.25"/>
    <row r="1032535" customFormat="1" x14ac:dyDescent="0.25"/>
    <row r="1032536" customFormat="1" x14ac:dyDescent="0.25"/>
    <row r="1032537" customFormat="1" x14ac:dyDescent="0.25"/>
    <row r="1032538" customFormat="1" x14ac:dyDescent="0.25"/>
    <row r="1032539" customFormat="1" x14ac:dyDescent="0.25"/>
    <row r="1032540" customFormat="1" x14ac:dyDescent="0.25"/>
    <row r="1032541" customFormat="1" x14ac:dyDescent="0.25"/>
    <row r="1032542" customFormat="1" x14ac:dyDescent="0.25"/>
    <row r="1032543" customFormat="1" x14ac:dyDescent="0.25"/>
    <row r="1032544" customFormat="1" x14ac:dyDescent="0.25"/>
    <row r="1032545" customFormat="1" x14ac:dyDescent="0.25"/>
    <row r="1032546" customFormat="1" x14ac:dyDescent="0.25"/>
    <row r="1032547" customFormat="1" x14ac:dyDescent="0.25"/>
    <row r="1032548" customFormat="1" x14ac:dyDescent="0.25"/>
    <row r="1032549" customFormat="1" x14ac:dyDescent="0.25"/>
    <row r="1032550" customFormat="1" x14ac:dyDescent="0.25"/>
    <row r="1032551" customFormat="1" x14ac:dyDescent="0.25"/>
    <row r="1032552" customFormat="1" x14ac:dyDescent="0.25"/>
    <row r="1032553" customFormat="1" x14ac:dyDescent="0.25"/>
    <row r="1032554" customFormat="1" x14ac:dyDescent="0.25"/>
    <row r="1032555" customFormat="1" x14ac:dyDescent="0.25"/>
    <row r="1032556" customFormat="1" x14ac:dyDescent="0.25"/>
    <row r="1032557" customFormat="1" x14ac:dyDescent="0.25"/>
    <row r="1032558" customFormat="1" x14ac:dyDescent="0.25"/>
    <row r="1032559" customFormat="1" x14ac:dyDescent="0.25"/>
    <row r="1032560" customFormat="1" x14ac:dyDescent="0.25"/>
    <row r="1032561" customFormat="1" x14ac:dyDescent="0.25"/>
    <row r="1032562" customFormat="1" x14ac:dyDescent="0.25"/>
    <row r="1032563" customFormat="1" x14ac:dyDescent="0.25"/>
    <row r="1032564" customFormat="1" x14ac:dyDescent="0.25"/>
    <row r="1032565" customFormat="1" x14ac:dyDescent="0.25"/>
    <row r="1032566" customFormat="1" x14ac:dyDescent="0.25"/>
    <row r="1032567" customFormat="1" x14ac:dyDescent="0.25"/>
    <row r="1032568" customFormat="1" x14ac:dyDescent="0.25"/>
    <row r="1032569" customFormat="1" x14ac:dyDescent="0.25"/>
    <row r="1032570" customFormat="1" x14ac:dyDescent="0.25"/>
    <row r="1032571" customFormat="1" x14ac:dyDescent="0.25"/>
    <row r="1032572" customFormat="1" x14ac:dyDescent="0.25"/>
    <row r="1032573" customFormat="1" x14ac:dyDescent="0.25"/>
    <row r="1032574" customFormat="1" x14ac:dyDescent="0.25"/>
    <row r="1032575" customFormat="1" x14ac:dyDescent="0.25"/>
    <row r="1032576" customFormat="1" x14ac:dyDescent="0.25"/>
    <row r="1032577" customFormat="1" x14ac:dyDescent="0.25"/>
    <row r="1032578" customFormat="1" x14ac:dyDescent="0.25"/>
    <row r="1032579" customFormat="1" x14ac:dyDescent="0.25"/>
    <row r="1032580" customFormat="1" x14ac:dyDescent="0.25"/>
    <row r="1032581" customFormat="1" x14ac:dyDescent="0.25"/>
    <row r="1032582" customFormat="1" x14ac:dyDescent="0.25"/>
    <row r="1032583" customFormat="1" x14ac:dyDescent="0.25"/>
    <row r="1032584" customFormat="1" x14ac:dyDescent="0.25"/>
    <row r="1032585" customFormat="1" x14ac:dyDescent="0.25"/>
    <row r="1032586" customFormat="1" x14ac:dyDescent="0.25"/>
    <row r="1032587" customFormat="1" x14ac:dyDescent="0.25"/>
    <row r="1032588" customFormat="1" x14ac:dyDescent="0.25"/>
    <row r="1032589" customFormat="1" x14ac:dyDescent="0.25"/>
    <row r="1032590" customFormat="1" x14ac:dyDescent="0.25"/>
    <row r="1032591" customFormat="1" x14ac:dyDescent="0.25"/>
    <row r="1032592" customFormat="1" x14ac:dyDescent="0.25"/>
    <row r="1032593" customFormat="1" x14ac:dyDescent="0.25"/>
    <row r="1032594" customFormat="1" x14ac:dyDescent="0.25"/>
    <row r="1032595" customFormat="1" x14ac:dyDescent="0.25"/>
    <row r="1032596" customFormat="1" x14ac:dyDescent="0.25"/>
    <row r="1032597" customFormat="1" x14ac:dyDescent="0.25"/>
    <row r="1032598" customFormat="1" x14ac:dyDescent="0.25"/>
    <row r="1032599" customFormat="1" x14ac:dyDescent="0.25"/>
    <row r="1032600" customFormat="1" x14ac:dyDescent="0.25"/>
    <row r="1032601" customFormat="1" x14ac:dyDescent="0.25"/>
    <row r="1032602" customFormat="1" x14ac:dyDescent="0.25"/>
    <row r="1032603" customFormat="1" x14ac:dyDescent="0.25"/>
    <row r="1032604" customFormat="1" x14ac:dyDescent="0.25"/>
    <row r="1032605" customFormat="1" x14ac:dyDescent="0.25"/>
    <row r="1032606" customFormat="1" x14ac:dyDescent="0.25"/>
    <row r="1032607" customFormat="1" x14ac:dyDescent="0.25"/>
    <row r="1032608" customFormat="1" x14ac:dyDescent="0.25"/>
    <row r="1032609" customFormat="1" x14ac:dyDescent="0.25"/>
    <row r="1032610" customFormat="1" x14ac:dyDescent="0.25"/>
    <row r="1032611" customFormat="1" x14ac:dyDescent="0.25"/>
    <row r="1032612" customFormat="1" x14ac:dyDescent="0.25"/>
    <row r="1032613" customFormat="1" x14ac:dyDescent="0.25"/>
    <row r="1032614" customFormat="1" x14ac:dyDescent="0.25"/>
    <row r="1032615" customFormat="1" x14ac:dyDescent="0.25"/>
    <row r="1032616" customFormat="1" x14ac:dyDescent="0.25"/>
    <row r="1032617" customFormat="1" x14ac:dyDescent="0.25"/>
    <row r="1032618" customFormat="1" x14ac:dyDescent="0.25"/>
    <row r="1032619" customFormat="1" x14ac:dyDescent="0.25"/>
    <row r="1032620" customFormat="1" x14ac:dyDescent="0.25"/>
    <row r="1032621" customFormat="1" x14ac:dyDescent="0.25"/>
    <row r="1032622" customFormat="1" x14ac:dyDescent="0.25"/>
    <row r="1032623" customFormat="1" x14ac:dyDescent="0.25"/>
    <row r="1032624" customFormat="1" x14ac:dyDescent="0.25"/>
    <row r="1032625" customFormat="1" x14ac:dyDescent="0.25"/>
    <row r="1032626" customFormat="1" x14ac:dyDescent="0.25"/>
    <row r="1032627" customFormat="1" x14ac:dyDescent="0.25"/>
    <row r="1032628" customFormat="1" x14ac:dyDescent="0.25"/>
    <row r="1032629" customFormat="1" x14ac:dyDescent="0.25"/>
    <row r="1032630" customFormat="1" x14ac:dyDescent="0.25"/>
    <row r="1032631" customFormat="1" x14ac:dyDescent="0.25"/>
    <row r="1032632" customFormat="1" x14ac:dyDescent="0.25"/>
    <row r="1032633" customFormat="1" x14ac:dyDescent="0.25"/>
    <row r="1032634" customFormat="1" x14ac:dyDescent="0.25"/>
    <row r="1032635" customFormat="1" x14ac:dyDescent="0.25"/>
    <row r="1032636" customFormat="1" x14ac:dyDescent="0.25"/>
    <row r="1032637" customFormat="1" x14ac:dyDescent="0.25"/>
    <row r="1032638" customFormat="1" x14ac:dyDescent="0.25"/>
    <row r="1032639" customFormat="1" x14ac:dyDescent="0.25"/>
    <row r="1032640" customFormat="1" x14ac:dyDescent="0.25"/>
    <row r="1032641" customFormat="1" x14ac:dyDescent="0.25"/>
    <row r="1032642" customFormat="1" x14ac:dyDescent="0.25"/>
    <row r="1032643" customFormat="1" x14ac:dyDescent="0.25"/>
    <row r="1032644" customFormat="1" x14ac:dyDescent="0.25"/>
    <row r="1032645" customFormat="1" x14ac:dyDescent="0.25"/>
    <row r="1032646" customFormat="1" x14ac:dyDescent="0.25"/>
    <row r="1032647" customFormat="1" x14ac:dyDescent="0.25"/>
    <row r="1032648" customFormat="1" x14ac:dyDescent="0.25"/>
    <row r="1032649" customFormat="1" x14ac:dyDescent="0.25"/>
    <row r="1032650" customFormat="1" x14ac:dyDescent="0.25"/>
    <row r="1032651" customFormat="1" x14ac:dyDescent="0.25"/>
    <row r="1032652" customFormat="1" x14ac:dyDescent="0.25"/>
    <row r="1032653" customFormat="1" x14ac:dyDescent="0.25"/>
    <row r="1032654" customFormat="1" x14ac:dyDescent="0.25"/>
    <row r="1032655" customFormat="1" x14ac:dyDescent="0.25"/>
    <row r="1032656" customFormat="1" x14ac:dyDescent="0.25"/>
    <row r="1032657" customFormat="1" x14ac:dyDescent="0.25"/>
    <row r="1032658" customFormat="1" x14ac:dyDescent="0.25"/>
    <row r="1032659" customFormat="1" x14ac:dyDescent="0.25"/>
    <row r="1032660" customFormat="1" x14ac:dyDescent="0.25"/>
    <row r="1032661" customFormat="1" x14ac:dyDescent="0.25"/>
    <row r="1032662" customFormat="1" x14ac:dyDescent="0.25"/>
    <row r="1032663" customFormat="1" x14ac:dyDescent="0.25"/>
    <row r="1032664" customFormat="1" x14ac:dyDescent="0.25"/>
    <row r="1032665" customFormat="1" x14ac:dyDescent="0.25"/>
    <row r="1032666" customFormat="1" x14ac:dyDescent="0.25"/>
    <row r="1032667" customFormat="1" x14ac:dyDescent="0.25"/>
    <row r="1032668" customFormat="1" x14ac:dyDescent="0.25"/>
    <row r="1032669" customFormat="1" x14ac:dyDescent="0.25"/>
    <row r="1032670" customFormat="1" x14ac:dyDescent="0.25"/>
    <row r="1032671" customFormat="1" x14ac:dyDescent="0.25"/>
    <row r="1032672" customFormat="1" x14ac:dyDescent="0.25"/>
    <row r="1032673" customFormat="1" x14ac:dyDescent="0.25"/>
    <row r="1032674" customFormat="1" x14ac:dyDescent="0.25"/>
    <row r="1032675" customFormat="1" x14ac:dyDescent="0.25"/>
    <row r="1032676" customFormat="1" x14ac:dyDescent="0.25"/>
    <row r="1032677" customFormat="1" x14ac:dyDescent="0.25"/>
    <row r="1032678" customFormat="1" x14ac:dyDescent="0.25"/>
    <row r="1032679" customFormat="1" x14ac:dyDescent="0.25"/>
    <row r="1032680" customFormat="1" x14ac:dyDescent="0.25"/>
    <row r="1032681" customFormat="1" x14ac:dyDescent="0.25"/>
    <row r="1032682" customFormat="1" x14ac:dyDescent="0.25"/>
    <row r="1032683" customFormat="1" x14ac:dyDescent="0.25"/>
    <row r="1032684" customFormat="1" x14ac:dyDescent="0.25"/>
    <row r="1032685" customFormat="1" x14ac:dyDescent="0.25"/>
    <row r="1032686" customFormat="1" x14ac:dyDescent="0.25"/>
    <row r="1032687" customFormat="1" x14ac:dyDescent="0.25"/>
    <row r="1032688" customFormat="1" x14ac:dyDescent="0.25"/>
    <row r="1032689" customFormat="1" x14ac:dyDescent="0.25"/>
    <row r="1032690" customFormat="1" x14ac:dyDescent="0.25"/>
    <row r="1032691" customFormat="1" x14ac:dyDescent="0.25"/>
    <row r="1032692" customFormat="1" x14ac:dyDescent="0.25"/>
    <row r="1032693" customFormat="1" x14ac:dyDescent="0.25"/>
    <row r="1032694" customFormat="1" x14ac:dyDescent="0.25"/>
    <row r="1032695" customFormat="1" x14ac:dyDescent="0.25"/>
    <row r="1032696" customFormat="1" x14ac:dyDescent="0.25"/>
    <row r="1032697" customFormat="1" x14ac:dyDescent="0.25"/>
    <row r="1032698" customFormat="1" x14ac:dyDescent="0.25"/>
    <row r="1032699" customFormat="1" x14ac:dyDescent="0.25"/>
    <row r="1032700" customFormat="1" x14ac:dyDescent="0.25"/>
    <row r="1032701" customFormat="1" x14ac:dyDescent="0.25"/>
    <row r="1032702" customFormat="1" x14ac:dyDescent="0.25"/>
    <row r="1032703" customFormat="1" x14ac:dyDescent="0.25"/>
    <row r="1032704" customFormat="1" x14ac:dyDescent="0.25"/>
    <row r="1032705" customFormat="1" x14ac:dyDescent="0.25"/>
    <row r="1032706" customFormat="1" x14ac:dyDescent="0.25"/>
    <row r="1032707" customFormat="1" x14ac:dyDescent="0.25"/>
    <row r="1032708" customFormat="1" x14ac:dyDescent="0.25"/>
    <row r="1032709" customFormat="1" x14ac:dyDescent="0.25"/>
    <row r="1032710" customFormat="1" x14ac:dyDescent="0.25"/>
    <row r="1032711" customFormat="1" x14ac:dyDescent="0.25"/>
    <row r="1032712" customFormat="1" x14ac:dyDescent="0.25"/>
    <row r="1032713" customFormat="1" x14ac:dyDescent="0.25"/>
    <row r="1032714" customFormat="1" x14ac:dyDescent="0.25"/>
    <row r="1032715" customFormat="1" x14ac:dyDescent="0.25"/>
    <row r="1032716" customFormat="1" x14ac:dyDescent="0.25"/>
    <row r="1032717" customFormat="1" x14ac:dyDescent="0.25"/>
    <row r="1032718" customFormat="1" x14ac:dyDescent="0.25"/>
    <row r="1032719" customFormat="1" x14ac:dyDescent="0.25"/>
    <row r="1032720" customFormat="1" x14ac:dyDescent="0.25"/>
    <row r="1032721" customFormat="1" x14ac:dyDescent="0.25"/>
    <row r="1032722" customFormat="1" x14ac:dyDescent="0.25"/>
    <row r="1032723" customFormat="1" x14ac:dyDescent="0.25"/>
    <row r="1032724" customFormat="1" x14ac:dyDescent="0.25"/>
    <row r="1032725" customFormat="1" x14ac:dyDescent="0.25"/>
    <row r="1032726" customFormat="1" x14ac:dyDescent="0.25"/>
    <row r="1032727" customFormat="1" x14ac:dyDescent="0.25"/>
    <row r="1032728" customFormat="1" x14ac:dyDescent="0.25"/>
    <row r="1032729" customFormat="1" x14ac:dyDescent="0.25"/>
    <row r="1032730" customFormat="1" x14ac:dyDescent="0.25"/>
    <row r="1032731" customFormat="1" x14ac:dyDescent="0.25"/>
    <row r="1032732" customFormat="1" x14ac:dyDescent="0.25"/>
    <row r="1032733" customFormat="1" x14ac:dyDescent="0.25"/>
    <row r="1032734" customFormat="1" x14ac:dyDescent="0.25"/>
    <row r="1032735" customFormat="1" x14ac:dyDescent="0.25"/>
    <row r="1032736" customFormat="1" x14ac:dyDescent="0.25"/>
    <row r="1032737" customFormat="1" x14ac:dyDescent="0.25"/>
    <row r="1032738" customFormat="1" x14ac:dyDescent="0.25"/>
    <row r="1032739" customFormat="1" x14ac:dyDescent="0.25"/>
    <row r="1032740" customFormat="1" x14ac:dyDescent="0.25"/>
    <row r="1032741" customFormat="1" x14ac:dyDescent="0.25"/>
    <row r="1032742" customFormat="1" x14ac:dyDescent="0.25"/>
    <row r="1032743" customFormat="1" x14ac:dyDescent="0.25"/>
    <row r="1032744" customFormat="1" x14ac:dyDescent="0.25"/>
    <row r="1032745" customFormat="1" x14ac:dyDescent="0.25"/>
    <row r="1032746" customFormat="1" x14ac:dyDescent="0.25"/>
    <row r="1032747" customFormat="1" x14ac:dyDescent="0.25"/>
    <row r="1032748" customFormat="1" x14ac:dyDescent="0.25"/>
    <row r="1032749" customFormat="1" x14ac:dyDescent="0.25"/>
    <row r="1032750" customFormat="1" x14ac:dyDescent="0.25"/>
    <row r="1032751" customFormat="1" x14ac:dyDescent="0.25"/>
    <row r="1032752" customFormat="1" x14ac:dyDescent="0.25"/>
    <row r="1032753" customFormat="1" x14ac:dyDescent="0.25"/>
    <row r="1032754" customFormat="1" x14ac:dyDescent="0.25"/>
    <row r="1032755" customFormat="1" x14ac:dyDescent="0.25"/>
    <row r="1032756" customFormat="1" x14ac:dyDescent="0.25"/>
    <row r="1032757" customFormat="1" x14ac:dyDescent="0.25"/>
    <row r="1032758" customFormat="1" x14ac:dyDescent="0.25"/>
    <row r="1032759" customFormat="1" x14ac:dyDescent="0.25"/>
    <row r="1032760" customFormat="1" x14ac:dyDescent="0.25"/>
    <row r="1032761" customFormat="1" x14ac:dyDescent="0.25"/>
    <row r="1032762" customFormat="1" x14ac:dyDescent="0.25"/>
    <row r="1032763" customFormat="1" x14ac:dyDescent="0.25"/>
    <row r="1032764" customFormat="1" x14ac:dyDescent="0.25"/>
    <row r="1032765" customFormat="1" x14ac:dyDescent="0.25"/>
    <row r="1032766" customFormat="1" x14ac:dyDescent="0.25"/>
    <row r="1032767" customFormat="1" x14ac:dyDescent="0.25"/>
    <row r="1032768" customFormat="1" x14ac:dyDescent="0.25"/>
    <row r="1032769" customFormat="1" x14ac:dyDescent="0.25"/>
    <row r="1032770" customFormat="1" x14ac:dyDescent="0.25"/>
    <row r="1032771" customFormat="1" x14ac:dyDescent="0.25"/>
    <row r="1032772" customFormat="1" x14ac:dyDescent="0.25"/>
    <row r="1032773" customFormat="1" x14ac:dyDescent="0.25"/>
    <row r="1032774" customFormat="1" x14ac:dyDescent="0.25"/>
    <row r="1032775" customFormat="1" x14ac:dyDescent="0.25"/>
    <row r="1032776" customFormat="1" x14ac:dyDescent="0.25"/>
    <row r="1032777" customFormat="1" x14ac:dyDescent="0.25"/>
    <row r="1032778" customFormat="1" x14ac:dyDescent="0.25"/>
    <row r="1032779" customFormat="1" x14ac:dyDescent="0.25"/>
    <row r="1032780" customFormat="1" x14ac:dyDescent="0.25"/>
    <row r="1032781" customFormat="1" x14ac:dyDescent="0.25"/>
    <row r="1032782" customFormat="1" x14ac:dyDescent="0.25"/>
    <row r="1032783" customFormat="1" x14ac:dyDescent="0.25"/>
    <row r="1032784" customFormat="1" x14ac:dyDescent="0.25"/>
    <row r="1032785" customFormat="1" x14ac:dyDescent="0.25"/>
    <row r="1032786" customFormat="1" x14ac:dyDescent="0.25"/>
    <row r="1032787" customFormat="1" x14ac:dyDescent="0.25"/>
    <row r="1032788" customFormat="1" x14ac:dyDescent="0.25"/>
    <row r="1032789" customFormat="1" x14ac:dyDescent="0.25"/>
    <row r="1032790" customFormat="1" x14ac:dyDescent="0.25"/>
    <row r="1032791" customFormat="1" x14ac:dyDescent="0.25"/>
    <row r="1032792" customFormat="1" x14ac:dyDescent="0.25"/>
    <row r="1032793" customFormat="1" x14ac:dyDescent="0.25"/>
    <row r="1032794" customFormat="1" x14ac:dyDescent="0.25"/>
    <row r="1032795" customFormat="1" x14ac:dyDescent="0.25"/>
    <row r="1032796" customFormat="1" x14ac:dyDescent="0.25"/>
    <row r="1032797" customFormat="1" x14ac:dyDescent="0.25"/>
    <row r="1032798" customFormat="1" x14ac:dyDescent="0.25"/>
    <row r="1032799" customFormat="1" x14ac:dyDescent="0.25"/>
    <row r="1032800" customFormat="1" x14ac:dyDescent="0.25"/>
    <row r="1032801" customFormat="1" x14ac:dyDescent="0.25"/>
    <row r="1032802" customFormat="1" x14ac:dyDescent="0.25"/>
    <row r="1032803" customFormat="1" x14ac:dyDescent="0.25"/>
    <row r="1032804" customFormat="1" x14ac:dyDescent="0.25"/>
    <row r="1032805" customFormat="1" x14ac:dyDescent="0.25"/>
    <row r="1032806" customFormat="1" x14ac:dyDescent="0.25"/>
    <row r="1032807" customFormat="1" x14ac:dyDescent="0.25"/>
    <row r="1032808" customFormat="1" x14ac:dyDescent="0.25"/>
    <row r="1032809" customFormat="1" x14ac:dyDescent="0.25"/>
    <row r="1032810" customFormat="1" x14ac:dyDescent="0.25"/>
    <row r="1032811" customFormat="1" x14ac:dyDescent="0.25"/>
    <row r="1032812" customFormat="1" x14ac:dyDescent="0.25"/>
    <row r="1032813" customFormat="1" x14ac:dyDescent="0.25"/>
    <row r="1032814" customFormat="1" x14ac:dyDescent="0.25"/>
    <row r="1032815" customFormat="1" x14ac:dyDescent="0.25"/>
    <row r="1032816" customFormat="1" x14ac:dyDescent="0.25"/>
    <row r="1032817" customFormat="1" x14ac:dyDescent="0.25"/>
    <row r="1032818" customFormat="1" x14ac:dyDescent="0.25"/>
    <row r="1032819" customFormat="1" x14ac:dyDescent="0.25"/>
    <row r="1032820" customFormat="1" x14ac:dyDescent="0.25"/>
    <row r="1032821" customFormat="1" x14ac:dyDescent="0.25"/>
    <row r="1032822" customFormat="1" x14ac:dyDescent="0.25"/>
    <row r="1032823" customFormat="1" x14ac:dyDescent="0.25"/>
    <row r="1032824" customFormat="1" x14ac:dyDescent="0.25"/>
    <row r="1032825" customFormat="1" x14ac:dyDescent="0.25"/>
    <row r="1032826" customFormat="1" x14ac:dyDescent="0.25"/>
    <row r="1032827" customFormat="1" x14ac:dyDescent="0.25"/>
    <row r="1032828" customFormat="1" x14ac:dyDescent="0.25"/>
    <row r="1032829" customFormat="1" x14ac:dyDescent="0.25"/>
    <row r="1032830" customFormat="1" x14ac:dyDescent="0.25"/>
    <row r="1032831" customFormat="1" x14ac:dyDescent="0.25"/>
    <row r="1032832" customFormat="1" x14ac:dyDescent="0.25"/>
    <row r="1032833" customFormat="1" x14ac:dyDescent="0.25"/>
    <row r="1032834" customFormat="1" x14ac:dyDescent="0.25"/>
    <row r="1032835" customFormat="1" x14ac:dyDescent="0.25"/>
    <row r="1032836" customFormat="1" x14ac:dyDescent="0.25"/>
    <row r="1032837" customFormat="1" x14ac:dyDescent="0.25"/>
    <row r="1032838" customFormat="1" x14ac:dyDescent="0.25"/>
    <row r="1032839" customFormat="1" x14ac:dyDescent="0.25"/>
    <row r="1032840" customFormat="1" x14ac:dyDescent="0.25"/>
    <row r="1032841" customFormat="1" x14ac:dyDescent="0.25"/>
    <row r="1032842" customFormat="1" x14ac:dyDescent="0.25"/>
    <row r="1032843" customFormat="1" x14ac:dyDescent="0.25"/>
    <row r="1032844" customFormat="1" x14ac:dyDescent="0.25"/>
    <row r="1032845" customFormat="1" x14ac:dyDescent="0.25"/>
    <row r="1032846" customFormat="1" x14ac:dyDescent="0.25"/>
    <row r="1032847" customFormat="1" x14ac:dyDescent="0.25"/>
    <row r="1032848" customFormat="1" x14ac:dyDescent="0.25"/>
    <row r="1032849" customFormat="1" x14ac:dyDescent="0.25"/>
    <row r="1032850" customFormat="1" x14ac:dyDescent="0.25"/>
    <row r="1032851" customFormat="1" x14ac:dyDescent="0.25"/>
    <row r="1032852" customFormat="1" x14ac:dyDescent="0.25"/>
    <row r="1032853" customFormat="1" x14ac:dyDescent="0.25"/>
    <row r="1032854" customFormat="1" x14ac:dyDescent="0.25"/>
    <row r="1032855" customFormat="1" x14ac:dyDescent="0.25"/>
    <row r="1032856" customFormat="1" x14ac:dyDescent="0.25"/>
    <row r="1032857" customFormat="1" x14ac:dyDescent="0.25"/>
    <row r="1032858" customFormat="1" x14ac:dyDescent="0.25"/>
    <row r="1032859" customFormat="1" x14ac:dyDescent="0.25"/>
    <row r="1032860" customFormat="1" x14ac:dyDescent="0.25"/>
    <row r="1032861" customFormat="1" x14ac:dyDescent="0.25"/>
    <row r="1032862" customFormat="1" x14ac:dyDescent="0.25"/>
    <row r="1032863" customFormat="1" x14ac:dyDescent="0.25"/>
    <row r="1032864" customFormat="1" x14ac:dyDescent="0.25"/>
    <row r="1032865" customFormat="1" x14ac:dyDescent="0.25"/>
    <row r="1032866" customFormat="1" x14ac:dyDescent="0.25"/>
    <row r="1032867" customFormat="1" x14ac:dyDescent="0.25"/>
    <row r="1032868" customFormat="1" x14ac:dyDescent="0.25"/>
    <row r="1032869" customFormat="1" x14ac:dyDescent="0.25"/>
    <row r="1032870" customFormat="1" x14ac:dyDescent="0.25"/>
    <row r="1032871" customFormat="1" x14ac:dyDescent="0.25"/>
    <row r="1032872" customFormat="1" x14ac:dyDescent="0.25"/>
    <row r="1032873" customFormat="1" x14ac:dyDescent="0.25"/>
    <row r="1032874" customFormat="1" x14ac:dyDescent="0.25"/>
    <row r="1032875" customFormat="1" x14ac:dyDescent="0.25"/>
    <row r="1032876" customFormat="1" x14ac:dyDescent="0.25"/>
    <row r="1032877" customFormat="1" x14ac:dyDescent="0.25"/>
    <row r="1032878" customFormat="1" x14ac:dyDescent="0.25"/>
    <row r="1032879" customFormat="1" x14ac:dyDescent="0.25"/>
    <row r="1032880" customFormat="1" x14ac:dyDescent="0.25"/>
    <row r="1032881" customFormat="1" x14ac:dyDescent="0.25"/>
    <row r="1032882" customFormat="1" x14ac:dyDescent="0.25"/>
    <row r="1032883" customFormat="1" x14ac:dyDescent="0.25"/>
    <row r="1032884" customFormat="1" x14ac:dyDescent="0.25"/>
    <row r="1032885" customFormat="1" x14ac:dyDescent="0.25"/>
    <row r="1032886" customFormat="1" x14ac:dyDescent="0.25"/>
    <row r="1032887" customFormat="1" x14ac:dyDescent="0.25"/>
    <row r="1032888" customFormat="1" x14ac:dyDescent="0.25"/>
    <row r="1032889" customFormat="1" x14ac:dyDescent="0.25"/>
    <row r="1032890" customFormat="1" x14ac:dyDescent="0.25"/>
    <row r="1032891" customFormat="1" x14ac:dyDescent="0.25"/>
    <row r="1032892" customFormat="1" x14ac:dyDescent="0.25"/>
    <row r="1032893" customFormat="1" x14ac:dyDescent="0.25"/>
    <row r="1032894" customFormat="1" x14ac:dyDescent="0.25"/>
    <row r="1032895" customFormat="1" x14ac:dyDescent="0.25"/>
    <row r="1032896" customFormat="1" x14ac:dyDescent="0.25"/>
    <row r="1032897" customFormat="1" x14ac:dyDescent="0.25"/>
    <row r="1032898" customFormat="1" x14ac:dyDescent="0.25"/>
    <row r="1032899" customFormat="1" x14ac:dyDescent="0.25"/>
    <row r="1032900" customFormat="1" x14ac:dyDescent="0.25"/>
    <row r="1032901" customFormat="1" x14ac:dyDescent="0.25"/>
    <row r="1032902" customFormat="1" x14ac:dyDescent="0.25"/>
    <row r="1032903" customFormat="1" x14ac:dyDescent="0.25"/>
    <row r="1032904" customFormat="1" x14ac:dyDescent="0.25"/>
    <row r="1032905" customFormat="1" x14ac:dyDescent="0.25"/>
    <row r="1032906" customFormat="1" x14ac:dyDescent="0.25"/>
    <row r="1032907" customFormat="1" x14ac:dyDescent="0.25"/>
    <row r="1032908" customFormat="1" x14ac:dyDescent="0.25"/>
    <row r="1032909" customFormat="1" x14ac:dyDescent="0.25"/>
    <row r="1032910" customFormat="1" x14ac:dyDescent="0.25"/>
    <row r="1032911" customFormat="1" x14ac:dyDescent="0.25"/>
    <row r="1032912" customFormat="1" x14ac:dyDescent="0.25"/>
    <row r="1032913" customFormat="1" x14ac:dyDescent="0.25"/>
    <row r="1032914" customFormat="1" x14ac:dyDescent="0.25"/>
    <row r="1032915" customFormat="1" x14ac:dyDescent="0.25"/>
    <row r="1032916" customFormat="1" x14ac:dyDescent="0.25"/>
    <row r="1032917" customFormat="1" x14ac:dyDescent="0.25"/>
    <row r="1032918" customFormat="1" x14ac:dyDescent="0.25"/>
    <row r="1032919" customFormat="1" x14ac:dyDescent="0.25"/>
    <row r="1032920" customFormat="1" x14ac:dyDescent="0.25"/>
    <row r="1032921" customFormat="1" x14ac:dyDescent="0.25"/>
    <row r="1032922" customFormat="1" x14ac:dyDescent="0.25"/>
    <row r="1032923" customFormat="1" x14ac:dyDescent="0.25"/>
    <row r="1032924" customFormat="1" x14ac:dyDescent="0.25"/>
    <row r="1032925" customFormat="1" x14ac:dyDescent="0.25"/>
    <row r="1032926" customFormat="1" x14ac:dyDescent="0.25"/>
    <row r="1032927" customFormat="1" x14ac:dyDescent="0.25"/>
    <row r="1032928" customFormat="1" x14ac:dyDescent="0.25"/>
    <row r="1032929" customFormat="1" x14ac:dyDescent="0.25"/>
    <row r="1032930" customFormat="1" x14ac:dyDescent="0.25"/>
    <row r="1032931" customFormat="1" x14ac:dyDescent="0.25"/>
    <row r="1032932" customFormat="1" x14ac:dyDescent="0.25"/>
    <row r="1032933" customFormat="1" x14ac:dyDescent="0.25"/>
    <row r="1032934" customFormat="1" x14ac:dyDescent="0.25"/>
    <row r="1032935" customFormat="1" x14ac:dyDescent="0.25"/>
    <row r="1032936" customFormat="1" x14ac:dyDescent="0.25"/>
    <row r="1032937" customFormat="1" x14ac:dyDescent="0.25"/>
    <row r="1032938" customFormat="1" x14ac:dyDescent="0.25"/>
    <row r="1032939" customFormat="1" x14ac:dyDescent="0.25"/>
    <row r="1032940" customFormat="1" x14ac:dyDescent="0.25"/>
    <row r="1032941" customFormat="1" x14ac:dyDescent="0.25"/>
    <row r="1032942" customFormat="1" x14ac:dyDescent="0.25"/>
    <row r="1032943" customFormat="1" x14ac:dyDescent="0.25"/>
    <row r="1032944" customFormat="1" x14ac:dyDescent="0.25"/>
    <row r="1032945" customFormat="1" x14ac:dyDescent="0.25"/>
    <row r="1032946" customFormat="1" x14ac:dyDescent="0.25"/>
    <row r="1032947" customFormat="1" x14ac:dyDescent="0.25"/>
    <row r="1032948" customFormat="1" x14ac:dyDescent="0.25"/>
    <row r="1032949" customFormat="1" x14ac:dyDescent="0.25"/>
    <row r="1032950" customFormat="1" x14ac:dyDescent="0.25"/>
    <row r="1032951" customFormat="1" x14ac:dyDescent="0.25"/>
    <row r="1032952" customFormat="1" x14ac:dyDescent="0.25"/>
    <row r="1032953" customFormat="1" x14ac:dyDescent="0.25"/>
    <row r="1032954" customFormat="1" x14ac:dyDescent="0.25"/>
    <row r="1032955" customFormat="1" x14ac:dyDescent="0.25"/>
    <row r="1032956" customFormat="1" x14ac:dyDescent="0.25"/>
    <row r="1032957" customFormat="1" x14ac:dyDescent="0.25"/>
    <row r="1032958" customFormat="1" x14ac:dyDescent="0.25"/>
    <row r="1032959" customFormat="1" x14ac:dyDescent="0.25"/>
    <row r="1032960" customFormat="1" x14ac:dyDescent="0.25"/>
    <row r="1032961" customFormat="1" x14ac:dyDescent="0.25"/>
    <row r="1032962" customFormat="1" x14ac:dyDescent="0.25"/>
    <row r="1032963" customFormat="1" x14ac:dyDescent="0.25"/>
    <row r="1032964" customFormat="1" x14ac:dyDescent="0.25"/>
    <row r="1032965" customFormat="1" x14ac:dyDescent="0.25"/>
    <row r="1032966" customFormat="1" x14ac:dyDescent="0.25"/>
    <row r="1032967" customFormat="1" x14ac:dyDescent="0.25"/>
    <row r="1032968" customFormat="1" x14ac:dyDescent="0.25"/>
    <row r="1032969" customFormat="1" x14ac:dyDescent="0.25"/>
    <row r="1032970" customFormat="1" x14ac:dyDescent="0.25"/>
    <row r="1032971" customFormat="1" x14ac:dyDescent="0.25"/>
    <row r="1032972" customFormat="1" x14ac:dyDescent="0.25"/>
    <row r="1032973" customFormat="1" x14ac:dyDescent="0.25"/>
    <row r="1032974" customFormat="1" x14ac:dyDescent="0.25"/>
    <row r="1032975" customFormat="1" x14ac:dyDescent="0.25"/>
    <row r="1032976" customFormat="1" x14ac:dyDescent="0.25"/>
    <row r="1032977" customFormat="1" x14ac:dyDescent="0.25"/>
    <row r="1032978" customFormat="1" x14ac:dyDescent="0.25"/>
    <row r="1032979" customFormat="1" x14ac:dyDescent="0.25"/>
    <row r="1032980" customFormat="1" x14ac:dyDescent="0.25"/>
    <row r="1032981" customFormat="1" x14ac:dyDescent="0.25"/>
    <row r="1032982" customFormat="1" x14ac:dyDescent="0.25"/>
    <row r="1032983" customFormat="1" x14ac:dyDescent="0.25"/>
    <row r="1032984" customFormat="1" x14ac:dyDescent="0.25"/>
    <row r="1032985" customFormat="1" x14ac:dyDescent="0.25"/>
    <row r="1032986" customFormat="1" x14ac:dyDescent="0.25"/>
    <row r="1032987" customFormat="1" x14ac:dyDescent="0.25"/>
    <row r="1032988" customFormat="1" x14ac:dyDescent="0.25"/>
    <row r="1032989" customFormat="1" x14ac:dyDescent="0.25"/>
    <row r="1032990" customFormat="1" x14ac:dyDescent="0.25"/>
    <row r="1032991" customFormat="1" x14ac:dyDescent="0.25"/>
    <row r="1032992" customFormat="1" x14ac:dyDescent="0.25"/>
    <row r="1032993" customFormat="1" x14ac:dyDescent="0.25"/>
    <row r="1032994" customFormat="1" x14ac:dyDescent="0.25"/>
    <row r="1032995" customFormat="1" x14ac:dyDescent="0.25"/>
    <row r="1032996" customFormat="1" x14ac:dyDescent="0.25"/>
    <row r="1032997" customFormat="1" x14ac:dyDescent="0.25"/>
    <row r="1032998" customFormat="1" x14ac:dyDescent="0.25"/>
    <row r="1032999" customFormat="1" x14ac:dyDescent="0.25"/>
    <row r="1033000" customFormat="1" x14ac:dyDescent="0.25"/>
    <row r="1033001" customFormat="1" x14ac:dyDescent="0.25"/>
    <row r="1033002" customFormat="1" x14ac:dyDescent="0.25"/>
    <row r="1033003" customFormat="1" x14ac:dyDescent="0.25"/>
    <row r="1033004" customFormat="1" x14ac:dyDescent="0.25"/>
    <row r="1033005" customFormat="1" x14ac:dyDescent="0.25"/>
    <row r="1033006" customFormat="1" x14ac:dyDescent="0.25"/>
    <row r="1033007" customFormat="1" x14ac:dyDescent="0.25"/>
    <row r="1033008" customFormat="1" x14ac:dyDescent="0.25"/>
    <row r="1033009" customFormat="1" x14ac:dyDescent="0.25"/>
    <row r="1033010" customFormat="1" x14ac:dyDescent="0.25"/>
    <row r="1033011" customFormat="1" x14ac:dyDescent="0.25"/>
    <row r="1033012" customFormat="1" x14ac:dyDescent="0.25"/>
    <row r="1033013" customFormat="1" x14ac:dyDescent="0.25"/>
    <row r="1033014" customFormat="1" x14ac:dyDescent="0.25"/>
    <row r="1033015" customFormat="1" x14ac:dyDescent="0.25"/>
    <row r="1033016" customFormat="1" x14ac:dyDescent="0.25"/>
    <row r="1033017" customFormat="1" x14ac:dyDescent="0.25"/>
    <row r="1033018" customFormat="1" x14ac:dyDescent="0.25"/>
    <row r="1033019" customFormat="1" x14ac:dyDescent="0.25"/>
    <row r="1033020" customFormat="1" x14ac:dyDescent="0.25"/>
    <row r="1033021" customFormat="1" x14ac:dyDescent="0.25"/>
    <row r="1033022" customFormat="1" x14ac:dyDescent="0.25"/>
    <row r="1033023" customFormat="1" x14ac:dyDescent="0.25"/>
    <row r="1033024" customFormat="1" x14ac:dyDescent="0.25"/>
    <row r="1033025" customFormat="1" x14ac:dyDescent="0.25"/>
    <row r="1033026" customFormat="1" x14ac:dyDescent="0.25"/>
    <row r="1033027" customFormat="1" x14ac:dyDescent="0.25"/>
    <row r="1033028" customFormat="1" x14ac:dyDescent="0.25"/>
    <row r="1033029" customFormat="1" x14ac:dyDescent="0.25"/>
    <row r="1033030" customFormat="1" x14ac:dyDescent="0.25"/>
    <row r="1033031" customFormat="1" x14ac:dyDescent="0.25"/>
    <row r="1033032" customFormat="1" x14ac:dyDescent="0.25"/>
    <row r="1033033" customFormat="1" x14ac:dyDescent="0.25"/>
    <row r="1033034" customFormat="1" x14ac:dyDescent="0.25"/>
    <row r="1033035" customFormat="1" x14ac:dyDescent="0.25"/>
    <row r="1033036" customFormat="1" x14ac:dyDescent="0.25"/>
    <row r="1033037" customFormat="1" x14ac:dyDescent="0.25"/>
    <row r="1033038" customFormat="1" x14ac:dyDescent="0.25"/>
    <row r="1033039" customFormat="1" x14ac:dyDescent="0.25"/>
    <row r="1033040" customFormat="1" x14ac:dyDescent="0.25"/>
    <row r="1033041" customFormat="1" x14ac:dyDescent="0.25"/>
    <row r="1033042" customFormat="1" x14ac:dyDescent="0.25"/>
    <row r="1033043" customFormat="1" x14ac:dyDescent="0.25"/>
    <row r="1033044" customFormat="1" x14ac:dyDescent="0.25"/>
    <row r="1033045" customFormat="1" x14ac:dyDescent="0.25"/>
    <row r="1033046" customFormat="1" x14ac:dyDescent="0.25"/>
    <row r="1033047" customFormat="1" x14ac:dyDescent="0.25"/>
    <row r="1033048" customFormat="1" x14ac:dyDescent="0.25"/>
    <row r="1033049" customFormat="1" x14ac:dyDescent="0.25"/>
    <row r="1033050" customFormat="1" x14ac:dyDescent="0.25"/>
    <row r="1033051" customFormat="1" x14ac:dyDescent="0.25"/>
    <row r="1033052" customFormat="1" x14ac:dyDescent="0.25"/>
    <row r="1033053" customFormat="1" x14ac:dyDescent="0.25"/>
    <row r="1033054" customFormat="1" x14ac:dyDescent="0.25"/>
    <row r="1033055" customFormat="1" x14ac:dyDescent="0.25"/>
    <row r="1033056" customFormat="1" x14ac:dyDescent="0.25"/>
    <row r="1033057" customFormat="1" x14ac:dyDescent="0.25"/>
    <row r="1033058" customFormat="1" x14ac:dyDescent="0.25"/>
    <row r="1033059" customFormat="1" x14ac:dyDescent="0.25"/>
    <row r="1033060" customFormat="1" x14ac:dyDescent="0.25"/>
    <row r="1033061" customFormat="1" x14ac:dyDescent="0.25"/>
    <row r="1033062" customFormat="1" x14ac:dyDescent="0.25"/>
    <row r="1033063" customFormat="1" x14ac:dyDescent="0.25"/>
    <row r="1033064" customFormat="1" x14ac:dyDescent="0.25"/>
    <row r="1033065" customFormat="1" x14ac:dyDescent="0.25"/>
    <row r="1033066" customFormat="1" x14ac:dyDescent="0.25"/>
    <row r="1033067" customFormat="1" x14ac:dyDescent="0.25"/>
    <row r="1033068" customFormat="1" x14ac:dyDescent="0.25"/>
    <row r="1033069" customFormat="1" x14ac:dyDescent="0.25"/>
    <row r="1033070" customFormat="1" x14ac:dyDescent="0.25"/>
    <row r="1033071" customFormat="1" x14ac:dyDescent="0.25"/>
    <row r="1033072" customFormat="1" x14ac:dyDescent="0.25"/>
    <row r="1033073" customFormat="1" x14ac:dyDescent="0.25"/>
    <row r="1033074" customFormat="1" x14ac:dyDescent="0.25"/>
    <row r="1033075" customFormat="1" x14ac:dyDescent="0.25"/>
    <row r="1033076" customFormat="1" x14ac:dyDescent="0.25"/>
    <row r="1033077" customFormat="1" x14ac:dyDescent="0.25"/>
    <row r="1033078" customFormat="1" x14ac:dyDescent="0.25"/>
    <row r="1033079" customFormat="1" x14ac:dyDescent="0.25"/>
    <row r="1033080" customFormat="1" x14ac:dyDescent="0.25"/>
    <row r="1033081" customFormat="1" x14ac:dyDescent="0.25"/>
    <row r="1033082" customFormat="1" x14ac:dyDescent="0.25"/>
    <row r="1033083" customFormat="1" x14ac:dyDescent="0.25"/>
    <row r="1033084" customFormat="1" x14ac:dyDescent="0.25"/>
    <row r="1033085" customFormat="1" x14ac:dyDescent="0.25"/>
    <row r="1033086" customFormat="1" x14ac:dyDescent="0.25"/>
    <row r="1033087" customFormat="1" x14ac:dyDescent="0.25"/>
    <row r="1033088" customFormat="1" x14ac:dyDescent="0.25"/>
    <row r="1033089" customFormat="1" x14ac:dyDescent="0.25"/>
    <row r="1033090" customFormat="1" x14ac:dyDescent="0.25"/>
    <row r="1033091" customFormat="1" x14ac:dyDescent="0.25"/>
    <row r="1033092" customFormat="1" x14ac:dyDescent="0.25"/>
    <row r="1033093" customFormat="1" x14ac:dyDescent="0.25"/>
    <row r="1033094" customFormat="1" x14ac:dyDescent="0.25"/>
    <row r="1033095" customFormat="1" x14ac:dyDescent="0.25"/>
    <row r="1033096" customFormat="1" x14ac:dyDescent="0.25"/>
    <row r="1033097" customFormat="1" x14ac:dyDescent="0.25"/>
    <row r="1033098" customFormat="1" x14ac:dyDescent="0.25"/>
    <row r="1033099" customFormat="1" x14ac:dyDescent="0.25"/>
    <row r="1033100" customFormat="1" x14ac:dyDescent="0.25"/>
    <row r="1033101" customFormat="1" x14ac:dyDescent="0.25"/>
    <row r="1033102" customFormat="1" x14ac:dyDescent="0.25"/>
    <row r="1033103" customFormat="1" x14ac:dyDescent="0.25"/>
    <row r="1033104" customFormat="1" x14ac:dyDescent="0.25"/>
    <row r="1033105" customFormat="1" x14ac:dyDescent="0.25"/>
    <row r="1033106" customFormat="1" x14ac:dyDescent="0.25"/>
    <row r="1033107" customFormat="1" x14ac:dyDescent="0.25"/>
    <row r="1033108" customFormat="1" x14ac:dyDescent="0.25"/>
    <row r="1033109" customFormat="1" x14ac:dyDescent="0.25"/>
    <row r="1033110" customFormat="1" x14ac:dyDescent="0.25"/>
    <row r="1033111" customFormat="1" x14ac:dyDescent="0.25"/>
    <row r="1033112" customFormat="1" x14ac:dyDescent="0.25"/>
    <row r="1033113" customFormat="1" x14ac:dyDescent="0.25"/>
    <row r="1033114" customFormat="1" x14ac:dyDescent="0.25"/>
    <row r="1033115" customFormat="1" x14ac:dyDescent="0.25"/>
    <row r="1033116" customFormat="1" x14ac:dyDescent="0.25"/>
    <row r="1033117" customFormat="1" x14ac:dyDescent="0.25"/>
    <row r="1033118" customFormat="1" x14ac:dyDescent="0.25"/>
    <row r="1033119" customFormat="1" x14ac:dyDescent="0.25"/>
    <row r="1033120" customFormat="1" x14ac:dyDescent="0.25"/>
    <row r="1033121" customFormat="1" x14ac:dyDescent="0.25"/>
    <row r="1033122" customFormat="1" x14ac:dyDescent="0.25"/>
    <row r="1033123" customFormat="1" x14ac:dyDescent="0.25"/>
    <row r="1033124" customFormat="1" x14ac:dyDescent="0.25"/>
    <row r="1033125" customFormat="1" x14ac:dyDescent="0.25"/>
    <row r="1033126" customFormat="1" x14ac:dyDescent="0.25"/>
    <row r="1033127" customFormat="1" x14ac:dyDescent="0.25"/>
    <row r="1033128" customFormat="1" x14ac:dyDescent="0.25"/>
    <row r="1033129" customFormat="1" x14ac:dyDescent="0.25"/>
    <row r="1033130" customFormat="1" x14ac:dyDescent="0.25"/>
    <row r="1033131" customFormat="1" x14ac:dyDescent="0.25"/>
    <row r="1033132" customFormat="1" x14ac:dyDescent="0.25"/>
    <row r="1033133" customFormat="1" x14ac:dyDescent="0.25"/>
    <row r="1033134" customFormat="1" x14ac:dyDescent="0.25"/>
    <row r="1033135" customFormat="1" x14ac:dyDescent="0.25"/>
    <row r="1033136" customFormat="1" x14ac:dyDescent="0.25"/>
    <row r="1033137" customFormat="1" x14ac:dyDescent="0.25"/>
    <row r="1033138" customFormat="1" x14ac:dyDescent="0.25"/>
    <row r="1033139" customFormat="1" x14ac:dyDescent="0.25"/>
    <row r="1033140" customFormat="1" x14ac:dyDescent="0.25"/>
    <row r="1033141" customFormat="1" x14ac:dyDescent="0.25"/>
    <row r="1033142" customFormat="1" x14ac:dyDescent="0.25"/>
    <row r="1033143" customFormat="1" x14ac:dyDescent="0.25"/>
    <row r="1033144" customFormat="1" x14ac:dyDescent="0.25"/>
    <row r="1033145" customFormat="1" x14ac:dyDescent="0.25"/>
    <row r="1033146" customFormat="1" x14ac:dyDescent="0.25"/>
    <row r="1033147" customFormat="1" x14ac:dyDescent="0.25"/>
    <row r="1033148" customFormat="1" x14ac:dyDescent="0.25"/>
    <row r="1033149" customFormat="1" x14ac:dyDescent="0.25"/>
    <row r="1033150" customFormat="1" x14ac:dyDescent="0.25"/>
    <row r="1033151" customFormat="1" x14ac:dyDescent="0.25"/>
    <row r="1033152" customFormat="1" x14ac:dyDescent="0.25"/>
    <row r="1033153" customFormat="1" x14ac:dyDescent="0.25"/>
    <row r="1033154" customFormat="1" x14ac:dyDescent="0.25"/>
    <row r="1033155" customFormat="1" x14ac:dyDescent="0.25"/>
    <row r="1033156" customFormat="1" x14ac:dyDescent="0.25"/>
    <row r="1033157" customFormat="1" x14ac:dyDescent="0.25"/>
    <row r="1033158" customFormat="1" x14ac:dyDescent="0.25"/>
    <row r="1033159" customFormat="1" x14ac:dyDescent="0.25"/>
    <row r="1033160" customFormat="1" x14ac:dyDescent="0.25"/>
    <row r="1033161" customFormat="1" x14ac:dyDescent="0.25"/>
    <row r="1033162" customFormat="1" x14ac:dyDescent="0.25"/>
    <row r="1033163" customFormat="1" x14ac:dyDescent="0.25"/>
    <row r="1033164" customFormat="1" x14ac:dyDescent="0.25"/>
    <row r="1033165" customFormat="1" x14ac:dyDescent="0.25"/>
    <row r="1033166" customFormat="1" x14ac:dyDescent="0.25"/>
    <row r="1033167" customFormat="1" x14ac:dyDescent="0.25"/>
    <row r="1033168" customFormat="1" x14ac:dyDescent="0.25"/>
    <row r="1033169" customFormat="1" x14ac:dyDescent="0.25"/>
    <row r="1033170" customFormat="1" x14ac:dyDescent="0.25"/>
    <row r="1033171" customFormat="1" x14ac:dyDescent="0.25"/>
    <row r="1033172" customFormat="1" x14ac:dyDescent="0.25"/>
    <row r="1033173" customFormat="1" x14ac:dyDescent="0.25"/>
    <row r="1033174" customFormat="1" x14ac:dyDescent="0.25"/>
    <row r="1033175" customFormat="1" x14ac:dyDescent="0.25"/>
    <row r="1033176" customFormat="1" x14ac:dyDescent="0.25"/>
    <row r="1033177" customFormat="1" x14ac:dyDescent="0.25"/>
    <row r="1033178" customFormat="1" x14ac:dyDescent="0.25"/>
    <row r="1033179" customFormat="1" x14ac:dyDescent="0.25"/>
    <row r="1033180" customFormat="1" x14ac:dyDescent="0.25"/>
    <row r="1033181" customFormat="1" x14ac:dyDescent="0.25"/>
    <row r="1033182" customFormat="1" x14ac:dyDescent="0.25"/>
    <row r="1033183" customFormat="1" x14ac:dyDescent="0.25"/>
    <row r="1033184" customFormat="1" x14ac:dyDescent="0.25"/>
    <row r="1033185" customFormat="1" x14ac:dyDescent="0.25"/>
    <row r="1033186" customFormat="1" x14ac:dyDescent="0.25"/>
    <row r="1033187" customFormat="1" x14ac:dyDescent="0.25"/>
    <row r="1033188" customFormat="1" x14ac:dyDescent="0.25"/>
    <row r="1033189" customFormat="1" x14ac:dyDescent="0.25"/>
    <row r="1033190" customFormat="1" x14ac:dyDescent="0.25"/>
    <row r="1033191" customFormat="1" x14ac:dyDescent="0.25"/>
    <row r="1033192" customFormat="1" x14ac:dyDescent="0.25"/>
    <row r="1033193" customFormat="1" x14ac:dyDescent="0.25"/>
    <row r="1033194" customFormat="1" x14ac:dyDescent="0.25"/>
    <row r="1033195" customFormat="1" x14ac:dyDescent="0.25"/>
    <row r="1033196" customFormat="1" x14ac:dyDescent="0.25"/>
    <row r="1033197" customFormat="1" x14ac:dyDescent="0.25"/>
    <row r="1033198" customFormat="1" x14ac:dyDescent="0.25"/>
    <row r="1033199" customFormat="1" x14ac:dyDescent="0.25"/>
    <row r="1033200" customFormat="1" x14ac:dyDescent="0.25"/>
    <row r="1033201" customFormat="1" x14ac:dyDescent="0.25"/>
    <row r="1033202" customFormat="1" x14ac:dyDescent="0.25"/>
    <row r="1033203" customFormat="1" x14ac:dyDescent="0.25"/>
    <row r="1033204" customFormat="1" x14ac:dyDescent="0.25"/>
    <row r="1033205" customFormat="1" x14ac:dyDescent="0.25"/>
    <row r="1033206" customFormat="1" x14ac:dyDescent="0.25"/>
    <row r="1033207" customFormat="1" x14ac:dyDescent="0.25"/>
    <row r="1033208" customFormat="1" x14ac:dyDescent="0.25"/>
    <row r="1033209" customFormat="1" x14ac:dyDescent="0.25"/>
    <row r="1033210" customFormat="1" x14ac:dyDescent="0.25"/>
    <row r="1033211" customFormat="1" x14ac:dyDescent="0.25"/>
    <row r="1033212" customFormat="1" x14ac:dyDescent="0.25"/>
    <row r="1033213" customFormat="1" x14ac:dyDescent="0.25"/>
    <row r="1033214" customFormat="1" x14ac:dyDescent="0.25"/>
    <row r="1033215" customFormat="1" x14ac:dyDescent="0.25"/>
    <row r="1033216" customFormat="1" x14ac:dyDescent="0.25"/>
    <row r="1033217" customFormat="1" x14ac:dyDescent="0.25"/>
    <row r="1033218" customFormat="1" x14ac:dyDescent="0.25"/>
    <row r="1033219" customFormat="1" x14ac:dyDescent="0.25"/>
    <row r="1033220" customFormat="1" x14ac:dyDescent="0.25"/>
    <row r="1033221" customFormat="1" x14ac:dyDescent="0.25"/>
    <row r="1033222" customFormat="1" x14ac:dyDescent="0.25"/>
    <row r="1033223" customFormat="1" x14ac:dyDescent="0.25"/>
    <row r="1033224" customFormat="1" x14ac:dyDescent="0.25"/>
    <row r="1033225" customFormat="1" x14ac:dyDescent="0.25"/>
    <row r="1033226" customFormat="1" x14ac:dyDescent="0.25"/>
    <row r="1033227" customFormat="1" x14ac:dyDescent="0.25"/>
    <row r="1033228" customFormat="1" x14ac:dyDescent="0.25"/>
    <row r="1033229" customFormat="1" x14ac:dyDescent="0.25"/>
    <row r="1033230" customFormat="1" x14ac:dyDescent="0.25"/>
    <row r="1033231" customFormat="1" x14ac:dyDescent="0.25"/>
    <row r="1033232" customFormat="1" x14ac:dyDescent="0.25"/>
    <row r="1033233" customFormat="1" x14ac:dyDescent="0.25"/>
    <row r="1033234" customFormat="1" x14ac:dyDescent="0.25"/>
    <row r="1033235" customFormat="1" x14ac:dyDescent="0.25"/>
    <row r="1033236" customFormat="1" x14ac:dyDescent="0.25"/>
    <row r="1033237" customFormat="1" x14ac:dyDescent="0.25"/>
    <row r="1033238" customFormat="1" x14ac:dyDescent="0.25"/>
    <row r="1033239" customFormat="1" x14ac:dyDescent="0.25"/>
    <row r="1033240" customFormat="1" x14ac:dyDescent="0.25"/>
    <row r="1033241" customFormat="1" x14ac:dyDescent="0.25"/>
    <row r="1033242" customFormat="1" x14ac:dyDescent="0.25"/>
    <row r="1033243" customFormat="1" x14ac:dyDescent="0.25"/>
    <row r="1033244" customFormat="1" x14ac:dyDescent="0.25"/>
    <row r="1033245" customFormat="1" x14ac:dyDescent="0.25"/>
    <row r="1033246" customFormat="1" x14ac:dyDescent="0.25"/>
    <row r="1033247" customFormat="1" x14ac:dyDescent="0.25"/>
    <row r="1033248" customFormat="1" x14ac:dyDescent="0.25"/>
    <row r="1033249" customFormat="1" x14ac:dyDescent="0.25"/>
    <row r="1033250" customFormat="1" x14ac:dyDescent="0.25"/>
    <row r="1033251" customFormat="1" x14ac:dyDescent="0.25"/>
    <row r="1033252" customFormat="1" x14ac:dyDescent="0.25"/>
    <row r="1033253" customFormat="1" x14ac:dyDescent="0.25"/>
    <row r="1033254" customFormat="1" x14ac:dyDescent="0.25"/>
    <row r="1033255" customFormat="1" x14ac:dyDescent="0.25"/>
    <row r="1033256" customFormat="1" x14ac:dyDescent="0.25"/>
    <row r="1033257" customFormat="1" x14ac:dyDescent="0.25"/>
    <row r="1033258" customFormat="1" x14ac:dyDescent="0.25"/>
    <row r="1033259" customFormat="1" x14ac:dyDescent="0.25"/>
    <row r="1033260" customFormat="1" x14ac:dyDescent="0.25"/>
    <row r="1033261" customFormat="1" x14ac:dyDescent="0.25"/>
    <row r="1033262" customFormat="1" x14ac:dyDescent="0.25"/>
    <row r="1033263" customFormat="1" x14ac:dyDescent="0.25"/>
    <row r="1033264" customFormat="1" x14ac:dyDescent="0.25"/>
    <row r="1033265" customFormat="1" x14ac:dyDescent="0.25"/>
    <row r="1033266" customFormat="1" x14ac:dyDescent="0.25"/>
    <row r="1033267" customFormat="1" x14ac:dyDescent="0.25"/>
    <row r="1033268" customFormat="1" x14ac:dyDescent="0.25"/>
    <row r="1033269" customFormat="1" x14ac:dyDescent="0.25"/>
    <row r="1033270" customFormat="1" x14ac:dyDescent="0.25"/>
    <row r="1033271" customFormat="1" x14ac:dyDescent="0.25"/>
    <row r="1033272" customFormat="1" x14ac:dyDescent="0.25"/>
    <row r="1033273" customFormat="1" x14ac:dyDescent="0.25"/>
    <row r="1033274" customFormat="1" x14ac:dyDescent="0.25"/>
    <row r="1033275" customFormat="1" x14ac:dyDescent="0.25"/>
    <row r="1033276" customFormat="1" x14ac:dyDescent="0.25"/>
    <row r="1033277" customFormat="1" x14ac:dyDescent="0.25"/>
    <row r="1033278" customFormat="1" x14ac:dyDescent="0.25"/>
    <row r="1033279" customFormat="1" x14ac:dyDescent="0.25"/>
    <row r="1033280" customFormat="1" x14ac:dyDescent="0.25"/>
    <row r="1033281" customFormat="1" x14ac:dyDescent="0.25"/>
    <row r="1033282" customFormat="1" x14ac:dyDescent="0.25"/>
    <row r="1033283" customFormat="1" x14ac:dyDescent="0.25"/>
    <row r="1033284" customFormat="1" x14ac:dyDescent="0.25"/>
    <row r="1033285" customFormat="1" x14ac:dyDescent="0.25"/>
    <row r="1033286" customFormat="1" x14ac:dyDescent="0.25"/>
    <row r="1033287" customFormat="1" x14ac:dyDescent="0.25"/>
    <row r="1033288" customFormat="1" x14ac:dyDescent="0.25"/>
    <row r="1033289" customFormat="1" x14ac:dyDescent="0.25"/>
    <row r="1033290" customFormat="1" x14ac:dyDescent="0.25"/>
    <row r="1033291" customFormat="1" x14ac:dyDescent="0.25"/>
    <row r="1033292" customFormat="1" x14ac:dyDescent="0.25"/>
    <row r="1033293" customFormat="1" x14ac:dyDescent="0.25"/>
    <row r="1033294" customFormat="1" x14ac:dyDescent="0.25"/>
    <row r="1033295" customFormat="1" x14ac:dyDescent="0.25"/>
    <row r="1033296" customFormat="1" x14ac:dyDescent="0.25"/>
    <row r="1033297" customFormat="1" x14ac:dyDescent="0.25"/>
    <row r="1033298" customFormat="1" x14ac:dyDescent="0.25"/>
    <row r="1033299" customFormat="1" x14ac:dyDescent="0.25"/>
    <row r="1033300" customFormat="1" x14ac:dyDescent="0.25"/>
    <row r="1033301" customFormat="1" x14ac:dyDescent="0.25"/>
    <row r="1033302" customFormat="1" x14ac:dyDescent="0.25"/>
    <row r="1033303" customFormat="1" x14ac:dyDescent="0.25"/>
    <row r="1033304" customFormat="1" x14ac:dyDescent="0.25"/>
    <row r="1033305" customFormat="1" x14ac:dyDescent="0.25"/>
    <row r="1033306" customFormat="1" x14ac:dyDescent="0.25"/>
    <row r="1033307" customFormat="1" x14ac:dyDescent="0.25"/>
    <row r="1033308" customFormat="1" x14ac:dyDescent="0.25"/>
    <row r="1033309" customFormat="1" x14ac:dyDescent="0.25"/>
    <row r="1033310" customFormat="1" x14ac:dyDescent="0.25"/>
    <row r="1033311" customFormat="1" x14ac:dyDescent="0.25"/>
    <row r="1033312" customFormat="1" x14ac:dyDescent="0.25"/>
    <row r="1033313" customFormat="1" x14ac:dyDescent="0.25"/>
    <row r="1033314" customFormat="1" x14ac:dyDescent="0.25"/>
    <row r="1033315" customFormat="1" x14ac:dyDescent="0.25"/>
    <row r="1033316" customFormat="1" x14ac:dyDescent="0.25"/>
    <row r="1033317" customFormat="1" x14ac:dyDescent="0.25"/>
    <row r="1033318" customFormat="1" x14ac:dyDescent="0.25"/>
    <row r="1033319" customFormat="1" x14ac:dyDescent="0.25"/>
    <row r="1033320" customFormat="1" x14ac:dyDescent="0.25"/>
    <row r="1033321" customFormat="1" x14ac:dyDescent="0.25"/>
    <row r="1033322" customFormat="1" x14ac:dyDescent="0.25"/>
    <row r="1033323" customFormat="1" x14ac:dyDescent="0.25"/>
    <row r="1033324" customFormat="1" x14ac:dyDescent="0.25"/>
    <row r="1033325" customFormat="1" x14ac:dyDescent="0.25"/>
    <row r="1033326" customFormat="1" x14ac:dyDescent="0.25"/>
    <row r="1033327" customFormat="1" x14ac:dyDescent="0.25"/>
    <row r="1033328" customFormat="1" x14ac:dyDescent="0.25"/>
    <row r="1033329" customFormat="1" x14ac:dyDescent="0.25"/>
    <row r="1033330" customFormat="1" x14ac:dyDescent="0.25"/>
    <row r="1033331" customFormat="1" x14ac:dyDescent="0.25"/>
    <row r="1033332" customFormat="1" x14ac:dyDescent="0.25"/>
    <row r="1033333" customFormat="1" x14ac:dyDescent="0.25"/>
    <row r="1033334" customFormat="1" x14ac:dyDescent="0.25"/>
    <row r="1033335" customFormat="1" x14ac:dyDescent="0.25"/>
    <row r="1033336" customFormat="1" x14ac:dyDescent="0.25"/>
    <row r="1033337" customFormat="1" x14ac:dyDescent="0.25"/>
    <row r="1033338" customFormat="1" x14ac:dyDescent="0.25"/>
    <row r="1033339" customFormat="1" x14ac:dyDescent="0.25"/>
    <row r="1033340" customFormat="1" x14ac:dyDescent="0.25"/>
    <row r="1033341" customFormat="1" x14ac:dyDescent="0.25"/>
    <row r="1033342" customFormat="1" x14ac:dyDescent="0.25"/>
    <row r="1033343" customFormat="1" x14ac:dyDescent="0.25"/>
    <row r="1033344" customFormat="1" x14ac:dyDescent="0.25"/>
    <row r="1033345" customFormat="1" x14ac:dyDescent="0.25"/>
    <row r="1033346" customFormat="1" x14ac:dyDescent="0.25"/>
    <row r="1033347" customFormat="1" x14ac:dyDescent="0.25"/>
    <row r="1033348" customFormat="1" x14ac:dyDescent="0.25"/>
    <row r="1033349" customFormat="1" x14ac:dyDescent="0.25"/>
    <row r="1033350" customFormat="1" x14ac:dyDescent="0.25"/>
    <row r="1033351" customFormat="1" x14ac:dyDescent="0.25"/>
    <row r="1033352" customFormat="1" x14ac:dyDescent="0.25"/>
    <row r="1033353" customFormat="1" x14ac:dyDescent="0.25"/>
    <row r="1033354" customFormat="1" x14ac:dyDescent="0.25"/>
    <row r="1033355" customFormat="1" x14ac:dyDescent="0.25"/>
    <row r="1033356" customFormat="1" x14ac:dyDescent="0.25"/>
    <row r="1033357" customFormat="1" x14ac:dyDescent="0.25"/>
    <row r="1033358" customFormat="1" x14ac:dyDescent="0.25"/>
    <row r="1033359" customFormat="1" x14ac:dyDescent="0.25"/>
    <row r="1033360" customFormat="1" x14ac:dyDescent="0.25"/>
    <row r="1033361" customFormat="1" x14ac:dyDescent="0.25"/>
    <row r="1033362" customFormat="1" x14ac:dyDescent="0.25"/>
    <row r="1033363" customFormat="1" x14ac:dyDescent="0.25"/>
    <row r="1033364" customFormat="1" x14ac:dyDescent="0.25"/>
    <row r="1033365" customFormat="1" x14ac:dyDescent="0.25"/>
    <row r="1033366" customFormat="1" x14ac:dyDescent="0.25"/>
    <row r="1033367" customFormat="1" x14ac:dyDescent="0.25"/>
    <row r="1033368" customFormat="1" x14ac:dyDescent="0.25"/>
    <row r="1033369" customFormat="1" x14ac:dyDescent="0.25"/>
    <row r="1033370" customFormat="1" x14ac:dyDescent="0.25"/>
    <row r="1033371" customFormat="1" x14ac:dyDescent="0.25"/>
    <row r="1033372" customFormat="1" x14ac:dyDescent="0.25"/>
    <row r="1033373" customFormat="1" x14ac:dyDescent="0.25"/>
    <row r="1033374" customFormat="1" x14ac:dyDescent="0.25"/>
    <row r="1033375" customFormat="1" x14ac:dyDescent="0.25"/>
    <row r="1033376" customFormat="1" x14ac:dyDescent="0.25"/>
    <row r="1033377" customFormat="1" x14ac:dyDescent="0.25"/>
    <row r="1033378" customFormat="1" x14ac:dyDescent="0.25"/>
    <row r="1033379" customFormat="1" x14ac:dyDescent="0.25"/>
    <row r="1033380" customFormat="1" x14ac:dyDescent="0.25"/>
    <row r="1033381" customFormat="1" x14ac:dyDescent="0.25"/>
    <row r="1033382" customFormat="1" x14ac:dyDescent="0.25"/>
    <row r="1033383" customFormat="1" x14ac:dyDescent="0.25"/>
    <row r="1033384" customFormat="1" x14ac:dyDescent="0.25"/>
    <row r="1033385" customFormat="1" x14ac:dyDescent="0.25"/>
    <row r="1033386" customFormat="1" x14ac:dyDescent="0.25"/>
    <row r="1033387" customFormat="1" x14ac:dyDescent="0.25"/>
    <row r="1033388" customFormat="1" x14ac:dyDescent="0.25"/>
    <row r="1033389" customFormat="1" x14ac:dyDescent="0.25"/>
    <row r="1033390" customFormat="1" x14ac:dyDescent="0.25"/>
    <row r="1033391" customFormat="1" x14ac:dyDescent="0.25"/>
    <row r="1033392" customFormat="1" x14ac:dyDescent="0.25"/>
    <row r="1033393" customFormat="1" x14ac:dyDescent="0.25"/>
    <row r="1033394" customFormat="1" x14ac:dyDescent="0.25"/>
    <row r="1033395" customFormat="1" x14ac:dyDescent="0.25"/>
    <row r="1033396" customFormat="1" x14ac:dyDescent="0.25"/>
    <row r="1033397" customFormat="1" x14ac:dyDescent="0.25"/>
    <row r="1033398" customFormat="1" x14ac:dyDescent="0.25"/>
    <row r="1033399" customFormat="1" x14ac:dyDescent="0.25"/>
    <row r="1033400" customFormat="1" x14ac:dyDescent="0.25"/>
    <row r="1033401" customFormat="1" x14ac:dyDescent="0.25"/>
    <row r="1033402" customFormat="1" x14ac:dyDescent="0.25"/>
    <row r="1033403" customFormat="1" x14ac:dyDescent="0.25"/>
    <row r="1033404" customFormat="1" x14ac:dyDescent="0.25"/>
    <row r="1033405" customFormat="1" x14ac:dyDescent="0.25"/>
    <row r="1033406" customFormat="1" x14ac:dyDescent="0.25"/>
    <row r="1033407" customFormat="1" x14ac:dyDescent="0.25"/>
    <row r="1033408" customFormat="1" x14ac:dyDescent="0.25"/>
    <row r="1033409" customFormat="1" x14ac:dyDescent="0.25"/>
    <row r="1033410" customFormat="1" x14ac:dyDescent="0.25"/>
    <row r="1033411" customFormat="1" x14ac:dyDescent="0.25"/>
    <row r="1033412" customFormat="1" x14ac:dyDescent="0.25"/>
    <row r="1033413" customFormat="1" x14ac:dyDescent="0.25"/>
    <row r="1033414" customFormat="1" x14ac:dyDescent="0.25"/>
    <row r="1033415" customFormat="1" x14ac:dyDescent="0.25"/>
    <row r="1033416" customFormat="1" x14ac:dyDescent="0.25"/>
    <row r="1033417" customFormat="1" x14ac:dyDescent="0.25"/>
    <row r="1033418" customFormat="1" x14ac:dyDescent="0.25"/>
    <row r="1033419" customFormat="1" x14ac:dyDescent="0.25"/>
    <row r="1033420" customFormat="1" x14ac:dyDescent="0.25"/>
    <row r="1033421" customFormat="1" x14ac:dyDescent="0.25"/>
    <row r="1033422" customFormat="1" x14ac:dyDescent="0.25"/>
    <row r="1033423" customFormat="1" x14ac:dyDescent="0.25"/>
    <row r="1033424" customFormat="1" x14ac:dyDescent="0.25"/>
    <row r="1033425" customFormat="1" x14ac:dyDescent="0.25"/>
    <row r="1033426" customFormat="1" x14ac:dyDescent="0.25"/>
    <row r="1033427" customFormat="1" x14ac:dyDescent="0.25"/>
    <row r="1033428" customFormat="1" x14ac:dyDescent="0.25"/>
    <row r="1033429" customFormat="1" x14ac:dyDescent="0.25"/>
    <row r="1033430" customFormat="1" x14ac:dyDescent="0.25"/>
    <row r="1033431" customFormat="1" x14ac:dyDescent="0.25"/>
    <row r="1033432" customFormat="1" x14ac:dyDescent="0.25"/>
    <row r="1033433" customFormat="1" x14ac:dyDescent="0.25"/>
    <row r="1033434" customFormat="1" x14ac:dyDescent="0.25"/>
    <row r="1033435" customFormat="1" x14ac:dyDescent="0.25"/>
    <row r="1033436" customFormat="1" x14ac:dyDescent="0.25"/>
    <row r="1033437" customFormat="1" x14ac:dyDescent="0.25"/>
    <row r="1033438" customFormat="1" x14ac:dyDescent="0.25"/>
    <row r="1033439" customFormat="1" x14ac:dyDescent="0.25"/>
    <row r="1033440" customFormat="1" x14ac:dyDescent="0.25"/>
    <row r="1033441" customFormat="1" x14ac:dyDescent="0.25"/>
    <row r="1033442" customFormat="1" x14ac:dyDescent="0.25"/>
    <row r="1033443" customFormat="1" x14ac:dyDescent="0.25"/>
    <row r="1033444" customFormat="1" x14ac:dyDescent="0.25"/>
    <row r="1033445" customFormat="1" x14ac:dyDescent="0.25"/>
    <row r="1033446" customFormat="1" x14ac:dyDescent="0.25"/>
    <row r="1033447" customFormat="1" x14ac:dyDescent="0.25"/>
    <row r="1033448" customFormat="1" x14ac:dyDescent="0.25"/>
    <row r="1033449" customFormat="1" x14ac:dyDescent="0.25"/>
    <row r="1033450" customFormat="1" x14ac:dyDescent="0.25"/>
    <row r="1033451" customFormat="1" x14ac:dyDescent="0.25"/>
    <row r="1033452" customFormat="1" x14ac:dyDescent="0.25"/>
    <row r="1033453" customFormat="1" x14ac:dyDescent="0.25"/>
    <row r="1033454" customFormat="1" x14ac:dyDescent="0.25"/>
    <row r="1033455" customFormat="1" x14ac:dyDescent="0.25"/>
    <row r="1033456" customFormat="1" x14ac:dyDescent="0.25"/>
    <row r="1033457" customFormat="1" x14ac:dyDescent="0.25"/>
    <row r="1033458" customFormat="1" x14ac:dyDescent="0.25"/>
    <row r="1033459" customFormat="1" x14ac:dyDescent="0.25"/>
    <row r="1033460" customFormat="1" x14ac:dyDescent="0.25"/>
    <row r="1033461" customFormat="1" x14ac:dyDescent="0.25"/>
    <row r="1033462" customFormat="1" x14ac:dyDescent="0.25"/>
    <row r="1033463" customFormat="1" x14ac:dyDescent="0.25"/>
    <row r="1033464" customFormat="1" x14ac:dyDescent="0.25"/>
    <row r="1033465" customFormat="1" x14ac:dyDescent="0.25"/>
    <row r="1033466" customFormat="1" x14ac:dyDescent="0.25"/>
    <row r="1033467" customFormat="1" x14ac:dyDescent="0.25"/>
    <row r="1033468" customFormat="1" x14ac:dyDescent="0.25"/>
    <row r="1033469" customFormat="1" x14ac:dyDescent="0.25"/>
    <row r="1033470" customFormat="1" x14ac:dyDescent="0.25"/>
    <row r="1033471" customFormat="1" x14ac:dyDescent="0.25"/>
    <row r="1033472" customFormat="1" x14ac:dyDescent="0.25"/>
    <row r="1033473" customFormat="1" x14ac:dyDescent="0.25"/>
    <row r="1033474" customFormat="1" x14ac:dyDescent="0.25"/>
    <row r="1033475" customFormat="1" x14ac:dyDescent="0.25"/>
    <row r="1033476" customFormat="1" x14ac:dyDescent="0.25"/>
    <row r="1033477" customFormat="1" x14ac:dyDescent="0.25"/>
    <row r="1033478" customFormat="1" x14ac:dyDescent="0.25"/>
    <row r="1033479" customFormat="1" x14ac:dyDescent="0.25"/>
    <row r="1033480" customFormat="1" x14ac:dyDescent="0.25"/>
    <row r="1033481" customFormat="1" x14ac:dyDescent="0.25"/>
    <row r="1033482" customFormat="1" x14ac:dyDescent="0.25"/>
    <row r="1033483" customFormat="1" x14ac:dyDescent="0.25"/>
    <row r="1033484" customFormat="1" x14ac:dyDescent="0.25"/>
    <row r="1033485" customFormat="1" x14ac:dyDescent="0.25"/>
    <row r="1033486" customFormat="1" x14ac:dyDescent="0.25"/>
    <row r="1033487" customFormat="1" x14ac:dyDescent="0.25"/>
    <row r="1033488" customFormat="1" x14ac:dyDescent="0.25"/>
    <row r="1033489" customFormat="1" x14ac:dyDescent="0.25"/>
    <row r="1033490" customFormat="1" x14ac:dyDescent="0.25"/>
    <row r="1033491" customFormat="1" x14ac:dyDescent="0.25"/>
    <row r="1033492" customFormat="1" x14ac:dyDescent="0.25"/>
    <row r="1033493" customFormat="1" x14ac:dyDescent="0.25"/>
    <row r="1033494" customFormat="1" x14ac:dyDescent="0.25"/>
    <row r="1033495" customFormat="1" x14ac:dyDescent="0.25"/>
    <row r="1033496" customFormat="1" x14ac:dyDescent="0.25"/>
    <row r="1033497" customFormat="1" x14ac:dyDescent="0.25"/>
    <row r="1033498" customFormat="1" x14ac:dyDescent="0.25"/>
    <row r="1033499" customFormat="1" x14ac:dyDescent="0.25"/>
    <row r="1033500" customFormat="1" x14ac:dyDescent="0.25"/>
    <row r="1033501" customFormat="1" x14ac:dyDescent="0.25"/>
    <row r="1033502" customFormat="1" x14ac:dyDescent="0.25"/>
    <row r="1033503" customFormat="1" x14ac:dyDescent="0.25"/>
    <row r="1033504" customFormat="1" x14ac:dyDescent="0.25"/>
    <row r="1033505" customFormat="1" x14ac:dyDescent="0.25"/>
    <row r="1033506" customFormat="1" x14ac:dyDescent="0.25"/>
    <row r="1033507" customFormat="1" x14ac:dyDescent="0.25"/>
    <row r="1033508" customFormat="1" x14ac:dyDescent="0.25"/>
    <row r="1033509" customFormat="1" x14ac:dyDescent="0.25"/>
    <row r="1033510" customFormat="1" x14ac:dyDescent="0.25"/>
    <row r="1033511" customFormat="1" x14ac:dyDescent="0.25"/>
    <row r="1033512" customFormat="1" x14ac:dyDescent="0.25"/>
    <row r="1033513" customFormat="1" x14ac:dyDescent="0.25"/>
    <row r="1033514" customFormat="1" x14ac:dyDescent="0.25"/>
    <row r="1033515" customFormat="1" x14ac:dyDescent="0.25"/>
    <row r="1033516" customFormat="1" x14ac:dyDescent="0.25"/>
    <row r="1033517" customFormat="1" x14ac:dyDescent="0.25"/>
    <row r="1033518" customFormat="1" x14ac:dyDescent="0.25"/>
    <row r="1033519" customFormat="1" x14ac:dyDescent="0.25"/>
    <row r="1033520" customFormat="1" x14ac:dyDescent="0.25"/>
    <row r="1033521" customFormat="1" x14ac:dyDescent="0.25"/>
    <row r="1033522" customFormat="1" x14ac:dyDescent="0.25"/>
    <row r="1033523" customFormat="1" x14ac:dyDescent="0.25"/>
    <row r="1033524" customFormat="1" x14ac:dyDescent="0.25"/>
    <row r="1033525" customFormat="1" x14ac:dyDescent="0.25"/>
    <row r="1033526" customFormat="1" x14ac:dyDescent="0.25"/>
    <row r="1033527" customFormat="1" x14ac:dyDescent="0.25"/>
    <row r="1033528" customFormat="1" x14ac:dyDescent="0.25"/>
    <row r="1033529" customFormat="1" x14ac:dyDescent="0.25"/>
    <row r="1033530" customFormat="1" x14ac:dyDescent="0.25"/>
    <row r="1033531" customFormat="1" x14ac:dyDescent="0.25"/>
    <row r="1033532" customFormat="1" x14ac:dyDescent="0.25"/>
    <row r="1033533" customFormat="1" x14ac:dyDescent="0.25"/>
    <row r="1033534" customFormat="1" x14ac:dyDescent="0.25"/>
    <row r="1033535" customFormat="1" x14ac:dyDescent="0.25"/>
    <row r="1033536" customFormat="1" x14ac:dyDescent="0.25"/>
    <row r="1033537" customFormat="1" x14ac:dyDescent="0.25"/>
    <row r="1033538" customFormat="1" x14ac:dyDescent="0.25"/>
    <row r="1033539" customFormat="1" x14ac:dyDescent="0.25"/>
    <row r="1033540" customFormat="1" x14ac:dyDescent="0.25"/>
    <row r="1033541" customFormat="1" x14ac:dyDescent="0.25"/>
    <row r="1033542" customFormat="1" x14ac:dyDescent="0.25"/>
    <row r="1033543" customFormat="1" x14ac:dyDescent="0.25"/>
    <row r="1033544" customFormat="1" x14ac:dyDescent="0.25"/>
    <row r="1033545" customFormat="1" x14ac:dyDescent="0.25"/>
    <row r="1033546" customFormat="1" x14ac:dyDescent="0.25"/>
    <row r="1033547" customFormat="1" x14ac:dyDescent="0.25"/>
    <row r="1033548" customFormat="1" x14ac:dyDescent="0.25"/>
    <row r="1033549" customFormat="1" x14ac:dyDescent="0.25"/>
    <row r="1033550" customFormat="1" x14ac:dyDescent="0.25"/>
    <row r="1033551" customFormat="1" x14ac:dyDescent="0.25"/>
    <row r="1033552" customFormat="1" x14ac:dyDescent="0.25"/>
    <row r="1033553" customFormat="1" x14ac:dyDescent="0.25"/>
    <row r="1033554" customFormat="1" x14ac:dyDescent="0.25"/>
    <row r="1033555" customFormat="1" x14ac:dyDescent="0.25"/>
    <row r="1033556" customFormat="1" x14ac:dyDescent="0.25"/>
    <row r="1033557" customFormat="1" x14ac:dyDescent="0.25"/>
    <row r="1033558" customFormat="1" x14ac:dyDescent="0.25"/>
    <row r="1033559" customFormat="1" x14ac:dyDescent="0.25"/>
    <row r="1033560" customFormat="1" x14ac:dyDescent="0.25"/>
    <row r="1033561" customFormat="1" x14ac:dyDescent="0.25"/>
    <row r="1033562" customFormat="1" x14ac:dyDescent="0.25"/>
    <row r="1033563" customFormat="1" x14ac:dyDescent="0.25"/>
    <row r="1033564" customFormat="1" x14ac:dyDescent="0.25"/>
    <row r="1033565" customFormat="1" x14ac:dyDescent="0.25"/>
    <row r="1033566" customFormat="1" x14ac:dyDescent="0.25"/>
    <row r="1033567" customFormat="1" x14ac:dyDescent="0.25"/>
    <row r="1033568" customFormat="1" x14ac:dyDescent="0.25"/>
    <row r="1033569" customFormat="1" x14ac:dyDescent="0.25"/>
    <row r="1033570" customFormat="1" x14ac:dyDescent="0.25"/>
    <row r="1033571" customFormat="1" x14ac:dyDescent="0.25"/>
    <row r="1033572" customFormat="1" x14ac:dyDescent="0.25"/>
    <row r="1033573" customFormat="1" x14ac:dyDescent="0.25"/>
    <row r="1033574" customFormat="1" x14ac:dyDescent="0.25"/>
    <row r="1033575" customFormat="1" x14ac:dyDescent="0.25"/>
    <row r="1033576" customFormat="1" x14ac:dyDescent="0.25"/>
    <row r="1033577" customFormat="1" x14ac:dyDescent="0.25"/>
    <row r="1033578" customFormat="1" x14ac:dyDescent="0.25"/>
    <row r="1033579" customFormat="1" x14ac:dyDescent="0.25"/>
    <row r="1033580" customFormat="1" x14ac:dyDescent="0.25"/>
    <row r="1033581" customFormat="1" x14ac:dyDescent="0.25"/>
    <row r="1033582" customFormat="1" x14ac:dyDescent="0.25"/>
    <row r="1033583" customFormat="1" x14ac:dyDescent="0.25"/>
    <row r="1033584" customFormat="1" x14ac:dyDescent="0.25"/>
    <row r="1033585" customFormat="1" x14ac:dyDescent="0.25"/>
    <row r="1033586" customFormat="1" x14ac:dyDescent="0.25"/>
    <row r="1033587" customFormat="1" x14ac:dyDescent="0.25"/>
    <row r="1033588" customFormat="1" x14ac:dyDescent="0.25"/>
    <row r="1033589" customFormat="1" x14ac:dyDescent="0.25"/>
    <row r="1033590" customFormat="1" x14ac:dyDescent="0.25"/>
    <row r="1033591" customFormat="1" x14ac:dyDescent="0.25"/>
    <row r="1033592" customFormat="1" x14ac:dyDescent="0.25"/>
    <row r="1033593" customFormat="1" x14ac:dyDescent="0.25"/>
    <row r="1033594" customFormat="1" x14ac:dyDescent="0.25"/>
    <row r="1033595" customFormat="1" x14ac:dyDescent="0.25"/>
    <row r="1033596" customFormat="1" x14ac:dyDescent="0.25"/>
    <row r="1033597" customFormat="1" x14ac:dyDescent="0.25"/>
    <row r="1033598" customFormat="1" x14ac:dyDescent="0.25"/>
    <row r="1033599" customFormat="1" x14ac:dyDescent="0.25"/>
    <row r="1033600" customFormat="1" x14ac:dyDescent="0.25"/>
    <row r="1033601" customFormat="1" x14ac:dyDescent="0.25"/>
    <row r="1033602" customFormat="1" x14ac:dyDescent="0.25"/>
    <row r="1033603" customFormat="1" x14ac:dyDescent="0.25"/>
    <row r="1033604" customFormat="1" x14ac:dyDescent="0.25"/>
    <row r="1033605" customFormat="1" x14ac:dyDescent="0.25"/>
    <row r="1033606" customFormat="1" x14ac:dyDescent="0.25"/>
    <row r="1033607" customFormat="1" x14ac:dyDescent="0.25"/>
    <row r="1033608" customFormat="1" x14ac:dyDescent="0.25"/>
    <row r="1033609" customFormat="1" x14ac:dyDescent="0.25"/>
    <row r="1033610" customFormat="1" x14ac:dyDescent="0.25"/>
    <row r="1033611" customFormat="1" x14ac:dyDescent="0.25"/>
    <row r="1033612" customFormat="1" x14ac:dyDescent="0.25"/>
    <row r="1033613" customFormat="1" x14ac:dyDescent="0.25"/>
    <row r="1033614" customFormat="1" x14ac:dyDescent="0.25"/>
    <row r="1033615" customFormat="1" x14ac:dyDescent="0.25"/>
    <row r="1033616" customFormat="1" x14ac:dyDescent="0.25"/>
    <row r="1033617" customFormat="1" x14ac:dyDescent="0.25"/>
    <row r="1033618" customFormat="1" x14ac:dyDescent="0.25"/>
    <row r="1033619" customFormat="1" x14ac:dyDescent="0.25"/>
    <row r="1033620" customFormat="1" x14ac:dyDescent="0.25"/>
    <row r="1033621" customFormat="1" x14ac:dyDescent="0.25"/>
    <row r="1033622" customFormat="1" x14ac:dyDescent="0.25"/>
    <row r="1033623" customFormat="1" x14ac:dyDescent="0.25"/>
    <row r="1033624" customFormat="1" x14ac:dyDescent="0.25"/>
    <row r="1033625" customFormat="1" x14ac:dyDescent="0.25"/>
    <row r="1033626" customFormat="1" x14ac:dyDescent="0.25"/>
    <row r="1033627" customFormat="1" x14ac:dyDescent="0.25"/>
    <row r="1033628" customFormat="1" x14ac:dyDescent="0.25"/>
    <row r="1033629" customFormat="1" x14ac:dyDescent="0.25"/>
    <row r="1033630" customFormat="1" x14ac:dyDescent="0.25"/>
    <row r="1033631" customFormat="1" x14ac:dyDescent="0.25"/>
    <row r="1033632" customFormat="1" x14ac:dyDescent="0.25"/>
    <row r="1033633" customFormat="1" x14ac:dyDescent="0.25"/>
    <row r="1033634" customFormat="1" x14ac:dyDescent="0.25"/>
    <row r="1033635" customFormat="1" x14ac:dyDescent="0.25"/>
    <row r="1033636" customFormat="1" x14ac:dyDescent="0.25"/>
    <row r="1033637" customFormat="1" x14ac:dyDescent="0.25"/>
    <row r="1033638" customFormat="1" x14ac:dyDescent="0.25"/>
    <row r="1033639" customFormat="1" x14ac:dyDescent="0.25"/>
    <row r="1033640" customFormat="1" x14ac:dyDescent="0.25"/>
    <row r="1033641" customFormat="1" x14ac:dyDescent="0.25"/>
    <row r="1033642" customFormat="1" x14ac:dyDescent="0.25"/>
    <row r="1033643" customFormat="1" x14ac:dyDescent="0.25"/>
    <row r="1033644" customFormat="1" x14ac:dyDescent="0.25"/>
    <row r="1033645" customFormat="1" x14ac:dyDescent="0.25"/>
    <row r="1033646" customFormat="1" x14ac:dyDescent="0.25"/>
    <row r="1033647" customFormat="1" x14ac:dyDescent="0.25"/>
    <row r="1033648" customFormat="1" x14ac:dyDescent="0.25"/>
    <row r="1033649" customFormat="1" x14ac:dyDescent="0.25"/>
    <row r="1033650" customFormat="1" x14ac:dyDescent="0.25"/>
    <row r="1033651" customFormat="1" x14ac:dyDescent="0.25"/>
    <row r="1033652" customFormat="1" x14ac:dyDescent="0.25"/>
    <row r="1033653" customFormat="1" x14ac:dyDescent="0.25"/>
    <row r="1033654" customFormat="1" x14ac:dyDescent="0.25"/>
    <row r="1033655" customFormat="1" x14ac:dyDescent="0.25"/>
    <row r="1033656" customFormat="1" x14ac:dyDescent="0.25"/>
    <row r="1033657" customFormat="1" x14ac:dyDescent="0.25"/>
    <row r="1033658" customFormat="1" x14ac:dyDescent="0.25"/>
    <row r="1033659" customFormat="1" x14ac:dyDescent="0.25"/>
    <row r="1033660" customFormat="1" x14ac:dyDescent="0.25"/>
    <row r="1033661" customFormat="1" x14ac:dyDescent="0.25"/>
    <row r="1033662" customFormat="1" x14ac:dyDescent="0.25"/>
    <row r="1033663" customFormat="1" x14ac:dyDescent="0.25"/>
    <row r="1033664" customFormat="1" x14ac:dyDescent="0.25"/>
    <row r="1033665" customFormat="1" x14ac:dyDescent="0.25"/>
    <row r="1033666" customFormat="1" x14ac:dyDescent="0.25"/>
    <row r="1033667" customFormat="1" x14ac:dyDescent="0.25"/>
    <row r="1033668" customFormat="1" x14ac:dyDescent="0.25"/>
    <row r="1033669" customFormat="1" x14ac:dyDescent="0.25"/>
    <row r="1033670" customFormat="1" x14ac:dyDescent="0.25"/>
    <row r="1033671" customFormat="1" x14ac:dyDescent="0.25"/>
    <row r="1033672" customFormat="1" x14ac:dyDescent="0.25"/>
    <row r="1033673" customFormat="1" x14ac:dyDescent="0.25"/>
    <row r="1033674" customFormat="1" x14ac:dyDescent="0.25"/>
    <row r="1033675" customFormat="1" x14ac:dyDescent="0.25"/>
    <row r="1033676" customFormat="1" x14ac:dyDescent="0.25"/>
    <row r="1033677" customFormat="1" x14ac:dyDescent="0.25"/>
    <row r="1033678" customFormat="1" x14ac:dyDescent="0.25"/>
    <row r="1033679" customFormat="1" x14ac:dyDescent="0.25"/>
    <row r="1033680" customFormat="1" x14ac:dyDescent="0.25"/>
    <row r="1033681" customFormat="1" x14ac:dyDescent="0.25"/>
    <row r="1033682" customFormat="1" x14ac:dyDescent="0.25"/>
    <row r="1033683" customFormat="1" x14ac:dyDescent="0.25"/>
    <row r="1033684" customFormat="1" x14ac:dyDescent="0.25"/>
    <row r="1033685" customFormat="1" x14ac:dyDescent="0.25"/>
    <row r="1033686" customFormat="1" x14ac:dyDescent="0.25"/>
    <row r="1033687" customFormat="1" x14ac:dyDescent="0.25"/>
    <row r="1033688" customFormat="1" x14ac:dyDescent="0.25"/>
    <row r="1033689" customFormat="1" x14ac:dyDescent="0.25"/>
    <row r="1033690" customFormat="1" x14ac:dyDescent="0.25"/>
    <row r="1033691" customFormat="1" x14ac:dyDescent="0.25"/>
    <row r="1033692" customFormat="1" x14ac:dyDescent="0.25"/>
    <row r="1033693" customFormat="1" x14ac:dyDescent="0.25"/>
    <row r="1033694" customFormat="1" x14ac:dyDescent="0.25"/>
    <row r="1033695" customFormat="1" x14ac:dyDescent="0.25"/>
    <row r="1033696" customFormat="1" x14ac:dyDescent="0.25"/>
    <row r="1033697" customFormat="1" x14ac:dyDescent="0.25"/>
    <row r="1033698" customFormat="1" x14ac:dyDescent="0.25"/>
    <row r="1033699" customFormat="1" x14ac:dyDescent="0.25"/>
    <row r="1033700" customFormat="1" x14ac:dyDescent="0.25"/>
    <row r="1033701" customFormat="1" x14ac:dyDescent="0.25"/>
    <row r="1033702" customFormat="1" x14ac:dyDescent="0.25"/>
    <row r="1033703" customFormat="1" x14ac:dyDescent="0.25"/>
    <row r="1033704" customFormat="1" x14ac:dyDescent="0.25"/>
    <row r="1033705" customFormat="1" x14ac:dyDescent="0.25"/>
    <row r="1033706" customFormat="1" x14ac:dyDescent="0.25"/>
    <row r="1033707" customFormat="1" x14ac:dyDescent="0.25"/>
    <row r="1033708" customFormat="1" x14ac:dyDescent="0.25"/>
    <row r="1033709" customFormat="1" x14ac:dyDescent="0.25"/>
    <row r="1033710" customFormat="1" x14ac:dyDescent="0.25"/>
    <row r="1033711" customFormat="1" x14ac:dyDescent="0.25"/>
    <row r="1033712" customFormat="1" x14ac:dyDescent="0.25"/>
    <row r="1033713" customFormat="1" x14ac:dyDescent="0.25"/>
    <row r="1033714" customFormat="1" x14ac:dyDescent="0.25"/>
    <row r="1033715" customFormat="1" x14ac:dyDescent="0.25"/>
    <row r="1033716" customFormat="1" x14ac:dyDescent="0.25"/>
    <row r="1033717" customFormat="1" x14ac:dyDescent="0.25"/>
    <row r="1033718" customFormat="1" x14ac:dyDescent="0.25"/>
    <row r="1033719" customFormat="1" x14ac:dyDescent="0.25"/>
    <row r="1033720" customFormat="1" x14ac:dyDescent="0.25"/>
    <row r="1033721" customFormat="1" x14ac:dyDescent="0.25"/>
    <row r="1033722" customFormat="1" x14ac:dyDescent="0.25"/>
    <row r="1033723" customFormat="1" x14ac:dyDescent="0.25"/>
    <row r="1033724" customFormat="1" x14ac:dyDescent="0.25"/>
    <row r="1033725" customFormat="1" x14ac:dyDescent="0.25"/>
    <row r="1033726" customFormat="1" x14ac:dyDescent="0.25"/>
    <row r="1033727" customFormat="1" x14ac:dyDescent="0.25"/>
    <row r="1033728" customFormat="1" x14ac:dyDescent="0.25"/>
    <row r="1033729" customFormat="1" x14ac:dyDescent="0.25"/>
    <row r="1033730" customFormat="1" x14ac:dyDescent="0.25"/>
    <row r="1033731" customFormat="1" x14ac:dyDescent="0.25"/>
    <row r="1033732" customFormat="1" x14ac:dyDescent="0.25"/>
    <row r="1033733" customFormat="1" x14ac:dyDescent="0.25"/>
    <row r="1033734" customFormat="1" x14ac:dyDescent="0.25"/>
    <row r="1033735" customFormat="1" x14ac:dyDescent="0.25"/>
    <row r="1033736" customFormat="1" x14ac:dyDescent="0.25"/>
    <row r="1033737" customFormat="1" x14ac:dyDescent="0.25"/>
    <row r="1033738" customFormat="1" x14ac:dyDescent="0.25"/>
    <row r="1033739" customFormat="1" x14ac:dyDescent="0.25"/>
    <row r="1033740" customFormat="1" x14ac:dyDescent="0.25"/>
    <row r="1033741" customFormat="1" x14ac:dyDescent="0.25"/>
    <row r="1033742" customFormat="1" x14ac:dyDescent="0.25"/>
    <row r="1033743" customFormat="1" x14ac:dyDescent="0.25"/>
    <row r="1033744" customFormat="1" x14ac:dyDescent="0.25"/>
    <row r="1033745" customFormat="1" x14ac:dyDescent="0.25"/>
    <row r="1033746" customFormat="1" x14ac:dyDescent="0.25"/>
    <row r="1033747" customFormat="1" x14ac:dyDescent="0.25"/>
    <row r="1033748" customFormat="1" x14ac:dyDescent="0.25"/>
    <row r="1033749" customFormat="1" x14ac:dyDescent="0.25"/>
    <row r="1033750" customFormat="1" x14ac:dyDescent="0.25"/>
    <row r="1033751" customFormat="1" x14ac:dyDescent="0.25"/>
    <row r="1033752" customFormat="1" x14ac:dyDescent="0.25"/>
    <row r="1033753" customFormat="1" x14ac:dyDescent="0.25"/>
    <row r="1033754" customFormat="1" x14ac:dyDescent="0.25"/>
    <row r="1033755" customFormat="1" x14ac:dyDescent="0.25"/>
    <row r="1033756" customFormat="1" x14ac:dyDescent="0.25"/>
    <row r="1033757" customFormat="1" x14ac:dyDescent="0.25"/>
    <row r="1033758" customFormat="1" x14ac:dyDescent="0.25"/>
    <row r="1033759" customFormat="1" x14ac:dyDescent="0.25"/>
    <row r="1033760" customFormat="1" x14ac:dyDescent="0.25"/>
    <row r="1033761" customFormat="1" x14ac:dyDescent="0.25"/>
    <row r="1033762" customFormat="1" x14ac:dyDescent="0.25"/>
    <row r="1033763" customFormat="1" x14ac:dyDescent="0.25"/>
    <row r="1033764" customFormat="1" x14ac:dyDescent="0.25"/>
    <row r="1033765" customFormat="1" x14ac:dyDescent="0.25"/>
    <row r="1033766" customFormat="1" x14ac:dyDescent="0.25"/>
    <row r="1033767" customFormat="1" x14ac:dyDescent="0.25"/>
    <row r="1033768" customFormat="1" x14ac:dyDescent="0.25"/>
    <row r="1033769" customFormat="1" x14ac:dyDescent="0.25"/>
    <row r="1033770" customFormat="1" x14ac:dyDescent="0.25"/>
    <row r="1033771" customFormat="1" x14ac:dyDescent="0.25"/>
    <row r="1033772" customFormat="1" x14ac:dyDescent="0.25"/>
    <row r="1033773" customFormat="1" x14ac:dyDescent="0.25"/>
    <row r="1033774" customFormat="1" x14ac:dyDescent="0.25"/>
    <row r="1033775" customFormat="1" x14ac:dyDescent="0.25"/>
    <row r="1033776" customFormat="1" x14ac:dyDescent="0.25"/>
    <row r="1033777" customFormat="1" x14ac:dyDescent="0.25"/>
    <row r="1033778" customFormat="1" x14ac:dyDescent="0.25"/>
    <row r="1033779" customFormat="1" x14ac:dyDescent="0.25"/>
    <row r="1033780" customFormat="1" x14ac:dyDescent="0.25"/>
    <row r="1033781" customFormat="1" x14ac:dyDescent="0.25"/>
    <row r="1033782" customFormat="1" x14ac:dyDescent="0.25"/>
    <row r="1033783" customFormat="1" x14ac:dyDescent="0.25"/>
    <row r="1033784" customFormat="1" x14ac:dyDescent="0.25"/>
    <row r="1033785" customFormat="1" x14ac:dyDescent="0.25"/>
    <row r="1033786" customFormat="1" x14ac:dyDescent="0.25"/>
    <row r="1033787" customFormat="1" x14ac:dyDescent="0.25"/>
    <row r="1033788" customFormat="1" x14ac:dyDescent="0.25"/>
    <row r="1033789" customFormat="1" x14ac:dyDescent="0.25"/>
    <row r="1033790" customFormat="1" x14ac:dyDescent="0.25"/>
    <row r="1033791" customFormat="1" x14ac:dyDescent="0.25"/>
    <row r="1033792" customFormat="1" x14ac:dyDescent="0.25"/>
    <row r="1033793" customFormat="1" x14ac:dyDescent="0.25"/>
    <row r="1033794" customFormat="1" x14ac:dyDescent="0.25"/>
    <row r="1033795" customFormat="1" x14ac:dyDescent="0.25"/>
    <row r="1033796" customFormat="1" x14ac:dyDescent="0.25"/>
    <row r="1033797" customFormat="1" x14ac:dyDescent="0.25"/>
    <row r="1033798" customFormat="1" x14ac:dyDescent="0.25"/>
    <row r="1033799" customFormat="1" x14ac:dyDescent="0.25"/>
    <row r="1033800" customFormat="1" x14ac:dyDescent="0.25"/>
    <row r="1033801" customFormat="1" x14ac:dyDescent="0.25"/>
    <row r="1033802" customFormat="1" x14ac:dyDescent="0.25"/>
    <row r="1033803" customFormat="1" x14ac:dyDescent="0.25"/>
    <row r="1033804" customFormat="1" x14ac:dyDescent="0.25"/>
    <row r="1033805" customFormat="1" x14ac:dyDescent="0.25"/>
    <row r="1033806" customFormat="1" x14ac:dyDescent="0.25"/>
    <row r="1033807" customFormat="1" x14ac:dyDescent="0.25"/>
    <row r="1033808" customFormat="1" x14ac:dyDescent="0.25"/>
    <row r="1033809" customFormat="1" x14ac:dyDescent="0.25"/>
    <row r="1033810" customFormat="1" x14ac:dyDescent="0.25"/>
    <row r="1033811" customFormat="1" x14ac:dyDescent="0.25"/>
    <row r="1033812" customFormat="1" x14ac:dyDescent="0.25"/>
    <row r="1033813" customFormat="1" x14ac:dyDescent="0.25"/>
    <row r="1033814" customFormat="1" x14ac:dyDescent="0.25"/>
    <row r="1033815" customFormat="1" x14ac:dyDescent="0.25"/>
    <row r="1033816" customFormat="1" x14ac:dyDescent="0.25"/>
    <row r="1033817" customFormat="1" x14ac:dyDescent="0.25"/>
    <row r="1033818" customFormat="1" x14ac:dyDescent="0.25"/>
    <row r="1033819" customFormat="1" x14ac:dyDescent="0.25"/>
    <row r="1033820" customFormat="1" x14ac:dyDescent="0.25"/>
    <row r="1033821" customFormat="1" x14ac:dyDescent="0.25"/>
    <row r="1033822" customFormat="1" x14ac:dyDescent="0.25"/>
    <row r="1033823" customFormat="1" x14ac:dyDescent="0.25"/>
    <row r="1033824" customFormat="1" x14ac:dyDescent="0.25"/>
    <row r="1033825" customFormat="1" x14ac:dyDescent="0.25"/>
    <row r="1033826" customFormat="1" x14ac:dyDescent="0.25"/>
    <row r="1033827" customFormat="1" x14ac:dyDescent="0.25"/>
    <row r="1033828" customFormat="1" x14ac:dyDescent="0.25"/>
    <row r="1033829" customFormat="1" x14ac:dyDescent="0.25"/>
    <row r="1033830" customFormat="1" x14ac:dyDescent="0.25"/>
    <row r="1033831" customFormat="1" x14ac:dyDescent="0.25"/>
    <row r="1033832" customFormat="1" x14ac:dyDescent="0.25"/>
    <row r="1033833" customFormat="1" x14ac:dyDescent="0.25"/>
    <row r="1033834" customFormat="1" x14ac:dyDescent="0.25"/>
    <row r="1033835" customFormat="1" x14ac:dyDescent="0.25"/>
    <row r="1033836" customFormat="1" x14ac:dyDescent="0.25"/>
    <row r="1033837" customFormat="1" x14ac:dyDescent="0.25"/>
    <row r="1033838" customFormat="1" x14ac:dyDescent="0.25"/>
    <row r="1033839" customFormat="1" x14ac:dyDescent="0.25"/>
    <row r="1033840" customFormat="1" x14ac:dyDescent="0.25"/>
    <row r="1033841" customFormat="1" x14ac:dyDescent="0.25"/>
    <row r="1033842" customFormat="1" x14ac:dyDescent="0.25"/>
    <row r="1033843" customFormat="1" x14ac:dyDescent="0.25"/>
    <row r="1033844" customFormat="1" x14ac:dyDescent="0.25"/>
    <row r="1033845" customFormat="1" x14ac:dyDescent="0.25"/>
    <row r="1033846" customFormat="1" x14ac:dyDescent="0.25"/>
    <row r="1033847" customFormat="1" x14ac:dyDescent="0.25"/>
    <row r="1033848" customFormat="1" x14ac:dyDescent="0.25"/>
    <row r="1033849" customFormat="1" x14ac:dyDescent="0.25"/>
    <row r="1033850" customFormat="1" x14ac:dyDescent="0.25"/>
    <row r="1033851" customFormat="1" x14ac:dyDescent="0.25"/>
    <row r="1033852" customFormat="1" x14ac:dyDescent="0.25"/>
    <row r="1033853" customFormat="1" x14ac:dyDescent="0.25"/>
    <row r="1033854" customFormat="1" x14ac:dyDescent="0.25"/>
    <row r="1033855" customFormat="1" x14ac:dyDescent="0.25"/>
    <row r="1033856" customFormat="1" x14ac:dyDescent="0.25"/>
    <row r="1033857" customFormat="1" x14ac:dyDescent="0.25"/>
    <row r="1033858" customFormat="1" x14ac:dyDescent="0.25"/>
    <row r="1033859" customFormat="1" x14ac:dyDescent="0.25"/>
    <row r="1033860" customFormat="1" x14ac:dyDescent="0.25"/>
    <row r="1033861" customFormat="1" x14ac:dyDescent="0.25"/>
    <row r="1033862" customFormat="1" x14ac:dyDescent="0.25"/>
    <row r="1033863" customFormat="1" x14ac:dyDescent="0.25"/>
    <row r="1033864" customFormat="1" x14ac:dyDescent="0.25"/>
    <row r="1033865" customFormat="1" x14ac:dyDescent="0.25"/>
    <row r="1033866" customFormat="1" x14ac:dyDescent="0.25"/>
    <row r="1033867" customFormat="1" x14ac:dyDescent="0.25"/>
    <row r="1033868" customFormat="1" x14ac:dyDescent="0.25"/>
    <row r="1033869" customFormat="1" x14ac:dyDescent="0.25"/>
    <row r="1033870" customFormat="1" x14ac:dyDescent="0.25"/>
    <row r="1033871" customFormat="1" x14ac:dyDescent="0.25"/>
    <row r="1033872" customFormat="1" x14ac:dyDescent="0.25"/>
    <row r="1033873" customFormat="1" x14ac:dyDescent="0.25"/>
    <row r="1033874" customFormat="1" x14ac:dyDescent="0.25"/>
    <row r="1033875" customFormat="1" x14ac:dyDescent="0.25"/>
    <row r="1033876" customFormat="1" x14ac:dyDescent="0.25"/>
    <row r="1033877" customFormat="1" x14ac:dyDescent="0.25"/>
    <row r="1033878" customFormat="1" x14ac:dyDescent="0.25"/>
    <row r="1033879" customFormat="1" x14ac:dyDescent="0.25"/>
    <row r="1033880" customFormat="1" x14ac:dyDescent="0.25"/>
    <row r="1033881" customFormat="1" x14ac:dyDescent="0.25"/>
    <row r="1033882" customFormat="1" x14ac:dyDescent="0.25"/>
    <row r="1033883" customFormat="1" x14ac:dyDescent="0.25"/>
    <row r="1033884" customFormat="1" x14ac:dyDescent="0.25"/>
    <row r="1033885" customFormat="1" x14ac:dyDescent="0.25"/>
    <row r="1033886" customFormat="1" x14ac:dyDescent="0.25"/>
    <row r="1033887" customFormat="1" x14ac:dyDescent="0.25"/>
    <row r="1033888" customFormat="1" x14ac:dyDescent="0.25"/>
    <row r="1033889" customFormat="1" x14ac:dyDescent="0.25"/>
    <row r="1033890" customFormat="1" x14ac:dyDescent="0.25"/>
    <row r="1033891" customFormat="1" x14ac:dyDescent="0.25"/>
    <row r="1033892" customFormat="1" x14ac:dyDescent="0.25"/>
    <row r="1033893" customFormat="1" x14ac:dyDescent="0.25"/>
    <row r="1033894" customFormat="1" x14ac:dyDescent="0.25"/>
    <row r="1033895" customFormat="1" x14ac:dyDescent="0.25"/>
    <row r="1033896" customFormat="1" x14ac:dyDescent="0.25"/>
    <row r="1033897" customFormat="1" x14ac:dyDescent="0.25"/>
    <row r="1033898" customFormat="1" x14ac:dyDescent="0.25"/>
    <row r="1033899" customFormat="1" x14ac:dyDescent="0.25"/>
    <row r="1033900" customFormat="1" x14ac:dyDescent="0.25"/>
    <row r="1033901" customFormat="1" x14ac:dyDescent="0.25"/>
    <row r="1033902" customFormat="1" x14ac:dyDescent="0.25"/>
    <row r="1033903" customFormat="1" x14ac:dyDescent="0.25"/>
    <row r="1033904" customFormat="1" x14ac:dyDescent="0.25"/>
    <row r="1033905" customFormat="1" x14ac:dyDescent="0.25"/>
    <row r="1033906" customFormat="1" x14ac:dyDescent="0.25"/>
    <row r="1033907" customFormat="1" x14ac:dyDescent="0.25"/>
    <row r="1033908" customFormat="1" x14ac:dyDescent="0.25"/>
    <row r="1033909" customFormat="1" x14ac:dyDescent="0.25"/>
    <row r="1033910" customFormat="1" x14ac:dyDescent="0.25"/>
    <row r="1033911" customFormat="1" x14ac:dyDescent="0.25"/>
    <row r="1033912" customFormat="1" x14ac:dyDescent="0.25"/>
    <row r="1033913" customFormat="1" x14ac:dyDescent="0.25"/>
    <row r="1033914" customFormat="1" x14ac:dyDescent="0.25"/>
    <row r="1033915" customFormat="1" x14ac:dyDescent="0.25"/>
    <row r="1033916" customFormat="1" x14ac:dyDescent="0.25"/>
    <row r="1033917" customFormat="1" x14ac:dyDescent="0.25"/>
    <row r="1033918" customFormat="1" x14ac:dyDescent="0.25"/>
    <row r="1033919" customFormat="1" x14ac:dyDescent="0.25"/>
    <row r="1033920" customFormat="1" x14ac:dyDescent="0.25"/>
    <row r="1033921" customFormat="1" x14ac:dyDescent="0.25"/>
    <row r="1033922" customFormat="1" x14ac:dyDescent="0.25"/>
    <row r="1033923" customFormat="1" x14ac:dyDescent="0.25"/>
    <row r="1033924" customFormat="1" x14ac:dyDescent="0.25"/>
    <row r="1033925" customFormat="1" x14ac:dyDescent="0.25"/>
    <row r="1033926" customFormat="1" x14ac:dyDescent="0.25"/>
    <row r="1033927" customFormat="1" x14ac:dyDescent="0.25"/>
    <row r="1033928" customFormat="1" x14ac:dyDescent="0.25"/>
    <row r="1033929" customFormat="1" x14ac:dyDescent="0.25"/>
    <row r="1033930" customFormat="1" x14ac:dyDescent="0.25"/>
    <row r="1033931" customFormat="1" x14ac:dyDescent="0.25"/>
    <row r="1033932" customFormat="1" x14ac:dyDescent="0.25"/>
    <row r="1033933" customFormat="1" x14ac:dyDescent="0.25"/>
    <row r="1033934" customFormat="1" x14ac:dyDescent="0.25"/>
    <row r="1033935" customFormat="1" x14ac:dyDescent="0.25"/>
    <row r="1033936" customFormat="1" x14ac:dyDescent="0.25"/>
    <row r="1033937" customFormat="1" x14ac:dyDescent="0.25"/>
    <row r="1033938" customFormat="1" x14ac:dyDescent="0.25"/>
    <row r="1033939" customFormat="1" x14ac:dyDescent="0.25"/>
    <row r="1033940" customFormat="1" x14ac:dyDescent="0.25"/>
    <row r="1033941" customFormat="1" x14ac:dyDescent="0.25"/>
    <row r="1033942" customFormat="1" x14ac:dyDescent="0.25"/>
    <row r="1033943" customFormat="1" x14ac:dyDescent="0.25"/>
    <row r="1033944" customFormat="1" x14ac:dyDescent="0.25"/>
    <row r="1033945" customFormat="1" x14ac:dyDescent="0.25"/>
    <row r="1033946" customFormat="1" x14ac:dyDescent="0.25"/>
    <row r="1033947" customFormat="1" x14ac:dyDescent="0.25"/>
    <row r="1033948" customFormat="1" x14ac:dyDescent="0.25"/>
    <row r="1033949" customFormat="1" x14ac:dyDescent="0.25"/>
    <row r="1033950" customFormat="1" x14ac:dyDescent="0.25"/>
    <row r="1033951" customFormat="1" x14ac:dyDescent="0.25"/>
    <row r="1033952" customFormat="1" x14ac:dyDescent="0.25"/>
    <row r="1033953" customFormat="1" x14ac:dyDescent="0.25"/>
    <row r="1033954" customFormat="1" x14ac:dyDescent="0.25"/>
    <row r="1033955" customFormat="1" x14ac:dyDescent="0.25"/>
    <row r="1033956" customFormat="1" x14ac:dyDescent="0.25"/>
    <row r="1033957" customFormat="1" x14ac:dyDescent="0.25"/>
    <row r="1033958" customFormat="1" x14ac:dyDescent="0.25"/>
    <row r="1033959" customFormat="1" x14ac:dyDescent="0.25"/>
    <row r="1033960" customFormat="1" x14ac:dyDescent="0.25"/>
    <row r="1033961" customFormat="1" x14ac:dyDescent="0.25"/>
    <row r="1033962" customFormat="1" x14ac:dyDescent="0.25"/>
    <row r="1033963" customFormat="1" x14ac:dyDescent="0.25"/>
    <row r="1033964" customFormat="1" x14ac:dyDescent="0.25"/>
    <row r="1033965" customFormat="1" x14ac:dyDescent="0.25"/>
    <row r="1033966" customFormat="1" x14ac:dyDescent="0.25"/>
    <row r="1033967" customFormat="1" x14ac:dyDescent="0.25"/>
    <row r="1033968" customFormat="1" x14ac:dyDescent="0.25"/>
    <row r="1033969" customFormat="1" x14ac:dyDescent="0.25"/>
    <row r="1033970" customFormat="1" x14ac:dyDescent="0.25"/>
    <row r="1033971" customFormat="1" x14ac:dyDescent="0.25"/>
    <row r="1033972" customFormat="1" x14ac:dyDescent="0.25"/>
    <row r="1033973" customFormat="1" x14ac:dyDescent="0.25"/>
    <row r="1033974" customFormat="1" x14ac:dyDescent="0.25"/>
    <row r="1033975" customFormat="1" x14ac:dyDescent="0.25"/>
    <row r="1033976" customFormat="1" x14ac:dyDescent="0.25"/>
    <row r="1033977" customFormat="1" x14ac:dyDescent="0.25"/>
    <row r="1033978" customFormat="1" x14ac:dyDescent="0.25"/>
    <row r="1033979" customFormat="1" x14ac:dyDescent="0.25"/>
    <row r="1033980" customFormat="1" x14ac:dyDescent="0.25"/>
    <row r="1033981" customFormat="1" x14ac:dyDescent="0.25"/>
    <row r="1033982" customFormat="1" x14ac:dyDescent="0.25"/>
    <row r="1033983" customFormat="1" x14ac:dyDescent="0.25"/>
    <row r="1033984" customFormat="1" x14ac:dyDescent="0.25"/>
    <row r="1033985" customFormat="1" x14ac:dyDescent="0.25"/>
    <row r="1033986" customFormat="1" x14ac:dyDescent="0.25"/>
    <row r="1033987" customFormat="1" x14ac:dyDescent="0.25"/>
    <row r="1033988" customFormat="1" x14ac:dyDescent="0.25"/>
    <row r="1033989" customFormat="1" x14ac:dyDescent="0.25"/>
    <row r="1033990" customFormat="1" x14ac:dyDescent="0.25"/>
    <row r="1033991" customFormat="1" x14ac:dyDescent="0.25"/>
    <row r="1033992" customFormat="1" x14ac:dyDescent="0.25"/>
    <row r="1033993" customFormat="1" x14ac:dyDescent="0.25"/>
    <row r="1033994" customFormat="1" x14ac:dyDescent="0.25"/>
    <row r="1033995" customFormat="1" x14ac:dyDescent="0.25"/>
    <row r="1033996" customFormat="1" x14ac:dyDescent="0.25"/>
    <row r="1033997" customFormat="1" x14ac:dyDescent="0.25"/>
    <row r="1033998" customFormat="1" x14ac:dyDescent="0.25"/>
    <row r="1033999" customFormat="1" x14ac:dyDescent="0.25"/>
    <row r="1034000" customFormat="1" x14ac:dyDescent="0.25"/>
    <row r="1034001" customFormat="1" x14ac:dyDescent="0.25"/>
    <row r="1034002" customFormat="1" x14ac:dyDescent="0.25"/>
    <row r="1034003" customFormat="1" x14ac:dyDescent="0.25"/>
    <row r="1034004" customFormat="1" x14ac:dyDescent="0.25"/>
    <row r="1034005" customFormat="1" x14ac:dyDescent="0.25"/>
    <row r="1034006" customFormat="1" x14ac:dyDescent="0.25"/>
    <row r="1034007" customFormat="1" x14ac:dyDescent="0.25"/>
    <row r="1034008" customFormat="1" x14ac:dyDescent="0.25"/>
    <row r="1034009" customFormat="1" x14ac:dyDescent="0.25"/>
    <row r="1034010" customFormat="1" x14ac:dyDescent="0.25"/>
    <row r="1034011" customFormat="1" x14ac:dyDescent="0.25"/>
    <row r="1034012" customFormat="1" x14ac:dyDescent="0.25"/>
    <row r="1034013" customFormat="1" x14ac:dyDescent="0.25"/>
    <row r="1034014" customFormat="1" x14ac:dyDescent="0.25"/>
    <row r="1034015" customFormat="1" x14ac:dyDescent="0.25"/>
    <row r="1034016" customFormat="1" x14ac:dyDescent="0.25"/>
    <row r="1034017" customFormat="1" x14ac:dyDescent="0.25"/>
    <row r="1034018" customFormat="1" x14ac:dyDescent="0.25"/>
    <row r="1034019" customFormat="1" x14ac:dyDescent="0.25"/>
    <row r="1034020" customFormat="1" x14ac:dyDescent="0.25"/>
    <row r="1034021" customFormat="1" x14ac:dyDescent="0.25"/>
    <row r="1034022" customFormat="1" x14ac:dyDescent="0.25"/>
    <row r="1034023" customFormat="1" x14ac:dyDescent="0.25"/>
    <row r="1034024" customFormat="1" x14ac:dyDescent="0.25"/>
    <row r="1034025" customFormat="1" x14ac:dyDescent="0.25"/>
    <row r="1034026" customFormat="1" x14ac:dyDescent="0.25"/>
    <row r="1034027" customFormat="1" x14ac:dyDescent="0.25"/>
    <row r="1034028" customFormat="1" x14ac:dyDescent="0.25"/>
    <row r="1034029" customFormat="1" x14ac:dyDescent="0.25"/>
    <row r="1034030" customFormat="1" x14ac:dyDescent="0.25"/>
    <row r="1034031" customFormat="1" x14ac:dyDescent="0.25"/>
    <row r="1034032" customFormat="1" x14ac:dyDescent="0.25"/>
    <row r="1034033" customFormat="1" x14ac:dyDescent="0.25"/>
    <row r="1034034" customFormat="1" x14ac:dyDescent="0.25"/>
    <row r="1034035" customFormat="1" x14ac:dyDescent="0.25"/>
    <row r="1034036" customFormat="1" x14ac:dyDescent="0.25"/>
    <row r="1034037" customFormat="1" x14ac:dyDescent="0.25"/>
    <row r="1034038" customFormat="1" x14ac:dyDescent="0.25"/>
    <row r="1034039" customFormat="1" x14ac:dyDescent="0.25"/>
    <row r="1034040" customFormat="1" x14ac:dyDescent="0.25"/>
    <row r="1034041" customFormat="1" x14ac:dyDescent="0.25"/>
    <row r="1034042" customFormat="1" x14ac:dyDescent="0.25"/>
    <row r="1034043" customFormat="1" x14ac:dyDescent="0.25"/>
    <row r="1034044" customFormat="1" x14ac:dyDescent="0.25"/>
    <row r="1034045" customFormat="1" x14ac:dyDescent="0.25"/>
    <row r="1034046" customFormat="1" x14ac:dyDescent="0.25"/>
    <row r="1034047" customFormat="1" x14ac:dyDescent="0.25"/>
    <row r="1034048" customFormat="1" x14ac:dyDescent="0.25"/>
    <row r="1034049" customFormat="1" x14ac:dyDescent="0.25"/>
    <row r="1034050" customFormat="1" x14ac:dyDescent="0.25"/>
    <row r="1034051" customFormat="1" x14ac:dyDescent="0.25"/>
    <row r="1034052" customFormat="1" x14ac:dyDescent="0.25"/>
    <row r="1034053" customFormat="1" x14ac:dyDescent="0.25"/>
    <row r="1034054" customFormat="1" x14ac:dyDescent="0.25"/>
    <row r="1034055" customFormat="1" x14ac:dyDescent="0.25"/>
    <row r="1034056" customFormat="1" x14ac:dyDescent="0.25"/>
    <row r="1034057" customFormat="1" x14ac:dyDescent="0.25"/>
    <row r="1034058" customFormat="1" x14ac:dyDescent="0.25"/>
    <row r="1034059" customFormat="1" x14ac:dyDescent="0.25"/>
    <row r="1034060" customFormat="1" x14ac:dyDescent="0.25"/>
    <row r="1034061" customFormat="1" x14ac:dyDescent="0.25"/>
    <row r="1034062" customFormat="1" x14ac:dyDescent="0.25"/>
    <row r="1034063" customFormat="1" x14ac:dyDescent="0.25"/>
    <row r="1034064" customFormat="1" x14ac:dyDescent="0.25"/>
    <row r="1034065" customFormat="1" x14ac:dyDescent="0.25"/>
    <row r="1034066" customFormat="1" x14ac:dyDescent="0.25"/>
    <row r="1034067" customFormat="1" x14ac:dyDescent="0.25"/>
    <row r="1034068" customFormat="1" x14ac:dyDescent="0.25"/>
    <row r="1034069" customFormat="1" x14ac:dyDescent="0.25"/>
    <row r="1034070" customFormat="1" x14ac:dyDescent="0.25"/>
    <row r="1034071" customFormat="1" x14ac:dyDescent="0.25"/>
    <row r="1034072" customFormat="1" x14ac:dyDescent="0.25"/>
    <row r="1034073" customFormat="1" x14ac:dyDescent="0.25"/>
    <row r="1034074" customFormat="1" x14ac:dyDescent="0.25"/>
    <row r="1034075" customFormat="1" x14ac:dyDescent="0.25"/>
    <row r="1034076" customFormat="1" x14ac:dyDescent="0.25"/>
    <row r="1034077" customFormat="1" x14ac:dyDescent="0.25"/>
    <row r="1034078" customFormat="1" x14ac:dyDescent="0.25"/>
    <row r="1034079" customFormat="1" x14ac:dyDescent="0.25"/>
    <row r="1034080" customFormat="1" x14ac:dyDescent="0.25"/>
    <row r="1034081" customFormat="1" x14ac:dyDescent="0.25"/>
    <row r="1034082" customFormat="1" x14ac:dyDescent="0.25"/>
    <row r="1034083" customFormat="1" x14ac:dyDescent="0.25"/>
    <row r="1034084" customFormat="1" x14ac:dyDescent="0.25"/>
    <row r="1034085" customFormat="1" x14ac:dyDescent="0.25"/>
    <row r="1034086" customFormat="1" x14ac:dyDescent="0.25"/>
    <row r="1034087" customFormat="1" x14ac:dyDescent="0.25"/>
    <row r="1034088" customFormat="1" x14ac:dyDescent="0.25"/>
    <row r="1034089" customFormat="1" x14ac:dyDescent="0.25"/>
    <row r="1034090" customFormat="1" x14ac:dyDescent="0.25"/>
    <row r="1034091" customFormat="1" x14ac:dyDescent="0.25"/>
    <row r="1034092" customFormat="1" x14ac:dyDescent="0.25"/>
    <row r="1034093" customFormat="1" x14ac:dyDescent="0.25"/>
    <row r="1034094" customFormat="1" x14ac:dyDescent="0.25"/>
    <row r="1034095" customFormat="1" x14ac:dyDescent="0.25"/>
    <row r="1034096" customFormat="1" x14ac:dyDescent="0.25"/>
    <row r="1034097" customFormat="1" x14ac:dyDescent="0.25"/>
    <row r="1034098" customFormat="1" x14ac:dyDescent="0.25"/>
    <row r="1034099" customFormat="1" x14ac:dyDescent="0.25"/>
    <row r="1034100" customFormat="1" x14ac:dyDescent="0.25"/>
    <row r="1034101" customFormat="1" x14ac:dyDescent="0.25"/>
    <row r="1034102" customFormat="1" x14ac:dyDescent="0.25"/>
    <row r="1034103" customFormat="1" x14ac:dyDescent="0.25"/>
    <row r="1034104" customFormat="1" x14ac:dyDescent="0.25"/>
    <row r="1034105" customFormat="1" x14ac:dyDescent="0.25"/>
    <row r="1034106" customFormat="1" x14ac:dyDescent="0.25"/>
    <row r="1034107" customFormat="1" x14ac:dyDescent="0.25"/>
    <row r="1034108" customFormat="1" x14ac:dyDescent="0.25"/>
    <row r="1034109" customFormat="1" x14ac:dyDescent="0.25"/>
    <row r="1034110" customFormat="1" x14ac:dyDescent="0.25"/>
    <row r="1034111" customFormat="1" x14ac:dyDescent="0.25"/>
    <row r="1034112" customFormat="1" x14ac:dyDescent="0.25"/>
    <row r="1034113" customFormat="1" x14ac:dyDescent="0.25"/>
    <row r="1034114" customFormat="1" x14ac:dyDescent="0.25"/>
    <row r="1034115" customFormat="1" x14ac:dyDescent="0.25"/>
    <row r="1034116" customFormat="1" x14ac:dyDescent="0.25"/>
    <row r="1034117" customFormat="1" x14ac:dyDescent="0.25"/>
    <row r="1034118" customFormat="1" x14ac:dyDescent="0.25"/>
    <row r="1034119" customFormat="1" x14ac:dyDescent="0.25"/>
    <row r="1034120" customFormat="1" x14ac:dyDescent="0.25"/>
    <row r="1034121" customFormat="1" x14ac:dyDescent="0.25"/>
    <row r="1034122" customFormat="1" x14ac:dyDescent="0.25"/>
    <row r="1034123" customFormat="1" x14ac:dyDescent="0.25"/>
    <row r="1034124" customFormat="1" x14ac:dyDescent="0.25"/>
    <row r="1034125" customFormat="1" x14ac:dyDescent="0.25"/>
    <row r="1034126" customFormat="1" x14ac:dyDescent="0.25"/>
    <row r="1034127" customFormat="1" x14ac:dyDescent="0.25"/>
    <row r="1034128" customFormat="1" x14ac:dyDescent="0.25"/>
    <row r="1034129" customFormat="1" x14ac:dyDescent="0.25"/>
    <row r="1034130" customFormat="1" x14ac:dyDescent="0.25"/>
    <row r="1034131" customFormat="1" x14ac:dyDescent="0.25"/>
    <row r="1034132" customFormat="1" x14ac:dyDescent="0.25"/>
    <row r="1034133" customFormat="1" x14ac:dyDescent="0.25"/>
    <row r="1034134" customFormat="1" x14ac:dyDescent="0.25"/>
    <row r="1034135" customFormat="1" x14ac:dyDescent="0.25"/>
    <row r="1034136" customFormat="1" x14ac:dyDescent="0.25"/>
    <row r="1034137" customFormat="1" x14ac:dyDescent="0.25"/>
    <row r="1034138" customFormat="1" x14ac:dyDescent="0.25"/>
    <row r="1034139" customFormat="1" x14ac:dyDescent="0.25"/>
    <row r="1034140" customFormat="1" x14ac:dyDescent="0.25"/>
    <row r="1034141" customFormat="1" x14ac:dyDescent="0.25"/>
    <row r="1034142" customFormat="1" x14ac:dyDescent="0.25"/>
    <row r="1034143" customFormat="1" x14ac:dyDescent="0.25"/>
    <row r="1034144" customFormat="1" x14ac:dyDescent="0.25"/>
    <row r="1034145" customFormat="1" x14ac:dyDescent="0.25"/>
    <row r="1034146" customFormat="1" x14ac:dyDescent="0.25"/>
    <row r="1034147" customFormat="1" x14ac:dyDescent="0.25"/>
    <row r="1034148" customFormat="1" x14ac:dyDescent="0.25"/>
    <row r="1034149" customFormat="1" x14ac:dyDescent="0.25"/>
    <row r="1034150" customFormat="1" x14ac:dyDescent="0.25"/>
    <row r="1034151" customFormat="1" x14ac:dyDescent="0.25"/>
    <row r="1034152" customFormat="1" x14ac:dyDescent="0.25"/>
    <row r="1034153" customFormat="1" x14ac:dyDescent="0.25"/>
    <row r="1034154" customFormat="1" x14ac:dyDescent="0.25"/>
    <row r="1034155" customFormat="1" x14ac:dyDescent="0.25"/>
    <row r="1034156" customFormat="1" x14ac:dyDescent="0.25"/>
    <row r="1034157" customFormat="1" x14ac:dyDescent="0.25"/>
    <row r="1034158" customFormat="1" x14ac:dyDescent="0.25"/>
    <row r="1034159" customFormat="1" x14ac:dyDescent="0.25"/>
    <row r="1034160" customFormat="1" x14ac:dyDescent="0.25"/>
    <row r="1034161" customFormat="1" x14ac:dyDescent="0.25"/>
    <row r="1034162" customFormat="1" x14ac:dyDescent="0.25"/>
    <row r="1034163" customFormat="1" x14ac:dyDescent="0.25"/>
    <row r="1034164" customFormat="1" x14ac:dyDescent="0.25"/>
    <row r="1034165" customFormat="1" x14ac:dyDescent="0.25"/>
    <row r="1034166" customFormat="1" x14ac:dyDescent="0.25"/>
    <row r="1034167" customFormat="1" x14ac:dyDescent="0.25"/>
    <row r="1034168" customFormat="1" x14ac:dyDescent="0.25"/>
    <row r="1034169" customFormat="1" x14ac:dyDescent="0.25"/>
    <row r="1034170" customFormat="1" x14ac:dyDescent="0.25"/>
    <row r="1034171" customFormat="1" x14ac:dyDescent="0.25"/>
    <row r="1034172" customFormat="1" x14ac:dyDescent="0.25"/>
    <row r="1034173" customFormat="1" x14ac:dyDescent="0.25"/>
    <row r="1034174" customFormat="1" x14ac:dyDescent="0.25"/>
    <row r="1034175" customFormat="1" x14ac:dyDescent="0.25"/>
    <row r="1034176" customFormat="1" x14ac:dyDescent="0.25"/>
    <row r="1034177" customFormat="1" x14ac:dyDescent="0.25"/>
    <row r="1034178" customFormat="1" x14ac:dyDescent="0.25"/>
    <row r="1034179" customFormat="1" x14ac:dyDescent="0.25"/>
    <row r="1034180" customFormat="1" x14ac:dyDescent="0.25"/>
    <row r="1034181" customFormat="1" x14ac:dyDescent="0.25"/>
    <row r="1034182" customFormat="1" x14ac:dyDescent="0.25"/>
    <row r="1034183" customFormat="1" x14ac:dyDescent="0.25"/>
    <row r="1034184" customFormat="1" x14ac:dyDescent="0.25"/>
    <row r="1034185" customFormat="1" x14ac:dyDescent="0.25"/>
    <row r="1034186" customFormat="1" x14ac:dyDescent="0.25"/>
    <row r="1034187" customFormat="1" x14ac:dyDescent="0.25"/>
    <row r="1034188" customFormat="1" x14ac:dyDescent="0.25"/>
    <row r="1034189" customFormat="1" x14ac:dyDescent="0.25"/>
    <row r="1034190" customFormat="1" x14ac:dyDescent="0.25"/>
    <row r="1034191" customFormat="1" x14ac:dyDescent="0.25"/>
    <row r="1034192" customFormat="1" x14ac:dyDescent="0.25"/>
    <row r="1034193" customFormat="1" x14ac:dyDescent="0.25"/>
    <row r="1034194" customFormat="1" x14ac:dyDescent="0.25"/>
    <row r="1034195" customFormat="1" x14ac:dyDescent="0.25"/>
    <row r="1034196" customFormat="1" x14ac:dyDescent="0.25"/>
    <row r="1034197" customFormat="1" x14ac:dyDescent="0.25"/>
    <row r="1034198" customFormat="1" x14ac:dyDescent="0.25"/>
    <row r="1034199" customFormat="1" x14ac:dyDescent="0.25"/>
    <row r="1034200" customFormat="1" x14ac:dyDescent="0.25"/>
    <row r="1034201" customFormat="1" x14ac:dyDescent="0.25"/>
    <row r="1034202" customFormat="1" x14ac:dyDescent="0.25"/>
    <row r="1034203" customFormat="1" x14ac:dyDescent="0.25"/>
    <row r="1034204" customFormat="1" x14ac:dyDescent="0.25"/>
    <row r="1034205" customFormat="1" x14ac:dyDescent="0.25"/>
    <row r="1034206" customFormat="1" x14ac:dyDescent="0.25"/>
    <row r="1034207" customFormat="1" x14ac:dyDescent="0.25"/>
    <row r="1034208" customFormat="1" x14ac:dyDescent="0.25"/>
    <row r="1034209" customFormat="1" x14ac:dyDescent="0.25"/>
    <row r="1034210" customFormat="1" x14ac:dyDescent="0.25"/>
    <row r="1034211" customFormat="1" x14ac:dyDescent="0.25"/>
    <row r="1034212" customFormat="1" x14ac:dyDescent="0.25"/>
    <row r="1034213" customFormat="1" x14ac:dyDescent="0.25"/>
    <row r="1034214" customFormat="1" x14ac:dyDescent="0.25"/>
    <row r="1034215" customFormat="1" x14ac:dyDescent="0.25"/>
    <row r="1034216" customFormat="1" x14ac:dyDescent="0.25"/>
    <row r="1034217" customFormat="1" x14ac:dyDescent="0.25"/>
    <row r="1034218" customFormat="1" x14ac:dyDescent="0.25"/>
    <row r="1034219" customFormat="1" x14ac:dyDescent="0.25"/>
    <row r="1034220" customFormat="1" x14ac:dyDescent="0.25"/>
    <row r="1034221" customFormat="1" x14ac:dyDescent="0.25"/>
    <row r="1034222" customFormat="1" x14ac:dyDescent="0.25"/>
    <row r="1034223" customFormat="1" x14ac:dyDescent="0.25"/>
    <row r="1034224" customFormat="1" x14ac:dyDescent="0.25"/>
    <row r="1034225" customFormat="1" x14ac:dyDescent="0.25"/>
    <row r="1034226" customFormat="1" x14ac:dyDescent="0.25"/>
    <row r="1034227" customFormat="1" x14ac:dyDescent="0.25"/>
    <row r="1034228" customFormat="1" x14ac:dyDescent="0.25"/>
    <row r="1034229" customFormat="1" x14ac:dyDescent="0.25"/>
    <row r="1034230" customFormat="1" x14ac:dyDescent="0.25"/>
    <row r="1034231" customFormat="1" x14ac:dyDescent="0.25"/>
    <row r="1034232" customFormat="1" x14ac:dyDescent="0.25"/>
    <row r="1034233" customFormat="1" x14ac:dyDescent="0.25"/>
    <row r="1034234" customFormat="1" x14ac:dyDescent="0.25"/>
    <row r="1034235" customFormat="1" x14ac:dyDescent="0.25"/>
    <row r="1034236" customFormat="1" x14ac:dyDescent="0.25"/>
    <row r="1034237" customFormat="1" x14ac:dyDescent="0.25"/>
    <row r="1034238" customFormat="1" x14ac:dyDescent="0.25"/>
    <row r="1034239" customFormat="1" x14ac:dyDescent="0.25"/>
    <row r="1034240" customFormat="1" x14ac:dyDescent="0.25"/>
    <row r="1034241" customFormat="1" x14ac:dyDescent="0.25"/>
    <row r="1034242" customFormat="1" x14ac:dyDescent="0.25"/>
    <row r="1034243" customFormat="1" x14ac:dyDescent="0.25"/>
    <row r="1034244" customFormat="1" x14ac:dyDescent="0.25"/>
    <row r="1034245" customFormat="1" x14ac:dyDescent="0.25"/>
    <row r="1034246" customFormat="1" x14ac:dyDescent="0.25"/>
    <row r="1034247" customFormat="1" x14ac:dyDescent="0.25"/>
    <row r="1034248" customFormat="1" x14ac:dyDescent="0.25"/>
    <row r="1034249" customFormat="1" x14ac:dyDescent="0.25"/>
    <row r="1034250" customFormat="1" x14ac:dyDescent="0.25"/>
    <row r="1034251" customFormat="1" x14ac:dyDescent="0.25"/>
    <row r="1034252" customFormat="1" x14ac:dyDescent="0.25"/>
    <row r="1034253" customFormat="1" x14ac:dyDescent="0.25"/>
    <row r="1034254" customFormat="1" x14ac:dyDescent="0.25"/>
    <row r="1034255" customFormat="1" x14ac:dyDescent="0.25"/>
    <row r="1034256" customFormat="1" x14ac:dyDescent="0.25"/>
    <row r="1034257" customFormat="1" x14ac:dyDescent="0.25"/>
    <row r="1034258" customFormat="1" x14ac:dyDescent="0.25"/>
    <row r="1034259" customFormat="1" x14ac:dyDescent="0.25"/>
    <row r="1034260" customFormat="1" x14ac:dyDescent="0.25"/>
    <row r="1034261" customFormat="1" x14ac:dyDescent="0.25"/>
    <row r="1034262" customFormat="1" x14ac:dyDescent="0.25"/>
    <row r="1034263" customFormat="1" x14ac:dyDescent="0.25"/>
    <row r="1034264" customFormat="1" x14ac:dyDescent="0.25"/>
    <row r="1034265" customFormat="1" x14ac:dyDescent="0.25"/>
    <row r="1034266" customFormat="1" x14ac:dyDescent="0.25"/>
    <row r="1034267" customFormat="1" x14ac:dyDescent="0.25"/>
    <row r="1034268" customFormat="1" x14ac:dyDescent="0.25"/>
    <row r="1034269" customFormat="1" x14ac:dyDescent="0.25"/>
    <row r="1034270" customFormat="1" x14ac:dyDescent="0.25"/>
    <row r="1034271" customFormat="1" x14ac:dyDescent="0.25"/>
    <row r="1034272" customFormat="1" x14ac:dyDescent="0.25"/>
    <row r="1034273" customFormat="1" x14ac:dyDescent="0.25"/>
    <row r="1034274" customFormat="1" x14ac:dyDescent="0.25"/>
    <row r="1034275" customFormat="1" x14ac:dyDescent="0.25"/>
    <row r="1034276" customFormat="1" x14ac:dyDescent="0.25"/>
    <row r="1034277" customFormat="1" x14ac:dyDescent="0.25"/>
    <row r="1034278" customFormat="1" x14ac:dyDescent="0.25"/>
    <row r="1034279" customFormat="1" x14ac:dyDescent="0.25"/>
    <row r="1034280" customFormat="1" x14ac:dyDescent="0.25"/>
    <row r="1034281" customFormat="1" x14ac:dyDescent="0.25"/>
    <row r="1034282" customFormat="1" x14ac:dyDescent="0.25"/>
    <row r="1034283" customFormat="1" x14ac:dyDescent="0.25"/>
    <row r="1034284" customFormat="1" x14ac:dyDescent="0.25"/>
    <row r="1034285" customFormat="1" x14ac:dyDescent="0.25"/>
    <row r="1034286" customFormat="1" x14ac:dyDescent="0.25"/>
    <row r="1034287" customFormat="1" x14ac:dyDescent="0.25"/>
    <row r="1034288" customFormat="1" x14ac:dyDescent="0.25"/>
    <row r="1034289" customFormat="1" x14ac:dyDescent="0.25"/>
    <row r="1034290" customFormat="1" x14ac:dyDescent="0.25"/>
    <row r="1034291" customFormat="1" x14ac:dyDescent="0.25"/>
    <row r="1034292" customFormat="1" x14ac:dyDescent="0.25"/>
    <row r="1034293" customFormat="1" x14ac:dyDescent="0.25"/>
    <row r="1034294" customFormat="1" x14ac:dyDescent="0.25"/>
    <row r="1034295" customFormat="1" x14ac:dyDescent="0.25"/>
    <row r="1034296" customFormat="1" x14ac:dyDescent="0.25"/>
    <row r="1034297" customFormat="1" x14ac:dyDescent="0.25"/>
    <row r="1034298" customFormat="1" x14ac:dyDescent="0.25"/>
    <row r="1034299" customFormat="1" x14ac:dyDescent="0.25"/>
    <row r="1034300" customFormat="1" x14ac:dyDescent="0.25"/>
    <row r="1034301" customFormat="1" x14ac:dyDescent="0.25"/>
    <row r="1034302" customFormat="1" x14ac:dyDescent="0.25"/>
    <row r="1034303" customFormat="1" x14ac:dyDescent="0.25"/>
    <row r="1034304" customFormat="1" x14ac:dyDescent="0.25"/>
    <row r="1034305" customFormat="1" x14ac:dyDescent="0.25"/>
    <row r="1034306" customFormat="1" x14ac:dyDescent="0.25"/>
    <row r="1034307" customFormat="1" x14ac:dyDescent="0.25"/>
    <row r="1034308" customFormat="1" x14ac:dyDescent="0.25"/>
    <row r="1034309" customFormat="1" x14ac:dyDescent="0.25"/>
    <row r="1034310" customFormat="1" x14ac:dyDescent="0.25"/>
    <row r="1034311" customFormat="1" x14ac:dyDescent="0.25"/>
    <row r="1034312" customFormat="1" x14ac:dyDescent="0.25"/>
    <row r="1034313" customFormat="1" x14ac:dyDescent="0.25"/>
    <row r="1034314" customFormat="1" x14ac:dyDescent="0.25"/>
    <row r="1034315" customFormat="1" x14ac:dyDescent="0.25"/>
    <row r="1034316" customFormat="1" x14ac:dyDescent="0.25"/>
    <row r="1034317" customFormat="1" x14ac:dyDescent="0.25"/>
    <row r="1034318" customFormat="1" x14ac:dyDescent="0.25"/>
    <row r="1034319" customFormat="1" x14ac:dyDescent="0.25"/>
    <row r="1034320" customFormat="1" x14ac:dyDescent="0.25"/>
    <row r="1034321" customFormat="1" x14ac:dyDescent="0.25"/>
    <row r="1034322" customFormat="1" x14ac:dyDescent="0.25"/>
    <row r="1034323" customFormat="1" x14ac:dyDescent="0.25"/>
    <row r="1034324" customFormat="1" x14ac:dyDescent="0.25"/>
    <row r="1034325" customFormat="1" x14ac:dyDescent="0.25"/>
    <row r="1034326" customFormat="1" x14ac:dyDescent="0.25"/>
    <row r="1034327" customFormat="1" x14ac:dyDescent="0.25"/>
    <row r="1034328" customFormat="1" x14ac:dyDescent="0.25"/>
    <row r="1034329" customFormat="1" x14ac:dyDescent="0.25"/>
    <row r="1034330" customFormat="1" x14ac:dyDescent="0.25"/>
    <row r="1034331" customFormat="1" x14ac:dyDescent="0.25"/>
    <row r="1034332" customFormat="1" x14ac:dyDescent="0.25"/>
    <row r="1034333" customFormat="1" x14ac:dyDescent="0.25"/>
    <row r="1034334" customFormat="1" x14ac:dyDescent="0.25"/>
    <row r="1034335" customFormat="1" x14ac:dyDescent="0.25"/>
    <row r="1034336" customFormat="1" x14ac:dyDescent="0.25"/>
    <row r="1034337" customFormat="1" x14ac:dyDescent="0.25"/>
    <row r="1034338" customFormat="1" x14ac:dyDescent="0.25"/>
    <row r="1034339" customFormat="1" x14ac:dyDescent="0.25"/>
    <row r="1034340" customFormat="1" x14ac:dyDescent="0.25"/>
    <row r="1034341" customFormat="1" x14ac:dyDescent="0.25"/>
    <row r="1034342" customFormat="1" x14ac:dyDescent="0.25"/>
    <row r="1034343" customFormat="1" x14ac:dyDescent="0.25"/>
    <row r="1034344" customFormat="1" x14ac:dyDescent="0.25"/>
    <row r="1034345" customFormat="1" x14ac:dyDescent="0.25"/>
    <row r="1034346" customFormat="1" x14ac:dyDescent="0.25"/>
    <row r="1034347" customFormat="1" x14ac:dyDescent="0.25"/>
    <row r="1034348" customFormat="1" x14ac:dyDescent="0.25"/>
    <row r="1034349" customFormat="1" x14ac:dyDescent="0.25"/>
    <row r="1034350" customFormat="1" x14ac:dyDescent="0.25"/>
    <row r="1034351" customFormat="1" x14ac:dyDescent="0.25"/>
    <row r="1034352" customFormat="1" x14ac:dyDescent="0.25"/>
    <row r="1034353" customFormat="1" x14ac:dyDescent="0.25"/>
    <row r="1034354" customFormat="1" x14ac:dyDescent="0.25"/>
    <row r="1034355" customFormat="1" x14ac:dyDescent="0.25"/>
    <row r="1034356" customFormat="1" x14ac:dyDescent="0.25"/>
    <row r="1034357" customFormat="1" x14ac:dyDescent="0.25"/>
    <row r="1034358" customFormat="1" x14ac:dyDescent="0.25"/>
    <row r="1034359" customFormat="1" x14ac:dyDescent="0.25"/>
    <row r="1034360" customFormat="1" x14ac:dyDescent="0.25"/>
    <row r="1034361" customFormat="1" x14ac:dyDescent="0.25"/>
    <row r="1034362" customFormat="1" x14ac:dyDescent="0.25"/>
    <row r="1034363" customFormat="1" x14ac:dyDescent="0.25"/>
    <row r="1034364" customFormat="1" x14ac:dyDescent="0.25"/>
    <row r="1034365" customFormat="1" x14ac:dyDescent="0.25"/>
    <row r="1034366" customFormat="1" x14ac:dyDescent="0.25"/>
    <row r="1034367" customFormat="1" x14ac:dyDescent="0.25"/>
    <row r="1034368" customFormat="1" x14ac:dyDescent="0.25"/>
    <row r="1034369" customFormat="1" x14ac:dyDescent="0.25"/>
    <row r="1034370" customFormat="1" x14ac:dyDescent="0.25"/>
    <row r="1034371" customFormat="1" x14ac:dyDescent="0.25"/>
    <row r="1034372" customFormat="1" x14ac:dyDescent="0.25"/>
    <row r="1034373" customFormat="1" x14ac:dyDescent="0.25"/>
    <row r="1034374" customFormat="1" x14ac:dyDescent="0.25"/>
    <row r="1034375" customFormat="1" x14ac:dyDescent="0.25"/>
    <row r="1034376" customFormat="1" x14ac:dyDescent="0.25"/>
    <row r="1034377" customFormat="1" x14ac:dyDescent="0.25"/>
    <row r="1034378" customFormat="1" x14ac:dyDescent="0.25"/>
    <row r="1034379" customFormat="1" x14ac:dyDescent="0.25"/>
    <row r="1034380" customFormat="1" x14ac:dyDescent="0.25"/>
    <row r="1034381" customFormat="1" x14ac:dyDescent="0.25"/>
    <row r="1034382" customFormat="1" x14ac:dyDescent="0.25"/>
    <row r="1034383" customFormat="1" x14ac:dyDescent="0.25"/>
    <row r="1034384" customFormat="1" x14ac:dyDescent="0.25"/>
    <row r="1034385" customFormat="1" x14ac:dyDescent="0.25"/>
    <row r="1034386" customFormat="1" x14ac:dyDescent="0.25"/>
    <row r="1034387" customFormat="1" x14ac:dyDescent="0.25"/>
    <row r="1034388" customFormat="1" x14ac:dyDescent="0.25"/>
    <row r="1034389" customFormat="1" x14ac:dyDescent="0.25"/>
    <row r="1034390" customFormat="1" x14ac:dyDescent="0.25"/>
    <row r="1034391" customFormat="1" x14ac:dyDescent="0.25"/>
    <row r="1034392" customFormat="1" x14ac:dyDescent="0.25"/>
    <row r="1034393" customFormat="1" x14ac:dyDescent="0.25"/>
    <row r="1034394" customFormat="1" x14ac:dyDescent="0.25"/>
    <row r="1034395" customFormat="1" x14ac:dyDescent="0.25"/>
    <row r="1034396" customFormat="1" x14ac:dyDescent="0.25"/>
    <row r="1034397" customFormat="1" x14ac:dyDescent="0.25"/>
    <row r="1034398" customFormat="1" x14ac:dyDescent="0.25"/>
    <row r="1034399" customFormat="1" x14ac:dyDescent="0.25"/>
    <row r="1034400" customFormat="1" x14ac:dyDescent="0.25"/>
    <row r="1034401" customFormat="1" x14ac:dyDescent="0.25"/>
    <row r="1034402" customFormat="1" x14ac:dyDescent="0.25"/>
    <row r="1034403" customFormat="1" x14ac:dyDescent="0.25"/>
    <row r="1034404" customFormat="1" x14ac:dyDescent="0.25"/>
    <row r="1034405" customFormat="1" x14ac:dyDescent="0.25"/>
    <row r="1034406" customFormat="1" x14ac:dyDescent="0.25"/>
    <row r="1034407" customFormat="1" x14ac:dyDescent="0.25"/>
    <row r="1034408" customFormat="1" x14ac:dyDescent="0.25"/>
    <row r="1034409" customFormat="1" x14ac:dyDescent="0.25"/>
    <row r="1034410" customFormat="1" x14ac:dyDescent="0.25"/>
    <row r="1034411" customFormat="1" x14ac:dyDescent="0.25"/>
    <row r="1034412" customFormat="1" x14ac:dyDescent="0.25"/>
    <row r="1034413" customFormat="1" x14ac:dyDescent="0.25"/>
    <row r="1034414" customFormat="1" x14ac:dyDescent="0.25"/>
    <row r="1034415" customFormat="1" x14ac:dyDescent="0.25"/>
    <row r="1034416" customFormat="1" x14ac:dyDescent="0.25"/>
    <row r="1034417" customFormat="1" x14ac:dyDescent="0.25"/>
    <row r="1034418" customFormat="1" x14ac:dyDescent="0.25"/>
    <row r="1034419" customFormat="1" x14ac:dyDescent="0.25"/>
    <row r="1034420" customFormat="1" x14ac:dyDescent="0.25"/>
    <row r="1034421" customFormat="1" x14ac:dyDescent="0.25"/>
    <row r="1034422" customFormat="1" x14ac:dyDescent="0.25"/>
    <row r="1034423" customFormat="1" x14ac:dyDescent="0.25"/>
    <row r="1034424" customFormat="1" x14ac:dyDescent="0.25"/>
    <row r="1034425" customFormat="1" x14ac:dyDescent="0.25"/>
    <row r="1034426" customFormat="1" x14ac:dyDescent="0.25"/>
    <row r="1034427" customFormat="1" x14ac:dyDescent="0.25"/>
    <row r="1034428" customFormat="1" x14ac:dyDescent="0.25"/>
    <row r="1034429" customFormat="1" x14ac:dyDescent="0.25"/>
    <row r="1034430" customFormat="1" x14ac:dyDescent="0.25"/>
    <row r="1034431" customFormat="1" x14ac:dyDescent="0.25"/>
    <row r="1034432" customFormat="1" x14ac:dyDescent="0.25"/>
    <row r="1034433" customFormat="1" x14ac:dyDescent="0.25"/>
    <row r="1034434" customFormat="1" x14ac:dyDescent="0.25"/>
    <row r="1034435" customFormat="1" x14ac:dyDescent="0.25"/>
    <row r="1034436" customFormat="1" x14ac:dyDescent="0.25"/>
    <row r="1034437" customFormat="1" x14ac:dyDescent="0.25"/>
    <row r="1034438" customFormat="1" x14ac:dyDescent="0.25"/>
    <row r="1034439" customFormat="1" x14ac:dyDescent="0.25"/>
    <row r="1034440" customFormat="1" x14ac:dyDescent="0.25"/>
    <row r="1034441" customFormat="1" x14ac:dyDescent="0.25"/>
    <row r="1034442" customFormat="1" x14ac:dyDescent="0.25"/>
    <row r="1034443" customFormat="1" x14ac:dyDescent="0.25"/>
    <row r="1034444" customFormat="1" x14ac:dyDescent="0.25"/>
    <row r="1034445" customFormat="1" x14ac:dyDescent="0.25"/>
    <row r="1034446" customFormat="1" x14ac:dyDescent="0.25"/>
    <row r="1034447" customFormat="1" x14ac:dyDescent="0.25"/>
    <row r="1034448" customFormat="1" x14ac:dyDescent="0.25"/>
    <row r="1034449" customFormat="1" x14ac:dyDescent="0.25"/>
    <row r="1034450" customFormat="1" x14ac:dyDescent="0.25"/>
    <row r="1034451" customFormat="1" x14ac:dyDescent="0.25"/>
    <row r="1034452" customFormat="1" x14ac:dyDescent="0.25"/>
    <row r="1034453" customFormat="1" x14ac:dyDescent="0.25"/>
    <row r="1034454" customFormat="1" x14ac:dyDescent="0.25"/>
    <row r="1034455" customFormat="1" x14ac:dyDescent="0.25"/>
    <row r="1034456" customFormat="1" x14ac:dyDescent="0.25"/>
    <row r="1034457" customFormat="1" x14ac:dyDescent="0.25"/>
    <row r="1034458" customFormat="1" x14ac:dyDescent="0.25"/>
    <row r="1034459" customFormat="1" x14ac:dyDescent="0.25"/>
    <row r="1034460" customFormat="1" x14ac:dyDescent="0.25"/>
    <row r="1034461" customFormat="1" x14ac:dyDescent="0.25"/>
    <row r="1034462" customFormat="1" x14ac:dyDescent="0.25"/>
    <row r="1034463" customFormat="1" x14ac:dyDescent="0.25"/>
    <row r="1034464" customFormat="1" x14ac:dyDescent="0.25"/>
    <row r="1034465" customFormat="1" x14ac:dyDescent="0.25"/>
    <row r="1034466" customFormat="1" x14ac:dyDescent="0.25"/>
    <row r="1034467" customFormat="1" x14ac:dyDescent="0.25"/>
    <row r="1034468" customFormat="1" x14ac:dyDescent="0.25"/>
    <row r="1034469" customFormat="1" x14ac:dyDescent="0.25"/>
    <row r="1034470" customFormat="1" x14ac:dyDescent="0.25"/>
    <row r="1034471" customFormat="1" x14ac:dyDescent="0.25"/>
    <row r="1034472" customFormat="1" x14ac:dyDescent="0.25"/>
    <row r="1034473" customFormat="1" x14ac:dyDescent="0.25"/>
    <row r="1034474" customFormat="1" x14ac:dyDescent="0.25"/>
    <row r="1034475" customFormat="1" x14ac:dyDescent="0.25"/>
    <row r="1034476" customFormat="1" x14ac:dyDescent="0.25"/>
    <row r="1034477" customFormat="1" x14ac:dyDescent="0.25"/>
    <row r="1034478" customFormat="1" x14ac:dyDescent="0.25"/>
    <row r="1034479" customFormat="1" x14ac:dyDescent="0.25"/>
    <row r="1034480" customFormat="1" x14ac:dyDescent="0.25"/>
    <row r="1034481" customFormat="1" x14ac:dyDescent="0.25"/>
    <row r="1034482" customFormat="1" x14ac:dyDescent="0.25"/>
    <row r="1034483" customFormat="1" x14ac:dyDescent="0.25"/>
    <row r="1034484" customFormat="1" x14ac:dyDescent="0.25"/>
    <row r="1034485" customFormat="1" x14ac:dyDescent="0.25"/>
    <row r="1034486" customFormat="1" x14ac:dyDescent="0.25"/>
    <row r="1034487" customFormat="1" x14ac:dyDescent="0.25"/>
    <row r="1034488" customFormat="1" x14ac:dyDescent="0.25"/>
    <row r="1034489" customFormat="1" x14ac:dyDescent="0.25"/>
    <row r="1034490" customFormat="1" x14ac:dyDescent="0.25"/>
    <row r="1034491" customFormat="1" x14ac:dyDescent="0.25"/>
    <row r="1034492" customFormat="1" x14ac:dyDescent="0.25"/>
    <row r="1034493" customFormat="1" x14ac:dyDescent="0.25"/>
    <row r="1034494" customFormat="1" x14ac:dyDescent="0.25"/>
    <row r="1034495" customFormat="1" x14ac:dyDescent="0.25"/>
    <row r="1034496" customFormat="1" x14ac:dyDescent="0.25"/>
    <row r="1034497" customFormat="1" x14ac:dyDescent="0.25"/>
    <row r="1034498" customFormat="1" x14ac:dyDescent="0.25"/>
    <row r="1034499" customFormat="1" x14ac:dyDescent="0.25"/>
    <row r="1034500" customFormat="1" x14ac:dyDescent="0.25"/>
    <row r="1034501" customFormat="1" x14ac:dyDescent="0.25"/>
    <row r="1034502" customFormat="1" x14ac:dyDescent="0.25"/>
    <row r="1034503" customFormat="1" x14ac:dyDescent="0.25"/>
    <row r="1034504" customFormat="1" x14ac:dyDescent="0.25"/>
    <row r="1034505" customFormat="1" x14ac:dyDescent="0.25"/>
    <row r="1034506" customFormat="1" x14ac:dyDescent="0.25"/>
    <row r="1034507" customFormat="1" x14ac:dyDescent="0.25"/>
    <row r="1034508" customFormat="1" x14ac:dyDescent="0.25"/>
    <row r="1034509" customFormat="1" x14ac:dyDescent="0.25"/>
    <row r="1034510" customFormat="1" x14ac:dyDescent="0.25"/>
    <row r="1034511" customFormat="1" x14ac:dyDescent="0.25"/>
    <row r="1034512" customFormat="1" x14ac:dyDescent="0.25"/>
    <row r="1034513" customFormat="1" x14ac:dyDescent="0.25"/>
    <row r="1034514" customFormat="1" x14ac:dyDescent="0.25"/>
    <row r="1034515" customFormat="1" x14ac:dyDescent="0.25"/>
    <row r="1034516" customFormat="1" x14ac:dyDescent="0.25"/>
    <row r="1034517" customFormat="1" x14ac:dyDescent="0.25"/>
    <row r="1034518" customFormat="1" x14ac:dyDescent="0.25"/>
    <row r="1034519" customFormat="1" x14ac:dyDescent="0.25"/>
    <row r="1034520" customFormat="1" x14ac:dyDescent="0.25"/>
    <row r="1034521" customFormat="1" x14ac:dyDescent="0.25"/>
    <row r="1034522" customFormat="1" x14ac:dyDescent="0.25"/>
    <row r="1034523" customFormat="1" x14ac:dyDescent="0.25"/>
    <row r="1034524" customFormat="1" x14ac:dyDescent="0.25"/>
    <row r="1034525" customFormat="1" x14ac:dyDescent="0.25"/>
    <row r="1034526" customFormat="1" x14ac:dyDescent="0.25"/>
    <row r="1034527" customFormat="1" x14ac:dyDescent="0.25"/>
    <row r="1034528" customFormat="1" x14ac:dyDescent="0.25"/>
    <row r="1034529" customFormat="1" x14ac:dyDescent="0.25"/>
    <row r="1034530" customFormat="1" x14ac:dyDescent="0.25"/>
    <row r="1034531" customFormat="1" x14ac:dyDescent="0.25"/>
    <row r="1034532" customFormat="1" x14ac:dyDescent="0.25"/>
    <row r="1034533" customFormat="1" x14ac:dyDescent="0.25"/>
    <row r="1034534" customFormat="1" x14ac:dyDescent="0.25"/>
    <row r="1034535" customFormat="1" x14ac:dyDescent="0.25"/>
    <row r="1034536" customFormat="1" x14ac:dyDescent="0.25"/>
    <row r="1034537" customFormat="1" x14ac:dyDescent="0.25"/>
    <row r="1034538" customFormat="1" x14ac:dyDescent="0.25"/>
    <row r="1034539" customFormat="1" x14ac:dyDescent="0.25"/>
    <row r="1034540" customFormat="1" x14ac:dyDescent="0.25"/>
    <row r="1034541" customFormat="1" x14ac:dyDescent="0.25"/>
    <row r="1034542" customFormat="1" x14ac:dyDescent="0.25"/>
    <row r="1034543" customFormat="1" x14ac:dyDescent="0.25"/>
    <row r="1034544" customFormat="1" x14ac:dyDescent="0.25"/>
    <row r="1034545" customFormat="1" x14ac:dyDescent="0.25"/>
    <row r="1034546" customFormat="1" x14ac:dyDescent="0.25"/>
    <row r="1034547" customFormat="1" x14ac:dyDescent="0.25"/>
    <row r="1034548" customFormat="1" x14ac:dyDescent="0.25"/>
    <row r="1034549" customFormat="1" x14ac:dyDescent="0.25"/>
    <row r="1034550" customFormat="1" x14ac:dyDescent="0.25"/>
    <row r="1034551" customFormat="1" x14ac:dyDescent="0.25"/>
    <row r="1034552" customFormat="1" x14ac:dyDescent="0.25"/>
    <row r="1034553" customFormat="1" x14ac:dyDescent="0.25"/>
    <row r="1034554" customFormat="1" x14ac:dyDescent="0.25"/>
    <row r="1034555" customFormat="1" x14ac:dyDescent="0.25"/>
    <row r="1034556" customFormat="1" x14ac:dyDescent="0.25"/>
    <row r="1034557" customFormat="1" x14ac:dyDescent="0.25"/>
    <row r="1034558" customFormat="1" x14ac:dyDescent="0.25"/>
    <row r="1034559" customFormat="1" x14ac:dyDescent="0.25"/>
    <row r="1034560" customFormat="1" x14ac:dyDescent="0.25"/>
    <row r="1034561" customFormat="1" x14ac:dyDescent="0.25"/>
    <row r="1034562" customFormat="1" x14ac:dyDescent="0.25"/>
    <row r="1034563" customFormat="1" x14ac:dyDescent="0.25"/>
    <row r="1034564" customFormat="1" x14ac:dyDescent="0.25"/>
    <row r="1034565" customFormat="1" x14ac:dyDescent="0.25"/>
    <row r="1034566" customFormat="1" x14ac:dyDescent="0.25"/>
    <row r="1034567" customFormat="1" x14ac:dyDescent="0.25"/>
    <row r="1034568" customFormat="1" x14ac:dyDescent="0.25"/>
    <row r="1034569" customFormat="1" x14ac:dyDescent="0.25"/>
    <row r="1034570" customFormat="1" x14ac:dyDescent="0.25"/>
    <row r="1034571" customFormat="1" x14ac:dyDescent="0.25"/>
    <row r="1034572" customFormat="1" x14ac:dyDescent="0.25"/>
    <row r="1034573" customFormat="1" x14ac:dyDescent="0.25"/>
    <row r="1034574" customFormat="1" x14ac:dyDescent="0.25"/>
    <row r="1034575" customFormat="1" x14ac:dyDescent="0.25"/>
    <row r="1034576" customFormat="1" x14ac:dyDescent="0.25"/>
    <row r="1034577" customFormat="1" x14ac:dyDescent="0.25"/>
    <row r="1034578" customFormat="1" x14ac:dyDescent="0.25"/>
    <row r="1034579" customFormat="1" x14ac:dyDescent="0.25"/>
    <row r="1034580" customFormat="1" x14ac:dyDescent="0.25"/>
    <row r="1034581" customFormat="1" x14ac:dyDescent="0.25"/>
    <row r="1034582" customFormat="1" x14ac:dyDescent="0.25"/>
    <row r="1034583" customFormat="1" x14ac:dyDescent="0.25"/>
    <row r="1034584" customFormat="1" x14ac:dyDescent="0.25"/>
    <row r="1034585" customFormat="1" x14ac:dyDescent="0.25"/>
    <row r="1034586" customFormat="1" x14ac:dyDescent="0.25"/>
    <row r="1034587" customFormat="1" x14ac:dyDescent="0.25"/>
    <row r="1034588" customFormat="1" x14ac:dyDescent="0.25"/>
    <row r="1034589" customFormat="1" x14ac:dyDescent="0.25"/>
    <row r="1034590" customFormat="1" x14ac:dyDescent="0.25"/>
    <row r="1034591" customFormat="1" x14ac:dyDescent="0.25"/>
    <row r="1034592" customFormat="1" x14ac:dyDescent="0.25"/>
    <row r="1034593" customFormat="1" x14ac:dyDescent="0.25"/>
    <row r="1034594" customFormat="1" x14ac:dyDescent="0.25"/>
    <row r="1034595" customFormat="1" x14ac:dyDescent="0.25"/>
    <row r="1034596" customFormat="1" x14ac:dyDescent="0.25"/>
    <row r="1034597" customFormat="1" x14ac:dyDescent="0.25"/>
    <row r="1034598" customFormat="1" x14ac:dyDescent="0.25"/>
    <row r="1034599" customFormat="1" x14ac:dyDescent="0.25"/>
    <row r="1034600" customFormat="1" x14ac:dyDescent="0.25"/>
    <row r="1034601" customFormat="1" x14ac:dyDescent="0.25"/>
    <row r="1034602" customFormat="1" x14ac:dyDescent="0.25"/>
    <row r="1034603" customFormat="1" x14ac:dyDescent="0.25"/>
    <row r="1034604" customFormat="1" x14ac:dyDescent="0.25"/>
    <row r="1034605" customFormat="1" x14ac:dyDescent="0.25"/>
    <row r="1034606" customFormat="1" x14ac:dyDescent="0.25"/>
    <row r="1034607" customFormat="1" x14ac:dyDescent="0.25"/>
    <row r="1034608" customFormat="1" x14ac:dyDescent="0.25"/>
    <row r="1034609" customFormat="1" x14ac:dyDescent="0.25"/>
    <row r="1034610" customFormat="1" x14ac:dyDescent="0.25"/>
    <row r="1034611" customFormat="1" x14ac:dyDescent="0.25"/>
    <row r="1034612" customFormat="1" x14ac:dyDescent="0.25"/>
    <row r="1034613" customFormat="1" x14ac:dyDescent="0.25"/>
    <row r="1034614" customFormat="1" x14ac:dyDescent="0.25"/>
    <row r="1034615" customFormat="1" x14ac:dyDescent="0.25"/>
    <row r="1034616" customFormat="1" x14ac:dyDescent="0.25"/>
    <row r="1034617" customFormat="1" x14ac:dyDescent="0.25"/>
    <row r="1034618" customFormat="1" x14ac:dyDescent="0.25"/>
    <row r="1034619" customFormat="1" x14ac:dyDescent="0.25"/>
    <row r="1034620" customFormat="1" x14ac:dyDescent="0.25"/>
    <row r="1034621" customFormat="1" x14ac:dyDescent="0.25"/>
    <row r="1034622" customFormat="1" x14ac:dyDescent="0.25"/>
    <row r="1034623" customFormat="1" x14ac:dyDescent="0.25"/>
    <row r="1034624" customFormat="1" x14ac:dyDescent="0.25"/>
    <row r="1034625" customFormat="1" x14ac:dyDescent="0.25"/>
    <row r="1034626" customFormat="1" x14ac:dyDescent="0.25"/>
    <row r="1034627" customFormat="1" x14ac:dyDescent="0.25"/>
    <row r="1034628" customFormat="1" x14ac:dyDescent="0.25"/>
    <row r="1034629" customFormat="1" x14ac:dyDescent="0.25"/>
    <row r="1034630" customFormat="1" x14ac:dyDescent="0.25"/>
    <row r="1034631" customFormat="1" x14ac:dyDescent="0.25"/>
    <row r="1034632" customFormat="1" x14ac:dyDescent="0.25"/>
    <row r="1034633" customFormat="1" x14ac:dyDescent="0.25"/>
    <row r="1034634" customFormat="1" x14ac:dyDescent="0.25"/>
    <row r="1034635" customFormat="1" x14ac:dyDescent="0.25"/>
    <row r="1034636" customFormat="1" x14ac:dyDescent="0.25"/>
    <row r="1034637" customFormat="1" x14ac:dyDescent="0.25"/>
    <row r="1034638" customFormat="1" x14ac:dyDescent="0.25"/>
    <row r="1034639" customFormat="1" x14ac:dyDescent="0.25"/>
    <row r="1034640" customFormat="1" x14ac:dyDescent="0.25"/>
    <row r="1034641" customFormat="1" x14ac:dyDescent="0.25"/>
    <row r="1034642" customFormat="1" x14ac:dyDescent="0.25"/>
    <row r="1034643" customFormat="1" x14ac:dyDescent="0.25"/>
    <row r="1034644" customFormat="1" x14ac:dyDescent="0.25"/>
    <row r="1034645" customFormat="1" x14ac:dyDescent="0.25"/>
    <row r="1034646" customFormat="1" x14ac:dyDescent="0.25"/>
    <row r="1034647" customFormat="1" x14ac:dyDescent="0.25"/>
    <row r="1034648" customFormat="1" x14ac:dyDescent="0.25"/>
    <row r="1034649" customFormat="1" x14ac:dyDescent="0.25"/>
    <row r="1034650" customFormat="1" x14ac:dyDescent="0.25"/>
    <row r="1034651" customFormat="1" x14ac:dyDescent="0.25"/>
    <row r="1034652" customFormat="1" x14ac:dyDescent="0.25"/>
    <row r="1034653" customFormat="1" x14ac:dyDescent="0.25"/>
    <row r="1034654" customFormat="1" x14ac:dyDescent="0.25"/>
    <row r="1034655" customFormat="1" x14ac:dyDescent="0.25"/>
    <row r="1034656" customFormat="1" x14ac:dyDescent="0.25"/>
    <row r="1034657" customFormat="1" x14ac:dyDescent="0.25"/>
    <row r="1034658" customFormat="1" x14ac:dyDescent="0.25"/>
    <row r="1034659" customFormat="1" x14ac:dyDescent="0.25"/>
    <row r="1034660" customFormat="1" x14ac:dyDescent="0.25"/>
    <row r="1034661" customFormat="1" x14ac:dyDescent="0.25"/>
    <row r="1034662" customFormat="1" x14ac:dyDescent="0.25"/>
    <row r="1034663" customFormat="1" x14ac:dyDescent="0.25"/>
    <row r="1034664" customFormat="1" x14ac:dyDescent="0.25"/>
    <row r="1034665" customFormat="1" x14ac:dyDescent="0.25"/>
    <row r="1034666" customFormat="1" x14ac:dyDescent="0.25"/>
    <row r="1034667" customFormat="1" x14ac:dyDescent="0.25"/>
    <row r="1034668" customFormat="1" x14ac:dyDescent="0.25"/>
    <row r="1034669" customFormat="1" x14ac:dyDescent="0.25"/>
    <row r="1034670" customFormat="1" x14ac:dyDescent="0.25"/>
    <row r="1034671" customFormat="1" x14ac:dyDescent="0.25"/>
    <row r="1034672" customFormat="1" x14ac:dyDescent="0.25"/>
    <row r="1034673" customFormat="1" x14ac:dyDescent="0.25"/>
    <row r="1034674" customFormat="1" x14ac:dyDescent="0.25"/>
    <row r="1034675" customFormat="1" x14ac:dyDescent="0.25"/>
    <row r="1034676" customFormat="1" x14ac:dyDescent="0.25"/>
    <row r="1034677" customFormat="1" x14ac:dyDescent="0.25"/>
    <row r="1034678" customFormat="1" x14ac:dyDescent="0.25"/>
    <row r="1034679" customFormat="1" x14ac:dyDescent="0.25"/>
    <row r="1034680" customFormat="1" x14ac:dyDescent="0.25"/>
    <row r="1034681" customFormat="1" x14ac:dyDescent="0.25"/>
    <row r="1034682" customFormat="1" x14ac:dyDescent="0.25"/>
    <row r="1034683" customFormat="1" x14ac:dyDescent="0.25"/>
    <row r="1034684" customFormat="1" x14ac:dyDescent="0.25"/>
    <row r="1034685" customFormat="1" x14ac:dyDescent="0.25"/>
    <row r="1034686" customFormat="1" x14ac:dyDescent="0.25"/>
    <row r="1034687" customFormat="1" x14ac:dyDescent="0.25"/>
    <row r="1034688" customFormat="1" x14ac:dyDescent="0.25"/>
    <row r="1034689" customFormat="1" x14ac:dyDescent="0.25"/>
    <row r="1034690" customFormat="1" x14ac:dyDescent="0.25"/>
    <row r="1034691" customFormat="1" x14ac:dyDescent="0.25"/>
    <row r="1034692" customFormat="1" x14ac:dyDescent="0.25"/>
    <row r="1034693" customFormat="1" x14ac:dyDescent="0.25"/>
    <row r="1034694" customFormat="1" x14ac:dyDescent="0.25"/>
    <row r="1034695" customFormat="1" x14ac:dyDescent="0.25"/>
    <row r="1034696" customFormat="1" x14ac:dyDescent="0.25"/>
    <row r="1034697" customFormat="1" x14ac:dyDescent="0.25"/>
    <row r="1034698" customFormat="1" x14ac:dyDescent="0.25"/>
    <row r="1034699" customFormat="1" x14ac:dyDescent="0.25"/>
    <row r="1034700" customFormat="1" x14ac:dyDescent="0.25"/>
    <row r="1034701" customFormat="1" x14ac:dyDescent="0.25"/>
    <row r="1034702" customFormat="1" x14ac:dyDescent="0.25"/>
    <row r="1034703" customFormat="1" x14ac:dyDescent="0.25"/>
    <row r="1034704" customFormat="1" x14ac:dyDescent="0.25"/>
    <row r="1034705" customFormat="1" x14ac:dyDescent="0.25"/>
    <row r="1034706" customFormat="1" x14ac:dyDescent="0.25"/>
    <row r="1034707" customFormat="1" x14ac:dyDescent="0.25"/>
    <row r="1034708" customFormat="1" x14ac:dyDescent="0.25"/>
    <row r="1034709" customFormat="1" x14ac:dyDescent="0.25"/>
    <row r="1034710" customFormat="1" x14ac:dyDescent="0.25"/>
    <row r="1034711" customFormat="1" x14ac:dyDescent="0.25"/>
    <row r="1034712" customFormat="1" x14ac:dyDescent="0.25"/>
    <row r="1034713" customFormat="1" x14ac:dyDescent="0.25"/>
    <row r="1034714" customFormat="1" x14ac:dyDescent="0.25"/>
    <row r="1034715" customFormat="1" x14ac:dyDescent="0.25"/>
    <row r="1034716" customFormat="1" x14ac:dyDescent="0.25"/>
    <row r="1034717" customFormat="1" x14ac:dyDescent="0.25"/>
    <row r="1034718" customFormat="1" x14ac:dyDescent="0.25"/>
    <row r="1034719" customFormat="1" x14ac:dyDescent="0.25"/>
    <row r="1034720" customFormat="1" x14ac:dyDescent="0.25"/>
    <row r="1034721" customFormat="1" x14ac:dyDescent="0.25"/>
    <row r="1034722" customFormat="1" x14ac:dyDescent="0.25"/>
    <row r="1034723" customFormat="1" x14ac:dyDescent="0.25"/>
    <row r="1034724" customFormat="1" x14ac:dyDescent="0.25"/>
    <row r="1034725" customFormat="1" x14ac:dyDescent="0.25"/>
    <row r="1034726" customFormat="1" x14ac:dyDescent="0.25"/>
    <row r="1034727" customFormat="1" x14ac:dyDescent="0.25"/>
    <row r="1034728" customFormat="1" x14ac:dyDescent="0.25"/>
    <row r="1034729" customFormat="1" x14ac:dyDescent="0.25"/>
    <row r="1034730" customFormat="1" x14ac:dyDescent="0.25"/>
    <row r="1034731" customFormat="1" x14ac:dyDescent="0.25"/>
    <row r="1034732" customFormat="1" x14ac:dyDescent="0.25"/>
    <row r="1034733" customFormat="1" x14ac:dyDescent="0.25"/>
    <row r="1034734" customFormat="1" x14ac:dyDescent="0.25"/>
    <row r="1034735" customFormat="1" x14ac:dyDescent="0.25"/>
    <row r="1034736" customFormat="1" x14ac:dyDescent="0.25"/>
    <row r="1034737" customFormat="1" x14ac:dyDescent="0.25"/>
    <row r="1034738" customFormat="1" x14ac:dyDescent="0.25"/>
    <row r="1034739" customFormat="1" x14ac:dyDescent="0.25"/>
    <row r="1034740" customFormat="1" x14ac:dyDescent="0.25"/>
    <row r="1034741" customFormat="1" x14ac:dyDescent="0.25"/>
    <row r="1034742" customFormat="1" x14ac:dyDescent="0.25"/>
    <row r="1034743" customFormat="1" x14ac:dyDescent="0.25"/>
    <row r="1034744" customFormat="1" x14ac:dyDescent="0.25"/>
    <row r="1034745" customFormat="1" x14ac:dyDescent="0.25"/>
    <row r="1034746" customFormat="1" x14ac:dyDescent="0.25"/>
    <row r="1034747" customFormat="1" x14ac:dyDescent="0.25"/>
    <row r="1034748" customFormat="1" x14ac:dyDescent="0.25"/>
    <row r="1034749" customFormat="1" x14ac:dyDescent="0.25"/>
    <row r="1034750" customFormat="1" x14ac:dyDescent="0.25"/>
    <row r="1034751" customFormat="1" x14ac:dyDescent="0.25"/>
    <row r="1034752" customFormat="1" x14ac:dyDescent="0.25"/>
    <row r="1034753" customFormat="1" x14ac:dyDescent="0.25"/>
    <row r="1034754" customFormat="1" x14ac:dyDescent="0.25"/>
    <row r="1034755" customFormat="1" x14ac:dyDescent="0.25"/>
    <row r="1034756" customFormat="1" x14ac:dyDescent="0.25"/>
    <row r="1034757" customFormat="1" x14ac:dyDescent="0.25"/>
    <row r="1034758" customFormat="1" x14ac:dyDescent="0.25"/>
    <row r="1034759" customFormat="1" x14ac:dyDescent="0.25"/>
    <row r="1034760" customFormat="1" x14ac:dyDescent="0.25"/>
    <row r="1034761" customFormat="1" x14ac:dyDescent="0.25"/>
    <row r="1034762" customFormat="1" x14ac:dyDescent="0.25"/>
    <row r="1034763" customFormat="1" x14ac:dyDescent="0.25"/>
    <row r="1034764" customFormat="1" x14ac:dyDescent="0.25"/>
    <row r="1034765" customFormat="1" x14ac:dyDescent="0.25"/>
    <row r="1034766" customFormat="1" x14ac:dyDescent="0.25"/>
    <row r="1034767" customFormat="1" x14ac:dyDescent="0.25"/>
    <row r="1034768" customFormat="1" x14ac:dyDescent="0.25"/>
    <row r="1034769" customFormat="1" x14ac:dyDescent="0.25"/>
    <row r="1034770" customFormat="1" x14ac:dyDescent="0.25"/>
    <row r="1034771" customFormat="1" x14ac:dyDescent="0.25"/>
    <row r="1034772" customFormat="1" x14ac:dyDescent="0.25"/>
    <row r="1034773" customFormat="1" x14ac:dyDescent="0.25"/>
    <row r="1034774" customFormat="1" x14ac:dyDescent="0.25"/>
    <row r="1034775" customFormat="1" x14ac:dyDescent="0.25"/>
    <row r="1034776" customFormat="1" x14ac:dyDescent="0.25"/>
    <row r="1034777" customFormat="1" x14ac:dyDescent="0.25"/>
    <row r="1034778" customFormat="1" x14ac:dyDescent="0.25"/>
    <row r="1034779" customFormat="1" x14ac:dyDescent="0.25"/>
    <row r="1034780" customFormat="1" x14ac:dyDescent="0.25"/>
    <row r="1034781" customFormat="1" x14ac:dyDescent="0.25"/>
    <row r="1034782" customFormat="1" x14ac:dyDescent="0.25"/>
    <row r="1034783" customFormat="1" x14ac:dyDescent="0.25"/>
    <row r="1034784" customFormat="1" x14ac:dyDescent="0.25"/>
    <row r="1034785" customFormat="1" x14ac:dyDescent="0.25"/>
    <row r="1034786" customFormat="1" x14ac:dyDescent="0.25"/>
    <row r="1034787" customFormat="1" x14ac:dyDescent="0.25"/>
    <row r="1034788" customFormat="1" x14ac:dyDescent="0.25"/>
    <row r="1034789" customFormat="1" x14ac:dyDescent="0.25"/>
    <row r="1034790" customFormat="1" x14ac:dyDescent="0.25"/>
    <row r="1034791" customFormat="1" x14ac:dyDescent="0.25"/>
    <row r="1034792" customFormat="1" x14ac:dyDescent="0.25"/>
    <row r="1034793" customFormat="1" x14ac:dyDescent="0.25"/>
    <row r="1034794" customFormat="1" x14ac:dyDescent="0.25"/>
    <row r="1034795" customFormat="1" x14ac:dyDescent="0.25"/>
    <row r="1034796" customFormat="1" x14ac:dyDescent="0.25"/>
    <row r="1034797" customFormat="1" x14ac:dyDescent="0.25"/>
    <row r="1034798" customFormat="1" x14ac:dyDescent="0.25"/>
    <row r="1034799" customFormat="1" x14ac:dyDescent="0.25"/>
    <row r="1034800" customFormat="1" x14ac:dyDescent="0.25"/>
    <row r="1034801" customFormat="1" x14ac:dyDescent="0.25"/>
    <row r="1034802" customFormat="1" x14ac:dyDescent="0.25"/>
    <row r="1034803" customFormat="1" x14ac:dyDescent="0.25"/>
    <row r="1034804" customFormat="1" x14ac:dyDescent="0.25"/>
    <row r="1034805" customFormat="1" x14ac:dyDescent="0.25"/>
    <row r="1034806" customFormat="1" x14ac:dyDescent="0.25"/>
    <row r="1034807" customFormat="1" x14ac:dyDescent="0.25"/>
    <row r="1034808" customFormat="1" x14ac:dyDescent="0.25"/>
    <row r="1034809" customFormat="1" x14ac:dyDescent="0.25"/>
    <row r="1034810" customFormat="1" x14ac:dyDescent="0.25"/>
    <row r="1034811" customFormat="1" x14ac:dyDescent="0.25"/>
    <row r="1034812" customFormat="1" x14ac:dyDescent="0.25"/>
    <row r="1034813" customFormat="1" x14ac:dyDescent="0.25"/>
    <row r="1034814" customFormat="1" x14ac:dyDescent="0.25"/>
    <row r="1034815" customFormat="1" x14ac:dyDescent="0.25"/>
    <row r="1034816" customFormat="1" x14ac:dyDescent="0.25"/>
    <row r="1034817" customFormat="1" x14ac:dyDescent="0.25"/>
    <row r="1034818" customFormat="1" x14ac:dyDescent="0.25"/>
    <row r="1034819" customFormat="1" x14ac:dyDescent="0.25"/>
    <row r="1034820" customFormat="1" x14ac:dyDescent="0.25"/>
    <row r="1034821" customFormat="1" x14ac:dyDescent="0.25"/>
    <row r="1034822" customFormat="1" x14ac:dyDescent="0.25"/>
    <row r="1034823" customFormat="1" x14ac:dyDescent="0.25"/>
    <row r="1034824" customFormat="1" x14ac:dyDescent="0.25"/>
    <row r="1034825" customFormat="1" x14ac:dyDescent="0.25"/>
    <row r="1034826" customFormat="1" x14ac:dyDescent="0.25"/>
    <row r="1034827" customFormat="1" x14ac:dyDescent="0.25"/>
    <row r="1034828" customFormat="1" x14ac:dyDescent="0.25"/>
    <row r="1034829" customFormat="1" x14ac:dyDescent="0.25"/>
    <row r="1034830" customFormat="1" x14ac:dyDescent="0.25"/>
    <row r="1034831" customFormat="1" x14ac:dyDescent="0.25"/>
    <row r="1034832" customFormat="1" x14ac:dyDescent="0.25"/>
    <row r="1034833" customFormat="1" x14ac:dyDescent="0.25"/>
    <row r="1034834" customFormat="1" x14ac:dyDescent="0.25"/>
    <row r="1034835" customFormat="1" x14ac:dyDescent="0.25"/>
    <row r="1034836" customFormat="1" x14ac:dyDescent="0.25"/>
    <row r="1034837" customFormat="1" x14ac:dyDescent="0.25"/>
    <row r="1034838" customFormat="1" x14ac:dyDescent="0.25"/>
    <row r="1034839" customFormat="1" x14ac:dyDescent="0.25"/>
    <row r="1034840" customFormat="1" x14ac:dyDescent="0.25"/>
    <row r="1034841" customFormat="1" x14ac:dyDescent="0.25"/>
    <row r="1034842" customFormat="1" x14ac:dyDescent="0.25"/>
    <row r="1034843" customFormat="1" x14ac:dyDescent="0.25"/>
    <row r="1034844" customFormat="1" x14ac:dyDescent="0.25"/>
    <row r="1034845" customFormat="1" x14ac:dyDescent="0.25"/>
    <row r="1034846" customFormat="1" x14ac:dyDescent="0.25"/>
    <row r="1034847" customFormat="1" x14ac:dyDescent="0.25"/>
    <row r="1034848" customFormat="1" x14ac:dyDescent="0.25"/>
    <row r="1034849" customFormat="1" x14ac:dyDescent="0.25"/>
    <row r="1034850" customFormat="1" x14ac:dyDescent="0.25"/>
    <row r="1034851" customFormat="1" x14ac:dyDescent="0.25"/>
    <row r="1034852" customFormat="1" x14ac:dyDescent="0.25"/>
    <row r="1034853" customFormat="1" x14ac:dyDescent="0.25"/>
    <row r="1034854" customFormat="1" x14ac:dyDescent="0.25"/>
    <row r="1034855" customFormat="1" x14ac:dyDescent="0.25"/>
    <row r="1034856" customFormat="1" x14ac:dyDescent="0.25"/>
    <row r="1034857" customFormat="1" x14ac:dyDescent="0.25"/>
    <row r="1034858" customFormat="1" x14ac:dyDescent="0.25"/>
    <row r="1034859" customFormat="1" x14ac:dyDescent="0.25"/>
    <row r="1034860" customFormat="1" x14ac:dyDescent="0.25"/>
    <row r="1034861" customFormat="1" x14ac:dyDescent="0.25"/>
    <row r="1034862" customFormat="1" x14ac:dyDescent="0.25"/>
    <row r="1034863" customFormat="1" x14ac:dyDescent="0.25"/>
    <row r="1034864" customFormat="1" x14ac:dyDescent="0.25"/>
    <row r="1034865" customFormat="1" x14ac:dyDescent="0.25"/>
    <row r="1034866" customFormat="1" x14ac:dyDescent="0.25"/>
    <row r="1034867" customFormat="1" x14ac:dyDescent="0.25"/>
    <row r="1034868" customFormat="1" x14ac:dyDescent="0.25"/>
    <row r="1034869" customFormat="1" x14ac:dyDescent="0.25"/>
    <row r="1034870" customFormat="1" x14ac:dyDescent="0.25"/>
    <row r="1034871" customFormat="1" x14ac:dyDescent="0.25"/>
    <row r="1034872" customFormat="1" x14ac:dyDescent="0.25"/>
    <row r="1034873" customFormat="1" x14ac:dyDescent="0.25"/>
    <row r="1034874" customFormat="1" x14ac:dyDescent="0.25"/>
    <row r="1034875" customFormat="1" x14ac:dyDescent="0.25"/>
    <row r="1034876" customFormat="1" x14ac:dyDescent="0.25"/>
    <row r="1034877" customFormat="1" x14ac:dyDescent="0.25"/>
    <row r="1034878" customFormat="1" x14ac:dyDescent="0.25"/>
    <row r="1034879" customFormat="1" x14ac:dyDescent="0.25"/>
    <row r="1034880" customFormat="1" x14ac:dyDescent="0.25"/>
    <row r="1034881" customFormat="1" x14ac:dyDescent="0.25"/>
    <row r="1034882" customFormat="1" x14ac:dyDescent="0.25"/>
    <row r="1034883" customFormat="1" x14ac:dyDescent="0.25"/>
    <row r="1034884" customFormat="1" x14ac:dyDescent="0.25"/>
    <row r="1034885" customFormat="1" x14ac:dyDescent="0.25"/>
    <row r="1034886" customFormat="1" x14ac:dyDescent="0.25"/>
    <row r="1034887" customFormat="1" x14ac:dyDescent="0.25"/>
    <row r="1034888" customFormat="1" x14ac:dyDescent="0.25"/>
    <row r="1034889" customFormat="1" x14ac:dyDescent="0.25"/>
    <row r="1034890" customFormat="1" x14ac:dyDescent="0.25"/>
    <row r="1034891" customFormat="1" x14ac:dyDescent="0.25"/>
    <row r="1034892" customFormat="1" x14ac:dyDescent="0.25"/>
    <row r="1034893" customFormat="1" x14ac:dyDescent="0.25"/>
    <row r="1034894" customFormat="1" x14ac:dyDescent="0.25"/>
    <row r="1034895" customFormat="1" x14ac:dyDescent="0.25"/>
    <row r="1034896" customFormat="1" x14ac:dyDescent="0.25"/>
    <row r="1034897" customFormat="1" x14ac:dyDescent="0.25"/>
    <row r="1034898" customFormat="1" x14ac:dyDescent="0.25"/>
    <row r="1034899" customFormat="1" x14ac:dyDescent="0.25"/>
    <row r="1034900" customFormat="1" x14ac:dyDescent="0.25"/>
    <row r="1034901" customFormat="1" x14ac:dyDescent="0.25"/>
    <row r="1034902" customFormat="1" x14ac:dyDescent="0.25"/>
    <row r="1034903" customFormat="1" x14ac:dyDescent="0.25"/>
    <row r="1034904" customFormat="1" x14ac:dyDescent="0.25"/>
    <row r="1034905" customFormat="1" x14ac:dyDescent="0.25"/>
    <row r="1034906" customFormat="1" x14ac:dyDescent="0.25"/>
    <row r="1034907" customFormat="1" x14ac:dyDescent="0.25"/>
    <row r="1034908" customFormat="1" x14ac:dyDescent="0.25"/>
    <row r="1034909" customFormat="1" x14ac:dyDescent="0.25"/>
    <row r="1034910" customFormat="1" x14ac:dyDescent="0.25"/>
    <row r="1034911" customFormat="1" x14ac:dyDescent="0.25"/>
    <row r="1034912" customFormat="1" x14ac:dyDescent="0.25"/>
    <row r="1034913" customFormat="1" x14ac:dyDescent="0.25"/>
    <row r="1034914" customFormat="1" x14ac:dyDescent="0.25"/>
    <row r="1034915" customFormat="1" x14ac:dyDescent="0.25"/>
    <row r="1034916" customFormat="1" x14ac:dyDescent="0.25"/>
    <row r="1034917" customFormat="1" x14ac:dyDescent="0.25"/>
    <row r="1034918" customFormat="1" x14ac:dyDescent="0.25"/>
    <row r="1034919" customFormat="1" x14ac:dyDescent="0.25"/>
    <row r="1034920" customFormat="1" x14ac:dyDescent="0.25"/>
    <row r="1034921" customFormat="1" x14ac:dyDescent="0.25"/>
    <row r="1034922" customFormat="1" x14ac:dyDescent="0.25"/>
    <row r="1034923" customFormat="1" x14ac:dyDescent="0.25"/>
    <row r="1034924" customFormat="1" x14ac:dyDescent="0.25"/>
    <row r="1034925" customFormat="1" x14ac:dyDescent="0.25"/>
    <row r="1034926" customFormat="1" x14ac:dyDescent="0.25"/>
    <row r="1034927" customFormat="1" x14ac:dyDescent="0.25"/>
    <row r="1034928" customFormat="1" x14ac:dyDescent="0.25"/>
    <row r="1034929" customFormat="1" x14ac:dyDescent="0.25"/>
    <row r="1034930" customFormat="1" x14ac:dyDescent="0.25"/>
    <row r="1034931" customFormat="1" x14ac:dyDescent="0.25"/>
    <row r="1034932" customFormat="1" x14ac:dyDescent="0.25"/>
    <row r="1034933" customFormat="1" x14ac:dyDescent="0.25"/>
    <row r="1034934" customFormat="1" x14ac:dyDescent="0.25"/>
    <row r="1034935" customFormat="1" x14ac:dyDescent="0.25"/>
    <row r="1034936" customFormat="1" x14ac:dyDescent="0.25"/>
    <row r="1034937" customFormat="1" x14ac:dyDescent="0.25"/>
    <row r="1034938" customFormat="1" x14ac:dyDescent="0.25"/>
    <row r="1034939" customFormat="1" x14ac:dyDescent="0.25"/>
    <row r="1034940" customFormat="1" x14ac:dyDescent="0.25"/>
    <row r="1034941" customFormat="1" x14ac:dyDescent="0.25"/>
    <row r="1034942" customFormat="1" x14ac:dyDescent="0.25"/>
    <row r="1034943" customFormat="1" x14ac:dyDescent="0.25"/>
    <row r="1034944" customFormat="1" x14ac:dyDescent="0.25"/>
    <row r="1034945" customFormat="1" x14ac:dyDescent="0.25"/>
    <row r="1034946" customFormat="1" x14ac:dyDescent="0.25"/>
    <row r="1034947" customFormat="1" x14ac:dyDescent="0.25"/>
    <row r="1034948" customFormat="1" x14ac:dyDescent="0.25"/>
    <row r="1034949" customFormat="1" x14ac:dyDescent="0.25"/>
    <row r="1034950" customFormat="1" x14ac:dyDescent="0.25"/>
    <row r="1034951" customFormat="1" x14ac:dyDescent="0.25"/>
    <row r="1034952" customFormat="1" x14ac:dyDescent="0.25"/>
    <row r="1034953" customFormat="1" x14ac:dyDescent="0.25"/>
    <row r="1034954" customFormat="1" x14ac:dyDescent="0.25"/>
    <row r="1034955" customFormat="1" x14ac:dyDescent="0.25"/>
    <row r="1034956" customFormat="1" x14ac:dyDescent="0.25"/>
    <row r="1034957" customFormat="1" x14ac:dyDescent="0.25"/>
    <row r="1034958" customFormat="1" x14ac:dyDescent="0.25"/>
    <row r="1034959" customFormat="1" x14ac:dyDescent="0.25"/>
    <row r="1034960" customFormat="1" x14ac:dyDescent="0.25"/>
    <row r="1034961" customFormat="1" x14ac:dyDescent="0.25"/>
    <row r="1034962" customFormat="1" x14ac:dyDescent="0.25"/>
    <row r="1034963" customFormat="1" x14ac:dyDescent="0.25"/>
    <row r="1034964" customFormat="1" x14ac:dyDescent="0.25"/>
    <row r="1034965" customFormat="1" x14ac:dyDescent="0.25"/>
    <row r="1034966" customFormat="1" x14ac:dyDescent="0.25"/>
    <row r="1034967" customFormat="1" x14ac:dyDescent="0.25"/>
    <row r="1034968" customFormat="1" x14ac:dyDescent="0.25"/>
    <row r="1034969" customFormat="1" x14ac:dyDescent="0.25"/>
    <row r="1034970" customFormat="1" x14ac:dyDescent="0.25"/>
    <row r="1034971" customFormat="1" x14ac:dyDescent="0.25"/>
    <row r="1034972" customFormat="1" x14ac:dyDescent="0.25"/>
    <row r="1034973" customFormat="1" x14ac:dyDescent="0.25"/>
    <row r="1034974" customFormat="1" x14ac:dyDescent="0.25"/>
    <row r="1034975" customFormat="1" x14ac:dyDescent="0.25"/>
    <row r="1034976" customFormat="1" x14ac:dyDescent="0.25"/>
    <row r="1034977" customFormat="1" x14ac:dyDescent="0.25"/>
    <row r="1034978" customFormat="1" x14ac:dyDescent="0.25"/>
    <row r="1034979" customFormat="1" x14ac:dyDescent="0.25"/>
    <row r="1034980" customFormat="1" x14ac:dyDescent="0.25"/>
    <row r="1034981" customFormat="1" x14ac:dyDescent="0.25"/>
    <row r="1034982" customFormat="1" x14ac:dyDescent="0.25"/>
    <row r="1034983" customFormat="1" x14ac:dyDescent="0.25"/>
    <row r="1034984" customFormat="1" x14ac:dyDescent="0.25"/>
    <row r="1034985" customFormat="1" x14ac:dyDescent="0.25"/>
    <row r="1034986" customFormat="1" x14ac:dyDescent="0.25"/>
    <row r="1034987" customFormat="1" x14ac:dyDescent="0.25"/>
    <row r="1034988" customFormat="1" x14ac:dyDescent="0.25"/>
    <row r="1034989" customFormat="1" x14ac:dyDescent="0.25"/>
    <row r="1034990" customFormat="1" x14ac:dyDescent="0.25"/>
    <row r="1034991" customFormat="1" x14ac:dyDescent="0.25"/>
    <row r="1034992" customFormat="1" x14ac:dyDescent="0.25"/>
    <row r="1034993" customFormat="1" x14ac:dyDescent="0.25"/>
    <row r="1034994" customFormat="1" x14ac:dyDescent="0.25"/>
    <row r="1034995" customFormat="1" x14ac:dyDescent="0.25"/>
    <row r="1034996" customFormat="1" x14ac:dyDescent="0.25"/>
    <row r="1034997" customFormat="1" x14ac:dyDescent="0.25"/>
    <row r="1034998" customFormat="1" x14ac:dyDescent="0.25"/>
    <row r="1034999" customFormat="1" x14ac:dyDescent="0.25"/>
    <row r="1035000" customFormat="1" x14ac:dyDescent="0.25"/>
    <row r="1035001" customFormat="1" x14ac:dyDescent="0.25"/>
    <row r="1035002" customFormat="1" x14ac:dyDescent="0.25"/>
    <row r="1035003" customFormat="1" x14ac:dyDescent="0.25"/>
    <row r="1035004" customFormat="1" x14ac:dyDescent="0.25"/>
    <row r="1035005" customFormat="1" x14ac:dyDescent="0.25"/>
    <row r="1035006" customFormat="1" x14ac:dyDescent="0.25"/>
    <row r="1035007" customFormat="1" x14ac:dyDescent="0.25"/>
    <row r="1035008" customFormat="1" x14ac:dyDescent="0.25"/>
    <row r="1035009" customFormat="1" x14ac:dyDescent="0.25"/>
    <row r="1035010" customFormat="1" x14ac:dyDescent="0.25"/>
    <row r="1035011" customFormat="1" x14ac:dyDescent="0.25"/>
    <row r="1035012" customFormat="1" x14ac:dyDescent="0.25"/>
    <row r="1035013" customFormat="1" x14ac:dyDescent="0.25"/>
    <row r="1035014" customFormat="1" x14ac:dyDescent="0.25"/>
    <row r="1035015" customFormat="1" x14ac:dyDescent="0.25"/>
    <row r="1035016" customFormat="1" x14ac:dyDescent="0.25"/>
    <row r="1035017" customFormat="1" x14ac:dyDescent="0.25"/>
    <row r="1035018" customFormat="1" x14ac:dyDescent="0.25"/>
    <row r="1035019" customFormat="1" x14ac:dyDescent="0.25"/>
    <row r="1035020" customFormat="1" x14ac:dyDescent="0.25"/>
    <row r="1035021" customFormat="1" x14ac:dyDescent="0.25"/>
    <row r="1035022" customFormat="1" x14ac:dyDescent="0.25"/>
    <row r="1035023" customFormat="1" x14ac:dyDescent="0.25"/>
    <row r="1035024" customFormat="1" x14ac:dyDescent="0.25"/>
    <row r="1035025" customFormat="1" x14ac:dyDescent="0.25"/>
    <row r="1035026" customFormat="1" x14ac:dyDescent="0.25"/>
    <row r="1035027" customFormat="1" x14ac:dyDescent="0.25"/>
    <row r="1035028" customFormat="1" x14ac:dyDescent="0.25"/>
    <row r="1035029" customFormat="1" x14ac:dyDescent="0.25"/>
    <row r="1035030" customFormat="1" x14ac:dyDescent="0.25"/>
    <row r="1035031" customFormat="1" x14ac:dyDescent="0.25"/>
    <row r="1035032" customFormat="1" x14ac:dyDescent="0.25"/>
    <row r="1035033" customFormat="1" x14ac:dyDescent="0.25"/>
    <row r="1035034" customFormat="1" x14ac:dyDescent="0.25"/>
    <row r="1035035" customFormat="1" x14ac:dyDescent="0.25"/>
    <row r="1035036" customFormat="1" x14ac:dyDescent="0.25"/>
    <row r="1035037" customFormat="1" x14ac:dyDescent="0.25"/>
    <row r="1035038" customFormat="1" x14ac:dyDescent="0.25"/>
    <row r="1035039" customFormat="1" x14ac:dyDescent="0.25"/>
    <row r="1035040" customFormat="1" x14ac:dyDescent="0.25"/>
    <row r="1035041" customFormat="1" x14ac:dyDescent="0.25"/>
    <row r="1035042" customFormat="1" x14ac:dyDescent="0.25"/>
    <row r="1035043" customFormat="1" x14ac:dyDescent="0.25"/>
    <row r="1035044" customFormat="1" x14ac:dyDescent="0.25"/>
    <row r="1035045" customFormat="1" x14ac:dyDescent="0.25"/>
    <row r="1035046" customFormat="1" x14ac:dyDescent="0.25"/>
    <row r="1035047" customFormat="1" x14ac:dyDescent="0.25"/>
    <row r="1035048" customFormat="1" x14ac:dyDescent="0.25"/>
    <row r="1035049" customFormat="1" x14ac:dyDescent="0.25"/>
    <row r="1035050" customFormat="1" x14ac:dyDescent="0.25"/>
    <row r="1035051" customFormat="1" x14ac:dyDescent="0.25"/>
    <row r="1035052" customFormat="1" x14ac:dyDescent="0.25"/>
    <row r="1035053" customFormat="1" x14ac:dyDescent="0.25"/>
    <row r="1035054" customFormat="1" x14ac:dyDescent="0.25"/>
    <row r="1035055" customFormat="1" x14ac:dyDescent="0.25"/>
    <row r="1035056" customFormat="1" x14ac:dyDescent="0.25"/>
    <row r="1035057" customFormat="1" x14ac:dyDescent="0.25"/>
    <row r="1035058" customFormat="1" x14ac:dyDescent="0.25"/>
    <row r="1035059" customFormat="1" x14ac:dyDescent="0.25"/>
    <row r="1035060" customFormat="1" x14ac:dyDescent="0.25"/>
    <row r="1035061" customFormat="1" x14ac:dyDescent="0.25"/>
    <row r="1035062" customFormat="1" x14ac:dyDescent="0.25"/>
    <row r="1035063" customFormat="1" x14ac:dyDescent="0.25"/>
    <row r="1035064" customFormat="1" x14ac:dyDescent="0.25"/>
    <row r="1035065" customFormat="1" x14ac:dyDescent="0.25"/>
    <row r="1035066" customFormat="1" x14ac:dyDescent="0.25"/>
    <row r="1035067" customFormat="1" x14ac:dyDescent="0.25"/>
    <row r="1035068" customFormat="1" x14ac:dyDescent="0.25"/>
    <row r="1035069" customFormat="1" x14ac:dyDescent="0.25"/>
    <row r="1035070" customFormat="1" x14ac:dyDescent="0.25"/>
    <row r="1035071" customFormat="1" x14ac:dyDescent="0.25"/>
    <row r="1035072" customFormat="1" x14ac:dyDescent="0.25"/>
    <row r="1035073" customFormat="1" x14ac:dyDescent="0.25"/>
    <row r="1035074" customFormat="1" x14ac:dyDescent="0.25"/>
    <row r="1035075" customFormat="1" x14ac:dyDescent="0.25"/>
    <row r="1035076" customFormat="1" x14ac:dyDescent="0.25"/>
    <row r="1035077" customFormat="1" x14ac:dyDescent="0.25"/>
    <row r="1035078" customFormat="1" x14ac:dyDescent="0.25"/>
    <row r="1035079" customFormat="1" x14ac:dyDescent="0.25"/>
    <row r="1035080" customFormat="1" x14ac:dyDescent="0.25"/>
    <row r="1035081" customFormat="1" x14ac:dyDescent="0.25"/>
    <row r="1035082" customFormat="1" x14ac:dyDescent="0.25"/>
    <row r="1035083" customFormat="1" x14ac:dyDescent="0.25"/>
    <row r="1035084" customFormat="1" x14ac:dyDescent="0.25"/>
    <row r="1035085" customFormat="1" x14ac:dyDescent="0.25"/>
    <row r="1035086" customFormat="1" x14ac:dyDescent="0.25"/>
    <row r="1035087" customFormat="1" x14ac:dyDescent="0.25"/>
    <row r="1035088" customFormat="1" x14ac:dyDescent="0.25"/>
    <row r="1035089" customFormat="1" x14ac:dyDescent="0.25"/>
    <row r="1035090" customFormat="1" x14ac:dyDescent="0.25"/>
    <row r="1035091" customFormat="1" x14ac:dyDescent="0.25"/>
    <row r="1035092" customFormat="1" x14ac:dyDescent="0.25"/>
    <row r="1035093" customFormat="1" x14ac:dyDescent="0.25"/>
    <row r="1035094" customFormat="1" x14ac:dyDescent="0.25"/>
    <row r="1035095" customFormat="1" x14ac:dyDescent="0.25"/>
    <row r="1035096" customFormat="1" x14ac:dyDescent="0.25"/>
    <row r="1035097" customFormat="1" x14ac:dyDescent="0.25"/>
    <row r="1035098" customFormat="1" x14ac:dyDescent="0.25"/>
    <row r="1035099" customFormat="1" x14ac:dyDescent="0.25"/>
    <row r="1035100" customFormat="1" x14ac:dyDescent="0.25"/>
    <row r="1035101" customFormat="1" x14ac:dyDescent="0.25"/>
    <row r="1035102" customFormat="1" x14ac:dyDescent="0.25"/>
    <row r="1035103" customFormat="1" x14ac:dyDescent="0.25"/>
    <row r="1035104" customFormat="1" x14ac:dyDescent="0.25"/>
    <row r="1035105" customFormat="1" x14ac:dyDescent="0.25"/>
    <row r="1035106" customFormat="1" x14ac:dyDescent="0.25"/>
    <row r="1035107" customFormat="1" x14ac:dyDescent="0.25"/>
    <row r="1035108" customFormat="1" x14ac:dyDescent="0.25"/>
    <row r="1035109" customFormat="1" x14ac:dyDescent="0.25"/>
    <row r="1035110" customFormat="1" x14ac:dyDescent="0.25"/>
    <row r="1035111" customFormat="1" x14ac:dyDescent="0.25"/>
    <row r="1035112" customFormat="1" x14ac:dyDescent="0.25"/>
    <row r="1035113" customFormat="1" x14ac:dyDescent="0.25"/>
    <row r="1035114" customFormat="1" x14ac:dyDescent="0.25"/>
    <row r="1035115" customFormat="1" x14ac:dyDescent="0.25"/>
    <row r="1035116" customFormat="1" x14ac:dyDescent="0.25"/>
    <row r="1035117" customFormat="1" x14ac:dyDescent="0.25"/>
    <row r="1035118" customFormat="1" x14ac:dyDescent="0.25"/>
    <row r="1035119" customFormat="1" x14ac:dyDescent="0.25"/>
    <row r="1035120" customFormat="1" x14ac:dyDescent="0.25"/>
    <row r="1035121" customFormat="1" x14ac:dyDescent="0.25"/>
    <row r="1035122" customFormat="1" x14ac:dyDescent="0.25"/>
    <row r="1035123" customFormat="1" x14ac:dyDescent="0.25"/>
    <row r="1035124" customFormat="1" x14ac:dyDescent="0.25"/>
    <row r="1035125" customFormat="1" x14ac:dyDescent="0.25"/>
    <row r="1035126" customFormat="1" x14ac:dyDescent="0.25"/>
    <row r="1035127" customFormat="1" x14ac:dyDescent="0.25"/>
    <row r="1035128" customFormat="1" x14ac:dyDescent="0.25"/>
    <row r="1035129" customFormat="1" x14ac:dyDescent="0.25"/>
    <row r="1035130" customFormat="1" x14ac:dyDescent="0.25"/>
    <row r="1035131" customFormat="1" x14ac:dyDescent="0.25"/>
    <row r="1035132" customFormat="1" x14ac:dyDescent="0.25"/>
    <row r="1035133" customFormat="1" x14ac:dyDescent="0.25"/>
    <row r="1035134" customFormat="1" x14ac:dyDescent="0.25"/>
    <row r="1035135" customFormat="1" x14ac:dyDescent="0.25"/>
    <row r="1035136" customFormat="1" x14ac:dyDescent="0.25"/>
    <row r="1035137" customFormat="1" x14ac:dyDescent="0.25"/>
    <row r="1035138" customFormat="1" x14ac:dyDescent="0.25"/>
    <row r="1035139" customFormat="1" x14ac:dyDescent="0.25"/>
    <row r="1035140" customFormat="1" x14ac:dyDescent="0.25"/>
    <row r="1035141" customFormat="1" x14ac:dyDescent="0.25"/>
    <row r="1035142" customFormat="1" x14ac:dyDescent="0.25"/>
    <row r="1035143" customFormat="1" x14ac:dyDescent="0.25"/>
    <row r="1035144" customFormat="1" x14ac:dyDescent="0.25"/>
    <row r="1035145" customFormat="1" x14ac:dyDescent="0.25"/>
    <row r="1035146" customFormat="1" x14ac:dyDescent="0.25"/>
    <row r="1035147" customFormat="1" x14ac:dyDescent="0.25"/>
    <row r="1035148" customFormat="1" x14ac:dyDescent="0.25"/>
    <row r="1035149" customFormat="1" x14ac:dyDescent="0.25"/>
    <row r="1035150" customFormat="1" x14ac:dyDescent="0.25"/>
    <row r="1035151" customFormat="1" x14ac:dyDescent="0.25"/>
    <row r="1035152" customFormat="1" x14ac:dyDescent="0.25"/>
    <row r="1035153" customFormat="1" x14ac:dyDescent="0.25"/>
    <row r="1035154" customFormat="1" x14ac:dyDescent="0.25"/>
    <row r="1035155" customFormat="1" x14ac:dyDescent="0.25"/>
    <row r="1035156" customFormat="1" x14ac:dyDescent="0.25"/>
    <row r="1035157" customFormat="1" x14ac:dyDescent="0.25"/>
    <row r="1035158" customFormat="1" x14ac:dyDescent="0.25"/>
    <row r="1035159" customFormat="1" x14ac:dyDescent="0.25"/>
    <row r="1035160" customFormat="1" x14ac:dyDescent="0.25"/>
    <row r="1035161" customFormat="1" x14ac:dyDescent="0.25"/>
    <row r="1035162" customFormat="1" x14ac:dyDescent="0.25"/>
    <row r="1035163" customFormat="1" x14ac:dyDescent="0.25"/>
    <row r="1035164" customFormat="1" x14ac:dyDescent="0.25"/>
    <row r="1035165" customFormat="1" x14ac:dyDescent="0.25"/>
    <row r="1035166" customFormat="1" x14ac:dyDescent="0.25"/>
    <row r="1035167" customFormat="1" x14ac:dyDescent="0.25"/>
    <row r="1035168" customFormat="1" x14ac:dyDescent="0.25"/>
    <row r="1035169" customFormat="1" x14ac:dyDescent="0.25"/>
    <row r="1035170" customFormat="1" x14ac:dyDescent="0.25"/>
    <row r="1035171" customFormat="1" x14ac:dyDescent="0.25"/>
    <row r="1035172" customFormat="1" x14ac:dyDescent="0.25"/>
    <row r="1035173" customFormat="1" x14ac:dyDescent="0.25"/>
    <row r="1035174" customFormat="1" x14ac:dyDescent="0.25"/>
    <row r="1035175" customFormat="1" x14ac:dyDescent="0.25"/>
    <row r="1035176" customFormat="1" x14ac:dyDescent="0.25"/>
    <row r="1035177" customFormat="1" x14ac:dyDescent="0.25"/>
    <row r="1035178" customFormat="1" x14ac:dyDescent="0.25"/>
    <row r="1035179" customFormat="1" x14ac:dyDescent="0.25"/>
    <row r="1035180" customFormat="1" x14ac:dyDescent="0.25"/>
    <row r="1035181" customFormat="1" x14ac:dyDescent="0.25"/>
    <row r="1035182" customFormat="1" x14ac:dyDescent="0.25"/>
    <row r="1035183" customFormat="1" x14ac:dyDescent="0.25"/>
    <row r="1035184" customFormat="1" x14ac:dyDescent="0.25"/>
    <row r="1035185" customFormat="1" x14ac:dyDescent="0.25"/>
    <row r="1035186" customFormat="1" x14ac:dyDescent="0.25"/>
    <row r="1035187" customFormat="1" x14ac:dyDescent="0.25"/>
    <row r="1035188" customFormat="1" x14ac:dyDescent="0.25"/>
    <row r="1035189" customFormat="1" x14ac:dyDescent="0.25"/>
    <row r="1035190" customFormat="1" x14ac:dyDescent="0.25"/>
    <row r="1035191" customFormat="1" x14ac:dyDescent="0.25"/>
    <row r="1035192" customFormat="1" x14ac:dyDescent="0.25"/>
    <row r="1035193" customFormat="1" x14ac:dyDescent="0.25"/>
    <row r="1035194" customFormat="1" x14ac:dyDescent="0.25"/>
    <row r="1035195" customFormat="1" x14ac:dyDescent="0.25"/>
    <row r="1035196" customFormat="1" x14ac:dyDescent="0.25"/>
    <row r="1035197" customFormat="1" x14ac:dyDescent="0.25"/>
    <row r="1035198" customFormat="1" x14ac:dyDescent="0.25"/>
    <row r="1035199" customFormat="1" x14ac:dyDescent="0.25"/>
    <row r="1035200" customFormat="1" x14ac:dyDescent="0.25"/>
    <row r="1035201" customFormat="1" x14ac:dyDescent="0.25"/>
    <row r="1035202" customFormat="1" x14ac:dyDescent="0.25"/>
    <row r="1035203" customFormat="1" x14ac:dyDescent="0.25"/>
    <row r="1035204" customFormat="1" x14ac:dyDescent="0.25"/>
    <row r="1035205" customFormat="1" x14ac:dyDescent="0.25"/>
    <row r="1035206" customFormat="1" x14ac:dyDescent="0.25"/>
    <row r="1035207" customFormat="1" x14ac:dyDescent="0.25"/>
    <row r="1035208" customFormat="1" x14ac:dyDescent="0.25"/>
    <row r="1035209" customFormat="1" x14ac:dyDescent="0.25"/>
    <row r="1035210" customFormat="1" x14ac:dyDescent="0.25"/>
    <row r="1035211" customFormat="1" x14ac:dyDescent="0.25"/>
    <row r="1035212" customFormat="1" x14ac:dyDescent="0.25"/>
    <row r="1035213" customFormat="1" x14ac:dyDescent="0.25"/>
    <row r="1035214" customFormat="1" x14ac:dyDescent="0.25"/>
    <row r="1035215" customFormat="1" x14ac:dyDescent="0.25"/>
    <row r="1035216" customFormat="1" x14ac:dyDescent="0.25"/>
    <row r="1035217" customFormat="1" x14ac:dyDescent="0.25"/>
    <row r="1035218" customFormat="1" x14ac:dyDescent="0.25"/>
    <row r="1035219" customFormat="1" x14ac:dyDescent="0.25"/>
    <row r="1035220" customFormat="1" x14ac:dyDescent="0.25"/>
    <row r="1035221" customFormat="1" x14ac:dyDescent="0.25"/>
    <row r="1035222" customFormat="1" x14ac:dyDescent="0.25"/>
    <row r="1035223" customFormat="1" x14ac:dyDescent="0.25"/>
    <row r="1035224" customFormat="1" x14ac:dyDescent="0.25"/>
    <row r="1035225" customFormat="1" x14ac:dyDescent="0.25"/>
    <row r="1035226" customFormat="1" x14ac:dyDescent="0.25"/>
    <row r="1035227" customFormat="1" x14ac:dyDescent="0.25"/>
    <row r="1035228" customFormat="1" x14ac:dyDescent="0.25"/>
    <row r="1035229" customFormat="1" x14ac:dyDescent="0.25"/>
    <row r="1035230" customFormat="1" x14ac:dyDescent="0.25"/>
    <row r="1035231" customFormat="1" x14ac:dyDescent="0.25"/>
    <row r="1035232" customFormat="1" x14ac:dyDescent="0.25"/>
    <row r="1035233" customFormat="1" x14ac:dyDescent="0.25"/>
    <row r="1035234" customFormat="1" x14ac:dyDescent="0.25"/>
    <row r="1035235" customFormat="1" x14ac:dyDescent="0.25"/>
    <row r="1035236" customFormat="1" x14ac:dyDescent="0.25"/>
    <row r="1035237" customFormat="1" x14ac:dyDescent="0.25"/>
    <row r="1035238" customFormat="1" x14ac:dyDescent="0.25"/>
    <row r="1035239" customFormat="1" x14ac:dyDescent="0.25"/>
    <row r="1035240" customFormat="1" x14ac:dyDescent="0.25"/>
    <row r="1035241" customFormat="1" x14ac:dyDescent="0.25"/>
    <row r="1035242" customFormat="1" x14ac:dyDescent="0.25"/>
    <row r="1035243" customFormat="1" x14ac:dyDescent="0.25"/>
    <row r="1035244" customFormat="1" x14ac:dyDescent="0.25"/>
    <row r="1035245" customFormat="1" x14ac:dyDescent="0.25"/>
    <row r="1035246" customFormat="1" x14ac:dyDescent="0.25"/>
    <row r="1035247" customFormat="1" x14ac:dyDescent="0.25"/>
    <row r="1035248" customFormat="1" x14ac:dyDescent="0.25"/>
    <row r="1035249" customFormat="1" x14ac:dyDescent="0.25"/>
    <row r="1035250" customFormat="1" x14ac:dyDescent="0.25"/>
    <row r="1035251" customFormat="1" x14ac:dyDescent="0.25"/>
    <row r="1035252" customFormat="1" x14ac:dyDescent="0.25"/>
    <row r="1035253" customFormat="1" x14ac:dyDescent="0.25"/>
    <row r="1035254" customFormat="1" x14ac:dyDescent="0.25"/>
    <row r="1035255" customFormat="1" x14ac:dyDescent="0.25"/>
    <row r="1035256" customFormat="1" x14ac:dyDescent="0.25"/>
    <row r="1035257" customFormat="1" x14ac:dyDescent="0.25"/>
    <row r="1035258" customFormat="1" x14ac:dyDescent="0.25"/>
    <row r="1035259" customFormat="1" x14ac:dyDescent="0.25"/>
    <row r="1035260" customFormat="1" x14ac:dyDescent="0.25"/>
    <row r="1035261" customFormat="1" x14ac:dyDescent="0.25"/>
    <row r="1035262" customFormat="1" x14ac:dyDescent="0.25"/>
    <row r="1035263" customFormat="1" x14ac:dyDescent="0.25"/>
    <row r="1035264" customFormat="1" x14ac:dyDescent="0.25"/>
    <row r="1035265" customFormat="1" x14ac:dyDescent="0.25"/>
    <row r="1035266" customFormat="1" x14ac:dyDescent="0.25"/>
    <row r="1035267" customFormat="1" x14ac:dyDescent="0.25"/>
    <row r="1035268" customFormat="1" x14ac:dyDescent="0.25"/>
    <row r="1035269" customFormat="1" x14ac:dyDescent="0.25"/>
    <row r="1035270" customFormat="1" x14ac:dyDescent="0.25"/>
    <row r="1035271" customFormat="1" x14ac:dyDescent="0.25"/>
    <row r="1035272" customFormat="1" x14ac:dyDescent="0.25"/>
    <row r="1035273" customFormat="1" x14ac:dyDescent="0.25"/>
    <row r="1035274" customFormat="1" x14ac:dyDescent="0.25"/>
    <row r="1035275" customFormat="1" x14ac:dyDescent="0.25"/>
    <row r="1035276" customFormat="1" x14ac:dyDescent="0.25"/>
    <row r="1035277" customFormat="1" x14ac:dyDescent="0.25"/>
    <row r="1035278" customFormat="1" x14ac:dyDescent="0.25"/>
    <row r="1035279" customFormat="1" x14ac:dyDescent="0.25"/>
    <row r="1035280" customFormat="1" x14ac:dyDescent="0.25"/>
    <row r="1035281" customFormat="1" x14ac:dyDescent="0.25"/>
    <row r="1035282" customFormat="1" x14ac:dyDescent="0.25"/>
    <row r="1035283" customFormat="1" x14ac:dyDescent="0.25"/>
    <row r="1035284" customFormat="1" x14ac:dyDescent="0.25"/>
    <row r="1035285" customFormat="1" x14ac:dyDescent="0.25"/>
    <row r="1035286" customFormat="1" x14ac:dyDescent="0.25"/>
    <row r="1035287" customFormat="1" x14ac:dyDescent="0.25"/>
    <row r="1035288" customFormat="1" x14ac:dyDescent="0.25"/>
    <row r="1035289" customFormat="1" x14ac:dyDescent="0.25"/>
    <row r="1035290" customFormat="1" x14ac:dyDescent="0.25"/>
    <row r="1035291" customFormat="1" x14ac:dyDescent="0.25"/>
    <row r="1035292" customFormat="1" x14ac:dyDescent="0.25"/>
    <row r="1035293" customFormat="1" x14ac:dyDescent="0.25"/>
    <row r="1035294" customFormat="1" x14ac:dyDescent="0.25"/>
    <row r="1035295" customFormat="1" x14ac:dyDescent="0.25"/>
    <row r="1035296" customFormat="1" x14ac:dyDescent="0.25"/>
    <row r="1035297" customFormat="1" x14ac:dyDescent="0.25"/>
    <row r="1035298" customFormat="1" x14ac:dyDescent="0.25"/>
    <row r="1035299" customFormat="1" x14ac:dyDescent="0.25"/>
    <row r="1035300" customFormat="1" x14ac:dyDescent="0.25"/>
    <row r="1035301" customFormat="1" x14ac:dyDescent="0.25"/>
    <row r="1035302" customFormat="1" x14ac:dyDescent="0.25"/>
    <row r="1035303" customFormat="1" x14ac:dyDescent="0.25"/>
    <row r="1035304" customFormat="1" x14ac:dyDescent="0.25"/>
    <row r="1035305" customFormat="1" x14ac:dyDescent="0.25"/>
    <row r="1035306" customFormat="1" x14ac:dyDescent="0.25"/>
    <row r="1035307" customFormat="1" x14ac:dyDescent="0.25"/>
    <row r="1035308" customFormat="1" x14ac:dyDescent="0.25"/>
    <row r="1035309" customFormat="1" x14ac:dyDescent="0.25"/>
    <row r="1035310" customFormat="1" x14ac:dyDescent="0.25"/>
    <row r="1035311" customFormat="1" x14ac:dyDescent="0.25"/>
    <row r="1035312" customFormat="1" x14ac:dyDescent="0.25"/>
    <row r="1035313" customFormat="1" x14ac:dyDescent="0.25"/>
    <row r="1035314" customFormat="1" x14ac:dyDescent="0.25"/>
    <row r="1035315" customFormat="1" x14ac:dyDescent="0.25"/>
    <row r="1035316" customFormat="1" x14ac:dyDescent="0.25"/>
    <row r="1035317" customFormat="1" x14ac:dyDescent="0.25"/>
    <row r="1035318" customFormat="1" x14ac:dyDescent="0.25"/>
    <row r="1035319" customFormat="1" x14ac:dyDescent="0.25"/>
    <row r="1035320" customFormat="1" x14ac:dyDescent="0.25"/>
    <row r="1035321" customFormat="1" x14ac:dyDescent="0.25"/>
    <row r="1035322" customFormat="1" x14ac:dyDescent="0.25"/>
    <row r="1035323" customFormat="1" x14ac:dyDescent="0.25"/>
    <row r="1035324" customFormat="1" x14ac:dyDescent="0.25"/>
    <row r="1035325" customFormat="1" x14ac:dyDescent="0.25"/>
    <row r="1035326" customFormat="1" x14ac:dyDescent="0.25"/>
    <row r="1035327" customFormat="1" x14ac:dyDescent="0.25"/>
    <row r="1035328" customFormat="1" x14ac:dyDescent="0.25"/>
    <row r="1035329" customFormat="1" x14ac:dyDescent="0.25"/>
    <row r="1035330" customFormat="1" x14ac:dyDescent="0.25"/>
    <row r="1035331" customFormat="1" x14ac:dyDescent="0.25"/>
    <row r="1035332" customFormat="1" x14ac:dyDescent="0.25"/>
    <row r="1035333" customFormat="1" x14ac:dyDescent="0.25"/>
    <row r="1035334" customFormat="1" x14ac:dyDescent="0.25"/>
    <row r="1035335" customFormat="1" x14ac:dyDescent="0.25"/>
    <row r="1035336" customFormat="1" x14ac:dyDescent="0.25"/>
    <row r="1035337" customFormat="1" x14ac:dyDescent="0.25"/>
    <row r="1035338" customFormat="1" x14ac:dyDescent="0.25"/>
    <row r="1035339" customFormat="1" x14ac:dyDescent="0.25"/>
    <row r="1035340" customFormat="1" x14ac:dyDescent="0.25"/>
    <row r="1035341" customFormat="1" x14ac:dyDescent="0.25"/>
    <row r="1035342" customFormat="1" x14ac:dyDescent="0.25"/>
    <row r="1035343" customFormat="1" x14ac:dyDescent="0.25"/>
    <row r="1035344" customFormat="1" x14ac:dyDescent="0.25"/>
    <row r="1035345" customFormat="1" x14ac:dyDescent="0.25"/>
    <row r="1035346" customFormat="1" x14ac:dyDescent="0.25"/>
    <row r="1035347" customFormat="1" x14ac:dyDescent="0.25"/>
    <row r="1035348" customFormat="1" x14ac:dyDescent="0.25"/>
    <row r="1035349" customFormat="1" x14ac:dyDescent="0.25"/>
    <row r="1035350" customFormat="1" x14ac:dyDescent="0.25"/>
    <row r="1035351" customFormat="1" x14ac:dyDescent="0.25"/>
    <row r="1035352" customFormat="1" x14ac:dyDescent="0.25"/>
    <row r="1035353" customFormat="1" x14ac:dyDescent="0.25"/>
    <row r="1035354" customFormat="1" x14ac:dyDescent="0.25"/>
    <row r="1035355" customFormat="1" x14ac:dyDescent="0.25"/>
    <row r="1035356" customFormat="1" x14ac:dyDescent="0.25"/>
    <row r="1035357" customFormat="1" x14ac:dyDescent="0.25"/>
    <row r="1035358" customFormat="1" x14ac:dyDescent="0.25"/>
    <row r="1035359" customFormat="1" x14ac:dyDescent="0.25"/>
    <row r="1035360" customFormat="1" x14ac:dyDescent="0.25"/>
    <row r="1035361" customFormat="1" x14ac:dyDescent="0.25"/>
    <row r="1035362" customFormat="1" x14ac:dyDescent="0.25"/>
    <row r="1035363" customFormat="1" x14ac:dyDescent="0.25"/>
    <row r="1035364" customFormat="1" x14ac:dyDescent="0.25"/>
    <row r="1035365" customFormat="1" x14ac:dyDescent="0.25"/>
    <row r="1035366" customFormat="1" x14ac:dyDescent="0.25"/>
    <row r="1035367" customFormat="1" x14ac:dyDescent="0.25"/>
    <row r="1035368" customFormat="1" x14ac:dyDescent="0.25"/>
    <row r="1035369" customFormat="1" x14ac:dyDescent="0.25"/>
    <row r="1035370" customFormat="1" x14ac:dyDescent="0.25"/>
    <row r="1035371" customFormat="1" x14ac:dyDescent="0.25"/>
    <row r="1035372" customFormat="1" x14ac:dyDescent="0.25"/>
    <row r="1035373" customFormat="1" x14ac:dyDescent="0.25"/>
    <row r="1035374" customFormat="1" x14ac:dyDescent="0.25"/>
    <row r="1035375" customFormat="1" x14ac:dyDescent="0.25"/>
    <row r="1035376" customFormat="1" x14ac:dyDescent="0.25"/>
    <row r="1035377" customFormat="1" x14ac:dyDescent="0.25"/>
    <row r="1035378" customFormat="1" x14ac:dyDescent="0.25"/>
    <row r="1035379" customFormat="1" x14ac:dyDescent="0.25"/>
    <row r="1035380" customFormat="1" x14ac:dyDescent="0.25"/>
    <row r="1035381" customFormat="1" x14ac:dyDescent="0.25"/>
    <row r="1035382" customFormat="1" x14ac:dyDescent="0.25"/>
    <row r="1035383" customFormat="1" x14ac:dyDescent="0.25"/>
    <row r="1035384" customFormat="1" x14ac:dyDescent="0.25"/>
    <row r="1035385" customFormat="1" x14ac:dyDescent="0.25"/>
    <row r="1035386" customFormat="1" x14ac:dyDescent="0.25"/>
    <row r="1035387" customFormat="1" x14ac:dyDescent="0.25"/>
    <row r="1035388" customFormat="1" x14ac:dyDescent="0.25"/>
    <row r="1035389" customFormat="1" x14ac:dyDescent="0.25"/>
    <row r="1035390" customFormat="1" x14ac:dyDescent="0.25"/>
    <row r="1035391" customFormat="1" x14ac:dyDescent="0.25"/>
    <row r="1035392" customFormat="1" x14ac:dyDescent="0.25"/>
    <row r="1035393" customFormat="1" x14ac:dyDescent="0.25"/>
    <row r="1035394" customFormat="1" x14ac:dyDescent="0.25"/>
    <row r="1035395" customFormat="1" x14ac:dyDescent="0.25"/>
    <row r="1035396" customFormat="1" x14ac:dyDescent="0.25"/>
    <row r="1035397" customFormat="1" x14ac:dyDescent="0.25"/>
    <row r="1035398" customFormat="1" x14ac:dyDescent="0.25"/>
    <row r="1035399" customFormat="1" x14ac:dyDescent="0.25"/>
    <row r="1035400" customFormat="1" x14ac:dyDescent="0.25"/>
    <row r="1035401" customFormat="1" x14ac:dyDescent="0.25"/>
    <row r="1035402" customFormat="1" x14ac:dyDescent="0.25"/>
    <row r="1035403" customFormat="1" x14ac:dyDescent="0.25"/>
    <row r="1035404" customFormat="1" x14ac:dyDescent="0.25"/>
    <row r="1035405" customFormat="1" x14ac:dyDescent="0.25"/>
    <row r="1035406" customFormat="1" x14ac:dyDescent="0.25"/>
    <row r="1035407" customFormat="1" x14ac:dyDescent="0.25"/>
    <row r="1035408" customFormat="1" x14ac:dyDescent="0.25"/>
    <row r="1035409" customFormat="1" x14ac:dyDescent="0.25"/>
    <row r="1035410" customFormat="1" x14ac:dyDescent="0.25"/>
    <row r="1035411" customFormat="1" x14ac:dyDescent="0.25"/>
    <row r="1035412" customFormat="1" x14ac:dyDescent="0.25"/>
    <row r="1035413" customFormat="1" x14ac:dyDescent="0.25"/>
    <row r="1035414" customFormat="1" x14ac:dyDescent="0.25"/>
    <row r="1035415" customFormat="1" x14ac:dyDescent="0.25"/>
    <row r="1035416" customFormat="1" x14ac:dyDescent="0.25"/>
    <row r="1035417" customFormat="1" x14ac:dyDescent="0.25"/>
    <row r="1035418" customFormat="1" x14ac:dyDescent="0.25"/>
    <row r="1035419" customFormat="1" x14ac:dyDescent="0.25"/>
    <row r="1035420" customFormat="1" x14ac:dyDescent="0.25"/>
    <row r="1035421" customFormat="1" x14ac:dyDescent="0.25"/>
    <row r="1035422" customFormat="1" x14ac:dyDescent="0.25"/>
    <row r="1035423" customFormat="1" x14ac:dyDescent="0.25"/>
    <row r="1035424" customFormat="1" x14ac:dyDescent="0.25"/>
    <row r="1035425" customFormat="1" x14ac:dyDescent="0.25"/>
    <row r="1035426" customFormat="1" x14ac:dyDescent="0.25"/>
    <row r="1035427" customFormat="1" x14ac:dyDescent="0.25"/>
    <row r="1035428" customFormat="1" x14ac:dyDescent="0.25"/>
    <row r="1035429" customFormat="1" x14ac:dyDescent="0.25"/>
    <row r="1035430" customFormat="1" x14ac:dyDescent="0.25"/>
    <row r="1035431" customFormat="1" x14ac:dyDescent="0.25"/>
    <row r="1035432" customFormat="1" x14ac:dyDescent="0.25"/>
    <row r="1035433" customFormat="1" x14ac:dyDescent="0.25"/>
    <row r="1035434" customFormat="1" x14ac:dyDescent="0.25"/>
    <row r="1035435" customFormat="1" x14ac:dyDescent="0.25"/>
    <row r="1035436" customFormat="1" x14ac:dyDescent="0.25"/>
    <row r="1035437" customFormat="1" x14ac:dyDescent="0.25"/>
    <row r="1035438" customFormat="1" x14ac:dyDescent="0.25"/>
    <row r="1035439" customFormat="1" x14ac:dyDescent="0.25"/>
    <row r="1035440" customFormat="1" x14ac:dyDescent="0.25"/>
    <row r="1035441" customFormat="1" x14ac:dyDescent="0.25"/>
    <row r="1035442" customFormat="1" x14ac:dyDescent="0.25"/>
    <row r="1035443" customFormat="1" x14ac:dyDescent="0.25"/>
    <row r="1035444" customFormat="1" x14ac:dyDescent="0.25"/>
    <row r="1035445" customFormat="1" x14ac:dyDescent="0.25"/>
    <row r="1035446" customFormat="1" x14ac:dyDescent="0.25"/>
    <row r="1035447" customFormat="1" x14ac:dyDescent="0.25"/>
    <row r="1035448" customFormat="1" x14ac:dyDescent="0.25"/>
    <row r="1035449" customFormat="1" x14ac:dyDescent="0.25"/>
    <row r="1035450" customFormat="1" x14ac:dyDescent="0.25"/>
    <row r="1035451" customFormat="1" x14ac:dyDescent="0.25"/>
    <row r="1035452" customFormat="1" x14ac:dyDescent="0.25"/>
    <row r="1035453" customFormat="1" x14ac:dyDescent="0.25"/>
    <row r="1035454" customFormat="1" x14ac:dyDescent="0.25"/>
    <row r="1035455" customFormat="1" x14ac:dyDescent="0.25"/>
    <row r="1035456" customFormat="1" x14ac:dyDescent="0.25"/>
    <row r="1035457" customFormat="1" x14ac:dyDescent="0.25"/>
    <row r="1035458" customFormat="1" x14ac:dyDescent="0.25"/>
    <row r="1035459" customFormat="1" x14ac:dyDescent="0.25"/>
    <row r="1035460" customFormat="1" x14ac:dyDescent="0.25"/>
    <row r="1035461" customFormat="1" x14ac:dyDescent="0.25"/>
    <row r="1035462" customFormat="1" x14ac:dyDescent="0.25"/>
    <row r="1035463" customFormat="1" x14ac:dyDescent="0.25"/>
    <row r="1035464" customFormat="1" x14ac:dyDescent="0.25"/>
    <row r="1035465" customFormat="1" x14ac:dyDescent="0.25"/>
    <row r="1035466" customFormat="1" x14ac:dyDescent="0.25"/>
    <row r="1035467" customFormat="1" x14ac:dyDescent="0.25"/>
    <row r="1035468" customFormat="1" x14ac:dyDescent="0.25"/>
    <row r="1035469" customFormat="1" x14ac:dyDescent="0.25"/>
    <row r="1035470" customFormat="1" x14ac:dyDescent="0.25"/>
    <row r="1035471" customFormat="1" x14ac:dyDescent="0.25"/>
    <row r="1035472" customFormat="1" x14ac:dyDescent="0.25"/>
    <row r="1035473" customFormat="1" x14ac:dyDescent="0.25"/>
    <row r="1035474" customFormat="1" x14ac:dyDescent="0.25"/>
    <row r="1035475" customFormat="1" x14ac:dyDescent="0.25"/>
    <row r="1035476" customFormat="1" x14ac:dyDescent="0.25"/>
    <row r="1035477" customFormat="1" x14ac:dyDescent="0.25"/>
    <row r="1035478" customFormat="1" x14ac:dyDescent="0.25"/>
    <row r="1035479" customFormat="1" x14ac:dyDescent="0.25"/>
    <row r="1035480" customFormat="1" x14ac:dyDescent="0.25"/>
    <row r="1035481" customFormat="1" x14ac:dyDescent="0.25"/>
    <row r="1035482" customFormat="1" x14ac:dyDescent="0.25"/>
    <row r="1035483" customFormat="1" x14ac:dyDescent="0.25"/>
    <row r="1035484" customFormat="1" x14ac:dyDescent="0.25"/>
    <row r="1035485" customFormat="1" x14ac:dyDescent="0.25"/>
    <row r="1035486" customFormat="1" x14ac:dyDescent="0.25"/>
    <row r="1035487" customFormat="1" x14ac:dyDescent="0.25"/>
    <row r="1035488" customFormat="1" x14ac:dyDescent="0.25"/>
    <row r="1035489" customFormat="1" x14ac:dyDescent="0.25"/>
    <row r="1035490" customFormat="1" x14ac:dyDescent="0.25"/>
    <row r="1035491" customFormat="1" x14ac:dyDescent="0.25"/>
    <row r="1035492" customFormat="1" x14ac:dyDescent="0.25"/>
    <row r="1035493" customFormat="1" x14ac:dyDescent="0.25"/>
    <row r="1035494" customFormat="1" x14ac:dyDescent="0.25"/>
    <row r="1035495" customFormat="1" x14ac:dyDescent="0.25"/>
    <row r="1035496" customFormat="1" x14ac:dyDescent="0.25"/>
    <row r="1035497" customFormat="1" x14ac:dyDescent="0.25"/>
    <row r="1035498" customFormat="1" x14ac:dyDescent="0.25"/>
    <row r="1035499" customFormat="1" x14ac:dyDescent="0.25"/>
    <row r="1035500" customFormat="1" x14ac:dyDescent="0.25"/>
    <row r="1035501" customFormat="1" x14ac:dyDescent="0.25"/>
    <row r="1035502" customFormat="1" x14ac:dyDescent="0.25"/>
    <row r="1035503" customFormat="1" x14ac:dyDescent="0.25"/>
    <row r="1035504" customFormat="1" x14ac:dyDescent="0.25"/>
    <row r="1035505" customFormat="1" x14ac:dyDescent="0.25"/>
    <row r="1035506" customFormat="1" x14ac:dyDescent="0.25"/>
    <row r="1035507" customFormat="1" x14ac:dyDescent="0.25"/>
    <row r="1035508" customFormat="1" x14ac:dyDescent="0.25"/>
    <row r="1035509" customFormat="1" x14ac:dyDescent="0.25"/>
    <row r="1035510" customFormat="1" x14ac:dyDescent="0.25"/>
    <row r="1035511" customFormat="1" x14ac:dyDescent="0.25"/>
    <row r="1035512" customFormat="1" x14ac:dyDescent="0.25"/>
    <row r="1035513" customFormat="1" x14ac:dyDescent="0.25"/>
    <row r="1035514" customFormat="1" x14ac:dyDescent="0.25"/>
    <row r="1035515" customFormat="1" x14ac:dyDescent="0.25"/>
    <row r="1035516" customFormat="1" x14ac:dyDescent="0.25"/>
    <row r="1035517" customFormat="1" x14ac:dyDescent="0.25"/>
    <row r="1035518" customFormat="1" x14ac:dyDescent="0.25"/>
    <row r="1035519" customFormat="1" x14ac:dyDescent="0.25"/>
    <row r="1035520" customFormat="1" x14ac:dyDescent="0.25"/>
    <row r="1035521" customFormat="1" x14ac:dyDescent="0.25"/>
    <row r="1035522" customFormat="1" x14ac:dyDescent="0.25"/>
    <row r="1035523" customFormat="1" x14ac:dyDescent="0.25"/>
    <row r="1035524" customFormat="1" x14ac:dyDescent="0.25"/>
    <row r="1035525" customFormat="1" x14ac:dyDescent="0.25"/>
    <row r="1035526" customFormat="1" x14ac:dyDescent="0.25"/>
    <row r="1035527" customFormat="1" x14ac:dyDescent="0.25"/>
    <row r="1035528" customFormat="1" x14ac:dyDescent="0.25"/>
    <row r="1035529" customFormat="1" x14ac:dyDescent="0.25"/>
    <row r="1035530" customFormat="1" x14ac:dyDescent="0.25"/>
    <row r="1035531" customFormat="1" x14ac:dyDescent="0.25"/>
    <row r="1035532" customFormat="1" x14ac:dyDescent="0.25"/>
    <row r="1035533" customFormat="1" x14ac:dyDescent="0.25"/>
    <row r="1035534" customFormat="1" x14ac:dyDescent="0.25"/>
    <row r="1035535" customFormat="1" x14ac:dyDescent="0.25"/>
    <row r="1035536" customFormat="1" x14ac:dyDescent="0.25"/>
    <row r="1035537" customFormat="1" x14ac:dyDescent="0.25"/>
    <row r="1035538" customFormat="1" x14ac:dyDescent="0.25"/>
    <row r="1035539" customFormat="1" x14ac:dyDescent="0.25"/>
    <row r="1035540" customFormat="1" x14ac:dyDescent="0.25"/>
    <row r="1035541" customFormat="1" x14ac:dyDescent="0.25"/>
    <row r="1035542" customFormat="1" x14ac:dyDescent="0.25"/>
    <row r="1035543" customFormat="1" x14ac:dyDescent="0.25"/>
    <row r="1035544" customFormat="1" x14ac:dyDescent="0.25"/>
    <row r="1035545" customFormat="1" x14ac:dyDescent="0.25"/>
    <row r="1035546" customFormat="1" x14ac:dyDescent="0.25"/>
    <row r="1035547" customFormat="1" x14ac:dyDescent="0.25"/>
    <row r="1035548" customFormat="1" x14ac:dyDescent="0.25"/>
    <row r="1035549" customFormat="1" x14ac:dyDescent="0.25"/>
    <row r="1035550" customFormat="1" x14ac:dyDescent="0.25"/>
    <row r="1035551" customFormat="1" x14ac:dyDescent="0.25"/>
    <row r="1035552" customFormat="1" x14ac:dyDescent="0.25"/>
    <row r="1035553" customFormat="1" x14ac:dyDescent="0.25"/>
    <row r="1035554" customFormat="1" x14ac:dyDescent="0.25"/>
    <row r="1035555" customFormat="1" x14ac:dyDescent="0.25"/>
    <row r="1035556" customFormat="1" x14ac:dyDescent="0.25"/>
    <row r="1035557" customFormat="1" x14ac:dyDescent="0.25"/>
    <row r="1035558" customFormat="1" x14ac:dyDescent="0.25"/>
    <row r="1035559" customFormat="1" x14ac:dyDescent="0.25"/>
    <row r="1035560" customFormat="1" x14ac:dyDescent="0.25"/>
    <row r="1035561" customFormat="1" x14ac:dyDescent="0.25"/>
    <row r="1035562" customFormat="1" x14ac:dyDescent="0.25"/>
    <row r="1035563" customFormat="1" x14ac:dyDescent="0.25"/>
    <row r="1035564" customFormat="1" x14ac:dyDescent="0.25"/>
    <row r="1035565" customFormat="1" x14ac:dyDescent="0.25"/>
    <row r="1035566" customFormat="1" x14ac:dyDescent="0.25"/>
    <row r="1035567" customFormat="1" x14ac:dyDescent="0.25"/>
    <row r="1035568" customFormat="1" x14ac:dyDescent="0.25"/>
    <row r="1035569" customFormat="1" x14ac:dyDescent="0.25"/>
    <row r="1035570" customFormat="1" x14ac:dyDescent="0.25"/>
    <row r="1035571" customFormat="1" x14ac:dyDescent="0.25"/>
    <row r="1035572" customFormat="1" x14ac:dyDescent="0.25"/>
    <row r="1035573" customFormat="1" x14ac:dyDescent="0.25"/>
    <row r="1035574" customFormat="1" x14ac:dyDescent="0.25"/>
    <row r="1035575" customFormat="1" x14ac:dyDescent="0.25"/>
    <row r="1035576" customFormat="1" x14ac:dyDescent="0.25"/>
    <row r="1035577" customFormat="1" x14ac:dyDescent="0.25"/>
    <row r="1035578" customFormat="1" x14ac:dyDescent="0.25"/>
    <row r="1035579" customFormat="1" x14ac:dyDescent="0.25"/>
    <row r="1035580" customFormat="1" x14ac:dyDescent="0.25"/>
    <row r="1035581" customFormat="1" x14ac:dyDescent="0.25"/>
    <row r="1035582" customFormat="1" x14ac:dyDescent="0.25"/>
    <row r="1035583" customFormat="1" x14ac:dyDescent="0.25"/>
    <row r="1035584" customFormat="1" x14ac:dyDescent="0.25"/>
    <row r="1035585" customFormat="1" x14ac:dyDescent="0.25"/>
    <row r="1035586" customFormat="1" x14ac:dyDescent="0.25"/>
    <row r="1035587" customFormat="1" x14ac:dyDescent="0.25"/>
    <row r="1035588" customFormat="1" x14ac:dyDescent="0.25"/>
    <row r="1035589" customFormat="1" x14ac:dyDescent="0.25"/>
    <row r="1035590" customFormat="1" x14ac:dyDescent="0.25"/>
    <row r="1035591" customFormat="1" x14ac:dyDescent="0.25"/>
    <row r="1035592" customFormat="1" x14ac:dyDescent="0.25"/>
    <row r="1035593" customFormat="1" x14ac:dyDescent="0.25"/>
    <row r="1035594" customFormat="1" x14ac:dyDescent="0.25"/>
    <row r="1035595" customFormat="1" x14ac:dyDescent="0.25"/>
    <row r="1035596" customFormat="1" x14ac:dyDescent="0.25"/>
    <row r="1035597" customFormat="1" x14ac:dyDescent="0.25"/>
    <row r="1035598" customFormat="1" x14ac:dyDescent="0.25"/>
    <row r="1035599" customFormat="1" x14ac:dyDescent="0.25"/>
    <row r="1035600" customFormat="1" x14ac:dyDescent="0.25"/>
    <row r="1035601" customFormat="1" x14ac:dyDescent="0.25"/>
    <row r="1035602" customFormat="1" x14ac:dyDescent="0.25"/>
    <row r="1035603" customFormat="1" x14ac:dyDescent="0.25"/>
    <row r="1035604" customFormat="1" x14ac:dyDescent="0.25"/>
    <row r="1035605" customFormat="1" x14ac:dyDescent="0.25"/>
    <row r="1035606" customFormat="1" x14ac:dyDescent="0.25"/>
    <row r="1035607" customFormat="1" x14ac:dyDescent="0.25"/>
    <row r="1035608" customFormat="1" x14ac:dyDescent="0.25"/>
    <row r="1035609" customFormat="1" x14ac:dyDescent="0.25"/>
    <row r="1035610" customFormat="1" x14ac:dyDescent="0.25"/>
    <row r="1035611" customFormat="1" x14ac:dyDescent="0.25"/>
    <row r="1035612" customFormat="1" x14ac:dyDescent="0.25"/>
    <row r="1035613" customFormat="1" x14ac:dyDescent="0.25"/>
    <row r="1035614" customFormat="1" x14ac:dyDescent="0.25"/>
    <row r="1035615" customFormat="1" x14ac:dyDescent="0.25"/>
    <row r="1035616" customFormat="1" x14ac:dyDescent="0.25"/>
    <row r="1035617" customFormat="1" x14ac:dyDescent="0.25"/>
    <row r="1035618" customFormat="1" x14ac:dyDescent="0.25"/>
    <row r="1035619" customFormat="1" x14ac:dyDescent="0.25"/>
    <row r="1035620" customFormat="1" x14ac:dyDescent="0.25"/>
    <row r="1035621" customFormat="1" x14ac:dyDescent="0.25"/>
    <row r="1035622" customFormat="1" x14ac:dyDescent="0.25"/>
    <row r="1035623" customFormat="1" x14ac:dyDescent="0.25"/>
    <row r="1035624" customFormat="1" x14ac:dyDescent="0.25"/>
    <row r="1035625" customFormat="1" x14ac:dyDescent="0.25"/>
    <row r="1035626" customFormat="1" x14ac:dyDescent="0.25"/>
    <row r="1035627" customFormat="1" x14ac:dyDescent="0.25"/>
    <row r="1035628" customFormat="1" x14ac:dyDescent="0.25"/>
    <row r="1035629" customFormat="1" x14ac:dyDescent="0.25"/>
    <row r="1035630" customFormat="1" x14ac:dyDescent="0.25"/>
    <row r="1035631" customFormat="1" x14ac:dyDescent="0.25"/>
    <row r="1035632" customFormat="1" x14ac:dyDescent="0.25"/>
    <row r="1035633" customFormat="1" x14ac:dyDescent="0.25"/>
    <row r="1035634" customFormat="1" x14ac:dyDescent="0.25"/>
    <row r="1035635" customFormat="1" x14ac:dyDescent="0.25"/>
    <row r="1035636" customFormat="1" x14ac:dyDescent="0.25"/>
    <row r="1035637" customFormat="1" x14ac:dyDescent="0.25"/>
    <row r="1035638" customFormat="1" x14ac:dyDescent="0.25"/>
    <row r="1035639" customFormat="1" x14ac:dyDescent="0.25"/>
    <row r="1035640" customFormat="1" x14ac:dyDescent="0.25"/>
    <row r="1035641" customFormat="1" x14ac:dyDescent="0.25"/>
    <row r="1035642" customFormat="1" x14ac:dyDescent="0.25"/>
    <row r="1035643" customFormat="1" x14ac:dyDescent="0.25"/>
    <row r="1035644" customFormat="1" x14ac:dyDescent="0.25"/>
    <row r="1035645" customFormat="1" x14ac:dyDescent="0.25"/>
    <row r="1035646" customFormat="1" x14ac:dyDescent="0.25"/>
    <row r="1035647" customFormat="1" x14ac:dyDescent="0.25"/>
    <row r="1035648" customFormat="1" x14ac:dyDescent="0.25"/>
    <row r="1035649" customFormat="1" x14ac:dyDescent="0.25"/>
    <row r="1035650" customFormat="1" x14ac:dyDescent="0.25"/>
    <row r="1035651" customFormat="1" x14ac:dyDescent="0.25"/>
    <row r="1035652" customFormat="1" x14ac:dyDescent="0.25"/>
    <row r="1035653" customFormat="1" x14ac:dyDescent="0.25"/>
    <row r="1035654" customFormat="1" x14ac:dyDescent="0.25"/>
    <row r="1035655" customFormat="1" x14ac:dyDescent="0.25"/>
    <row r="1035656" customFormat="1" x14ac:dyDescent="0.25"/>
    <row r="1035657" customFormat="1" x14ac:dyDescent="0.25"/>
    <row r="1035658" customFormat="1" x14ac:dyDescent="0.25"/>
    <row r="1035659" customFormat="1" x14ac:dyDescent="0.25"/>
    <row r="1035660" customFormat="1" x14ac:dyDescent="0.25"/>
    <row r="1035661" customFormat="1" x14ac:dyDescent="0.25"/>
    <row r="1035662" customFormat="1" x14ac:dyDescent="0.25"/>
    <row r="1035663" customFormat="1" x14ac:dyDescent="0.25"/>
    <row r="1035664" customFormat="1" x14ac:dyDescent="0.25"/>
    <row r="1035665" customFormat="1" x14ac:dyDescent="0.25"/>
    <row r="1035666" customFormat="1" x14ac:dyDescent="0.25"/>
    <row r="1035667" customFormat="1" x14ac:dyDescent="0.25"/>
    <row r="1035668" customFormat="1" x14ac:dyDescent="0.25"/>
    <row r="1035669" customFormat="1" x14ac:dyDescent="0.25"/>
    <row r="1035670" customFormat="1" x14ac:dyDescent="0.25"/>
    <row r="1035671" customFormat="1" x14ac:dyDescent="0.25"/>
    <row r="1035672" customFormat="1" x14ac:dyDescent="0.25"/>
    <row r="1035673" customFormat="1" x14ac:dyDescent="0.25"/>
    <row r="1035674" customFormat="1" x14ac:dyDescent="0.25"/>
    <row r="1035675" customFormat="1" x14ac:dyDescent="0.25"/>
    <row r="1035676" customFormat="1" x14ac:dyDescent="0.25"/>
    <row r="1035677" customFormat="1" x14ac:dyDescent="0.25"/>
    <row r="1035678" customFormat="1" x14ac:dyDescent="0.25"/>
    <row r="1035679" customFormat="1" x14ac:dyDescent="0.25"/>
    <row r="1035680" customFormat="1" x14ac:dyDescent="0.25"/>
    <row r="1035681" customFormat="1" x14ac:dyDescent="0.25"/>
    <row r="1035682" customFormat="1" x14ac:dyDescent="0.25"/>
    <row r="1035683" customFormat="1" x14ac:dyDescent="0.25"/>
    <row r="1035684" customFormat="1" x14ac:dyDescent="0.25"/>
    <row r="1035685" customFormat="1" x14ac:dyDescent="0.25"/>
    <row r="1035686" customFormat="1" x14ac:dyDescent="0.25"/>
    <row r="1035687" customFormat="1" x14ac:dyDescent="0.25"/>
    <row r="1035688" customFormat="1" x14ac:dyDescent="0.25"/>
    <row r="1035689" customFormat="1" x14ac:dyDescent="0.25"/>
    <row r="1035690" customFormat="1" x14ac:dyDescent="0.25"/>
    <row r="1035691" customFormat="1" x14ac:dyDescent="0.25"/>
    <row r="1035692" customFormat="1" x14ac:dyDescent="0.25"/>
    <row r="1035693" customFormat="1" x14ac:dyDescent="0.25"/>
    <row r="1035694" customFormat="1" x14ac:dyDescent="0.25"/>
    <row r="1035695" customFormat="1" x14ac:dyDescent="0.25"/>
    <row r="1035696" customFormat="1" x14ac:dyDescent="0.25"/>
    <row r="1035697" customFormat="1" x14ac:dyDescent="0.25"/>
    <row r="1035698" customFormat="1" x14ac:dyDescent="0.25"/>
    <row r="1035699" customFormat="1" x14ac:dyDescent="0.25"/>
    <row r="1035700" customFormat="1" x14ac:dyDescent="0.25"/>
    <row r="1035701" customFormat="1" x14ac:dyDescent="0.25"/>
    <row r="1035702" customFormat="1" x14ac:dyDescent="0.25"/>
    <row r="1035703" customFormat="1" x14ac:dyDescent="0.25"/>
    <row r="1035704" customFormat="1" x14ac:dyDescent="0.25"/>
    <row r="1035705" customFormat="1" x14ac:dyDescent="0.25"/>
    <row r="1035706" customFormat="1" x14ac:dyDescent="0.25"/>
    <row r="1035707" customFormat="1" x14ac:dyDescent="0.25"/>
    <row r="1035708" customFormat="1" x14ac:dyDescent="0.25"/>
    <row r="1035709" customFormat="1" x14ac:dyDescent="0.25"/>
    <row r="1035710" customFormat="1" x14ac:dyDescent="0.25"/>
    <row r="1035711" customFormat="1" x14ac:dyDescent="0.25"/>
    <row r="1035712" customFormat="1" x14ac:dyDescent="0.25"/>
    <row r="1035713" customFormat="1" x14ac:dyDescent="0.25"/>
    <row r="1035714" customFormat="1" x14ac:dyDescent="0.25"/>
    <row r="1035715" customFormat="1" x14ac:dyDescent="0.25"/>
    <row r="1035716" customFormat="1" x14ac:dyDescent="0.25"/>
    <row r="1035717" customFormat="1" x14ac:dyDescent="0.25"/>
    <row r="1035718" customFormat="1" x14ac:dyDescent="0.25"/>
    <row r="1035719" customFormat="1" x14ac:dyDescent="0.25"/>
    <row r="1035720" customFormat="1" x14ac:dyDescent="0.25"/>
    <row r="1035721" customFormat="1" x14ac:dyDescent="0.25"/>
    <row r="1035722" customFormat="1" x14ac:dyDescent="0.25"/>
    <row r="1035723" customFormat="1" x14ac:dyDescent="0.25"/>
    <row r="1035724" customFormat="1" x14ac:dyDescent="0.25"/>
    <row r="1035725" customFormat="1" x14ac:dyDescent="0.25"/>
    <row r="1035726" customFormat="1" x14ac:dyDescent="0.25"/>
    <row r="1035727" customFormat="1" x14ac:dyDescent="0.25"/>
    <row r="1035728" customFormat="1" x14ac:dyDescent="0.25"/>
    <row r="1035729" customFormat="1" x14ac:dyDescent="0.25"/>
    <row r="1035730" customFormat="1" x14ac:dyDescent="0.25"/>
    <row r="1035731" customFormat="1" x14ac:dyDescent="0.25"/>
    <row r="1035732" customFormat="1" x14ac:dyDescent="0.25"/>
    <row r="1035733" customFormat="1" x14ac:dyDescent="0.25"/>
    <row r="1035734" customFormat="1" x14ac:dyDescent="0.25"/>
    <row r="1035735" customFormat="1" x14ac:dyDescent="0.25"/>
    <row r="1035736" customFormat="1" x14ac:dyDescent="0.25"/>
    <row r="1035737" customFormat="1" x14ac:dyDescent="0.25"/>
    <row r="1035738" customFormat="1" x14ac:dyDescent="0.25"/>
    <row r="1035739" customFormat="1" x14ac:dyDescent="0.25"/>
    <row r="1035740" customFormat="1" x14ac:dyDescent="0.25"/>
    <row r="1035741" customFormat="1" x14ac:dyDescent="0.25"/>
    <row r="1035742" customFormat="1" x14ac:dyDescent="0.25"/>
    <row r="1035743" customFormat="1" x14ac:dyDescent="0.25"/>
    <row r="1035744" customFormat="1" x14ac:dyDescent="0.25"/>
    <row r="1035745" customFormat="1" x14ac:dyDescent="0.25"/>
    <row r="1035746" customFormat="1" x14ac:dyDescent="0.25"/>
    <row r="1035747" customFormat="1" x14ac:dyDescent="0.25"/>
    <row r="1035748" customFormat="1" x14ac:dyDescent="0.25"/>
    <row r="1035749" customFormat="1" x14ac:dyDescent="0.25"/>
    <row r="1035750" customFormat="1" x14ac:dyDescent="0.25"/>
    <row r="1035751" customFormat="1" x14ac:dyDescent="0.25"/>
    <row r="1035752" customFormat="1" x14ac:dyDescent="0.25"/>
    <row r="1035753" customFormat="1" x14ac:dyDescent="0.25"/>
    <row r="1035754" customFormat="1" x14ac:dyDescent="0.25"/>
    <row r="1035755" customFormat="1" x14ac:dyDescent="0.25"/>
    <row r="1035756" customFormat="1" x14ac:dyDescent="0.25"/>
    <row r="1035757" customFormat="1" x14ac:dyDescent="0.25"/>
    <row r="1035758" customFormat="1" x14ac:dyDescent="0.25"/>
    <row r="1035759" customFormat="1" x14ac:dyDescent="0.25"/>
    <row r="1035760" customFormat="1" x14ac:dyDescent="0.25"/>
    <row r="1035761" customFormat="1" x14ac:dyDescent="0.25"/>
    <row r="1035762" customFormat="1" x14ac:dyDescent="0.25"/>
    <row r="1035763" customFormat="1" x14ac:dyDescent="0.25"/>
    <row r="1035764" customFormat="1" x14ac:dyDescent="0.25"/>
    <row r="1035765" customFormat="1" x14ac:dyDescent="0.25"/>
    <row r="1035766" customFormat="1" x14ac:dyDescent="0.25"/>
    <row r="1035767" customFormat="1" x14ac:dyDescent="0.25"/>
    <row r="1035768" customFormat="1" x14ac:dyDescent="0.25"/>
    <row r="1035769" customFormat="1" x14ac:dyDescent="0.25"/>
    <row r="1035770" customFormat="1" x14ac:dyDescent="0.25"/>
    <row r="1035771" customFormat="1" x14ac:dyDescent="0.25"/>
    <row r="1035772" customFormat="1" x14ac:dyDescent="0.25"/>
    <row r="1035773" customFormat="1" x14ac:dyDescent="0.25"/>
    <row r="1035774" customFormat="1" x14ac:dyDescent="0.25"/>
    <row r="1035775" customFormat="1" x14ac:dyDescent="0.25"/>
    <row r="1035776" customFormat="1" x14ac:dyDescent="0.25"/>
    <row r="1035777" customFormat="1" x14ac:dyDescent="0.25"/>
    <row r="1035778" customFormat="1" x14ac:dyDescent="0.25"/>
    <row r="1035779" customFormat="1" x14ac:dyDescent="0.25"/>
    <row r="1035780" customFormat="1" x14ac:dyDescent="0.25"/>
    <row r="1035781" customFormat="1" x14ac:dyDescent="0.25"/>
    <row r="1035782" customFormat="1" x14ac:dyDescent="0.25"/>
    <row r="1035783" customFormat="1" x14ac:dyDescent="0.25"/>
    <row r="1035784" customFormat="1" x14ac:dyDescent="0.25"/>
    <row r="1035785" customFormat="1" x14ac:dyDescent="0.25"/>
    <row r="1035786" customFormat="1" x14ac:dyDescent="0.25"/>
    <row r="1035787" customFormat="1" x14ac:dyDescent="0.25"/>
    <row r="1035788" customFormat="1" x14ac:dyDescent="0.25"/>
    <row r="1035789" customFormat="1" x14ac:dyDescent="0.25"/>
    <row r="1035790" customFormat="1" x14ac:dyDescent="0.25"/>
    <row r="1035791" customFormat="1" x14ac:dyDescent="0.25"/>
    <row r="1035792" customFormat="1" x14ac:dyDescent="0.25"/>
    <row r="1035793" customFormat="1" x14ac:dyDescent="0.25"/>
    <row r="1035794" customFormat="1" x14ac:dyDescent="0.25"/>
    <row r="1035795" customFormat="1" x14ac:dyDescent="0.25"/>
    <row r="1035796" customFormat="1" x14ac:dyDescent="0.25"/>
    <row r="1035797" customFormat="1" x14ac:dyDescent="0.25"/>
    <row r="1035798" customFormat="1" x14ac:dyDescent="0.25"/>
    <row r="1035799" customFormat="1" x14ac:dyDescent="0.25"/>
    <row r="1035800" customFormat="1" x14ac:dyDescent="0.25"/>
    <row r="1035801" customFormat="1" x14ac:dyDescent="0.25"/>
    <row r="1035802" customFormat="1" x14ac:dyDescent="0.25"/>
    <row r="1035803" customFormat="1" x14ac:dyDescent="0.25"/>
    <row r="1035804" customFormat="1" x14ac:dyDescent="0.25"/>
    <row r="1035805" customFormat="1" x14ac:dyDescent="0.25"/>
    <row r="1035806" customFormat="1" x14ac:dyDescent="0.25"/>
    <row r="1035807" customFormat="1" x14ac:dyDescent="0.25"/>
    <row r="1035808" customFormat="1" x14ac:dyDescent="0.25"/>
    <row r="1035809" customFormat="1" x14ac:dyDescent="0.25"/>
    <row r="1035810" customFormat="1" x14ac:dyDescent="0.25"/>
    <row r="1035811" customFormat="1" x14ac:dyDescent="0.25"/>
    <row r="1035812" customFormat="1" x14ac:dyDescent="0.25"/>
    <row r="1035813" customFormat="1" x14ac:dyDescent="0.25"/>
    <row r="1035814" customFormat="1" x14ac:dyDescent="0.25"/>
    <row r="1035815" customFormat="1" x14ac:dyDescent="0.25"/>
    <row r="1035816" customFormat="1" x14ac:dyDescent="0.25"/>
    <row r="1035817" customFormat="1" x14ac:dyDescent="0.25"/>
    <row r="1035818" customFormat="1" x14ac:dyDescent="0.25"/>
    <row r="1035819" customFormat="1" x14ac:dyDescent="0.25"/>
    <row r="1035820" customFormat="1" x14ac:dyDescent="0.25"/>
    <row r="1035821" customFormat="1" x14ac:dyDescent="0.25"/>
    <row r="1035822" customFormat="1" x14ac:dyDescent="0.25"/>
    <row r="1035823" customFormat="1" x14ac:dyDescent="0.25"/>
    <row r="1035824" customFormat="1" x14ac:dyDescent="0.25"/>
    <row r="1035825" customFormat="1" x14ac:dyDescent="0.25"/>
    <row r="1035826" customFormat="1" x14ac:dyDescent="0.25"/>
    <row r="1035827" customFormat="1" x14ac:dyDescent="0.25"/>
    <row r="1035828" customFormat="1" x14ac:dyDescent="0.25"/>
    <row r="1035829" customFormat="1" x14ac:dyDescent="0.25"/>
    <row r="1035830" customFormat="1" x14ac:dyDescent="0.25"/>
    <row r="1035831" customFormat="1" x14ac:dyDescent="0.25"/>
    <row r="1035832" customFormat="1" x14ac:dyDescent="0.25"/>
    <row r="1035833" customFormat="1" x14ac:dyDescent="0.25"/>
    <row r="1035834" customFormat="1" x14ac:dyDescent="0.25"/>
    <row r="1035835" customFormat="1" x14ac:dyDescent="0.25"/>
    <row r="1035836" customFormat="1" x14ac:dyDescent="0.25"/>
    <row r="1035837" customFormat="1" x14ac:dyDescent="0.25"/>
    <row r="1035838" customFormat="1" x14ac:dyDescent="0.25"/>
    <row r="1035839" customFormat="1" x14ac:dyDescent="0.25"/>
    <row r="1035840" customFormat="1" x14ac:dyDescent="0.25"/>
    <row r="1035841" customFormat="1" x14ac:dyDescent="0.25"/>
    <row r="1035842" customFormat="1" x14ac:dyDescent="0.25"/>
    <row r="1035843" customFormat="1" x14ac:dyDescent="0.25"/>
    <row r="1035844" customFormat="1" x14ac:dyDescent="0.25"/>
    <row r="1035845" customFormat="1" x14ac:dyDescent="0.25"/>
    <row r="1035846" customFormat="1" x14ac:dyDescent="0.25"/>
    <row r="1035847" customFormat="1" x14ac:dyDescent="0.25"/>
    <row r="1035848" customFormat="1" x14ac:dyDescent="0.25"/>
    <row r="1035849" customFormat="1" x14ac:dyDescent="0.25"/>
    <row r="1035850" customFormat="1" x14ac:dyDescent="0.25"/>
    <row r="1035851" customFormat="1" x14ac:dyDescent="0.25"/>
    <row r="1035852" customFormat="1" x14ac:dyDescent="0.25"/>
    <row r="1035853" customFormat="1" x14ac:dyDescent="0.25"/>
    <row r="1035854" customFormat="1" x14ac:dyDescent="0.25"/>
    <row r="1035855" customFormat="1" x14ac:dyDescent="0.25"/>
    <row r="1035856" customFormat="1" x14ac:dyDescent="0.25"/>
    <row r="1035857" customFormat="1" x14ac:dyDescent="0.25"/>
    <row r="1035858" customFormat="1" x14ac:dyDescent="0.25"/>
    <row r="1035859" customFormat="1" x14ac:dyDescent="0.25"/>
    <row r="1035860" customFormat="1" x14ac:dyDescent="0.25"/>
    <row r="1035861" customFormat="1" x14ac:dyDescent="0.25"/>
    <row r="1035862" customFormat="1" x14ac:dyDescent="0.25"/>
    <row r="1035863" customFormat="1" x14ac:dyDescent="0.25"/>
    <row r="1035864" customFormat="1" x14ac:dyDescent="0.25"/>
    <row r="1035865" customFormat="1" x14ac:dyDescent="0.25"/>
    <row r="1035866" customFormat="1" x14ac:dyDescent="0.25"/>
    <row r="1035867" customFormat="1" x14ac:dyDescent="0.25"/>
    <row r="1035868" customFormat="1" x14ac:dyDescent="0.25"/>
    <row r="1035869" customFormat="1" x14ac:dyDescent="0.25"/>
    <row r="1035870" customFormat="1" x14ac:dyDescent="0.25"/>
    <row r="1035871" customFormat="1" x14ac:dyDescent="0.25"/>
    <row r="1035872" customFormat="1" x14ac:dyDescent="0.25"/>
    <row r="1035873" customFormat="1" x14ac:dyDescent="0.25"/>
    <row r="1035874" customFormat="1" x14ac:dyDescent="0.25"/>
    <row r="1035875" customFormat="1" x14ac:dyDescent="0.25"/>
    <row r="1035876" customFormat="1" x14ac:dyDescent="0.25"/>
    <row r="1035877" customFormat="1" x14ac:dyDescent="0.25"/>
    <row r="1035878" customFormat="1" x14ac:dyDescent="0.25"/>
    <row r="1035879" customFormat="1" x14ac:dyDescent="0.25"/>
    <row r="1035880" customFormat="1" x14ac:dyDescent="0.25"/>
    <row r="1035881" customFormat="1" x14ac:dyDescent="0.25"/>
    <row r="1035882" customFormat="1" x14ac:dyDescent="0.25"/>
    <row r="1035883" customFormat="1" x14ac:dyDescent="0.25"/>
    <row r="1035884" customFormat="1" x14ac:dyDescent="0.25"/>
    <row r="1035885" customFormat="1" x14ac:dyDescent="0.25"/>
    <row r="1035886" customFormat="1" x14ac:dyDescent="0.25"/>
    <row r="1035887" customFormat="1" x14ac:dyDescent="0.25"/>
    <row r="1035888" customFormat="1" x14ac:dyDescent="0.25"/>
    <row r="1035889" customFormat="1" x14ac:dyDescent="0.25"/>
    <row r="1035890" customFormat="1" x14ac:dyDescent="0.25"/>
    <row r="1035891" customFormat="1" x14ac:dyDescent="0.25"/>
    <row r="1035892" customFormat="1" x14ac:dyDescent="0.25"/>
    <row r="1035893" customFormat="1" x14ac:dyDescent="0.25"/>
    <row r="1035894" customFormat="1" x14ac:dyDescent="0.25"/>
    <row r="1035895" customFormat="1" x14ac:dyDescent="0.25"/>
    <row r="1035896" customFormat="1" x14ac:dyDescent="0.25"/>
    <row r="1035897" customFormat="1" x14ac:dyDescent="0.25"/>
    <row r="1035898" customFormat="1" x14ac:dyDescent="0.25"/>
    <row r="1035899" customFormat="1" x14ac:dyDescent="0.25"/>
    <row r="1035900" customFormat="1" x14ac:dyDescent="0.25"/>
    <row r="1035901" customFormat="1" x14ac:dyDescent="0.25"/>
    <row r="1035902" customFormat="1" x14ac:dyDescent="0.25"/>
    <row r="1035903" customFormat="1" x14ac:dyDescent="0.25"/>
    <row r="1035904" customFormat="1" x14ac:dyDescent="0.25"/>
    <row r="1035905" customFormat="1" x14ac:dyDescent="0.25"/>
    <row r="1035906" customFormat="1" x14ac:dyDescent="0.25"/>
    <row r="1035907" customFormat="1" x14ac:dyDescent="0.25"/>
    <row r="1035908" customFormat="1" x14ac:dyDescent="0.25"/>
    <row r="1035909" customFormat="1" x14ac:dyDescent="0.25"/>
    <row r="1035910" customFormat="1" x14ac:dyDescent="0.25"/>
    <row r="1035911" customFormat="1" x14ac:dyDescent="0.25"/>
    <row r="1035912" customFormat="1" x14ac:dyDescent="0.25"/>
    <row r="1035913" customFormat="1" x14ac:dyDescent="0.25"/>
    <row r="1035914" customFormat="1" x14ac:dyDescent="0.25"/>
    <row r="1035915" customFormat="1" x14ac:dyDescent="0.25"/>
    <row r="1035916" customFormat="1" x14ac:dyDescent="0.25"/>
    <row r="1035917" customFormat="1" x14ac:dyDescent="0.25"/>
    <row r="1035918" customFormat="1" x14ac:dyDescent="0.25"/>
    <row r="1035919" customFormat="1" x14ac:dyDescent="0.25"/>
    <row r="1035920" customFormat="1" x14ac:dyDescent="0.25"/>
    <row r="1035921" customFormat="1" x14ac:dyDescent="0.25"/>
    <row r="1035922" customFormat="1" x14ac:dyDescent="0.25"/>
    <row r="1035923" customFormat="1" x14ac:dyDescent="0.25"/>
    <row r="1035924" customFormat="1" x14ac:dyDescent="0.25"/>
    <row r="1035925" customFormat="1" x14ac:dyDescent="0.25"/>
    <row r="1035926" customFormat="1" x14ac:dyDescent="0.25"/>
    <row r="1035927" customFormat="1" x14ac:dyDescent="0.25"/>
    <row r="1035928" customFormat="1" x14ac:dyDescent="0.25"/>
    <row r="1035929" customFormat="1" x14ac:dyDescent="0.25"/>
    <row r="1035930" customFormat="1" x14ac:dyDescent="0.25"/>
    <row r="1035931" customFormat="1" x14ac:dyDescent="0.25"/>
    <row r="1035932" customFormat="1" x14ac:dyDescent="0.25"/>
    <row r="1035933" customFormat="1" x14ac:dyDescent="0.25"/>
    <row r="1035934" customFormat="1" x14ac:dyDescent="0.25"/>
    <row r="1035935" customFormat="1" x14ac:dyDescent="0.25"/>
    <row r="1035936" customFormat="1" x14ac:dyDescent="0.25"/>
    <row r="1035937" customFormat="1" x14ac:dyDescent="0.25"/>
    <row r="1035938" customFormat="1" x14ac:dyDescent="0.25"/>
    <row r="1035939" customFormat="1" x14ac:dyDescent="0.25"/>
    <row r="1035940" customFormat="1" x14ac:dyDescent="0.25"/>
    <row r="1035941" customFormat="1" x14ac:dyDescent="0.25"/>
    <row r="1035942" customFormat="1" x14ac:dyDescent="0.25"/>
    <row r="1035943" customFormat="1" x14ac:dyDescent="0.25"/>
    <row r="1035944" customFormat="1" x14ac:dyDescent="0.25"/>
    <row r="1035945" customFormat="1" x14ac:dyDescent="0.25"/>
    <row r="1035946" customFormat="1" x14ac:dyDescent="0.25"/>
    <row r="1035947" customFormat="1" x14ac:dyDescent="0.25"/>
    <row r="1035948" customFormat="1" x14ac:dyDescent="0.25"/>
    <row r="1035949" customFormat="1" x14ac:dyDescent="0.25"/>
    <row r="1035950" customFormat="1" x14ac:dyDescent="0.25"/>
    <row r="1035951" customFormat="1" x14ac:dyDescent="0.25"/>
    <row r="1035952" customFormat="1" x14ac:dyDescent="0.25"/>
    <row r="1035953" customFormat="1" x14ac:dyDescent="0.25"/>
    <row r="1035954" customFormat="1" x14ac:dyDescent="0.25"/>
    <row r="1035955" customFormat="1" x14ac:dyDescent="0.25"/>
    <row r="1035956" customFormat="1" x14ac:dyDescent="0.25"/>
    <row r="1035957" customFormat="1" x14ac:dyDescent="0.25"/>
    <row r="1035958" customFormat="1" x14ac:dyDescent="0.25"/>
    <row r="1035959" customFormat="1" x14ac:dyDescent="0.25"/>
    <row r="1035960" customFormat="1" x14ac:dyDescent="0.25"/>
    <row r="1035961" customFormat="1" x14ac:dyDescent="0.25"/>
    <row r="1035962" customFormat="1" x14ac:dyDescent="0.25"/>
    <row r="1035963" customFormat="1" x14ac:dyDescent="0.25"/>
    <row r="1035964" customFormat="1" x14ac:dyDescent="0.25"/>
    <row r="1035965" customFormat="1" x14ac:dyDescent="0.25"/>
    <row r="1035966" customFormat="1" x14ac:dyDescent="0.25"/>
    <row r="1035967" customFormat="1" x14ac:dyDescent="0.25"/>
    <row r="1035968" customFormat="1" x14ac:dyDescent="0.25"/>
    <row r="1035969" customFormat="1" x14ac:dyDescent="0.25"/>
    <row r="1035970" customFormat="1" x14ac:dyDescent="0.25"/>
    <row r="1035971" customFormat="1" x14ac:dyDescent="0.25"/>
    <row r="1035972" customFormat="1" x14ac:dyDescent="0.25"/>
    <row r="1035973" customFormat="1" x14ac:dyDescent="0.25"/>
    <row r="1035974" customFormat="1" x14ac:dyDescent="0.25"/>
    <row r="1035975" customFormat="1" x14ac:dyDescent="0.25"/>
    <row r="1035976" customFormat="1" x14ac:dyDescent="0.25"/>
    <row r="1035977" customFormat="1" x14ac:dyDescent="0.25"/>
    <row r="1035978" customFormat="1" x14ac:dyDescent="0.25"/>
    <row r="1035979" customFormat="1" x14ac:dyDescent="0.25"/>
    <row r="1035980" customFormat="1" x14ac:dyDescent="0.25"/>
    <row r="1035981" customFormat="1" x14ac:dyDescent="0.25"/>
    <row r="1035982" customFormat="1" x14ac:dyDescent="0.25"/>
    <row r="1035983" customFormat="1" x14ac:dyDescent="0.25"/>
    <row r="1035984" customFormat="1" x14ac:dyDescent="0.25"/>
    <row r="1035985" customFormat="1" x14ac:dyDescent="0.25"/>
    <row r="1035986" customFormat="1" x14ac:dyDescent="0.25"/>
    <row r="1035987" customFormat="1" x14ac:dyDescent="0.25"/>
    <row r="1035988" customFormat="1" x14ac:dyDescent="0.25"/>
    <row r="1035989" customFormat="1" x14ac:dyDescent="0.25"/>
    <row r="1035990" customFormat="1" x14ac:dyDescent="0.25"/>
    <row r="1035991" customFormat="1" x14ac:dyDescent="0.25"/>
    <row r="1035992" customFormat="1" x14ac:dyDescent="0.25"/>
    <row r="1035993" customFormat="1" x14ac:dyDescent="0.25"/>
    <row r="1035994" customFormat="1" x14ac:dyDescent="0.25"/>
    <row r="1035995" customFormat="1" x14ac:dyDescent="0.25"/>
    <row r="1035996" customFormat="1" x14ac:dyDescent="0.25"/>
    <row r="1035997" customFormat="1" x14ac:dyDescent="0.25"/>
    <row r="1035998" customFormat="1" x14ac:dyDescent="0.25"/>
    <row r="1035999" customFormat="1" x14ac:dyDescent="0.25"/>
    <row r="1036000" customFormat="1" x14ac:dyDescent="0.25"/>
    <row r="1036001" customFormat="1" x14ac:dyDescent="0.25"/>
    <row r="1036002" customFormat="1" x14ac:dyDescent="0.25"/>
    <row r="1036003" customFormat="1" x14ac:dyDescent="0.25"/>
    <row r="1036004" customFormat="1" x14ac:dyDescent="0.25"/>
    <row r="1036005" customFormat="1" x14ac:dyDescent="0.25"/>
    <row r="1036006" customFormat="1" x14ac:dyDescent="0.25"/>
    <row r="1036007" customFormat="1" x14ac:dyDescent="0.25"/>
    <row r="1036008" customFormat="1" x14ac:dyDescent="0.25"/>
    <row r="1036009" customFormat="1" x14ac:dyDescent="0.25"/>
    <row r="1036010" customFormat="1" x14ac:dyDescent="0.25"/>
    <row r="1036011" customFormat="1" x14ac:dyDescent="0.25"/>
    <row r="1036012" customFormat="1" x14ac:dyDescent="0.25"/>
    <row r="1036013" customFormat="1" x14ac:dyDescent="0.25"/>
    <row r="1036014" customFormat="1" x14ac:dyDescent="0.25"/>
    <row r="1036015" customFormat="1" x14ac:dyDescent="0.25"/>
    <row r="1036016" customFormat="1" x14ac:dyDescent="0.25"/>
    <row r="1036017" customFormat="1" x14ac:dyDescent="0.25"/>
    <row r="1036018" customFormat="1" x14ac:dyDescent="0.25"/>
    <row r="1036019" customFormat="1" x14ac:dyDescent="0.25"/>
    <row r="1036020" customFormat="1" x14ac:dyDescent="0.25"/>
    <row r="1036021" customFormat="1" x14ac:dyDescent="0.25"/>
    <row r="1036022" customFormat="1" x14ac:dyDescent="0.25"/>
    <row r="1036023" customFormat="1" x14ac:dyDescent="0.25"/>
    <row r="1036024" customFormat="1" x14ac:dyDescent="0.25"/>
    <row r="1036025" customFormat="1" x14ac:dyDescent="0.25"/>
    <row r="1036026" customFormat="1" x14ac:dyDescent="0.25"/>
    <row r="1036027" customFormat="1" x14ac:dyDescent="0.25"/>
    <row r="1036028" customFormat="1" x14ac:dyDescent="0.25"/>
    <row r="1036029" customFormat="1" x14ac:dyDescent="0.25"/>
    <row r="1036030" customFormat="1" x14ac:dyDescent="0.25"/>
    <row r="1036031" customFormat="1" x14ac:dyDescent="0.25"/>
    <row r="1036032" customFormat="1" x14ac:dyDescent="0.25"/>
    <row r="1036033" customFormat="1" x14ac:dyDescent="0.25"/>
    <row r="1036034" customFormat="1" x14ac:dyDescent="0.25"/>
    <row r="1036035" customFormat="1" x14ac:dyDescent="0.25"/>
    <row r="1036036" customFormat="1" x14ac:dyDescent="0.25"/>
    <row r="1036037" customFormat="1" x14ac:dyDescent="0.25"/>
    <row r="1036038" customFormat="1" x14ac:dyDescent="0.25"/>
    <row r="1036039" customFormat="1" x14ac:dyDescent="0.25"/>
    <row r="1036040" customFormat="1" x14ac:dyDescent="0.25"/>
    <row r="1036041" customFormat="1" x14ac:dyDescent="0.25"/>
    <row r="1036042" customFormat="1" x14ac:dyDescent="0.25"/>
    <row r="1036043" customFormat="1" x14ac:dyDescent="0.25"/>
    <row r="1036044" customFormat="1" x14ac:dyDescent="0.25"/>
    <row r="1036045" customFormat="1" x14ac:dyDescent="0.25"/>
    <row r="1036046" customFormat="1" x14ac:dyDescent="0.25"/>
    <row r="1036047" customFormat="1" x14ac:dyDescent="0.25"/>
    <row r="1036048" customFormat="1" x14ac:dyDescent="0.25"/>
    <row r="1036049" customFormat="1" x14ac:dyDescent="0.25"/>
    <row r="1036050" customFormat="1" x14ac:dyDescent="0.25"/>
    <row r="1036051" customFormat="1" x14ac:dyDescent="0.25"/>
    <row r="1036052" customFormat="1" x14ac:dyDescent="0.25"/>
    <row r="1036053" customFormat="1" x14ac:dyDescent="0.25"/>
    <row r="1036054" customFormat="1" x14ac:dyDescent="0.25"/>
    <row r="1036055" customFormat="1" x14ac:dyDescent="0.25"/>
    <row r="1036056" customFormat="1" x14ac:dyDescent="0.25"/>
    <row r="1036057" customFormat="1" x14ac:dyDescent="0.25"/>
    <row r="1036058" customFormat="1" x14ac:dyDescent="0.25"/>
    <row r="1036059" customFormat="1" x14ac:dyDescent="0.25"/>
    <row r="1036060" customFormat="1" x14ac:dyDescent="0.25"/>
    <row r="1036061" customFormat="1" x14ac:dyDescent="0.25"/>
    <row r="1036062" customFormat="1" x14ac:dyDescent="0.25"/>
    <row r="1036063" customFormat="1" x14ac:dyDescent="0.25"/>
    <row r="1036064" customFormat="1" x14ac:dyDescent="0.25"/>
    <row r="1036065" customFormat="1" x14ac:dyDescent="0.25"/>
    <row r="1036066" customFormat="1" x14ac:dyDescent="0.25"/>
    <row r="1036067" customFormat="1" x14ac:dyDescent="0.25"/>
    <row r="1036068" customFormat="1" x14ac:dyDescent="0.25"/>
    <row r="1036069" customFormat="1" x14ac:dyDescent="0.25"/>
    <row r="1036070" customFormat="1" x14ac:dyDescent="0.25"/>
    <row r="1036071" customFormat="1" x14ac:dyDescent="0.25"/>
    <row r="1036072" customFormat="1" x14ac:dyDescent="0.25"/>
    <row r="1036073" customFormat="1" x14ac:dyDescent="0.25"/>
    <row r="1036074" customFormat="1" x14ac:dyDescent="0.25"/>
    <row r="1036075" customFormat="1" x14ac:dyDescent="0.25"/>
    <row r="1036076" customFormat="1" x14ac:dyDescent="0.25"/>
    <row r="1036077" customFormat="1" x14ac:dyDescent="0.25"/>
    <row r="1036078" customFormat="1" x14ac:dyDescent="0.25"/>
    <row r="1036079" customFormat="1" x14ac:dyDescent="0.25"/>
    <row r="1036080" customFormat="1" x14ac:dyDescent="0.25"/>
    <row r="1036081" customFormat="1" x14ac:dyDescent="0.25"/>
    <row r="1036082" customFormat="1" x14ac:dyDescent="0.25"/>
    <row r="1036083" customFormat="1" x14ac:dyDescent="0.25"/>
    <row r="1036084" customFormat="1" x14ac:dyDescent="0.25"/>
    <row r="1036085" customFormat="1" x14ac:dyDescent="0.25"/>
    <row r="1036086" customFormat="1" x14ac:dyDescent="0.25"/>
    <row r="1036087" customFormat="1" x14ac:dyDescent="0.25"/>
    <row r="1036088" customFormat="1" x14ac:dyDescent="0.25"/>
    <row r="1036089" customFormat="1" x14ac:dyDescent="0.25"/>
    <row r="1036090" customFormat="1" x14ac:dyDescent="0.25"/>
    <row r="1036091" customFormat="1" x14ac:dyDescent="0.25"/>
    <row r="1036092" customFormat="1" x14ac:dyDescent="0.25"/>
    <row r="1036093" customFormat="1" x14ac:dyDescent="0.25"/>
    <row r="1036094" customFormat="1" x14ac:dyDescent="0.25"/>
    <row r="1036095" customFormat="1" x14ac:dyDescent="0.25"/>
    <row r="1036096" customFormat="1" x14ac:dyDescent="0.25"/>
    <row r="1036097" customFormat="1" x14ac:dyDescent="0.25"/>
    <row r="1036098" customFormat="1" x14ac:dyDescent="0.25"/>
    <row r="1036099" customFormat="1" x14ac:dyDescent="0.25"/>
    <row r="1036100" customFormat="1" x14ac:dyDescent="0.25"/>
    <row r="1036101" customFormat="1" x14ac:dyDescent="0.25"/>
    <row r="1036102" customFormat="1" x14ac:dyDescent="0.25"/>
    <row r="1036103" customFormat="1" x14ac:dyDescent="0.25"/>
    <row r="1036104" customFormat="1" x14ac:dyDescent="0.25"/>
    <row r="1036105" customFormat="1" x14ac:dyDescent="0.25"/>
    <row r="1036106" customFormat="1" x14ac:dyDescent="0.25"/>
    <row r="1036107" customFormat="1" x14ac:dyDescent="0.25"/>
    <row r="1036108" customFormat="1" x14ac:dyDescent="0.25"/>
    <row r="1036109" customFormat="1" x14ac:dyDescent="0.25"/>
    <row r="1036110" customFormat="1" x14ac:dyDescent="0.25"/>
    <row r="1036111" customFormat="1" x14ac:dyDescent="0.25"/>
    <row r="1036112" customFormat="1" x14ac:dyDescent="0.25"/>
    <row r="1036113" customFormat="1" x14ac:dyDescent="0.25"/>
    <row r="1036114" customFormat="1" x14ac:dyDescent="0.25"/>
    <row r="1036115" customFormat="1" x14ac:dyDescent="0.25"/>
    <row r="1036116" customFormat="1" x14ac:dyDescent="0.25"/>
    <row r="1036117" customFormat="1" x14ac:dyDescent="0.25"/>
    <row r="1036118" customFormat="1" x14ac:dyDescent="0.25"/>
    <row r="1036119" customFormat="1" x14ac:dyDescent="0.25"/>
    <row r="1036120" customFormat="1" x14ac:dyDescent="0.25"/>
    <row r="1036121" customFormat="1" x14ac:dyDescent="0.25"/>
    <row r="1036122" customFormat="1" x14ac:dyDescent="0.25"/>
    <row r="1036123" customFormat="1" x14ac:dyDescent="0.25"/>
    <row r="1036124" customFormat="1" x14ac:dyDescent="0.25"/>
    <row r="1036125" customFormat="1" x14ac:dyDescent="0.25"/>
    <row r="1036126" customFormat="1" x14ac:dyDescent="0.25"/>
    <row r="1036127" customFormat="1" x14ac:dyDescent="0.25"/>
    <row r="1036128" customFormat="1" x14ac:dyDescent="0.25"/>
    <row r="1036129" customFormat="1" x14ac:dyDescent="0.25"/>
    <row r="1036130" customFormat="1" x14ac:dyDescent="0.25"/>
    <row r="1036131" customFormat="1" x14ac:dyDescent="0.25"/>
    <row r="1036132" customFormat="1" x14ac:dyDescent="0.25"/>
    <row r="1036133" customFormat="1" x14ac:dyDescent="0.25"/>
    <row r="1036134" customFormat="1" x14ac:dyDescent="0.25"/>
    <row r="1036135" customFormat="1" x14ac:dyDescent="0.25"/>
    <row r="1036136" customFormat="1" x14ac:dyDescent="0.25"/>
    <row r="1036137" customFormat="1" x14ac:dyDescent="0.25"/>
    <row r="1036138" customFormat="1" x14ac:dyDescent="0.25"/>
    <row r="1036139" customFormat="1" x14ac:dyDescent="0.25"/>
    <row r="1036140" customFormat="1" x14ac:dyDescent="0.25"/>
    <row r="1036141" customFormat="1" x14ac:dyDescent="0.25"/>
    <row r="1036142" customFormat="1" x14ac:dyDescent="0.25"/>
    <row r="1036143" customFormat="1" x14ac:dyDescent="0.25"/>
    <row r="1036144" customFormat="1" x14ac:dyDescent="0.25"/>
    <row r="1036145" customFormat="1" x14ac:dyDescent="0.25"/>
    <row r="1036146" customFormat="1" x14ac:dyDescent="0.25"/>
    <row r="1036147" customFormat="1" x14ac:dyDescent="0.25"/>
    <row r="1036148" customFormat="1" x14ac:dyDescent="0.25"/>
    <row r="1036149" customFormat="1" x14ac:dyDescent="0.25"/>
    <row r="1036150" customFormat="1" x14ac:dyDescent="0.25"/>
    <row r="1036151" customFormat="1" x14ac:dyDescent="0.25"/>
    <row r="1036152" customFormat="1" x14ac:dyDescent="0.25"/>
    <row r="1036153" customFormat="1" x14ac:dyDescent="0.25"/>
    <row r="1036154" customFormat="1" x14ac:dyDescent="0.25"/>
    <row r="1036155" customFormat="1" x14ac:dyDescent="0.25"/>
    <row r="1036156" customFormat="1" x14ac:dyDescent="0.25"/>
    <row r="1036157" customFormat="1" x14ac:dyDescent="0.25"/>
    <row r="1036158" customFormat="1" x14ac:dyDescent="0.25"/>
    <row r="1036159" customFormat="1" x14ac:dyDescent="0.25"/>
    <row r="1036160" customFormat="1" x14ac:dyDescent="0.25"/>
    <row r="1036161" customFormat="1" x14ac:dyDescent="0.25"/>
    <row r="1036162" customFormat="1" x14ac:dyDescent="0.25"/>
    <row r="1036163" customFormat="1" x14ac:dyDescent="0.25"/>
    <row r="1036164" customFormat="1" x14ac:dyDescent="0.25"/>
    <row r="1036165" customFormat="1" x14ac:dyDescent="0.25"/>
    <row r="1036166" customFormat="1" x14ac:dyDescent="0.25"/>
    <row r="1036167" customFormat="1" x14ac:dyDescent="0.25"/>
    <row r="1036168" customFormat="1" x14ac:dyDescent="0.25"/>
    <row r="1036169" customFormat="1" x14ac:dyDescent="0.25"/>
    <row r="1036170" customFormat="1" x14ac:dyDescent="0.25"/>
    <row r="1036171" customFormat="1" x14ac:dyDescent="0.25"/>
    <row r="1036172" customFormat="1" x14ac:dyDescent="0.25"/>
    <row r="1036173" customFormat="1" x14ac:dyDescent="0.25"/>
    <row r="1036174" customFormat="1" x14ac:dyDescent="0.25"/>
    <row r="1036175" customFormat="1" x14ac:dyDescent="0.25"/>
    <row r="1036176" customFormat="1" x14ac:dyDescent="0.25"/>
    <row r="1036177" customFormat="1" x14ac:dyDescent="0.25"/>
    <row r="1036178" customFormat="1" x14ac:dyDescent="0.25"/>
    <row r="1036179" customFormat="1" x14ac:dyDescent="0.25"/>
    <row r="1036180" customFormat="1" x14ac:dyDescent="0.25"/>
    <row r="1036181" customFormat="1" x14ac:dyDescent="0.25"/>
    <row r="1036182" customFormat="1" x14ac:dyDescent="0.25"/>
    <row r="1036183" customFormat="1" x14ac:dyDescent="0.25"/>
    <row r="1036184" customFormat="1" x14ac:dyDescent="0.25"/>
    <row r="1036185" customFormat="1" x14ac:dyDescent="0.25"/>
    <row r="1036186" customFormat="1" x14ac:dyDescent="0.25"/>
    <row r="1036187" customFormat="1" x14ac:dyDescent="0.25"/>
    <row r="1036188" customFormat="1" x14ac:dyDescent="0.25"/>
    <row r="1036189" customFormat="1" x14ac:dyDescent="0.25"/>
    <row r="1036190" customFormat="1" x14ac:dyDescent="0.25"/>
    <row r="1036191" customFormat="1" x14ac:dyDescent="0.25"/>
    <row r="1036192" customFormat="1" x14ac:dyDescent="0.25"/>
    <row r="1036193" customFormat="1" x14ac:dyDescent="0.25"/>
    <row r="1036194" customFormat="1" x14ac:dyDescent="0.25"/>
    <row r="1036195" customFormat="1" x14ac:dyDescent="0.25"/>
    <row r="1036196" customFormat="1" x14ac:dyDescent="0.25"/>
    <row r="1036197" customFormat="1" x14ac:dyDescent="0.25"/>
    <row r="1036198" customFormat="1" x14ac:dyDescent="0.25"/>
    <row r="1036199" customFormat="1" x14ac:dyDescent="0.25"/>
    <row r="1036200" customFormat="1" x14ac:dyDescent="0.25"/>
    <row r="1036201" customFormat="1" x14ac:dyDescent="0.25"/>
    <row r="1036202" customFormat="1" x14ac:dyDescent="0.25"/>
    <row r="1036203" customFormat="1" x14ac:dyDescent="0.25"/>
    <row r="1036204" customFormat="1" x14ac:dyDescent="0.25"/>
    <row r="1036205" customFormat="1" x14ac:dyDescent="0.25"/>
    <row r="1036206" customFormat="1" x14ac:dyDescent="0.25"/>
    <row r="1036207" customFormat="1" x14ac:dyDescent="0.25"/>
    <row r="1036208" customFormat="1" x14ac:dyDescent="0.25"/>
    <row r="1036209" customFormat="1" x14ac:dyDescent="0.25"/>
    <row r="1036210" customFormat="1" x14ac:dyDescent="0.25"/>
    <row r="1036211" customFormat="1" x14ac:dyDescent="0.25"/>
    <row r="1036212" customFormat="1" x14ac:dyDescent="0.25"/>
    <row r="1036213" customFormat="1" x14ac:dyDescent="0.25"/>
    <row r="1036214" customFormat="1" x14ac:dyDescent="0.25"/>
    <row r="1036215" customFormat="1" x14ac:dyDescent="0.25"/>
    <row r="1036216" customFormat="1" x14ac:dyDescent="0.25"/>
    <row r="1036217" customFormat="1" x14ac:dyDescent="0.25"/>
    <row r="1036218" customFormat="1" x14ac:dyDescent="0.25"/>
    <row r="1036219" customFormat="1" x14ac:dyDescent="0.25"/>
    <row r="1036220" customFormat="1" x14ac:dyDescent="0.25"/>
    <row r="1036221" customFormat="1" x14ac:dyDescent="0.25"/>
    <row r="1036222" customFormat="1" x14ac:dyDescent="0.25"/>
    <row r="1036223" customFormat="1" x14ac:dyDescent="0.25"/>
    <row r="1036224" customFormat="1" x14ac:dyDescent="0.25"/>
    <row r="1036225" customFormat="1" x14ac:dyDescent="0.25"/>
    <row r="1036226" customFormat="1" x14ac:dyDescent="0.25"/>
    <row r="1036227" customFormat="1" x14ac:dyDescent="0.25"/>
    <row r="1036228" customFormat="1" x14ac:dyDescent="0.25"/>
    <row r="1036229" customFormat="1" x14ac:dyDescent="0.25"/>
    <row r="1036230" customFormat="1" x14ac:dyDescent="0.25"/>
    <row r="1036231" customFormat="1" x14ac:dyDescent="0.25"/>
    <row r="1036232" customFormat="1" x14ac:dyDescent="0.25"/>
    <row r="1036233" customFormat="1" x14ac:dyDescent="0.25"/>
    <row r="1036234" customFormat="1" x14ac:dyDescent="0.25"/>
    <row r="1036235" customFormat="1" x14ac:dyDescent="0.25"/>
    <row r="1036236" customFormat="1" x14ac:dyDescent="0.25"/>
    <row r="1036237" customFormat="1" x14ac:dyDescent="0.25"/>
    <row r="1036238" customFormat="1" x14ac:dyDescent="0.25"/>
    <row r="1036239" customFormat="1" x14ac:dyDescent="0.25"/>
    <row r="1036240" customFormat="1" x14ac:dyDescent="0.25"/>
    <row r="1036241" customFormat="1" x14ac:dyDescent="0.25"/>
    <row r="1036242" customFormat="1" x14ac:dyDescent="0.25"/>
    <row r="1036243" customFormat="1" x14ac:dyDescent="0.25"/>
    <row r="1036244" customFormat="1" x14ac:dyDescent="0.25"/>
    <row r="1036245" customFormat="1" x14ac:dyDescent="0.25"/>
    <row r="1036246" customFormat="1" x14ac:dyDescent="0.25"/>
    <row r="1036247" customFormat="1" x14ac:dyDescent="0.25"/>
    <row r="1036248" customFormat="1" x14ac:dyDescent="0.25"/>
    <row r="1036249" customFormat="1" x14ac:dyDescent="0.25"/>
    <row r="1036250" customFormat="1" x14ac:dyDescent="0.25"/>
    <row r="1036251" customFormat="1" x14ac:dyDescent="0.25"/>
    <row r="1036252" customFormat="1" x14ac:dyDescent="0.25"/>
    <row r="1036253" customFormat="1" x14ac:dyDescent="0.25"/>
    <row r="1036254" customFormat="1" x14ac:dyDescent="0.25"/>
    <row r="1036255" customFormat="1" x14ac:dyDescent="0.25"/>
    <row r="1036256" customFormat="1" x14ac:dyDescent="0.25"/>
    <row r="1036257" customFormat="1" x14ac:dyDescent="0.25"/>
    <row r="1036258" customFormat="1" x14ac:dyDescent="0.25"/>
    <row r="1036259" customFormat="1" x14ac:dyDescent="0.25"/>
    <row r="1036260" customFormat="1" x14ac:dyDescent="0.25"/>
    <row r="1036261" customFormat="1" x14ac:dyDescent="0.25"/>
    <row r="1036262" customFormat="1" x14ac:dyDescent="0.25"/>
    <row r="1036263" customFormat="1" x14ac:dyDescent="0.25"/>
    <row r="1036264" customFormat="1" x14ac:dyDescent="0.25"/>
    <row r="1036265" customFormat="1" x14ac:dyDescent="0.25"/>
    <row r="1036266" customFormat="1" x14ac:dyDescent="0.25"/>
    <row r="1036267" customFormat="1" x14ac:dyDescent="0.25"/>
    <row r="1036268" customFormat="1" x14ac:dyDescent="0.25"/>
    <row r="1036269" customFormat="1" x14ac:dyDescent="0.25"/>
    <row r="1036270" customFormat="1" x14ac:dyDescent="0.25"/>
    <row r="1036271" customFormat="1" x14ac:dyDescent="0.25"/>
    <row r="1036272" customFormat="1" x14ac:dyDescent="0.25"/>
    <row r="1036273" customFormat="1" x14ac:dyDescent="0.25"/>
    <row r="1036274" customFormat="1" x14ac:dyDescent="0.25"/>
    <row r="1036275" customFormat="1" x14ac:dyDescent="0.25"/>
    <row r="1036276" customFormat="1" x14ac:dyDescent="0.25"/>
    <row r="1036277" customFormat="1" x14ac:dyDescent="0.25"/>
    <row r="1036278" customFormat="1" x14ac:dyDescent="0.25"/>
    <row r="1036279" customFormat="1" x14ac:dyDescent="0.25"/>
    <row r="1036280" customFormat="1" x14ac:dyDescent="0.25"/>
    <row r="1036281" customFormat="1" x14ac:dyDescent="0.25"/>
    <row r="1036282" customFormat="1" x14ac:dyDescent="0.25"/>
    <row r="1036283" customFormat="1" x14ac:dyDescent="0.25"/>
    <row r="1036284" customFormat="1" x14ac:dyDescent="0.25"/>
    <row r="1036285" customFormat="1" x14ac:dyDescent="0.25"/>
    <row r="1036286" customFormat="1" x14ac:dyDescent="0.25"/>
    <row r="1036287" customFormat="1" x14ac:dyDescent="0.25"/>
    <row r="1036288" customFormat="1" x14ac:dyDescent="0.25"/>
    <row r="1036289" customFormat="1" x14ac:dyDescent="0.25"/>
    <row r="1036290" customFormat="1" x14ac:dyDescent="0.25"/>
    <row r="1036291" customFormat="1" x14ac:dyDescent="0.25"/>
    <row r="1036292" customFormat="1" x14ac:dyDescent="0.25"/>
    <row r="1036293" customFormat="1" x14ac:dyDescent="0.25"/>
    <row r="1036294" customFormat="1" x14ac:dyDescent="0.25"/>
    <row r="1036295" customFormat="1" x14ac:dyDescent="0.25"/>
    <row r="1036296" customFormat="1" x14ac:dyDescent="0.25"/>
    <row r="1036297" customFormat="1" x14ac:dyDescent="0.25"/>
    <row r="1036298" customFormat="1" x14ac:dyDescent="0.25"/>
    <row r="1036299" customFormat="1" x14ac:dyDescent="0.25"/>
    <row r="1036300" customFormat="1" x14ac:dyDescent="0.25"/>
    <row r="1036301" customFormat="1" x14ac:dyDescent="0.25"/>
    <row r="1036302" customFormat="1" x14ac:dyDescent="0.25"/>
    <row r="1036303" customFormat="1" x14ac:dyDescent="0.25"/>
    <row r="1036304" customFormat="1" x14ac:dyDescent="0.25"/>
    <row r="1036305" customFormat="1" x14ac:dyDescent="0.25"/>
    <row r="1036306" customFormat="1" x14ac:dyDescent="0.25"/>
    <row r="1036307" customFormat="1" x14ac:dyDescent="0.25"/>
    <row r="1036308" customFormat="1" x14ac:dyDescent="0.25"/>
    <row r="1036309" customFormat="1" x14ac:dyDescent="0.25"/>
    <row r="1036310" customFormat="1" x14ac:dyDescent="0.25"/>
    <row r="1036311" customFormat="1" x14ac:dyDescent="0.25"/>
    <row r="1036312" customFormat="1" x14ac:dyDescent="0.25"/>
    <row r="1036313" customFormat="1" x14ac:dyDescent="0.25"/>
    <row r="1036314" customFormat="1" x14ac:dyDescent="0.25"/>
    <row r="1036315" customFormat="1" x14ac:dyDescent="0.25"/>
    <row r="1036316" customFormat="1" x14ac:dyDescent="0.25"/>
    <row r="1036317" customFormat="1" x14ac:dyDescent="0.25"/>
    <row r="1036318" customFormat="1" x14ac:dyDescent="0.25"/>
    <row r="1036319" customFormat="1" x14ac:dyDescent="0.25"/>
    <row r="1036320" customFormat="1" x14ac:dyDescent="0.25"/>
    <row r="1036321" customFormat="1" x14ac:dyDescent="0.25"/>
    <row r="1036322" customFormat="1" x14ac:dyDescent="0.25"/>
    <row r="1036323" customFormat="1" x14ac:dyDescent="0.25"/>
    <row r="1036324" customFormat="1" x14ac:dyDescent="0.25"/>
    <row r="1036325" customFormat="1" x14ac:dyDescent="0.25"/>
    <row r="1036326" customFormat="1" x14ac:dyDescent="0.25"/>
    <row r="1036327" customFormat="1" x14ac:dyDescent="0.25"/>
    <row r="1036328" customFormat="1" x14ac:dyDescent="0.25"/>
    <row r="1036329" customFormat="1" x14ac:dyDescent="0.25"/>
    <row r="1036330" customFormat="1" x14ac:dyDescent="0.25"/>
    <row r="1036331" customFormat="1" x14ac:dyDescent="0.25"/>
    <row r="1036332" customFormat="1" x14ac:dyDescent="0.25"/>
    <row r="1036333" customFormat="1" x14ac:dyDescent="0.25"/>
    <row r="1036334" customFormat="1" x14ac:dyDescent="0.25"/>
    <row r="1036335" customFormat="1" x14ac:dyDescent="0.25"/>
    <row r="1036336" customFormat="1" x14ac:dyDescent="0.25"/>
    <row r="1036337" customFormat="1" x14ac:dyDescent="0.25"/>
    <row r="1036338" customFormat="1" x14ac:dyDescent="0.25"/>
    <row r="1036339" customFormat="1" x14ac:dyDescent="0.25"/>
    <row r="1036340" customFormat="1" x14ac:dyDescent="0.25"/>
    <row r="1036341" customFormat="1" x14ac:dyDescent="0.25"/>
    <row r="1036342" customFormat="1" x14ac:dyDescent="0.25"/>
    <row r="1036343" customFormat="1" x14ac:dyDescent="0.25"/>
    <row r="1036344" customFormat="1" x14ac:dyDescent="0.25"/>
    <row r="1036345" customFormat="1" x14ac:dyDescent="0.25"/>
    <row r="1036346" customFormat="1" x14ac:dyDescent="0.25"/>
    <row r="1036347" customFormat="1" x14ac:dyDescent="0.25"/>
    <row r="1036348" customFormat="1" x14ac:dyDescent="0.25"/>
    <row r="1036349" customFormat="1" x14ac:dyDescent="0.25"/>
    <row r="1036350" customFormat="1" x14ac:dyDescent="0.25"/>
    <row r="1036351" customFormat="1" x14ac:dyDescent="0.25"/>
    <row r="1036352" customFormat="1" x14ac:dyDescent="0.25"/>
    <row r="1036353" customFormat="1" x14ac:dyDescent="0.25"/>
    <row r="1036354" customFormat="1" x14ac:dyDescent="0.25"/>
    <row r="1036355" customFormat="1" x14ac:dyDescent="0.25"/>
    <row r="1036356" customFormat="1" x14ac:dyDescent="0.25"/>
    <row r="1036357" customFormat="1" x14ac:dyDescent="0.25"/>
    <row r="1036358" customFormat="1" x14ac:dyDescent="0.25"/>
    <row r="1036359" customFormat="1" x14ac:dyDescent="0.25"/>
    <row r="1036360" customFormat="1" x14ac:dyDescent="0.25"/>
    <row r="1036361" customFormat="1" x14ac:dyDescent="0.25"/>
    <row r="1036362" customFormat="1" x14ac:dyDescent="0.25"/>
    <row r="1036363" customFormat="1" x14ac:dyDescent="0.25"/>
    <row r="1036364" customFormat="1" x14ac:dyDescent="0.25"/>
    <row r="1036365" customFormat="1" x14ac:dyDescent="0.25"/>
    <row r="1036366" customFormat="1" x14ac:dyDescent="0.25"/>
    <row r="1036367" customFormat="1" x14ac:dyDescent="0.25"/>
    <row r="1036368" customFormat="1" x14ac:dyDescent="0.25"/>
    <row r="1036369" customFormat="1" x14ac:dyDescent="0.25"/>
    <row r="1036370" customFormat="1" x14ac:dyDescent="0.25"/>
    <row r="1036371" customFormat="1" x14ac:dyDescent="0.25"/>
    <row r="1036372" customFormat="1" x14ac:dyDescent="0.25"/>
    <row r="1036373" customFormat="1" x14ac:dyDescent="0.25"/>
    <row r="1036374" customFormat="1" x14ac:dyDescent="0.25"/>
    <row r="1036375" customFormat="1" x14ac:dyDescent="0.25"/>
    <row r="1036376" customFormat="1" x14ac:dyDescent="0.25"/>
    <row r="1036377" customFormat="1" x14ac:dyDescent="0.25"/>
    <row r="1036378" customFormat="1" x14ac:dyDescent="0.25"/>
    <row r="1036379" customFormat="1" x14ac:dyDescent="0.25"/>
    <row r="1036380" customFormat="1" x14ac:dyDescent="0.25"/>
    <row r="1036381" customFormat="1" x14ac:dyDescent="0.25"/>
    <row r="1036382" customFormat="1" x14ac:dyDescent="0.25"/>
    <row r="1036383" customFormat="1" x14ac:dyDescent="0.25"/>
    <row r="1036384" customFormat="1" x14ac:dyDescent="0.25"/>
    <row r="1036385" customFormat="1" x14ac:dyDescent="0.25"/>
    <row r="1036386" customFormat="1" x14ac:dyDescent="0.25"/>
    <row r="1036387" customFormat="1" x14ac:dyDescent="0.25"/>
    <row r="1036388" customFormat="1" x14ac:dyDescent="0.25"/>
    <row r="1036389" customFormat="1" x14ac:dyDescent="0.25"/>
    <row r="1036390" customFormat="1" x14ac:dyDescent="0.25"/>
    <row r="1036391" customFormat="1" x14ac:dyDescent="0.25"/>
    <row r="1036392" customFormat="1" x14ac:dyDescent="0.25"/>
    <row r="1036393" customFormat="1" x14ac:dyDescent="0.25"/>
    <row r="1036394" customFormat="1" x14ac:dyDescent="0.25"/>
    <row r="1036395" customFormat="1" x14ac:dyDescent="0.25"/>
    <row r="1036396" customFormat="1" x14ac:dyDescent="0.25"/>
    <row r="1036397" customFormat="1" x14ac:dyDescent="0.25"/>
    <row r="1036398" customFormat="1" x14ac:dyDescent="0.25"/>
    <row r="1036399" customFormat="1" x14ac:dyDescent="0.25"/>
    <row r="1036400" customFormat="1" x14ac:dyDescent="0.25"/>
    <row r="1036401" customFormat="1" x14ac:dyDescent="0.25"/>
    <row r="1036402" customFormat="1" x14ac:dyDescent="0.25"/>
    <row r="1036403" customFormat="1" x14ac:dyDescent="0.25"/>
    <row r="1036404" customFormat="1" x14ac:dyDescent="0.25"/>
    <row r="1036405" customFormat="1" x14ac:dyDescent="0.25"/>
    <row r="1036406" customFormat="1" x14ac:dyDescent="0.25"/>
    <row r="1036407" customFormat="1" x14ac:dyDescent="0.25"/>
    <row r="1036408" customFormat="1" x14ac:dyDescent="0.25"/>
    <row r="1036409" customFormat="1" x14ac:dyDescent="0.25"/>
    <row r="1036410" customFormat="1" x14ac:dyDescent="0.25"/>
    <row r="1036411" customFormat="1" x14ac:dyDescent="0.25"/>
    <row r="1036412" customFormat="1" x14ac:dyDescent="0.25"/>
    <row r="1036413" customFormat="1" x14ac:dyDescent="0.25"/>
    <row r="1036414" customFormat="1" x14ac:dyDescent="0.25"/>
    <row r="1036415" customFormat="1" x14ac:dyDescent="0.25"/>
    <row r="1036416" customFormat="1" x14ac:dyDescent="0.25"/>
    <row r="1036417" customFormat="1" x14ac:dyDescent="0.25"/>
    <row r="1036418" customFormat="1" x14ac:dyDescent="0.25"/>
    <row r="1036419" customFormat="1" x14ac:dyDescent="0.25"/>
    <row r="1036420" customFormat="1" x14ac:dyDescent="0.25"/>
    <row r="1036421" customFormat="1" x14ac:dyDescent="0.25"/>
    <row r="1036422" customFormat="1" x14ac:dyDescent="0.25"/>
    <row r="1036423" customFormat="1" x14ac:dyDescent="0.25"/>
    <row r="1036424" customFormat="1" x14ac:dyDescent="0.25"/>
    <row r="1036425" customFormat="1" x14ac:dyDescent="0.25"/>
    <row r="1036426" customFormat="1" x14ac:dyDescent="0.25"/>
    <row r="1036427" customFormat="1" x14ac:dyDescent="0.25"/>
    <row r="1036428" customFormat="1" x14ac:dyDescent="0.25"/>
    <row r="1036429" customFormat="1" x14ac:dyDescent="0.25"/>
    <row r="1036430" customFormat="1" x14ac:dyDescent="0.25"/>
    <row r="1036431" customFormat="1" x14ac:dyDescent="0.25"/>
    <row r="1036432" customFormat="1" x14ac:dyDescent="0.25"/>
    <row r="1036433" customFormat="1" x14ac:dyDescent="0.25"/>
    <row r="1036434" customFormat="1" x14ac:dyDescent="0.25"/>
    <row r="1036435" customFormat="1" x14ac:dyDescent="0.25"/>
    <row r="1036436" customFormat="1" x14ac:dyDescent="0.25"/>
    <row r="1036437" customFormat="1" x14ac:dyDescent="0.25"/>
    <row r="1036438" customFormat="1" x14ac:dyDescent="0.25"/>
    <row r="1036439" customFormat="1" x14ac:dyDescent="0.25"/>
    <row r="1036440" customFormat="1" x14ac:dyDescent="0.25"/>
    <row r="1036441" customFormat="1" x14ac:dyDescent="0.25"/>
    <row r="1036442" customFormat="1" x14ac:dyDescent="0.25"/>
    <row r="1036443" customFormat="1" x14ac:dyDescent="0.25"/>
    <row r="1036444" customFormat="1" x14ac:dyDescent="0.25"/>
    <row r="1036445" customFormat="1" x14ac:dyDescent="0.25"/>
    <row r="1036446" customFormat="1" x14ac:dyDescent="0.25"/>
    <row r="1036447" customFormat="1" x14ac:dyDescent="0.25"/>
    <row r="1036448" customFormat="1" x14ac:dyDescent="0.25"/>
    <row r="1036449" customFormat="1" x14ac:dyDescent="0.25"/>
    <row r="1036450" customFormat="1" x14ac:dyDescent="0.25"/>
    <row r="1036451" customFormat="1" x14ac:dyDescent="0.25"/>
    <row r="1036452" customFormat="1" x14ac:dyDescent="0.25"/>
    <row r="1036453" customFormat="1" x14ac:dyDescent="0.25"/>
    <row r="1036454" customFormat="1" x14ac:dyDescent="0.25"/>
    <row r="1036455" customFormat="1" x14ac:dyDescent="0.25"/>
    <row r="1036456" customFormat="1" x14ac:dyDescent="0.25"/>
    <row r="1036457" customFormat="1" x14ac:dyDescent="0.25"/>
    <row r="1036458" customFormat="1" x14ac:dyDescent="0.25"/>
    <row r="1036459" customFormat="1" x14ac:dyDescent="0.25"/>
    <row r="1036460" customFormat="1" x14ac:dyDescent="0.25"/>
    <row r="1036461" customFormat="1" x14ac:dyDescent="0.25"/>
    <row r="1036462" customFormat="1" x14ac:dyDescent="0.25"/>
    <row r="1036463" customFormat="1" x14ac:dyDescent="0.25"/>
    <row r="1036464" customFormat="1" x14ac:dyDescent="0.25"/>
    <row r="1036465" customFormat="1" x14ac:dyDescent="0.25"/>
    <row r="1036466" customFormat="1" x14ac:dyDescent="0.25"/>
    <row r="1036467" customFormat="1" x14ac:dyDescent="0.25"/>
    <row r="1036468" customFormat="1" x14ac:dyDescent="0.25"/>
    <row r="1036469" customFormat="1" x14ac:dyDescent="0.25"/>
    <row r="1036470" customFormat="1" x14ac:dyDescent="0.25"/>
    <row r="1036471" customFormat="1" x14ac:dyDescent="0.25"/>
    <row r="1036472" customFormat="1" x14ac:dyDescent="0.25"/>
    <row r="1036473" customFormat="1" x14ac:dyDescent="0.25"/>
    <row r="1036474" customFormat="1" x14ac:dyDescent="0.25"/>
    <row r="1036475" customFormat="1" x14ac:dyDescent="0.25"/>
    <row r="1036476" customFormat="1" x14ac:dyDescent="0.25"/>
    <row r="1036477" customFormat="1" x14ac:dyDescent="0.25"/>
    <row r="1036478" customFormat="1" x14ac:dyDescent="0.25"/>
    <row r="1036479" customFormat="1" x14ac:dyDescent="0.25"/>
    <row r="1036480" customFormat="1" x14ac:dyDescent="0.25"/>
    <row r="1036481" customFormat="1" x14ac:dyDescent="0.25"/>
    <row r="1036482" customFormat="1" x14ac:dyDescent="0.25"/>
    <row r="1036483" customFormat="1" x14ac:dyDescent="0.25"/>
    <row r="1036484" customFormat="1" x14ac:dyDescent="0.25"/>
    <row r="1036485" customFormat="1" x14ac:dyDescent="0.25"/>
    <row r="1036486" customFormat="1" x14ac:dyDescent="0.25"/>
    <row r="1036487" customFormat="1" x14ac:dyDescent="0.25"/>
    <row r="1036488" customFormat="1" x14ac:dyDescent="0.25"/>
    <row r="1036489" customFormat="1" x14ac:dyDescent="0.25"/>
    <row r="1036490" customFormat="1" x14ac:dyDescent="0.25"/>
    <row r="1036491" customFormat="1" x14ac:dyDescent="0.25"/>
    <row r="1036492" customFormat="1" x14ac:dyDescent="0.25"/>
    <row r="1036493" customFormat="1" x14ac:dyDescent="0.25"/>
    <row r="1036494" customFormat="1" x14ac:dyDescent="0.25"/>
    <row r="1036495" customFormat="1" x14ac:dyDescent="0.25"/>
    <row r="1036496" customFormat="1" x14ac:dyDescent="0.25"/>
    <row r="1036497" customFormat="1" x14ac:dyDescent="0.25"/>
    <row r="1036498" customFormat="1" x14ac:dyDescent="0.25"/>
    <row r="1036499" customFormat="1" x14ac:dyDescent="0.25"/>
    <row r="1036500" customFormat="1" x14ac:dyDescent="0.25"/>
    <row r="1036501" customFormat="1" x14ac:dyDescent="0.25"/>
    <row r="1036502" customFormat="1" x14ac:dyDescent="0.25"/>
    <row r="1036503" customFormat="1" x14ac:dyDescent="0.25"/>
    <row r="1036504" customFormat="1" x14ac:dyDescent="0.25"/>
    <row r="1036505" customFormat="1" x14ac:dyDescent="0.25"/>
    <row r="1036506" customFormat="1" x14ac:dyDescent="0.25"/>
    <row r="1036507" customFormat="1" x14ac:dyDescent="0.25"/>
    <row r="1036508" customFormat="1" x14ac:dyDescent="0.25"/>
    <row r="1036509" customFormat="1" x14ac:dyDescent="0.25"/>
    <row r="1036510" customFormat="1" x14ac:dyDescent="0.25"/>
    <row r="1036511" customFormat="1" x14ac:dyDescent="0.25"/>
    <row r="1036512" customFormat="1" x14ac:dyDescent="0.25"/>
    <row r="1036513" customFormat="1" x14ac:dyDescent="0.25"/>
    <row r="1036514" customFormat="1" x14ac:dyDescent="0.25"/>
    <row r="1036515" customFormat="1" x14ac:dyDescent="0.25"/>
    <row r="1036516" customFormat="1" x14ac:dyDescent="0.25"/>
    <row r="1036517" customFormat="1" x14ac:dyDescent="0.25"/>
    <row r="1036518" customFormat="1" x14ac:dyDescent="0.25"/>
    <row r="1036519" customFormat="1" x14ac:dyDescent="0.25"/>
    <row r="1036520" customFormat="1" x14ac:dyDescent="0.25"/>
    <row r="1036521" customFormat="1" x14ac:dyDescent="0.25"/>
    <row r="1036522" customFormat="1" x14ac:dyDescent="0.25"/>
    <row r="1036523" customFormat="1" x14ac:dyDescent="0.25"/>
    <row r="1036524" customFormat="1" x14ac:dyDescent="0.25"/>
    <row r="1036525" customFormat="1" x14ac:dyDescent="0.25"/>
    <row r="1036526" customFormat="1" x14ac:dyDescent="0.25"/>
    <row r="1036527" customFormat="1" x14ac:dyDescent="0.25"/>
    <row r="1036528" customFormat="1" x14ac:dyDescent="0.25"/>
    <row r="1036529" customFormat="1" x14ac:dyDescent="0.25"/>
    <row r="1036530" customFormat="1" x14ac:dyDescent="0.25"/>
    <row r="1036531" customFormat="1" x14ac:dyDescent="0.25"/>
    <row r="1036532" customFormat="1" x14ac:dyDescent="0.25"/>
    <row r="1036533" customFormat="1" x14ac:dyDescent="0.25"/>
    <row r="1036534" customFormat="1" x14ac:dyDescent="0.25"/>
    <row r="1036535" customFormat="1" x14ac:dyDescent="0.25"/>
    <row r="1036536" customFormat="1" x14ac:dyDescent="0.25"/>
    <row r="1036537" customFormat="1" x14ac:dyDescent="0.25"/>
    <row r="1036538" customFormat="1" x14ac:dyDescent="0.25"/>
    <row r="1036539" customFormat="1" x14ac:dyDescent="0.25"/>
    <row r="1036540" customFormat="1" x14ac:dyDescent="0.25"/>
    <row r="1036541" customFormat="1" x14ac:dyDescent="0.25"/>
    <row r="1036542" customFormat="1" x14ac:dyDescent="0.25"/>
    <row r="1036543" customFormat="1" x14ac:dyDescent="0.25"/>
    <row r="1036544" customFormat="1" x14ac:dyDescent="0.25"/>
    <row r="1036545" customFormat="1" x14ac:dyDescent="0.25"/>
    <row r="1036546" customFormat="1" x14ac:dyDescent="0.25"/>
    <row r="1036547" customFormat="1" x14ac:dyDescent="0.25"/>
    <row r="1036548" customFormat="1" x14ac:dyDescent="0.25"/>
    <row r="1036549" customFormat="1" x14ac:dyDescent="0.25"/>
    <row r="1036550" customFormat="1" x14ac:dyDescent="0.25"/>
    <row r="1036551" customFormat="1" x14ac:dyDescent="0.25"/>
    <row r="1036552" customFormat="1" x14ac:dyDescent="0.25"/>
    <row r="1036553" customFormat="1" x14ac:dyDescent="0.25"/>
    <row r="1036554" customFormat="1" x14ac:dyDescent="0.25"/>
    <row r="1036555" customFormat="1" x14ac:dyDescent="0.25"/>
    <row r="1036556" customFormat="1" x14ac:dyDescent="0.25"/>
    <row r="1036557" customFormat="1" x14ac:dyDescent="0.25"/>
    <row r="1036558" customFormat="1" x14ac:dyDescent="0.25"/>
    <row r="1036559" customFormat="1" x14ac:dyDescent="0.25"/>
    <row r="1036560" customFormat="1" x14ac:dyDescent="0.25"/>
    <row r="1036561" customFormat="1" x14ac:dyDescent="0.25"/>
    <row r="1036562" customFormat="1" x14ac:dyDescent="0.25"/>
    <row r="1036563" customFormat="1" x14ac:dyDescent="0.25"/>
    <row r="1036564" customFormat="1" x14ac:dyDescent="0.25"/>
    <row r="1036565" customFormat="1" x14ac:dyDescent="0.25"/>
    <row r="1036566" customFormat="1" x14ac:dyDescent="0.25"/>
    <row r="1036567" customFormat="1" x14ac:dyDescent="0.25"/>
    <row r="1036568" customFormat="1" x14ac:dyDescent="0.25"/>
    <row r="1036569" customFormat="1" x14ac:dyDescent="0.25"/>
    <row r="1036570" customFormat="1" x14ac:dyDescent="0.25"/>
    <row r="1036571" customFormat="1" x14ac:dyDescent="0.25"/>
    <row r="1036572" customFormat="1" x14ac:dyDescent="0.25"/>
    <row r="1036573" customFormat="1" x14ac:dyDescent="0.25"/>
    <row r="1036574" customFormat="1" x14ac:dyDescent="0.25"/>
    <row r="1036575" customFormat="1" x14ac:dyDescent="0.25"/>
    <row r="1036576" customFormat="1" x14ac:dyDescent="0.25"/>
    <row r="1036577" customFormat="1" x14ac:dyDescent="0.25"/>
    <row r="1036578" customFormat="1" x14ac:dyDescent="0.25"/>
    <row r="1036579" customFormat="1" x14ac:dyDescent="0.25"/>
    <row r="1036580" customFormat="1" x14ac:dyDescent="0.25"/>
    <row r="1036581" customFormat="1" x14ac:dyDescent="0.25"/>
    <row r="1036582" customFormat="1" x14ac:dyDescent="0.25"/>
    <row r="1036583" customFormat="1" x14ac:dyDescent="0.25"/>
    <row r="1036584" customFormat="1" x14ac:dyDescent="0.25"/>
    <row r="1036585" customFormat="1" x14ac:dyDescent="0.25"/>
    <row r="1036586" customFormat="1" x14ac:dyDescent="0.25"/>
    <row r="1036587" customFormat="1" x14ac:dyDescent="0.25"/>
    <row r="1036588" customFormat="1" x14ac:dyDescent="0.25"/>
    <row r="1036589" customFormat="1" x14ac:dyDescent="0.25"/>
    <row r="1036590" customFormat="1" x14ac:dyDescent="0.25"/>
    <row r="1036591" customFormat="1" x14ac:dyDescent="0.25"/>
    <row r="1036592" customFormat="1" x14ac:dyDescent="0.25"/>
    <row r="1036593" customFormat="1" x14ac:dyDescent="0.25"/>
    <row r="1036594" customFormat="1" x14ac:dyDescent="0.25"/>
    <row r="1036595" customFormat="1" x14ac:dyDescent="0.25"/>
    <row r="1036596" customFormat="1" x14ac:dyDescent="0.25"/>
    <row r="1036597" customFormat="1" x14ac:dyDescent="0.25"/>
    <row r="1036598" customFormat="1" x14ac:dyDescent="0.25"/>
    <row r="1036599" customFormat="1" x14ac:dyDescent="0.25"/>
    <row r="1036600" customFormat="1" x14ac:dyDescent="0.25"/>
    <row r="1036601" customFormat="1" x14ac:dyDescent="0.25"/>
    <row r="1036602" customFormat="1" x14ac:dyDescent="0.25"/>
    <row r="1036603" customFormat="1" x14ac:dyDescent="0.25"/>
    <row r="1036604" customFormat="1" x14ac:dyDescent="0.25"/>
    <row r="1036605" customFormat="1" x14ac:dyDescent="0.25"/>
    <row r="1036606" customFormat="1" x14ac:dyDescent="0.25"/>
    <row r="1036607" customFormat="1" x14ac:dyDescent="0.25"/>
    <row r="1036608" customFormat="1" x14ac:dyDescent="0.25"/>
    <row r="1036609" customFormat="1" x14ac:dyDescent="0.25"/>
    <row r="1036610" customFormat="1" x14ac:dyDescent="0.25"/>
    <row r="1036611" customFormat="1" x14ac:dyDescent="0.25"/>
    <row r="1036612" customFormat="1" x14ac:dyDescent="0.25"/>
    <row r="1036613" customFormat="1" x14ac:dyDescent="0.25"/>
    <row r="1036614" customFormat="1" x14ac:dyDescent="0.25"/>
    <row r="1036615" customFormat="1" x14ac:dyDescent="0.25"/>
    <row r="1036616" customFormat="1" x14ac:dyDescent="0.25"/>
    <row r="1036617" customFormat="1" x14ac:dyDescent="0.25"/>
    <row r="1036618" customFormat="1" x14ac:dyDescent="0.25"/>
    <row r="1036619" customFormat="1" x14ac:dyDescent="0.25"/>
    <row r="1036620" customFormat="1" x14ac:dyDescent="0.25"/>
    <row r="1036621" customFormat="1" x14ac:dyDescent="0.25"/>
    <row r="1036622" customFormat="1" x14ac:dyDescent="0.25"/>
    <row r="1036623" customFormat="1" x14ac:dyDescent="0.25"/>
    <row r="1036624" customFormat="1" x14ac:dyDescent="0.25"/>
    <row r="1036625" customFormat="1" x14ac:dyDescent="0.25"/>
    <row r="1036626" customFormat="1" x14ac:dyDescent="0.25"/>
    <row r="1036627" customFormat="1" x14ac:dyDescent="0.25"/>
    <row r="1036628" customFormat="1" x14ac:dyDescent="0.25"/>
    <row r="1036629" customFormat="1" x14ac:dyDescent="0.25"/>
    <row r="1036630" customFormat="1" x14ac:dyDescent="0.25"/>
    <row r="1036631" customFormat="1" x14ac:dyDescent="0.25"/>
    <row r="1036632" customFormat="1" x14ac:dyDescent="0.25"/>
    <row r="1036633" customFormat="1" x14ac:dyDescent="0.25"/>
    <row r="1036634" customFormat="1" x14ac:dyDescent="0.25"/>
    <row r="1036635" customFormat="1" x14ac:dyDescent="0.25"/>
    <row r="1036636" customFormat="1" x14ac:dyDescent="0.25"/>
    <row r="1036637" customFormat="1" x14ac:dyDescent="0.25"/>
    <row r="1036638" customFormat="1" x14ac:dyDescent="0.25"/>
    <row r="1036639" customFormat="1" x14ac:dyDescent="0.25"/>
    <row r="1036640" customFormat="1" x14ac:dyDescent="0.25"/>
    <row r="1036641" customFormat="1" x14ac:dyDescent="0.25"/>
    <row r="1036642" customFormat="1" x14ac:dyDescent="0.25"/>
    <row r="1036643" customFormat="1" x14ac:dyDescent="0.25"/>
    <row r="1036644" customFormat="1" x14ac:dyDescent="0.25"/>
    <row r="1036645" customFormat="1" x14ac:dyDescent="0.25"/>
    <row r="1036646" customFormat="1" x14ac:dyDescent="0.25"/>
    <row r="1036647" customFormat="1" x14ac:dyDescent="0.25"/>
    <row r="1036648" customFormat="1" x14ac:dyDescent="0.25"/>
    <row r="1036649" customFormat="1" x14ac:dyDescent="0.25"/>
    <row r="1036650" customFormat="1" x14ac:dyDescent="0.25"/>
    <row r="1036651" customFormat="1" x14ac:dyDescent="0.25"/>
    <row r="1036652" customFormat="1" x14ac:dyDescent="0.25"/>
    <row r="1036653" customFormat="1" x14ac:dyDescent="0.25"/>
    <row r="1036654" customFormat="1" x14ac:dyDescent="0.25"/>
    <row r="1036655" customFormat="1" x14ac:dyDescent="0.25"/>
    <row r="1036656" customFormat="1" x14ac:dyDescent="0.25"/>
    <row r="1036657" customFormat="1" x14ac:dyDescent="0.25"/>
    <row r="1036658" customFormat="1" x14ac:dyDescent="0.25"/>
    <row r="1036659" customFormat="1" x14ac:dyDescent="0.25"/>
    <row r="1036660" customFormat="1" x14ac:dyDescent="0.25"/>
    <row r="1036661" customFormat="1" x14ac:dyDescent="0.25"/>
    <row r="1036662" customFormat="1" x14ac:dyDescent="0.25"/>
    <row r="1036663" customFormat="1" x14ac:dyDescent="0.25"/>
    <row r="1036664" customFormat="1" x14ac:dyDescent="0.25"/>
    <row r="1036665" customFormat="1" x14ac:dyDescent="0.25"/>
    <row r="1036666" customFormat="1" x14ac:dyDescent="0.25"/>
    <row r="1036667" customFormat="1" x14ac:dyDescent="0.25"/>
    <row r="1036668" customFormat="1" x14ac:dyDescent="0.25"/>
    <row r="1036669" customFormat="1" x14ac:dyDescent="0.25"/>
    <row r="1036670" customFormat="1" x14ac:dyDescent="0.25"/>
    <row r="1036671" customFormat="1" x14ac:dyDescent="0.25"/>
    <row r="1036672" customFormat="1" x14ac:dyDescent="0.25"/>
    <row r="1036673" customFormat="1" x14ac:dyDescent="0.25"/>
    <row r="1036674" customFormat="1" x14ac:dyDescent="0.25"/>
    <row r="1036675" customFormat="1" x14ac:dyDescent="0.25"/>
    <row r="1036676" customFormat="1" x14ac:dyDescent="0.25"/>
    <row r="1036677" customFormat="1" x14ac:dyDescent="0.25"/>
    <row r="1036678" customFormat="1" x14ac:dyDescent="0.25"/>
    <row r="1036679" customFormat="1" x14ac:dyDescent="0.25"/>
    <row r="1036680" customFormat="1" x14ac:dyDescent="0.25"/>
    <row r="1036681" customFormat="1" x14ac:dyDescent="0.25"/>
    <row r="1036682" customFormat="1" x14ac:dyDescent="0.25"/>
    <row r="1036683" customFormat="1" x14ac:dyDescent="0.25"/>
    <row r="1036684" customFormat="1" x14ac:dyDescent="0.25"/>
    <row r="1036685" customFormat="1" x14ac:dyDescent="0.25"/>
    <row r="1036686" customFormat="1" x14ac:dyDescent="0.25"/>
    <row r="1036687" customFormat="1" x14ac:dyDescent="0.25"/>
    <row r="1036688" customFormat="1" x14ac:dyDescent="0.25"/>
    <row r="1036689" customFormat="1" x14ac:dyDescent="0.25"/>
    <row r="1036690" customFormat="1" x14ac:dyDescent="0.25"/>
    <row r="1036691" customFormat="1" x14ac:dyDescent="0.25"/>
    <row r="1036692" customFormat="1" x14ac:dyDescent="0.25"/>
    <row r="1036693" customFormat="1" x14ac:dyDescent="0.25"/>
    <row r="1036694" customFormat="1" x14ac:dyDescent="0.25"/>
    <row r="1036695" customFormat="1" x14ac:dyDescent="0.25"/>
    <row r="1036696" customFormat="1" x14ac:dyDescent="0.25"/>
    <row r="1036697" customFormat="1" x14ac:dyDescent="0.25"/>
    <row r="1036698" customFormat="1" x14ac:dyDescent="0.25"/>
    <row r="1036699" customFormat="1" x14ac:dyDescent="0.25"/>
    <row r="1036700" customFormat="1" x14ac:dyDescent="0.25"/>
    <row r="1036701" customFormat="1" x14ac:dyDescent="0.25"/>
    <row r="1036702" customFormat="1" x14ac:dyDescent="0.25"/>
    <row r="1036703" customFormat="1" x14ac:dyDescent="0.25"/>
    <row r="1036704" customFormat="1" x14ac:dyDescent="0.25"/>
    <row r="1036705" customFormat="1" x14ac:dyDescent="0.25"/>
    <row r="1036706" customFormat="1" x14ac:dyDescent="0.25"/>
    <row r="1036707" customFormat="1" x14ac:dyDescent="0.25"/>
    <row r="1036708" customFormat="1" x14ac:dyDescent="0.25"/>
    <row r="1036709" customFormat="1" x14ac:dyDescent="0.25"/>
    <row r="1036710" customFormat="1" x14ac:dyDescent="0.25"/>
    <row r="1036711" customFormat="1" x14ac:dyDescent="0.25"/>
    <row r="1036712" customFormat="1" x14ac:dyDescent="0.25"/>
    <row r="1036713" customFormat="1" x14ac:dyDescent="0.25"/>
    <row r="1036714" customFormat="1" x14ac:dyDescent="0.25"/>
    <row r="1036715" customFormat="1" x14ac:dyDescent="0.25"/>
    <row r="1036716" customFormat="1" x14ac:dyDescent="0.25"/>
    <row r="1036717" customFormat="1" x14ac:dyDescent="0.25"/>
    <row r="1036718" customFormat="1" x14ac:dyDescent="0.25"/>
    <row r="1036719" customFormat="1" x14ac:dyDescent="0.25"/>
    <row r="1036720" customFormat="1" x14ac:dyDescent="0.25"/>
    <row r="1036721" customFormat="1" x14ac:dyDescent="0.25"/>
    <row r="1036722" customFormat="1" x14ac:dyDescent="0.25"/>
    <row r="1036723" customFormat="1" x14ac:dyDescent="0.25"/>
    <row r="1036724" customFormat="1" x14ac:dyDescent="0.25"/>
    <row r="1036725" customFormat="1" x14ac:dyDescent="0.25"/>
    <row r="1036726" customFormat="1" x14ac:dyDescent="0.25"/>
    <row r="1036727" customFormat="1" x14ac:dyDescent="0.25"/>
    <row r="1036728" customFormat="1" x14ac:dyDescent="0.25"/>
    <row r="1036729" customFormat="1" x14ac:dyDescent="0.25"/>
    <row r="1036730" customFormat="1" x14ac:dyDescent="0.25"/>
    <row r="1036731" customFormat="1" x14ac:dyDescent="0.25"/>
    <row r="1036732" customFormat="1" x14ac:dyDescent="0.25"/>
    <row r="1036733" customFormat="1" x14ac:dyDescent="0.25"/>
    <row r="1036734" customFormat="1" x14ac:dyDescent="0.25"/>
    <row r="1036735" customFormat="1" x14ac:dyDescent="0.25"/>
    <row r="1036736" customFormat="1" x14ac:dyDescent="0.25"/>
    <row r="1036737" customFormat="1" x14ac:dyDescent="0.25"/>
    <row r="1036738" customFormat="1" x14ac:dyDescent="0.25"/>
    <row r="1036739" customFormat="1" x14ac:dyDescent="0.25"/>
    <row r="1036740" customFormat="1" x14ac:dyDescent="0.25"/>
    <row r="1036741" customFormat="1" x14ac:dyDescent="0.25"/>
    <row r="1036742" customFormat="1" x14ac:dyDescent="0.25"/>
    <row r="1036743" customFormat="1" x14ac:dyDescent="0.25"/>
    <row r="1036744" customFormat="1" x14ac:dyDescent="0.25"/>
    <row r="1036745" customFormat="1" x14ac:dyDescent="0.25"/>
    <row r="1036746" customFormat="1" x14ac:dyDescent="0.25"/>
    <row r="1036747" customFormat="1" x14ac:dyDescent="0.25"/>
    <row r="1036748" customFormat="1" x14ac:dyDescent="0.25"/>
    <row r="1036749" customFormat="1" x14ac:dyDescent="0.25"/>
    <row r="1036750" customFormat="1" x14ac:dyDescent="0.25"/>
    <row r="1036751" customFormat="1" x14ac:dyDescent="0.25"/>
    <row r="1036752" customFormat="1" x14ac:dyDescent="0.25"/>
    <row r="1036753" customFormat="1" x14ac:dyDescent="0.25"/>
    <row r="1036754" customFormat="1" x14ac:dyDescent="0.25"/>
    <row r="1036755" customFormat="1" x14ac:dyDescent="0.25"/>
    <row r="1036756" customFormat="1" x14ac:dyDescent="0.25"/>
    <row r="1036757" customFormat="1" x14ac:dyDescent="0.25"/>
    <row r="1036758" customFormat="1" x14ac:dyDescent="0.25"/>
    <row r="1036759" customFormat="1" x14ac:dyDescent="0.25"/>
    <row r="1036760" customFormat="1" x14ac:dyDescent="0.25"/>
    <row r="1036761" customFormat="1" x14ac:dyDescent="0.25"/>
    <row r="1036762" customFormat="1" x14ac:dyDescent="0.25"/>
    <row r="1036763" customFormat="1" x14ac:dyDescent="0.25"/>
    <row r="1036764" customFormat="1" x14ac:dyDescent="0.25"/>
    <row r="1036765" customFormat="1" x14ac:dyDescent="0.25"/>
    <row r="1036766" customFormat="1" x14ac:dyDescent="0.25"/>
    <row r="1036767" customFormat="1" x14ac:dyDescent="0.25"/>
    <row r="1036768" customFormat="1" x14ac:dyDescent="0.25"/>
    <row r="1036769" customFormat="1" x14ac:dyDescent="0.25"/>
    <row r="1036770" customFormat="1" x14ac:dyDescent="0.25"/>
    <row r="1036771" customFormat="1" x14ac:dyDescent="0.25"/>
    <row r="1036772" customFormat="1" x14ac:dyDescent="0.25"/>
    <row r="1036773" customFormat="1" x14ac:dyDescent="0.25"/>
    <row r="1036774" customFormat="1" x14ac:dyDescent="0.25"/>
    <row r="1036775" customFormat="1" x14ac:dyDescent="0.25"/>
    <row r="1036776" customFormat="1" x14ac:dyDescent="0.25"/>
    <row r="1036777" customFormat="1" x14ac:dyDescent="0.25"/>
    <row r="1036778" customFormat="1" x14ac:dyDescent="0.25"/>
    <row r="1036779" customFormat="1" x14ac:dyDescent="0.25"/>
    <row r="1036780" customFormat="1" x14ac:dyDescent="0.25"/>
    <row r="1036781" customFormat="1" x14ac:dyDescent="0.25"/>
    <row r="1036782" customFormat="1" x14ac:dyDescent="0.25"/>
    <row r="1036783" customFormat="1" x14ac:dyDescent="0.25"/>
    <row r="1036784" customFormat="1" x14ac:dyDescent="0.25"/>
    <row r="1036785" customFormat="1" x14ac:dyDescent="0.25"/>
    <row r="1036786" customFormat="1" x14ac:dyDescent="0.25"/>
    <row r="1036787" customFormat="1" x14ac:dyDescent="0.25"/>
    <row r="1036788" customFormat="1" x14ac:dyDescent="0.25"/>
    <row r="1036789" customFormat="1" x14ac:dyDescent="0.25"/>
    <row r="1036790" customFormat="1" x14ac:dyDescent="0.25"/>
    <row r="1036791" customFormat="1" x14ac:dyDescent="0.25"/>
    <row r="1036792" customFormat="1" x14ac:dyDescent="0.25"/>
    <row r="1036793" customFormat="1" x14ac:dyDescent="0.25"/>
    <row r="1036794" customFormat="1" x14ac:dyDescent="0.25"/>
    <row r="1036795" customFormat="1" x14ac:dyDescent="0.25"/>
    <row r="1036796" customFormat="1" x14ac:dyDescent="0.25"/>
    <row r="1036797" customFormat="1" x14ac:dyDescent="0.25"/>
    <row r="1036798" customFormat="1" x14ac:dyDescent="0.25"/>
    <row r="1036799" customFormat="1" x14ac:dyDescent="0.25"/>
    <row r="1036800" customFormat="1" x14ac:dyDescent="0.25"/>
    <row r="1036801" customFormat="1" x14ac:dyDescent="0.25"/>
    <row r="1036802" customFormat="1" x14ac:dyDescent="0.25"/>
    <row r="1036803" customFormat="1" x14ac:dyDescent="0.25"/>
    <row r="1036804" customFormat="1" x14ac:dyDescent="0.25"/>
    <row r="1036805" customFormat="1" x14ac:dyDescent="0.25"/>
    <row r="1036806" customFormat="1" x14ac:dyDescent="0.25"/>
    <row r="1036807" customFormat="1" x14ac:dyDescent="0.25"/>
    <row r="1036808" customFormat="1" x14ac:dyDescent="0.25"/>
    <row r="1036809" customFormat="1" x14ac:dyDescent="0.25"/>
    <row r="1036810" customFormat="1" x14ac:dyDescent="0.25"/>
    <row r="1036811" customFormat="1" x14ac:dyDescent="0.25"/>
    <row r="1036812" customFormat="1" x14ac:dyDescent="0.25"/>
    <row r="1036813" customFormat="1" x14ac:dyDescent="0.25"/>
    <row r="1036814" customFormat="1" x14ac:dyDescent="0.25"/>
    <row r="1036815" customFormat="1" x14ac:dyDescent="0.25"/>
    <row r="1036816" customFormat="1" x14ac:dyDescent="0.25"/>
    <row r="1036817" customFormat="1" x14ac:dyDescent="0.25"/>
    <row r="1036818" customFormat="1" x14ac:dyDescent="0.25"/>
    <row r="1036819" customFormat="1" x14ac:dyDescent="0.25"/>
    <row r="1036820" customFormat="1" x14ac:dyDescent="0.25"/>
    <row r="1036821" customFormat="1" x14ac:dyDescent="0.25"/>
    <row r="1036822" customFormat="1" x14ac:dyDescent="0.25"/>
    <row r="1036823" customFormat="1" x14ac:dyDescent="0.25"/>
    <row r="1036824" customFormat="1" x14ac:dyDescent="0.25"/>
    <row r="1036825" customFormat="1" x14ac:dyDescent="0.25"/>
    <row r="1036826" customFormat="1" x14ac:dyDescent="0.25"/>
    <row r="1036827" customFormat="1" x14ac:dyDescent="0.25"/>
    <row r="1036828" customFormat="1" x14ac:dyDescent="0.25"/>
    <row r="1036829" customFormat="1" x14ac:dyDescent="0.25"/>
    <row r="1036830" customFormat="1" x14ac:dyDescent="0.25"/>
    <row r="1036831" customFormat="1" x14ac:dyDescent="0.25"/>
    <row r="1036832" customFormat="1" x14ac:dyDescent="0.25"/>
    <row r="1036833" customFormat="1" x14ac:dyDescent="0.25"/>
    <row r="1036834" customFormat="1" x14ac:dyDescent="0.25"/>
    <row r="1036835" customFormat="1" x14ac:dyDescent="0.25"/>
    <row r="1036836" customFormat="1" x14ac:dyDescent="0.25"/>
    <row r="1036837" customFormat="1" x14ac:dyDescent="0.25"/>
    <row r="1036838" customFormat="1" x14ac:dyDescent="0.25"/>
    <row r="1036839" customFormat="1" x14ac:dyDescent="0.25"/>
    <row r="1036840" customFormat="1" x14ac:dyDescent="0.25"/>
    <row r="1036841" customFormat="1" x14ac:dyDescent="0.25"/>
    <row r="1036842" customFormat="1" x14ac:dyDescent="0.25"/>
    <row r="1036843" customFormat="1" x14ac:dyDescent="0.25"/>
    <row r="1036844" customFormat="1" x14ac:dyDescent="0.25"/>
    <row r="1036845" customFormat="1" x14ac:dyDescent="0.25"/>
    <row r="1036846" customFormat="1" x14ac:dyDescent="0.25"/>
    <row r="1036847" customFormat="1" x14ac:dyDescent="0.25"/>
    <row r="1036848" customFormat="1" x14ac:dyDescent="0.25"/>
    <row r="1036849" customFormat="1" x14ac:dyDescent="0.25"/>
    <row r="1036850" customFormat="1" x14ac:dyDescent="0.25"/>
    <row r="1036851" customFormat="1" x14ac:dyDescent="0.25"/>
    <row r="1036852" customFormat="1" x14ac:dyDescent="0.25"/>
    <row r="1036853" customFormat="1" x14ac:dyDescent="0.25"/>
    <row r="1036854" customFormat="1" x14ac:dyDescent="0.25"/>
    <row r="1036855" customFormat="1" x14ac:dyDescent="0.25"/>
    <row r="1036856" customFormat="1" x14ac:dyDescent="0.25"/>
    <row r="1036857" customFormat="1" x14ac:dyDescent="0.25"/>
    <row r="1036858" customFormat="1" x14ac:dyDescent="0.25"/>
    <row r="1036859" customFormat="1" x14ac:dyDescent="0.25"/>
    <row r="1036860" customFormat="1" x14ac:dyDescent="0.25"/>
    <row r="1036861" customFormat="1" x14ac:dyDescent="0.25"/>
    <row r="1036862" customFormat="1" x14ac:dyDescent="0.25"/>
    <row r="1036863" customFormat="1" x14ac:dyDescent="0.25"/>
    <row r="1036864" customFormat="1" x14ac:dyDescent="0.25"/>
    <row r="1036865" customFormat="1" x14ac:dyDescent="0.25"/>
    <row r="1036866" customFormat="1" x14ac:dyDescent="0.25"/>
    <row r="1036867" customFormat="1" x14ac:dyDescent="0.25"/>
    <row r="1036868" customFormat="1" x14ac:dyDescent="0.25"/>
    <row r="1036869" customFormat="1" x14ac:dyDescent="0.25"/>
    <row r="1036870" customFormat="1" x14ac:dyDescent="0.25"/>
    <row r="1036871" customFormat="1" x14ac:dyDescent="0.25"/>
    <row r="1036872" customFormat="1" x14ac:dyDescent="0.25"/>
    <row r="1036873" customFormat="1" x14ac:dyDescent="0.25"/>
    <row r="1036874" customFormat="1" x14ac:dyDescent="0.25"/>
    <row r="1036875" customFormat="1" x14ac:dyDescent="0.25"/>
    <row r="1036876" customFormat="1" x14ac:dyDescent="0.25"/>
    <row r="1036877" customFormat="1" x14ac:dyDescent="0.25"/>
    <row r="1036878" customFormat="1" x14ac:dyDescent="0.25"/>
    <row r="1036879" customFormat="1" x14ac:dyDescent="0.25"/>
    <row r="1036880" customFormat="1" x14ac:dyDescent="0.25"/>
    <row r="1036881" customFormat="1" x14ac:dyDescent="0.25"/>
    <row r="1036882" customFormat="1" x14ac:dyDescent="0.25"/>
    <row r="1036883" customFormat="1" x14ac:dyDescent="0.25"/>
    <row r="1036884" customFormat="1" x14ac:dyDescent="0.25"/>
    <row r="1036885" customFormat="1" x14ac:dyDescent="0.25"/>
    <row r="1036886" customFormat="1" x14ac:dyDescent="0.25"/>
    <row r="1036887" customFormat="1" x14ac:dyDescent="0.25"/>
    <row r="1036888" customFormat="1" x14ac:dyDescent="0.25"/>
    <row r="1036889" customFormat="1" x14ac:dyDescent="0.25"/>
    <row r="1036890" customFormat="1" x14ac:dyDescent="0.25"/>
    <row r="1036891" customFormat="1" x14ac:dyDescent="0.25"/>
    <row r="1036892" customFormat="1" x14ac:dyDescent="0.25"/>
    <row r="1036893" customFormat="1" x14ac:dyDescent="0.25"/>
    <row r="1036894" customFormat="1" x14ac:dyDescent="0.25"/>
    <row r="1036895" customFormat="1" x14ac:dyDescent="0.25"/>
    <row r="1036896" customFormat="1" x14ac:dyDescent="0.25"/>
    <row r="1036897" customFormat="1" x14ac:dyDescent="0.25"/>
    <row r="1036898" customFormat="1" x14ac:dyDescent="0.25"/>
    <row r="1036899" customFormat="1" x14ac:dyDescent="0.25"/>
    <row r="1036900" customFormat="1" x14ac:dyDescent="0.25"/>
    <row r="1036901" customFormat="1" x14ac:dyDescent="0.25"/>
    <row r="1036902" customFormat="1" x14ac:dyDescent="0.25"/>
    <row r="1036903" customFormat="1" x14ac:dyDescent="0.25"/>
    <row r="1036904" customFormat="1" x14ac:dyDescent="0.25"/>
    <row r="1036905" customFormat="1" x14ac:dyDescent="0.25"/>
    <row r="1036906" customFormat="1" x14ac:dyDescent="0.25"/>
    <row r="1036907" customFormat="1" x14ac:dyDescent="0.25"/>
    <row r="1036908" customFormat="1" x14ac:dyDescent="0.25"/>
    <row r="1036909" customFormat="1" x14ac:dyDescent="0.25"/>
    <row r="1036910" customFormat="1" x14ac:dyDescent="0.25"/>
    <row r="1036911" customFormat="1" x14ac:dyDescent="0.25"/>
    <row r="1036912" customFormat="1" x14ac:dyDescent="0.25"/>
    <row r="1036913" customFormat="1" x14ac:dyDescent="0.25"/>
    <row r="1036914" customFormat="1" x14ac:dyDescent="0.25"/>
    <row r="1036915" customFormat="1" x14ac:dyDescent="0.25"/>
    <row r="1036916" customFormat="1" x14ac:dyDescent="0.25"/>
    <row r="1036917" customFormat="1" x14ac:dyDescent="0.25"/>
    <row r="1036918" customFormat="1" x14ac:dyDescent="0.25"/>
    <row r="1036919" customFormat="1" x14ac:dyDescent="0.25"/>
    <row r="1036920" customFormat="1" x14ac:dyDescent="0.25"/>
    <row r="1036921" customFormat="1" x14ac:dyDescent="0.25"/>
    <row r="1036922" customFormat="1" x14ac:dyDescent="0.25"/>
    <row r="1036923" customFormat="1" x14ac:dyDescent="0.25"/>
    <row r="1036924" customFormat="1" x14ac:dyDescent="0.25"/>
    <row r="1036925" customFormat="1" x14ac:dyDescent="0.25"/>
    <row r="1036926" customFormat="1" x14ac:dyDescent="0.25"/>
    <row r="1036927" customFormat="1" x14ac:dyDescent="0.25"/>
    <row r="1036928" customFormat="1" x14ac:dyDescent="0.25"/>
    <row r="1036929" customFormat="1" x14ac:dyDescent="0.25"/>
    <row r="1036930" customFormat="1" x14ac:dyDescent="0.25"/>
    <row r="1036931" customFormat="1" x14ac:dyDescent="0.25"/>
    <row r="1036932" customFormat="1" x14ac:dyDescent="0.25"/>
    <row r="1036933" customFormat="1" x14ac:dyDescent="0.25"/>
    <row r="1036934" customFormat="1" x14ac:dyDescent="0.25"/>
    <row r="1036935" customFormat="1" x14ac:dyDescent="0.25"/>
    <row r="1036936" customFormat="1" x14ac:dyDescent="0.25"/>
    <row r="1036937" customFormat="1" x14ac:dyDescent="0.25"/>
    <row r="1036938" customFormat="1" x14ac:dyDescent="0.25"/>
    <row r="1036939" customFormat="1" x14ac:dyDescent="0.25"/>
    <row r="1036940" customFormat="1" x14ac:dyDescent="0.25"/>
    <row r="1036941" customFormat="1" x14ac:dyDescent="0.25"/>
    <row r="1036942" customFormat="1" x14ac:dyDescent="0.25"/>
    <row r="1036943" customFormat="1" x14ac:dyDescent="0.25"/>
    <row r="1036944" customFormat="1" x14ac:dyDescent="0.25"/>
    <row r="1036945" customFormat="1" x14ac:dyDescent="0.25"/>
    <row r="1036946" customFormat="1" x14ac:dyDescent="0.25"/>
    <row r="1036947" customFormat="1" x14ac:dyDescent="0.25"/>
    <row r="1036948" customFormat="1" x14ac:dyDescent="0.25"/>
    <row r="1036949" customFormat="1" x14ac:dyDescent="0.25"/>
    <row r="1036950" customFormat="1" x14ac:dyDescent="0.25"/>
    <row r="1036951" customFormat="1" x14ac:dyDescent="0.25"/>
    <row r="1036952" customFormat="1" x14ac:dyDescent="0.25"/>
    <row r="1036953" customFormat="1" x14ac:dyDescent="0.25"/>
    <row r="1036954" customFormat="1" x14ac:dyDescent="0.25"/>
    <row r="1036955" customFormat="1" x14ac:dyDescent="0.25"/>
    <row r="1036956" customFormat="1" x14ac:dyDescent="0.25"/>
    <row r="1036957" customFormat="1" x14ac:dyDescent="0.25"/>
    <row r="1036958" customFormat="1" x14ac:dyDescent="0.25"/>
    <row r="1036959" customFormat="1" x14ac:dyDescent="0.25"/>
    <row r="1036960" customFormat="1" x14ac:dyDescent="0.25"/>
    <row r="1036961" customFormat="1" x14ac:dyDescent="0.25"/>
    <row r="1036962" customFormat="1" x14ac:dyDescent="0.25"/>
    <row r="1036963" customFormat="1" x14ac:dyDescent="0.25"/>
    <row r="1036964" customFormat="1" x14ac:dyDescent="0.25"/>
    <row r="1036965" customFormat="1" x14ac:dyDescent="0.25"/>
    <row r="1036966" customFormat="1" x14ac:dyDescent="0.25"/>
    <row r="1036967" customFormat="1" x14ac:dyDescent="0.25"/>
    <row r="1036968" customFormat="1" x14ac:dyDescent="0.25"/>
    <row r="1036969" customFormat="1" x14ac:dyDescent="0.25"/>
    <row r="1036970" customFormat="1" x14ac:dyDescent="0.25"/>
    <row r="1036971" customFormat="1" x14ac:dyDescent="0.25"/>
    <row r="1036972" customFormat="1" x14ac:dyDescent="0.25"/>
    <row r="1036973" customFormat="1" x14ac:dyDescent="0.25"/>
    <row r="1036974" customFormat="1" x14ac:dyDescent="0.25"/>
    <row r="1036975" customFormat="1" x14ac:dyDescent="0.25"/>
    <row r="1036976" customFormat="1" x14ac:dyDescent="0.25"/>
    <row r="1036977" customFormat="1" x14ac:dyDescent="0.25"/>
    <row r="1036978" customFormat="1" x14ac:dyDescent="0.25"/>
    <row r="1036979" customFormat="1" x14ac:dyDescent="0.25"/>
    <row r="1036980" customFormat="1" x14ac:dyDescent="0.25"/>
    <row r="1036981" customFormat="1" x14ac:dyDescent="0.25"/>
    <row r="1036982" customFormat="1" x14ac:dyDescent="0.25"/>
    <row r="1036983" customFormat="1" x14ac:dyDescent="0.25"/>
    <row r="1036984" customFormat="1" x14ac:dyDescent="0.25"/>
    <row r="1036985" customFormat="1" x14ac:dyDescent="0.25"/>
    <row r="1036986" customFormat="1" x14ac:dyDescent="0.25"/>
    <row r="1036987" customFormat="1" x14ac:dyDescent="0.25"/>
    <row r="1036988" customFormat="1" x14ac:dyDescent="0.25"/>
    <row r="1036989" customFormat="1" x14ac:dyDescent="0.25"/>
    <row r="1036990" customFormat="1" x14ac:dyDescent="0.25"/>
    <row r="1036991" customFormat="1" x14ac:dyDescent="0.25"/>
    <row r="1036992" customFormat="1" x14ac:dyDescent="0.25"/>
    <row r="1036993" customFormat="1" x14ac:dyDescent="0.25"/>
    <row r="1036994" customFormat="1" x14ac:dyDescent="0.25"/>
    <row r="1036995" customFormat="1" x14ac:dyDescent="0.25"/>
    <row r="1036996" customFormat="1" x14ac:dyDescent="0.25"/>
    <row r="1036997" customFormat="1" x14ac:dyDescent="0.25"/>
    <row r="1036998" customFormat="1" x14ac:dyDescent="0.25"/>
    <row r="1036999" customFormat="1" x14ac:dyDescent="0.25"/>
    <row r="1037000" customFormat="1" x14ac:dyDescent="0.25"/>
    <row r="1037001" customFormat="1" x14ac:dyDescent="0.25"/>
    <row r="1037002" customFormat="1" x14ac:dyDescent="0.25"/>
    <row r="1037003" customFormat="1" x14ac:dyDescent="0.25"/>
    <row r="1037004" customFormat="1" x14ac:dyDescent="0.25"/>
    <row r="1037005" customFormat="1" x14ac:dyDescent="0.25"/>
    <row r="1037006" customFormat="1" x14ac:dyDescent="0.25"/>
    <row r="1037007" customFormat="1" x14ac:dyDescent="0.25"/>
    <row r="1037008" customFormat="1" x14ac:dyDescent="0.25"/>
    <row r="1037009" customFormat="1" x14ac:dyDescent="0.25"/>
    <row r="1037010" customFormat="1" x14ac:dyDescent="0.25"/>
    <row r="1037011" customFormat="1" x14ac:dyDescent="0.25"/>
    <row r="1037012" customFormat="1" x14ac:dyDescent="0.25"/>
    <row r="1037013" customFormat="1" x14ac:dyDescent="0.25"/>
    <row r="1037014" customFormat="1" x14ac:dyDescent="0.25"/>
    <row r="1037015" customFormat="1" x14ac:dyDescent="0.25"/>
    <row r="1037016" customFormat="1" x14ac:dyDescent="0.25"/>
    <row r="1037017" customFormat="1" x14ac:dyDescent="0.25"/>
    <row r="1037018" customFormat="1" x14ac:dyDescent="0.25"/>
    <row r="1037019" customFormat="1" x14ac:dyDescent="0.25"/>
    <row r="1037020" customFormat="1" x14ac:dyDescent="0.25"/>
    <row r="1037021" customFormat="1" x14ac:dyDescent="0.25"/>
    <row r="1037022" customFormat="1" x14ac:dyDescent="0.25"/>
    <row r="1037023" customFormat="1" x14ac:dyDescent="0.25"/>
    <row r="1037024" customFormat="1" x14ac:dyDescent="0.25"/>
    <row r="1037025" customFormat="1" x14ac:dyDescent="0.25"/>
    <row r="1037026" customFormat="1" x14ac:dyDescent="0.25"/>
    <row r="1037027" customFormat="1" x14ac:dyDescent="0.25"/>
    <row r="1037028" customFormat="1" x14ac:dyDescent="0.25"/>
    <row r="1037029" customFormat="1" x14ac:dyDescent="0.25"/>
    <row r="1037030" customFormat="1" x14ac:dyDescent="0.25"/>
    <row r="1037031" customFormat="1" x14ac:dyDescent="0.25"/>
    <row r="1037032" customFormat="1" x14ac:dyDescent="0.25"/>
    <row r="1037033" customFormat="1" x14ac:dyDescent="0.25"/>
    <row r="1037034" customFormat="1" x14ac:dyDescent="0.25"/>
    <row r="1037035" customFormat="1" x14ac:dyDescent="0.25"/>
    <row r="1037036" customFormat="1" x14ac:dyDescent="0.25"/>
    <row r="1037037" customFormat="1" x14ac:dyDescent="0.25"/>
    <row r="1037038" customFormat="1" x14ac:dyDescent="0.25"/>
    <row r="1037039" customFormat="1" x14ac:dyDescent="0.25"/>
    <row r="1037040" customFormat="1" x14ac:dyDescent="0.25"/>
    <row r="1037041" customFormat="1" x14ac:dyDescent="0.25"/>
    <row r="1037042" customFormat="1" x14ac:dyDescent="0.25"/>
    <row r="1037043" customFormat="1" x14ac:dyDescent="0.25"/>
    <row r="1037044" customFormat="1" x14ac:dyDescent="0.25"/>
    <row r="1037045" customFormat="1" x14ac:dyDescent="0.25"/>
    <row r="1037046" customFormat="1" x14ac:dyDescent="0.25"/>
    <row r="1037047" customFormat="1" x14ac:dyDescent="0.25"/>
    <row r="1037048" customFormat="1" x14ac:dyDescent="0.25"/>
    <row r="1037049" customFormat="1" x14ac:dyDescent="0.25"/>
    <row r="1037050" customFormat="1" x14ac:dyDescent="0.25"/>
    <row r="1037051" customFormat="1" x14ac:dyDescent="0.25"/>
    <row r="1037052" customFormat="1" x14ac:dyDescent="0.25"/>
    <row r="1037053" customFormat="1" x14ac:dyDescent="0.25"/>
    <row r="1037054" customFormat="1" x14ac:dyDescent="0.25"/>
    <row r="1037055" customFormat="1" x14ac:dyDescent="0.25"/>
    <row r="1037056" customFormat="1" x14ac:dyDescent="0.25"/>
    <row r="1037057" customFormat="1" x14ac:dyDescent="0.25"/>
    <row r="1037058" customFormat="1" x14ac:dyDescent="0.25"/>
    <row r="1037059" customFormat="1" x14ac:dyDescent="0.25"/>
    <row r="1037060" customFormat="1" x14ac:dyDescent="0.25"/>
    <row r="1037061" customFormat="1" x14ac:dyDescent="0.25"/>
    <row r="1037062" customFormat="1" x14ac:dyDescent="0.25"/>
    <row r="1037063" customFormat="1" x14ac:dyDescent="0.25"/>
    <row r="1037064" customFormat="1" x14ac:dyDescent="0.25"/>
    <row r="1037065" customFormat="1" x14ac:dyDescent="0.25"/>
    <row r="1037066" customFormat="1" x14ac:dyDescent="0.25"/>
    <row r="1037067" customFormat="1" x14ac:dyDescent="0.25"/>
    <row r="1037068" customFormat="1" x14ac:dyDescent="0.25"/>
    <row r="1037069" customFormat="1" x14ac:dyDescent="0.25"/>
    <row r="1037070" customFormat="1" x14ac:dyDescent="0.25"/>
    <row r="1037071" customFormat="1" x14ac:dyDescent="0.25"/>
    <row r="1037072" customFormat="1" x14ac:dyDescent="0.25"/>
    <row r="1037073" customFormat="1" x14ac:dyDescent="0.25"/>
    <row r="1037074" customFormat="1" x14ac:dyDescent="0.25"/>
    <row r="1037075" customFormat="1" x14ac:dyDescent="0.25"/>
    <row r="1037076" customFormat="1" x14ac:dyDescent="0.25"/>
    <row r="1037077" customFormat="1" x14ac:dyDescent="0.25"/>
    <row r="1037078" customFormat="1" x14ac:dyDescent="0.25"/>
    <row r="1037079" customFormat="1" x14ac:dyDescent="0.25"/>
    <row r="1037080" customFormat="1" x14ac:dyDescent="0.25"/>
    <row r="1037081" customFormat="1" x14ac:dyDescent="0.25"/>
    <row r="1037082" customFormat="1" x14ac:dyDescent="0.25"/>
    <row r="1037083" customFormat="1" x14ac:dyDescent="0.25"/>
    <row r="1037084" customFormat="1" x14ac:dyDescent="0.25"/>
    <row r="1037085" customFormat="1" x14ac:dyDescent="0.25"/>
    <row r="1037086" customFormat="1" x14ac:dyDescent="0.25"/>
    <row r="1037087" customFormat="1" x14ac:dyDescent="0.25"/>
    <row r="1037088" customFormat="1" x14ac:dyDescent="0.25"/>
    <row r="1037089" customFormat="1" x14ac:dyDescent="0.25"/>
    <row r="1037090" customFormat="1" x14ac:dyDescent="0.25"/>
    <row r="1037091" customFormat="1" x14ac:dyDescent="0.25"/>
    <row r="1037092" customFormat="1" x14ac:dyDescent="0.25"/>
    <row r="1037093" customFormat="1" x14ac:dyDescent="0.25"/>
    <row r="1037094" customFormat="1" x14ac:dyDescent="0.25"/>
    <row r="1037095" customFormat="1" x14ac:dyDescent="0.25"/>
    <row r="1037096" customFormat="1" x14ac:dyDescent="0.25"/>
    <row r="1037097" customFormat="1" x14ac:dyDescent="0.25"/>
    <row r="1037098" customFormat="1" x14ac:dyDescent="0.25"/>
    <row r="1037099" customFormat="1" x14ac:dyDescent="0.25"/>
    <row r="1037100" customFormat="1" x14ac:dyDescent="0.25"/>
    <row r="1037101" customFormat="1" x14ac:dyDescent="0.25"/>
    <row r="1037102" customFormat="1" x14ac:dyDescent="0.25"/>
    <row r="1037103" customFormat="1" x14ac:dyDescent="0.25"/>
    <row r="1037104" customFormat="1" x14ac:dyDescent="0.25"/>
    <row r="1037105" customFormat="1" x14ac:dyDescent="0.25"/>
    <row r="1037106" customFormat="1" x14ac:dyDescent="0.25"/>
    <row r="1037107" customFormat="1" x14ac:dyDescent="0.25"/>
    <row r="1037108" customFormat="1" x14ac:dyDescent="0.25"/>
    <row r="1037109" customFormat="1" x14ac:dyDescent="0.25"/>
    <row r="1037110" customFormat="1" x14ac:dyDescent="0.25"/>
    <row r="1037111" customFormat="1" x14ac:dyDescent="0.25"/>
    <row r="1037112" customFormat="1" x14ac:dyDescent="0.25"/>
    <row r="1037113" customFormat="1" x14ac:dyDescent="0.25"/>
    <row r="1037114" customFormat="1" x14ac:dyDescent="0.25"/>
    <row r="1037115" customFormat="1" x14ac:dyDescent="0.25"/>
    <row r="1037116" customFormat="1" x14ac:dyDescent="0.25"/>
    <row r="1037117" customFormat="1" x14ac:dyDescent="0.25"/>
    <row r="1037118" customFormat="1" x14ac:dyDescent="0.25"/>
    <row r="1037119" customFormat="1" x14ac:dyDescent="0.25"/>
    <row r="1037120" customFormat="1" x14ac:dyDescent="0.25"/>
    <row r="1037121" customFormat="1" x14ac:dyDescent="0.25"/>
    <row r="1037122" customFormat="1" x14ac:dyDescent="0.25"/>
    <row r="1037123" customFormat="1" x14ac:dyDescent="0.25"/>
    <row r="1037124" customFormat="1" x14ac:dyDescent="0.25"/>
    <row r="1037125" customFormat="1" x14ac:dyDescent="0.25"/>
    <row r="1037126" customFormat="1" x14ac:dyDescent="0.25"/>
    <row r="1037127" customFormat="1" x14ac:dyDescent="0.25"/>
    <row r="1037128" customFormat="1" x14ac:dyDescent="0.25"/>
    <row r="1037129" customFormat="1" x14ac:dyDescent="0.25"/>
    <row r="1037130" customFormat="1" x14ac:dyDescent="0.25"/>
    <row r="1037131" customFormat="1" x14ac:dyDescent="0.25"/>
    <row r="1037132" customFormat="1" x14ac:dyDescent="0.25"/>
    <row r="1037133" customFormat="1" x14ac:dyDescent="0.25"/>
    <row r="1037134" customFormat="1" x14ac:dyDescent="0.25"/>
    <row r="1037135" customFormat="1" x14ac:dyDescent="0.25"/>
    <row r="1037136" customFormat="1" x14ac:dyDescent="0.25"/>
    <row r="1037137" customFormat="1" x14ac:dyDescent="0.25"/>
    <row r="1037138" customFormat="1" x14ac:dyDescent="0.25"/>
    <row r="1037139" customFormat="1" x14ac:dyDescent="0.25"/>
    <row r="1037140" customFormat="1" x14ac:dyDescent="0.25"/>
    <row r="1037141" customFormat="1" x14ac:dyDescent="0.25"/>
    <row r="1037142" customFormat="1" x14ac:dyDescent="0.25"/>
    <row r="1037143" customFormat="1" x14ac:dyDescent="0.25"/>
    <row r="1037144" customFormat="1" x14ac:dyDescent="0.25"/>
    <row r="1037145" customFormat="1" x14ac:dyDescent="0.25"/>
    <row r="1037146" customFormat="1" x14ac:dyDescent="0.25"/>
    <row r="1037147" customFormat="1" x14ac:dyDescent="0.25"/>
    <row r="1037148" customFormat="1" x14ac:dyDescent="0.25"/>
    <row r="1037149" customFormat="1" x14ac:dyDescent="0.25"/>
    <row r="1037150" customFormat="1" x14ac:dyDescent="0.25"/>
    <row r="1037151" customFormat="1" x14ac:dyDescent="0.25"/>
    <row r="1037152" customFormat="1" x14ac:dyDescent="0.25"/>
    <row r="1037153" customFormat="1" x14ac:dyDescent="0.25"/>
    <row r="1037154" customFormat="1" x14ac:dyDescent="0.25"/>
    <row r="1037155" customFormat="1" x14ac:dyDescent="0.25"/>
    <row r="1037156" customFormat="1" x14ac:dyDescent="0.25"/>
    <row r="1037157" customFormat="1" x14ac:dyDescent="0.25"/>
    <row r="1037158" customFormat="1" x14ac:dyDescent="0.25"/>
    <row r="1037159" customFormat="1" x14ac:dyDescent="0.25"/>
    <row r="1037160" customFormat="1" x14ac:dyDescent="0.25"/>
    <row r="1037161" customFormat="1" x14ac:dyDescent="0.25"/>
    <row r="1037162" customFormat="1" x14ac:dyDescent="0.25"/>
    <row r="1037163" customFormat="1" x14ac:dyDescent="0.25"/>
    <row r="1037164" customFormat="1" x14ac:dyDescent="0.25"/>
    <row r="1037165" customFormat="1" x14ac:dyDescent="0.25"/>
    <row r="1037166" customFormat="1" x14ac:dyDescent="0.25"/>
    <row r="1037167" customFormat="1" x14ac:dyDescent="0.25"/>
    <row r="1037168" customFormat="1" x14ac:dyDescent="0.25"/>
    <row r="1037169" customFormat="1" x14ac:dyDescent="0.25"/>
    <row r="1037170" customFormat="1" x14ac:dyDescent="0.25"/>
    <row r="1037171" customFormat="1" x14ac:dyDescent="0.25"/>
    <row r="1037172" customFormat="1" x14ac:dyDescent="0.25"/>
    <row r="1037173" customFormat="1" x14ac:dyDescent="0.25"/>
    <row r="1037174" customFormat="1" x14ac:dyDescent="0.25"/>
    <row r="1037175" customFormat="1" x14ac:dyDescent="0.25"/>
    <row r="1037176" customFormat="1" x14ac:dyDescent="0.25"/>
    <row r="1037177" customFormat="1" x14ac:dyDescent="0.25"/>
    <row r="1037178" customFormat="1" x14ac:dyDescent="0.25"/>
    <row r="1037179" customFormat="1" x14ac:dyDescent="0.25"/>
    <row r="1037180" customFormat="1" x14ac:dyDescent="0.25"/>
    <row r="1037181" customFormat="1" x14ac:dyDescent="0.25"/>
    <row r="1037182" customFormat="1" x14ac:dyDescent="0.25"/>
    <row r="1037183" customFormat="1" x14ac:dyDescent="0.25"/>
    <row r="1037184" customFormat="1" x14ac:dyDescent="0.25"/>
    <row r="1037185" customFormat="1" x14ac:dyDescent="0.25"/>
    <row r="1037186" customFormat="1" x14ac:dyDescent="0.25"/>
    <row r="1037187" customFormat="1" x14ac:dyDescent="0.25"/>
    <row r="1037188" customFormat="1" x14ac:dyDescent="0.25"/>
    <row r="1037189" customFormat="1" x14ac:dyDescent="0.25"/>
    <row r="1037190" customFormat="1" x14ac:dyDescent="0.25"/>
    <row r="1037191" customFormat="1" x14ac:dyDescent="0.25"/>
    <row r="1037192" customFormat="1" x14ac:dyDescent="0.25"/>
    <row r="1037193" customFormat="1" x14ac:dyDescent="0.25"/>
    <row r="1037194" customFormat="1" x14ac:dyDescent="0.25"/>
    <row r="1037195" customFormat="1" x14ac:dyDescent="0.25"/>
    <row r="1037196" customFormat="1" x14ac:dyDescent="0.25"/>
    <row r="1037197" customFormat="1" x14ac:dyDescent="0.25"/>
    <row r="1037198" customFormat="1" x14ac:dyDescent="0.25"/>
    <row r="1037199" customFormat="1" x14ac:dyDescent="0.25"/>
    <row r="1037200" customFormat="1" x14ac:dyDescent="0.25"/>
    <row r="1037201" customFormat="1" x14ac:dyDescent="0.25"/>
    <row r="1037202" customFormat="1" x14ac:dyDescent="0.25"/>
    <row r="1037203" customFormat="1" x14ac:dyDescent="0.25"/>
    <row r="1037204" customFormat="1" x14ac:dyDescent="0.25"/>
    <row r="1037205" customFormat="1" x14ac:dyDescent="0.25"/>
    <row r="1037206" customFormat="1" x14ac:dyDescent="0.25"/>
    <row r="1037207" customFormat="1" x14ac:dyDescent="0.25"/>
    <row r="1037208" customFormat="1" x14ac:dyDescent="0.25"/>
    <row r="1037209" customFormat="1" x14ac:dyDescent="0.25"/>
    <row r="1037210" customFormat="1" x14ac:dyDescent="0.25"/>
    <row r="1037211" customFormat="1" x14ac:dyDescent="0.25"/>
    <row r="1037212" customFormat="1" x14ac:dyDescent="0.25"/>
    <row r="1037213" customFormat="1" x14ac:dyDescent="0.25"/>
    <row r="1037214" customFormat="1" x14ac:dyDescent="0.25"/>
    <row r="1037215" customFormat="1" x14ac:dyDescent="0.25"/>
    <row r="1037216" customFormat="1" x14ac:dyDescent="0.25"/>
    <row r="1037217" customFormat="1" x14ac:dyDescent="0.25"/>
    <row r="1037218" customFormat="1" x14ac:dyDescent="0.25"/>
    <row r="1037219" customFormat="1" x14ac:dyDescent="0.25"/>
    <row r="1037220" customFormat="1" x14ac:dyDescent="0.25"/>
    <row r="1037221" customFormat="1" x14ac:dyDescent="0.25"/>
    <row r="1037222" customFormat="1" x14ac:dyDescent="0.25"/>
    <row r="1037223" customFormat="1" x14ac:dyDescent="0.25"/>
    <row r="1037224" customFormat="1" x14ac:dyDescent="0.25"/>
    <row r="1037225" customFormat="1" x14ac:dyDescent="0.25"/>
    <row r="1037226" customFormat="1" x14ac:dyDescent="0.25"/>
    <row r="1037227" customFormat="1" x14ac:dyDescent="0.25"/>
    <row r="1037228" customFormat="1" x14ac:dyDescent="0.25"/>
    <row r="1037229" customFormat="1" x14ac:dyDescent="0.25"/>
    <row r="1037230" customFormat="1" x14ac:dyDescent="0.25"/>
    <row r="1037231" customFormat="1" x14ac:dyDescent="0.25"/>
    <row r="1037232" customFormat="1" x14ac:dyDescent="0.25"/>
    <row r="1037233" customFormat="1" x14ac:dyDescent="0.25"/>
    <row r="1037234" customFormat="1" x14ac:dyDescent="0.25"/>
    <row r="1037235" customFormat="1" x14ac:dyDescent="0.25"/>
    <row r="1037236" customFormat="1" x14ac:dyDescent="0.25"/>
    <row r="1037237" customFormat="1" x14ac:dyDescent="0.25"/>
    <row r="1037238" customFormat="1" x14ac:dyDescent="0.25"/>
    <row r="1037239" customFormat="1" x14ac:dyDescent="0.25"/>
    <row r="1037240" customFormat="1" x14ac:dyDescent="0.25"/>
    <row r="1037241" customFormat="1" x14ac:dyDescent="0.25"/>
    <row r="1037242" customFormat="1" x14ac:dyDescent="0.25"/>
    <row r="1037243" customFormat="1" x14ac:dyDescent="0.25"/>
    <row r="1037244" customFormat="1" x14ac:dyDescent="0.25"/>
    <row r="1037245" customFormat="1" x14ac:dyDescent="0.25"/>
    <row r="1037246" customFormat="1" x14ac:dyDescent="0.25"/>
    <row r="1037247" customFormat="1" x14ac:dyDescent="0.25"/>
    <row r="1037248" customFormat="1" x14ac:dyDescent="0.25"/>
    <row r="1037249" customFormat="1" x14ac:dyDescent="0.25"/>
    <row r="1037250" customFormat="1" x14ac:dyDescent="0.25"/>
    <row r="1037251" customFormat="1" x14ac:dyDescent="0.25"/>
    <row r="1037252" customFormat="1" x14ac:dyDescent="0.25"/>
    <row r="1037253" customFormat="1" x14ac:dyDescent="0.25"/>
    <row r="1037254" customFormat="1" x14ac:dyDescent="0.25"/>
    <row r="1037255" customFormat="1" x14ac:dyDescent="0.25"/>
    <row r="1037256" customFormat="1" x14ac:dyDescent="0.25"/>
    <row r="1037257" customFormat="1" x14ac:dyDescent="0.25"/>
    <row r="1037258" customFormat="1" x14ac:dyDescent="0.25"/>
    <row r="1037259" customFormat="1" x14ac:dyDescent="0.25"/>
    <row r="1037260" customFormat="1" x14ac:dyDescent="0.25"/>
    <row r="1037261" customFormat="1" x14ac:dyDescent="0.25"/>
    <row r="1037262" customFormat="1" x14ac:dyDescent="0.25"/>
    <row r="1037263" customFormat="1" x14ac:dyDescent="0.25"/>
    <row r="1037264" customFormat="1" x14ac:dyDescent="0.25"/>
    <row r="1037265" customFormat="1" x14ac:dyDescent="0.25"/>
    <row r="1037266" customFormat="1" x14ac:dyDescent="0.25"/>
    <row r="1037267" customFormat="1" x14ac:dyDescent="0.25"/>
    <row r="1037268" customFormat="1" x14ac:dyDescent="0.25"/>
    <row r="1037269" customFormat="1" x14ac:dyDescent="0.25"/>
    <row r="1037270" customFormat="1" x14ac:dyDescent="0.25"/>
    <row r="1037271" customFormat="1" x14ac:dyDescent="0.25"/>
    <row r="1037272" customFormat="1" x14ac:dyDescent="0.25"/>
    <row r="1037273" customFormat="1" x14ac:dyDescent="0.25"/>
    <row r="1037274" customFormat="1" x14ac:dyDescent="0.25"/>
    <row r="1037275" customFormat="1" x14ac:dyDescent="0.25"/>
    <row r="1037276" customFormat="1" x14ac:dyDescent="0.25"/>
    <row r="1037277" customFormat="1" x14ac:dyDescent="0.25"/>
    <row r="1037278" customFormat="1" x14ac:dyDescent="0.25"/>
    <row r="1037279" customFormat="1" x14ac:dyDescent="0.25"/>
    <row r="1037280" customFormat="1" x14ac:dyDescent="0.25"/>
    <row r="1037281" customFormat="1" x14ac:dyDescent="0.25"/>
    <row r="1037282" customFormat="1" x14ac:dyDescent="0.25"/>
    <row r="1037283" customFormat="1" x14ac:dyDescent="0.25"/>
    <row r="1037284" customFormat="1" x14ac:dyDescent="0.25"/>
    <row r="1037285" customFormat="1" x14ac:dyDescent="0.25"/>
    <row r="1037286" customFormat="1" x14ac:dyDescent="0.25"/>
    <row r="1037287" customFormat="1" x14ac:dyDescent="0.25"/>
    <row r="1037288" customFormat="1" x14ac:dyDescent="0.25"/>
    <row r="1037289" customFormat="1" x14ac:dyDescent="0.25"/>
    <row r="1037290" customFormat="1" x14ac:dyDescent="0.25"/>
    <row r="1037291" customFormat="1" x14ac:dyDescent="0.25"/>
    <row r="1037292" customFormat="1" x14ac:dyDescent="0.25"/>
    <row r="1037293" customFormat="1" x14ac:dyDescent="0.25"/>
    <row r="1037294" customFormat="1" x14ac:dyDescent="0.25"/>
    <row r="1037295" customFormat="1" x14ac:dyDescent="0.25"/>
    <row r="1037296" customFormat="1" x14ac:dyDescent="0.25"/>
    <row r="1037297" customFormat="1" x14ac:dyDescent="0.25"/>
    <row r="1037298" customFormat="1" x14ac:dyDescent="0.25"/>
    <row r="1037299" customFormat="1" x14ac:dyDescent="0.25"/>
    <row r="1037300" customFormat="1" x14ac:dyDescent="0.25"/>
    <row r="1037301" customFormat="1" x14ac:dyDescent="0.25"/>
    <row r="1037302" customFormat="1" x14ac:dyDescent="0.25"/>
    <row r="1037303" customFormat="1" x14ac:dyDescent="0.25"/>
    <row r="1037304" customFormat="1" x14ac:dyDescent="0.25"/>
    <row r="1037305" customFormat="1" x14ac:dyDescent="0.25"/>
    <row r="1037306" customFormat="1" x14ac:dyDescent="0.25"/>
    <row r="1037307" customFormat="1" x14ac:dyDescent="0.25"/>
    <row r="1037308" customFormat="1" x14ac:dyDescent="0.25"/>
    <row r="1037309" customFormat="1" x14ac:dyDescent="0.25"/>
    <row r="1037310" customFormat="1" x14ac:dyDescent="0.25"/>
    <row r="1037311" customFormat="1" x14ac:dyDescent="0.25"/>
    <row r="1037312" customFormat="1" x14ac:dyDescent="0.25"/>
    <row r="1037313" customFormat="1" x14ac:dyDescent="0.25"/>
    <row r="1037314" customFormat="1" x14ac:dyDescent="0.25"/>
    <row r="1037315" customFormat="1" x14ac:dyDescent="0.25"/>
    <row r="1037316" customFormat="1" x14ac:dyDescent="0.25"/>
    <row r="1037317" customFormat="1" x14ac:dyDescent="0.25"/>
    <row r="1037318" customFormat="1" x14ac:dyDescent="0.25"/>
    <row r="1037319" customFormat="1" x14ac:dyDescent="0.25"/>
    <row r="1037320" customFormat="1" x14ac:dyDescent="0.25"/>
    <row r="1037321" customFormat="1" x14ac:dyDescent="0.25"/>
    <row r="1037322" customFormat="1" x14ac:dyDescent="0.25"/>
    <row r="1037323" customFormat="1" x14ac:dyDescent="0.25"/>
    <row r="1037324" customFormat="1" x14ac:dyDescent="0.25"/>
    <row r="1037325" customFormat="1" x14ac:dyDescent="0.25"/>
    <row r="1037326" customFormat="1" x14ac:dyDescent="0.25"/>
    <row r="1037327" customFormat="1" x14ac:dyDescent="0.25"/>
    <row r="1037328" customFormat="1" x14ac:dyDescent="0.25"/>
    <row r="1037329" customFormat="1" x14ac:dyDescent="0.25"/>
    <row r="1037330" customFormat="1" x14ac:dyDescent="0.25"/>
    <row r="1037331" customFormat="1" x14ac:dyDescent="0.25"/>
    <row r="1037332" customFormat="1" x14ac:dyDescent="0.25"/>
    <row r="1037333" customFormat="1" x14ac:dyDescent="0.25"/>
    <row r="1037334" customFormat="1" x14ac:dyDescent="0.25"/>
    <row r="1037335" customFormat="1" x14ac:dyDescent="0.25"/>
    <row r="1037336" customFormat="1" x14ac:dyDescent="0.25"/>
    <row r="1037337" customFormat="1" x14ac:dyDescent="0.25"/>
    <row r="1037338" customFormat="1" x14ac:dyDescent="0.25"/>
    <row r="1037339" customFormat="1" x14ac:dyDescent="0.25"/>
    <row r="1037340" customFormat="1" x14ac:dyDescent="0.25"/>
    <row r="1037341" customFormat="1" x14ac:dyDescent="0.25"/>
    <row r="1037342" customFormat="1" x14ac:dyDescent="0.25"/>
    <row r="1037343" customFormat="1" x14ac:dyDescent="0.25"/>
    <row r="1037344" customFormat="1" x14ac:dyDescent="0.25"/>
    <row r="1037345" customFormat="1" x14ac:dyDescent="0.25"/>
    <row r="1037346" customFormat="1" x14ac:dyDescent="0.25"/>
    <row r="1037347" customFormat="1" x14ac:dyDescent="0.25"/>
    <row r="1037348" customFormat="1" x14ac:dyDescent="0.25"/>
    <row r="1037349" customFormat="1" x14ac:dyDescent="0.25"/>
    <row r="1037350" customFormat="1" x14ac:dyDescent="0.25"/>
    <row r="1037351" customFormat="1" x14ac:dyDescent="0.25"/>
    <row r="1037352" customFormat="1" x14ac:dyDescent="0.25"/>
    <row r="1037353" customFormat="1" x14ac:dyDescent="0.25"/>
    <row r="1037354" customFormat="1" x14ac:dyDescent="0.25"/>
    <row r="1037355" customFormat="1" x14ac:dyDescent="0.25"/>
    <row r="1037356" customFormat="1" x14ac:dyDescent="0.25"/>
    <row r="1037357" customFormat="1" x14ac:dyDescent="0.25"/>
    <row r="1037358" customFormat="1" x14ac:dyDescent="0.25"/>
    <row r="1037359" customFormat="1" x14ac:dyDescent="0.25"/>
    <row r="1037360" customFormat="1" x14ac:dyDescent="0.25"/>
    <row r="1037361" customFormat="1" x14ac:dyDescent="0.25"/>
    <row r="1037362" customFormat="1" x14ac:dyDescent="0.25"/>
    <row r="1037363" customFormat="1" x14ac:dyDescent="0.25"/>
    <row r="1037364" customFormat="1" x14ac:dyDescent="0.25"/>
    <row r="1037365" customFormat="1" x14ac:dyDescent="0.25"/>
    <row r="1037366" customFormat="1" x14ac:dyDescent="0.25"/>
    <row r="1037367" customFormat="1" x14ac:dyDescent="0.25"/>
    <row r="1037368" customFormat="1" x14ac:dyDescent="0.25"/>
    <row r="1037369" customFormat="1" x14ac:dyDescent="0.25"/>
    <row r="1037370" customFormat="1" x14ac:dyDescent="0.25"/>
    <row r="1037371" customFormat="1" x14ac:dyDescent="0.25"/>
    <row r="1037372" customFormat="1" x14ac:dyDescent="0.25"/>
    <row r="1037373" customFormat="1" x14ac:dyDescent="0.25"/>
    <row r="1037374" customFormat="1" x14ac:dyDescent="0.25"/>
    <row r="1037375" customFormat="1" x14ac:dyDescent="0.25"/>
    <row r="1037376" customFormat="1" x14ac:dyDescent="0.25"/>
    <row r="1037377" customFormat="1" x14ac:dyDescent="0.25"/>
    <row r="1037378" customFormat="1" x14ac:dyDescent="0.25"/>
    <row r="1037379" customFormat="1" x14ac:dyDescent="0.25"/>
    <row r="1037380" customFormat="1" x14ac:dyDescent="0.25"/>
    <row r="1037381" customFormat="1" x14ac:dyDescent="0.25"/>
    <row r="1037382" customFormat="1" x14ac:dyDescent="0.25"/>
    <row r="1037383" customFormat="1" x14ac:dyDescent="0.25"/>
    <row r="1037384" customFormat="1" x14ac:dyDescent="0.25"/>
    <row r="1037385" customFormat="1" x14ac:dyDescent="0.25"/>
    <row r="1037386" customFormat="1" x14ac:dyDescent="0.25"/>
    <row r="1037387" customFormat="1" x14ac:dyDescent="0.25"/>
    <row r="1037388" customFormat="1" x14ac:dyDescent="0.25"/>
    <row r="1037389" customFormat="1" x14ac:dyDescent="0.25"/>
    <row r="1037390" customFormat="1" x14ac:dyDescent="0.25"/>
    <row r="1037391" customFormat="1" x14ac:dyDescent="0.25"/>
    <row r="1037392" customFormat="1" x14ac:dyDescent="0.25"/>
    <row r="1037393" customFormat="1" x14ac:dyDescent="0.25"/>
    <row r="1037394" customFormat="1" x14ac:dyDescent="0.25"/>
    <row r="1037395" customFormat="1" x14ac:dyDescent="0.25"/>
    <row r="1037396" customFormat="1" x14ac:dyDescent="0.25"/>
    <row r="1037397" customFormat="1" x14ac:dyDescent="0.25"/>
    <row r="1037398" customFormat="1" x14ac:dyDescent="0.25"/>
    <row r="1037399" customFormat="1" x14ac:dyDescent="0.25"/>
    <row r="1037400" customFormat="1" x14ac:dyDescent="0.25"/>
    <row r="1037401" customFormat="1" x14ac:dyDescent="0.25"/>
    <row r="1037402" customFormat="1" x14ac:dyDescent="0.25"/>
    <row r="1037403" customFormat="1" x14ac:dyDescent="0.25"/>
    <row r="1037404" customFormat="1" x14ac:dyDescent="0.25"/>
    <row r="1037405" customFormat="1" x14ac:dyDescent="0.25"/>
    <row r="1037406" customFormat="1" x14ac:dyDescent="0.25"/>
    <row r="1037407" customFormat="1" x14ac:dyDescent="0.25"/>
    <row r="1037408" customFormat="1" x14ac:dyDescent="0.25"/>
    <row r="1037409" customFormat="1" x14ac:dyDescent="0.25"/>
    <row r="1037410" customFormat="1" x14ac:dyDescent="0.25"/>
    <row r="1037411" customFormat="1" x14ac:dyDescent="0.25"/>
    <row r="1037412" customFormat="1" x14ac:dyDescent="0.25"/>
    <row r="1037413" customFormat="1" x14ac:dyDescent="0.25"/>
    <row r="1037414" customFormat="1" x14ac:dyDescent="0.25"/>
    <row r="1037415" customFormat="1" x14ac:dyDescent="0.25"/>
    <row r="1037416" customFormat="1" x14ac:dyDescent="0.25"/>
    <row r="1037417" customFormat="1" x14ac:dyDescent="0.25"/>
    <row r="1037418" customFormat="1" x14ac:dyDescent="0.25"/>
    <row r="1037419" customFormat="1" x14ac:dyDescent="0.25"/>
    <row r="1037420" customFormat="1" x14ac:dyDescent="0.25"/>
    <row r="1037421" customFormat="1" x14ac:dyDescent="0.25"/>
    <row r="1037422" customFormat="1" x14ac:dyDescent="0.25"/>
    <row r="1037423" customFormat="1" x14ac:dyDescent="0.25"/>
    <row r="1037424" customFormat="1" x14ac:dyDescent="0.25"/>
    <row r="1037425" customFormat="1" x14ac:dyDescent="0.25"/>
    <row r="1037426" customFormat="1" x14ac:dyDescent="0.25"/>
    <row r="1037427" customFormat="1" x14ac:dyDescent="0.25"/>
    <row r="1037428" customFormat="1" x14ac:dyDescent="0.25"/>
    <row r="1037429" customFormat="1" x14ac:dyDescent="0.25"/>
    <row r="1037430" customFormat="1" x14ac:dyDescent="0.25"/>
    <row r="1037431" customFormat="1" x14ac:dyDescent="0.25"/>
    <row r="1037432" customFormat="1" x14ac:dyDescent="0.25"/>
    <row r="1037433" customFormat="1" x14ac:dyDescent="0.25"/>
    <row r="1037434" customFormat="1" x14ac:dyDescent="0.25"/>
    <row r="1037435" customFormat="1" x14ac:dyDescent="0.25"/>
    <row r="1037436" customFormat="1" x14ac:dyDescent="0.25"/>
    <row r="1037437" customFormat="1" x14ac:dyDescent="0.25"/>
    <row r="1037438" customFormat="1" x14ac:dyDescent="0.25"/>
    <row r="1037439" customFormat="1" x14ac:dyDescent="0.25"/>
    <row r="1037440" customFormat="1" x14ac:dyDescent="0.25"/>
    <row r="1037441" customFormat="1" x14ac:dyDescent="0.25"/>
    <row r="1037442" customFormat="1" x14ac:dyDescent="0.25"/>
    <row r="1037443" customFormat="1" x14ac:dyDescent="0.25"/>
    <row r="1037444" customFormat="1" x14ac:dyDescent="0.25"/>
    <row r="1037445" customFormat="1" x14ac:dyDescent="0.25"/>
    <row r="1037446" customFormat="1" x14ac:dyDescent="0.25"/>
    <row r="1037447" customFormat="1" x14ac:dyDescent="0.25"/>
    <row r="1037448" customFormat="1" x14ac:dyDescent="0.25"/>
    <row r="1037449" customFormat="1" x14ac:dyDescent="0.25"/>
    <row r="1037450" customFormat="1" x14ac:dyDescent="0.25"/>
    <row r="1037451" customFormat="1" x14ac:dyDescent="0.25"/>
    <row r="1037452" customFormat="1" x14ac:dyDescent="0.25"/>
    <row r="1037453" customFormat="1" x14ac:dyDescent="0.25"/>
    <row r="1037454" customFormat="1" x14ac:dyDescent="0.25"/>
    <row r="1037455" customFormat="1" x14ac:dyDescent="0.25"/>
    <row r="1037456" customFormat="1" x14ac:dyDescent="0.25"/>
    <row r="1037457" customFormat="1" x14ac:dyDescent="0.25"/>
    <row r="1037458" customFormat="1" x14ac:dyDescent="0.25"/>
    <row r="1037459" customFormat="1" x14ac:dyDescent="0.25"/>
    <row r="1037460" customFormat="1" x14ac:dyDescent="0.25"/>
    <row r="1037461" customFormat="1" x14ac:dyDescent="0.25"/>
    <row r="1037462" customFormat="1" x14ac:dyDescent="0.25"/>
    <row r="1037463" customFormat="1" x14ac:dyDescent="0.25"/>
    <row r="1037464" customFormat="1" x14ac:dyDescent="0.25"/>
    <row r="1037465" customFormat="1" x14ac:dyDescent="0.25"/>
    <row r="1037466" customFormat="1" x14ac:dyDescent="0.25"/>
    <row r="1037467" customFormat="1" x14ac:dyDescent="0.25"/>
    <row r="1037468" customFormat="1" x14ac:dyDescent="0.25"/>
    <row r="1037469" customFormat="1" x14ac:dyDescent="0.25"/>
    <row r="1037470" customFormat="1" x14ac:dyDescent="0.25"/>
    <row r="1037471" customFormat="1" x14ac:dyDescent="0.25"/>
    <row r="1037472" customFormat="1" x14ac:dyDescent="0.25"/>
    <row r="1037473" customFormat="1" x14ac:dyDescent="0.25"/>
    <row r="1037474" customFormat="1" x14ac:dyDescent="0.25"/>
    <row r="1037475" customFormat="1" x14ac:dyDescent="0.25"/>
    <row r="1037476" customFormat="1" x14ac:dyDescent="0.25"/>
    <row r="1037477" customFormat="1" x14ac:dyDescent="0.25"/>
    <row r="1037478" customFormat="1" x14ac:dyDescent="0.25"/>
    <row r="1037479" customFormat="1" x14ac:dyDescent="0.25"/>
    <row r="1037480" customFormat="1" x14ac:dyDescent="0.25"/>
    <row r="1037481" customFormat="1" x14ac:dyDescent="0.25"/>
    <row r="1037482" customFormat="1" x14ac:dyDescent="0.25"/>
    <row r="1037483" customFormat="1" x14ac:dyDescent="0.25"/>
    <row r="1037484" customFormat="1" x14ac:dyDescent="0.25"/>
    <row r="1037485" customFormat="1" x14ac:dyDescent="0.25"/>
    <row r="1037486" customFormat="1" x14ac:dyDescent="0.25"/>
    <row r="1037487" customFormat="1" x14ac:dyDescent="0.25"/>
    <row r="1037488" customFormat="1" x14ac:dyDescent="0.25"/>
    <row r="1037489" customFormat="1" x14ac:dyDescent="0.25"/>
    <row r="1037490" customFormat="1" x14ac:dyDescent="0.25"/>
    <row r="1037491" customFormat="1" x14ac:dyDescent="0.25"/>
    <row r="1037492" customFormat="1" x14ac:dyDescent="0.25"/>
    <row r="1037493" customFormat="1" x14ac:dyDescent="0.25"/>
    <row r="1037494" customFormat="1" x14ac:dyDescent="0.25"/>
    <row r="1037495" customFormat="1" x14ac:dyDescent="0.25"/>
    <row r="1037496" customFormat="1" x14ac:dyDescent="0.25"/>
    <row r="1037497" customFormat="1" x14ac:dyDescent="0.25"/>
    <row r="1037498" customFormat="1" x14ac:dyDescent="0.25"/>
    <row r="1037499" customFormat="1" x14ac:dyDescent="0.25"/>
    <row r="1037500" customFormat="1" x14ac:dyDescent="0.25"/>
    <row r="1037501" customFormat="1" x14ac:dyDescent="0.25"/>
    <row r="1037502" customFormat="1" x14ac:dyDescent="0.25"/>
    <row r="1037503" customFormat="1" x14ac:dyDescent="0.25"/>
    <row r="1037504" customFormat="1" x14ac:dyDescent="0.25"/>
    <row r="1037505" customFormat="1" x14ac:dyDescent="0.25"/>
    <row r="1037506" customFormat="1" x14ac:dyDescent="0.25"/>
    <row r="1037507" customFormat="1" x14ac:dyDescent="0.25"/>
    <row r="1037508" customFormat="1" x14ac:dyDescent="0.25"/>
    <row r="1037509" customFormat="1" x14ac:dyDescent="0.25"/>
    <row r="1037510" customFormat="1" x14ac:dyDescent="0.25"/>
    <row r="1037511" customFormat="1" x14ac:dyDescent="0.25"/>
    <row r="1037512" customFormat="1" x14ac:dyDescent="0.25"/>
    <row r="1037513" customFormat="1" x14ac:dyDescent="0.25"/>
    <row r="1037514" customFormat="1" x14ac:dyDescent="0.25"/>
    <row r="1037515" customFormat="1" x14ac:dyDescent="0.25"/>
    <row r="1037516" customFormat="1" x14ac:dyDescent="0.25"/>
    <row r="1037517" customFormat="1" x14ac:dyDescent="0.25"/>
    <row r="1037518" customFormat="1" x14ac:dyDescent="0.25"/>
    <row r="1037519" customFormat="1" x14ac:dyDescent="0.25"/>
    <row r="1037520" customFormat="1" x14ac:dyDescent="0.25"/>
    <row r="1037521" customFormat="1" x14ac:dyDescent="0.25"/>
    <row r="1037522" customFormat="1" x14ac:dyDescent="0.25"/>
    <row r="1037523" customFormat="1" x14ac:dyDescent="0.25"/>
    <row r="1037524" customFormat="1" x14ac:dyDescent="0.25"/>
    <row r="1037525" customFormat="1" x14ac:dyDescent="0.25"/>
    <row r="1037526" customFormat="1" x14ac:dyDescent="0.25"/>
    <row r="1037527" customFormat="1" x14ac:dyDescent="0.25"/>
    <row r="1037528" customFormat="1" x14ac:dyDescent="0.25"/>
    <row r="1037529" customFormat="1" x14ac:dyDescent="0.25"/>
    <row r="1037530" customFormat="1" x14ac:dyDescent="0.25"/>
    <row r="1037531" customFormat="1" x14ac:dyDescent="0.25"/>
    <row r="1037532" customFormat="1" x14ac:dyDescent="0.25"/>
    <row r="1037533" customFormat="1" x14ac:dyDescent="0.25"/>
    <row r="1037534" customFormat="1" x14ac:dyDescent="0.25"/>
    <row r="1037535" customFormat="1" x14ac:dyDescent="0.25"/>
    <row r="1037536" customFormat="1" x14ac:dyDescent="0.25"/>
    <row r="1037537" customFormat="1" x14ac:dyDescent="0.25"/>
    <row r="1037538" customFormat="1" x14ac:dyDescent="0.25"/>
    <row r="1037539" customFormat="1" x14ac:dyDescent="0.25"/>
    <row r="1037540" customFormat="1" x14ac:dyDescent="0.25"/>
    <row r="1037541" customFormat="1" x14ac:dyDescent="0.25"/>
    <row r="1037542" customFormat="1" x14ac:dyDescent="0.25"/>
    <row r="1037543" customFormat="1" x14ac:dyDescent="0.25"/>
    <row r="1037544" customFormat="1" x14ac:dyDescent="0.25"/>
    <row r="1037545" customFormat="1" x14ac:dyDescent="0.25"/>
    <row r="1037546" customFormat="1" x14ac:dyDescent="0.25"/>
    <row r="1037547" customFormat="1" x14ac:dyDescent="0.25"/>
    <row r="1037548" customFormat="1" x14ac:dyDescent="0.25"/>
    <row r="1037549" customFormat="1" x14ac:dyDescent="0.25"/>
    <row r="1037550" customFormat="1" x14ac:dyDescent="0.25"/>
    <row r="1037551" customFormat="1" x14ac:dyDescent="0.25"/>
    <row r="1037552" customFormat="1" x14ac:dyDescent="0.25"/>
    <row r="1037553" customFormat="1" x14ac:dyDescent="0.25"/>
    <row r="1037554" customFormat="1" x14ac:dyDescent="0.25"/>
    <row r="1037555" customFormat="1" x14ac:dyDescent="0.25"/>
    <row r="1037556" customFormat="1" x14ac:dyDescent="0.25"/>
    <row r="1037557" customFormat="1" x14ac:dyDescent="0.25"/>
    <row r="1037558" customFormat="1" x14ac:dyDescent="0.25"/>
    <row r="1037559" customFormat="1" x14ac:dyDescent="0.25"/>
    <row r="1037560" customFormat="1" x14ac:dyDescent="0.25"/>
    <row r="1037561" customFormat="1" x14ac:dyDescent="0.25"/>
    <row r="1037562" customFormat="1" x14ac:dyDescent="0.25"/>
    <row r="1037563" customFormat="1" x14ac:dyDescent="0.25"/>
    <row r="1037564" customFormat="1" x14ac:dyDescent="0.25"/>
    <row r="1037565" customFormat="1" x14ac:dyDescent="0.25"/>
    <row r="1037566" customFormat="1" x14ac:dyDescent="0.25"/>
    <row r="1037567" customFormat="1" x14ac:dyDescent="0.25"/>
    <row r="1037568" customFormat="1" x14ac:dyDescent="0.25"/>
    <row r="1037569" customFormat="1" x14ac:dyDescent="0.25"/>
    <row r="1037570" customFormat="1" x14ac:dyDescent="0.25"/>
    <row r="1037571" customFormat="1" x14ac:dyDescent="0.25"/>
    <row r="1037572" customFormat="1" x14ac:dyDescent="0.25"/>
    <row r="1037573" customFormat="1" x14ac:dyDescent="0.25"/>
    <row r="1037574" customFormat="1" x14ac:dyDescent="0.25"/>
    <row r="1037575" customFormat="1" x14ac:dyDescent="0.25"/>
    <row r="1037576" customFormat="1" x14ac:dyDescent="0.25"/>
    <row r="1037577" customFormat="1" x14ac:dyDescent="0.25"/>
    <row r="1037578" customFormat="1" x14ac:dyDescent="0.25"/>
    <row r="1037579" customFormat="1" x14ac:dyDescent="0.25"/>
    <row r="1037580" customFormat="1" x14ac:dyDescent="0.25"/>
    <row r="1037581" customFormat="1" x14ac:dyDescent="0.25"/>
    <row r="1037582" customFormat="1" x14ac:dyDescent="0.25"/>
    <row r="1037583" customFormat="1" x14ac:dyDescent="0.25"/>
    <row r="1037584" customFormat="1" x14ac:dyDescent="0.25"/>
    <row r="1037585" customFormat="1" x14ac:dyDescent="0.25"/>
    <row r="1037586" customFormat="1" x14ac:dyDescent="0.25"/>
    <row r="1037587" customFormat="1" x14ac:dyDescent="0.25"/>
    <row r="1037588" customFormat="1" x14ac:dyDescent="0.25"/>
    <row r="1037589" customFormat="1" x14ac:dyDescent="0.25"/>
    <row r="1037590" customFormat="1" x14ac:dyDescent="0.25"/>
    <row r="1037591" customFormat="1" x14ac:dyDescent="0.25"/>
    <row r="1037592" customFormat="1" x14ac:dyDescent="0.25"/>
    <row r="1037593" customFormat="1" x14ac:dyDescent="0.25"/>
    <row r="1037594" customFormat="1" x14ac:dyDescent="0.25"/>
    <row r="1037595" customFormat="1" x14ac:dyDescent="0.25"/>
    <row r="1037596" customFormat="1" x14ac:dyDescent="0.25"/>
    <row r="1037597" customFormat="1" x14ac:dyDescent="0.25"/>
    <row r="1037598" customFormat="1" x14ac:dyDescent="0.25"/>
    <row r="1037599" customFormat="1" x14ac:dyDescent="0.25"/>
    <row r="1037600" customFormat="1" x14ac:dyDescent="0.25"/>
    <row r="1037601" customFormat="1" x14ac:dyDescent="0.25"/>
    <row r="1037602" customFormat="1" x14ac:dyDescent="0.25"/>
    <row r="1037603" customFormat="1" x14ac:dyDescent="0.25"/>
    <row r="1037604" customFormat="1" x14ac:dyDescent="0.25"/>
    <row r="1037605" customFormat="1" x14ac:dyDescent="0.25"/>
    <row r="1037606" customFormat="1" x14ac:dyDescent="0.25"/>
    <row r="1037607" customFormat="1" x14ac:dyDescent="0.25"/>
    <row r="1037608" customFormat="1" x14ac:dyDescent="0.25"/>
    <row r="1037609" customFormat="1" x14ac:dyDescent="0.25"/>
    <row r="1037610" customFormat="1" x14ac:dyDescent="0.25"/>
    <row r="1037611" customFormat="1" x14ac:dyDescent="0.25"/>
    <row r="1037612" customFormat="1" x14ac:dyDescent="0.25"/>
    <row r="1037613" customFormat="1" x14ac:dyDescent="0.25"/>
    <row r="1037614" customFormat="1" x14ac:dyDescent="0.25"/>
    <row r="1037615" customFormat="1" x14ac:dyDescent="0.25"/>
    <row r="1037616" customFormat="1" x14ac:dyDescent="0.25"/>
    <row r="1037617" customFormat="1" x14ac:dyDescent="0.25"/>
    <row r="1037618" customFormat="1" x14ac:dyDescent="0.25"/>
    <row r="1037619" customFormat="1" x14ac:dyDescent="0.25"/>
    <row r="1037620" customFormat="1" x14ac:dyDescent="0.25"/>
    <row r="1037621" customFormat="1" x14ac:dyDescent="0.25"/>
    <row r="1037622" customFormat="1" x14ac:dyDescent="0.25"/>
    <row r="1037623" customFormat="1" x14ac:dyDescent="0.25"/>
    <row r="1037624" customFormat="1" x14ac:dyDescent="0.25"/>
    <row r="1037625" customFormat="1" x14ac:dyDescent="0.25"/>
    <row r="1037626" customFormat="1" x14ac:dyDescent="0.25"/>
    <row r="1037627" customFormat="1" x14ac:dyDescent="0.25"/>
    <row r="1037628" customFormat="1" x14ac:dyDescent="0.25"/>
    <row r="1037629" customFormat="1" x14ac:dyDescent="0.25"/>
    <row r="1037630" customFormat="1" x14ac:dyDescent="0.25"/>
    <row r="1037631" customFormat="1" x14ac:dyDescent="0.25"/>
    <row r="1037632" customFormat="1" x14ac:dyDescent="0.25"/>
    <row r="1037633" customFormat="1" x14ac:dyDescent="0.25"/>
    <row r="1037634" customFormat="1" x14ac:dyDescent="0.25"/>
    <row r="1037635" customFormat="1" x14ac:dyDescent="0.25"/>
    <row r="1037636" customFormat="1" x14ac:dyDescent="0.25"/>
    <row r="1037637" customFormat="1" x14ac:dyDescent="0.25"/>
    <row r="1037638" customFormat="1" x14ac:dyDescent="0.25"/>
    <row r="1037639" customFormat="1" x14ac:dyDescent="0.25"/>
    <row r="1037640" customFormat="1" x14ac:dyDescent="0.25"/>
    <row r="1037641" customFormat="1" x14ac:dyDescent="0.25"/>
    <row r="1037642" customFormat="1" x14ac:dyDescent="0.25"/>
    <row r="1037643" customFormat="1" x14ac:dyDescent="0.25"/>
    <row r="1037644" customFormat="1" x14ac:dyDescent="0.25"/>
    <row r="1037645" customFormat="1" x14ac:dyDescent="0.25"/>
    <row r="1037646" customFormat="1" x14ac:dyDescent="0.25"/>
    <row r="1037647" customFormat="1" x14ac:dyDescent="0.25"/>
    <row r="1037648" customFormat="1" x14ac:dyDescent="0.25"/>
    <row r="1037649" customFormat="1" x14ac:dyDescent="0.25"/>
    <row r="1037650" customFormat="1" x14ac:dyDescent="0.25"/>
    <row r="1037651" customFormat="1" x14ac:dyDescent="0.25"/>
    <row r="1037652" customFormat="1" x14ac:dyDescent="0.25"/>
    <row r="1037653" customFormat="1" x14ac:dyDescent="0.25"/>
    <row r="1037654" customFormat="1" x14ac:dyDescent="0.25"/>
    <row r="1037655" customFormat="1" x14ac:dyDescent="0.25"/>
    <row r="1037656" customFormat="1" x14ac:dyDescent="0.25"/>
    <row r="1037657" customFormat="1" x14ac:dyDescent="0.25"/>
    <row r="1037658" customFormat="1" x14ac:dyDescent="0.25"/>
    <row r="1037659" customFormat="1" x14ac:dyDescent="0.25"/>
    <row r="1037660" customFormat="1" x14ac:dyDescent="0.25"/>
    <row r="1037661" customFormat="1" x14ac:dyDescent="0.25"/>
    <row r="1037662" customFormat="1" x14ac:dyDescent="0.25"/>
    <row r="1037663" customFormat="1" x14ac:dyDescent="0.25"/>
    <row r="1037664" customFormat="1" x14ac:dyDescent="0.25"/>
    <row r="1037665" customFormat="1" x14ac:dyDescent="0.25"/>
    <row r="1037666" customFormat="1" x14ac:dyDescent="0.25"/>
    <row r="1037667" customFormat="1" x14ac:dyDescent="0.25"/>
    <row r="1037668" customFormat="1" x14ac:dyDescent="0.25"/>
    <row r="1037669" customFormat="1" x14ac:dyDescent="0.25"/>
    <row r="1037670" customFormat="1" x14ac:dyDescent="0.25"/>
    <row r="1037671" customFormat="1" x14ac:dyDescent="0.25"/>
    <row r="1037672" customFormat="1" x14ac:dyDescent="0.25"/>
    <row r="1037673" customFormat="1" x14ac:dyDescent="0.25"/>
    <row r="1037674" customFormat="1" x14ac:dyDescent="0.25"/>
    <row r="1037675" customFormat="1" x14ac:dyDescent="0.25"/>
    <row r="1037676" customFormat="1" x14ac:dyDescent="0.25"/>
    <row r="1037677" customFormat="1" x14ac:dyDescent="0.25"/>
    <row r="1037678" customFormat="1" x14ac:dyDescent="0.25"/>
    <row r="1037679" customFormat="1" x14ac:dyDescent="0.25"/>
    <row r="1037680" customFormat="1" x14ac:dyDescent="0.25"/>
    <row r="1037681" customFormat="1" x14ac:dyDescent="0.25"/>
    <row r="1037682" customFormat="1" x14ac:dyDescent="0.25"/>
    <row r="1037683" customFormat="1" x14ac:dyDescent="0.25"/>
    <row r="1037684" customFormat="1" x14ac:dyDescent="0.25"/>
    <row r="1037685" customFormat="1" x14ac:dyDescent="0.25"/>
    <row r="1037686" customFormat="1" x14ac:dyDescent="0.25"/>
    <row r="1037687" customFormat="1" x14ac:dyDescent="0.25"/>
    <row r="1037688" customFormat="1" x14ac:dyDescent="0.25"/>
    <row r="1037689" customFormat="1" x14ac:dyDescent="0.25"/>
    <row r="1037690" customFormat="1" x14ac:dyDescent="0.25"/>
    <row r="1037691" customFormat="1" x14ac:dyDescent="0.25"/>
    <row r="1037692" customFormat="1" x14ac:dyDescent="0.25"/>
    <row r="1037693" customFormat="1" x14ac:dyDescent="0.25"/>
    <row r="1037694" customFormat="1" x14ac:dyDescent="0.25"/>
    <row r="1037695" customFormat="1" x14ac:dyDescent="0.25"/>
    <row r="1037696" customFormat="1" x14ac:dyDescent="0.25"/>
    <row r="1037697" customFormat="1" x14ac:dyDescent="0.25"/>
    <row r="1037698" customFormat="1" x14ac:dyDescent="0.25"/>
    <row r="1037699" customFormat="1" x14ac:dyDescent="0.25"/>
    <row r="1037700" customFormat="1" x14ac:dyDescent="0.25"/>
    <row r="1037701" customFormat="1" x14ac:dyDescent="0.25"/>
    <row r="1037702" customFormat="1" x14ac:dyDescent="0.25"/>
    <row r="1037703" customFormat="1" x14ac:dyDescent="0.25"/>
    <row r="1037704" customFormat="1" x14ac:dyDescent="0.25"/>
    <row r="1037705" customFormat="1" x14ac:dyDescent="0.25"/>
    <row r="1037706" customFormat="1" x14ac:dyDescent="0.25"/>
    <row r="1037707" customFormat="1" x14ac:dyDescent="0.25"/>
    <row r="1037708" customFormat="1" x14ac:dyDescent="0.25"/>
    <row r="1037709" customFormat="1" x14ac:dyDescent="0.25"/>
    <row r="1037710" customFormat="1" x14ac:dyDescent="0.25"/>
    <row r="1037711" customFormat="1" x14ac:dyDescent="0.25"/>
    <row r="1037712" customFormat="1" x14ac:dyDescent="0.25"/>
    <row r="1037713" customFormat="1" x14ac:dyDescent="0.25"/>
    <row r="1037714" customFormat="1" x14ac:dyDescent="0.25"/>
    <row r="1037715" customFormat="1" x14ac:dyDescent="0.25"/>
    <row r="1037716" customFormat="1" x14ac:dyDescent="0.25"/>
    <row r="1037717" customFormat="1" x14ac:dyDescent="0.25"/>
    <row r="1037718" customFormat="1" x14ac:dyDescent="0.25"/>
    <row r="1037719" customFormat="1" x14ac:dyDescent="0.25"/>
    <row r="1037720" customFormat="1" x14ac:dyDescent="0.25"/>
    <row r="1037721" customFormat="1" x14ac:dyDescent="0.25"/>
    <row r="1037722" customFormat="1" x14ac:dyDescent="0.25"/>
    <row r="1037723" customFormat="1" x14ac:dyDescent="0.25"/>
    <row r="1037724" customFormat="1" x14ac:dyDescent="0.25"/>
    <row r="1037725" customFormat="1" x14ac:dyDescent="0.25"/>
    <row r="1037726" customFormat="1" x14ac:dyDescent="0.25"/>
    <row r="1037727" customFormat="1" x14ac:dyDescent="0.25"/>
    <row r="1037728" customFormat="1" x14ac:dyDescent="0.25"/>
    <row r="1037729" customFormat="1" x14ac:dyDescent="0.25"/>
    <row r="1037730" customFormat="1" x14ac:dyDescent="0.25"/>
    <row r="1037731" customFormat="1" x14ac:dyDescent="0.25"/>
    <row r="1037732" customFormat="1" x14ac:dyDescent="0.25"/>
    <row r="1037733" customFormat="1" x14ac:dyDescent="0.25"/>
    <row r="1037734" customFormat="1" x14ac:dyDescent="0.25"/>
    <row r="1037735" customFormat="1" x14ac:dyDescent="0.25"/>
    <row r="1037736" customFormat="1" x14ac:dyDescent="0.25"/>
    <row r="1037737" customFormat="1" x14ac:dyDescent="0.25"/>
    <row r="1037738" customFormat="1" x14ac:dyDescent="0.25"/>
    <row r="1037739" customFormat="1" x14ac:dyDescent="0.25"/>
    <row r="1037740" customFormat="1" x14ac:dyDescent="0.25"/>
    <row r="1037741" customFormat="1" x14ac:dyDescent="0.25"/>
    <row r="1037742" customFormat="1" x14ac:dyDescent="0.25"/>
    <row r="1037743" customFormat="1" x14ac:dyDescent="0.25"/>
    <row r="1037744" customFormat="1" x14ac:dyDescent="0.25"/>
    <row r="1037745" customFormat="1" x14ac:dyDescent="0.25"/>
    <row r="1037746" customFormat="1" x14ac:dyDescent="0.25"/>
    <row r="1037747" customFormat="1" x14ac:dyDescent="0.25"/>
    <row r="1037748" customFormat="1" x14ac:dyDescent="0.25"/>
    <row r="1037749" customFormat="1" x14ac:dyDescent="0.25"/>
    <row r="1037750" customFormat="1" x14ac:dyDescent="0.25"/>
    <row r="1037751" customFormat="1" x14ac:dyDescent="0.25"/>
    <row r="1037752" customFormat="1" x14ac:dyDescent="0.25"/>
    <row r="1037753" customFormat="1" x14ac:dyDescent="0.25"/>
    <row r="1037754" customFormat="1" x14ac:dyDescent="0.25"/>
    <row r="1037755" customFormat="1" x14ac:dyDescent="0.25"/>
    <row r="1037756" customFormat="1" x14ac:dyDescent="0.25"/>
    <row r="1037757" customFormat="1" x14ac:dyDescent="0.25"/>
    <row r="1037758" customFormat="1" x14ac:dyDescent="0.25"/>
    <row r="1037759" customFormat="1" x14ac:dyDescent="0.25"/>
    <row r="1037760" customFormat="1" x14ac:dyDescent="0.25"/>
    <row r="1037761" customFormat="1" x14ac:dyDescent="0.25"/>
    <row r="1037762" customFormat="1" x14ac:dyDescent="0.25"/>
    <row r="1037763" customFormat="1" x14ac:dyDescent="0.25"/>
    <row r="1037764" customFormat="1" x14ac:dyDescent="0.25"/>
    <row r="1037765" customFormat="1" x14ac:dyDescent="0.25"/>
    <row r="1037766" customFormat="1" x14ac:dyDescent="0.25"/>
    <row r="1037767" customFormat="1" x14ac:dyDescent="0.25"/>
    <row r="1037768" customFormat="1" x14ac:dyDescent="0.25"/>
    <row r="1037769" customFormat="1" x14ac:dyDescent="0.25"/>
    <row r="1037770" customFormat="1" x14ac:dyDescent="0.25"/>
    <row r="1037771" customFormat="1" x14ac:dyDescent="0.25"/>
    <row r="1037772" customFormat="1" x14ac:dyDescent="0.25"/>
    <row r="1037773" customFormat="1" x14ac:dyDescent="0.25"/>
    <row r="1037774" customFormat="1" x14ac:dyDescent="0.25"/>
    <row r="1037775" customFormat="1" x14ac:dyDescent="0.25"/>
    <row r="1037776" customFormat="1" x14ac:dyDescent="0.25"/>
    <row r="1037777" customFormat="1" x14ac:dyDescent="0.25"/>
    <row r="1037778" customFormat="1" x14ac:dyDescent="0.25"/>
    <row r="1037779" customFormat="1" x14ac:dyDescent="0.25"/>
    <row r="1037780" customFormat="1" x14ac:dyDescent="0.25"/>
    <row r="1037781" customFormat="1" x14ac:dyDescent="0.25"/>
    <row r="1037782" customFormat="1" x14ac:dyDescent="0.25"/>
    <row r="1037783" customFormat="1" x14ac:dyDescent="0.25"/>
    <row r="1037784" customFormat="1" x14ac:dyDescent="0.25"/>
    <row r="1037785" customFormat="1" x14ac:dyDescent="0.25"/>
    <row r="1037786" customFormat="1" x14ac:dyDescent="0.25"/>
    <row r="1037787" customFormat="1" x14ac:dyDescent="0.25"/>
    <row r="1037788" customFormat="1" x14ac:dyDescent="0.25"/>
    <row r="1037789" customFormat="1" x14ac:dyDescent="0.25"/>
    <row r="1037790" customFormat="1" x14ac:dyDescent="0.25"/>
    <row r="1037791" customFormat="1" x14ac:dyDescent="0.25"/>
    <row r="1037792" customFormat="1" x14ac:dyDescent="0.25"/>
    <row r="1037793" customFormat="1" x14ac:dyDescent="0.25"/>
    <row r="1037794" customFormat="1" x14ac:dyDescent="0.25"/>
    <row r="1037795" customFormat="1" x14ac:dyDescent="0.25"/>
    <row r="1037796" customFormat="1" x14ac:dyDescent="0.25"/>
    <row r="1037797" customFormat="1" x14ac:dyDescent="0.25"/>
    <row r="1037798" customFormat="1" x14ac:dyDescent="0.25"/>
    <row r="1037799" customFormat="1" x14ac:dyDescent="0.25"/>
    <row r="1037800" customFormat="1" x14ac:dyDescent="0.25"/>
    <row r="1037801" customFormat="1" x14ac:dyDescent="0.25"/>
    <row r="1037802" customFormat="1" x14ac:dyDescent="0.25"/>
    <row r="1037803" customFormat="1" x14ac:dyDescent="0.25"/>
    <row r="1037804" customFormat="1" x14ac:dyDescent="0.25"/>
    <row r="1037805" customFormat="1" x14ac:dyDescent="0.25"/>
    <row r="1037806" customFormat="1" x14ac:dyDescent="0.25"/>
    <row r="1037807" customFormat="1" x14ac:dyDescent="0.25"/>
    <row r="1037808" customFormat="1" x14ac:dyDescent="0.25"/>
    <row r="1037809" customFormat="1" x14ac:dyDescent="0.25"/>
    <row r="1037810" customFormat="1" x14ac:dyDescent="0.25"/>
    <row r="1037811" customFormat="1" x14ac:dyDescent="0.25"/>
    <row r="1037812" customFormat="1" x14ac:dyDescent="0.25"/>
    <row r="1037813" customFormat="1" x14ac:dyDescent="0.25"/>
    <row r="1037814" customFormat="1" x14ac:dyDescent="0.25"/>
    <row r="1037815" customFormat="1" x14ac:dyDescent="0.25"/>
    <row r="1037816" customFormat="1" x14ac:dyDescent="0.25"/>
    <row r="1037817" customFormat="1" x14ac:dyDescent="0.25"/>
    <row r="1037818" customFormat="1" x14ac:dyDescent="0.25"/>
    <row r="1037819" customFormat="1" x14ac:dyDescent="0.25"/>
    <row r="1037820" customFormat="1" x14ac:dyDescent="0.25"/>
    <row r="1037821" customFormat="1" x14ac:dyDescent="0.25"/>
    <row r="1037822" customFormat="1" x14ac:dyDescent="0.25"/>
    <row r="1037823" customFormat="1" x14ac:dyDescent="0.25"/>
    <row r="1037824" customFormat="1" x14ac:dyDescent="0.25"/>
    <row r="1037825" customFormat="1" x14ac:dyDescent="0.25"/>
    <row r="1037826" customFormat="1" x14ac:dyDescent="0.25"/>
    <row r="1037827" customFormat="1" x14ac:dyDescent="0.25"/>
    <row r="1037828" customFormat="1" x14ac:dyDescent="0.25"/>
    <row r="1037829" customFormat="1" x14ac:dyDescent="0.25"/>
    <row r="1037830" customFormat="1" x14ac:dyDescent="0.25"/>
    <row r="1037831" customFormat="1" x14ac:dyDescent="0.25"/>
    <row r="1037832" customFormat="1" x14ac:dyDescent="0.25"/>
    <row r="1037833" customFormat="1" x14ac:dyDescent="0.25"/>
    <row r="1037834" customFormat="1" x14ac:dyDescent="0.25"/>
    <row r="1037835" customFormat="1" x14ac:dyDescent="0.25"/>
    <row r="1037836" customFormat="1" x14ac:dyDescent="0.25"/>
    <row r="1037837" customFormat="1" x14ac:dyDescent="0.25"/>
    <row r="1037838" customFormat="1" x14ac:dyDescent="0.25"/>
    <row r="1037839" customFormat="1" x14ac:dyDescent="0.25"/>
    <row r="1037840" customFormat="1" x14ac:dyDescent="0.25"/>
    <row r="1037841" customFormat="1" x14ac:dyDescent="0.25"/>
    <row r="1037842" customFormat="1" x14ac:dyDescent="0.25"/>
    <row r="1037843" customFormat="1" x14ac:dyDescent="0.25"/>
    <row r="1037844" customFormat="1" x14ac:dyDescent="0.25"/>
    <row r="1037845" customFormat="1" x14ac:dyDescent="0.25"/>
    <row r="1037846" customFormat="1" x14ac:dyDescent="0.25"/>
    <row r="1037847" customFormat="1" x14ac:dyDescent="0.25"/>
    <row r="1037848" customFormat="1" x14ac:dyDescent="0.25"/>
    <row r="1037849" customFormat="1" x14ac:dyDescent="0.25"/>
    <row r="1037850" customFormat="1" x14ac:dyDescent="0.25"/>
    <row r="1037851" customFormat="1" x14ac:dyDescent="0.25"/>
    <row r="1037852" customFormat="1" x14ac:dyDescent="0.25"/>
    <row r="1037853" customFormat="1" x14ac:dyDescent="0.25"/>
    <row r="1037854" customFormat="1" x14ac:dyDescent="0.25"/>
    <row r="1037855" customFormat="1" x14ac:dyDescent="0.25"/>
    <row r="1037856" customFormat="1" x14ac:dyDescent="0.25"/>
    <row r="1037857" customFormat="1" x14ac:dyDescent="0.25"/>
    <row r="1037858" customFormat="1" x14ac:dyDescent="0.25"/>
    <row r="1037859" customFormat="1" x14ac:dyDescent="0.25"/>
    <row r="1037860" customFormat="1" x14ac:dyDescent="0.25"/>
    <row r="1037861" customFormat="1" x14ac:dyDescent="0.25"/>
    <row r="1037862" customFormat="1" x14ac:dyDescent="0.25"/>
    <row r="1037863" customFormat="1" x14ac:dyDescent="0.25"/>
    <row r="1037864" customFormat="1" x14ac:dyDescent="0.25"/>
    <row r="1037865" customFormat="1" x14ac:dyDescent="0.25"/>
    <row r="1037866" customFormat="1" x14ac:dyDescent="0.25"/>
    <row r="1037867" customFormat="1" x14ac:dyDescent="0.25"/>
    <row r="1037868" customFormat="1" x14ac:dyDescent="0.25"/>
    <row r="1037869" customFormat="1" x14ac:dyDescent="0.25"/>
    <row r="1037870" customFormat="1" x14ac:dyDescent="0.25"/>
    <row r="1037871" customFormat="1" x14ac:dyDescent="0.25"/>
    <row r="1037872" customFormat="1" x14ac:dyDescent="0.25"/>
    <row r="1037873" customFormat="1" x14ac:dyDescent="0.25"/>
    <row r="1037874" customFormat="1" x14ac:dyDescent="0.25"/>
    <row r="1037875" customFormat="1" x14ac:dyDescent="0.25"/>
    <row r="1037876" customFormat="1" x14ac:dyDescent="0.25"/>
    <row r="1037877" customFormat="1" x14ac:dyDescent="0.25"/>
    <row r="1037878" customFormat="1" x14ac:dyDescent="0.25"/>
    <row r="1037879" customFormat="1" x14ac:dyDescent="0.25"/>
    <row r="1037880" customFormat="1" x14ac:dyDescent="0.25"/>
    <row r="1037881" customFormat="1" x14ac:dyDescent="0.25"/>
    <row r="1037882" customFormat="1" x14ac:dyDescent="0.25"/>
    <row r="1037883" customFormat="1" x14ac:dyDescent="0.25"/>
    <row r="1037884" customFormat="1" x14ac:dyDescent="0.25"/>
    <row r="1037885" customFormat="1" x14ac:dyDescent="0.25"/>
    <row r="1037886" customFormat="1" x14ac:dyDescent="0.25"/>
    <row r="1037887" customFormat="1" x14ac:dyDescent="0.25"/>
    <row r="1037888" customFormat="1" x14ac:dyDescent="0.25"/>
    <row r="1037889" customFormat="1" x14ac:dyDescent="0.25"/>
    <row r="1037890" customFormat="1" x14ac:dyDescent="0.25"/>
    <row r="1037891" customFormat="1" x14ac:dyDescent="0.25"/>
    <row r="1037892" customFormat="1" x14ac:dyDescent="0.25"/>
    <row r="1037893" customFormat="1" x14ac:dyDescent="0.25"/>
    <row r="1037894" customFormat="1" x14ac:dyDescent="0.25"/>
    <row r="1037895" customFormat="1" x14ac:dyDescent="0.25"/>
    <row r="1037896" customFormat="1" x14ac:dyDescent="0.25"/>
    <row r="1037897" customFormat="1" x14ac:dyDescent="0.25"/>
    <row r="1037898" customFormat="1" x14ac:dyDescent="0.25"/>
    <row r="1037899" customFormat="1" x14ac:dyDescent="0.25"/>
    <row r="1037900" customFormat="1" x14ac:dyDescent="0.25"/>
    <row r="1037901" customFormat="1" x14ac:dyDescent="0.25"/>
    <row r="1037902" customFormat="1" x14ac:dyDescent="0.25"/>
    <row r="1037903" customFormat="1" x14ac:dyDescent="0.25"/>
    <row r="1037904" customFormat="1" x14ac:dyDescent="0.25"/>
    <row r="1037905" customFormat="1" x14ac:dyDescent="0.25"/>
    <row r="1037906" customFormat="1" x14ac:dyDescent="0.25"/>
    <row r="1037907" customFormat="1" x14ac:dyDescent="0.25"/>
    <row r="1037908" customFormat="1" x14ac:dyDescent="0.25"/>
    <row r="1037909" customFormat="1" x14ac:dyDescent="0.25"/>
    <row r="1037910" customFormat="1" x14ac:dyDescent="0.25"/>
    <row r="1037911" customFormat="1" x14ac:dyDescent="0.25"/>
    <row r="1037912" customFormat="1" x14ac:dyDescent="0.25"/>
    <row r="1037913" customFormat="1" x14ac:dyDescent="0.25"/>
    <row r="1037914" customFormat="1" x14ac:dyDescent="0.25"/>
    <row r="1037915" customFormat="1" x14ac:dyDescent="0.25"/>
    <row r="1037916" customFormat="1" x14ac:dyDescent="0.25"/>
    <row r="1037917" customFormat="1" x14ac:dyDescent="0.25"/>
    <row r="1037918" customFormat="1" x14ac:dyDescent="0.25"/>
    <row r="1037919" customFormat="1" x14ac:dyDescent="0.25"/>
    <row r="1037920" customFormat="1" x14ac:dyDescent="0.25"/>
    <row r="1037921" customFormat="1" x14ac:dyDescent="0.25"/>
    <row r="1037922" customFormat="1" x14ac:dyDescent="0.25"/>
    <row r="1037923" customFormat="1" x14ac:dyDescent="0.25"/>
    <row r="1037924" customFormat="1" x14ac:dyDescent="0.25"/>
    <row r="1037925" customFormat="1" x14ac:dyDescent="0.25"/>
    <row r="1037926" customFormat="1" x14ac:dyDescent="0.25"/>
    <row r="1037927" customFormat="1" x14ac:dyDescent="0.25"/>
    <row r="1037928" customFormat="1" x14ac:dyDescent="0.25"/>
    <row r="1037929" customFormat="1" x14ac:dyDescent="0.25"/>
    <row r="1037930" customFormat="1" x14ac:dyDescent="0.25"/>
    <row r="1037931" customFormat="1" x14ac:dyDescent="0.25"/>
    <row r="1037932" customFormat="1" x14ac:dyDescent="0.25"/>
    <row r="1037933" customFormat="1" x14ac:dyDescent="0.25"/>
    <row r="1037934" customFormat="1" x14ac:dyDescent="0.25"/>
    <row r="1037935" customFormat="1" x14ac:dyDescent="0.25"/>
    <row r="1037936" customFormat="1" x14ac:dyDescent="0.25"/>
    <row r="1037937" customFormat="1" x14ac:dyDescent="0.25"/>
    <row r="1037938" customFormat="1" x14ac:dyDescent="0.25"/>
    <row r="1037939" customFormat="1" x14ac:dyDescent="0.25"/>
    <row r="1037940" customFormat="1" x14ac:dyDescent="0.25"/>
    <row r="1037941" customFormat="1" x14ac:dyDescent="0.25"/>
    <row r="1037942" customFormat="1" x14ac:dyDescent="0.25"/>
    <row r="1037943" customFormat="1" x14ac:dyDescent="0.25"/>
    <row r="1037944" customFormat="1" x14ac:dyDescent="0.25"/>
    <row r="1037945" customFormat="1" x14ac:dyDescent="0.25"/>
    <row r="1037946" customFormat="1" x14ac:dyDescent="0.25"/>
    <row r="1037947" customFormat="1" x14ac:dyDescent="0.25"/>
    <row r="1037948" customFormat="1" x14ac:dyDescent="0.25"/>
    <row r="1037949" customFormat="1" x14ac:dyDescent="0.25"/>
    <row r="1037950" customFormat="1" x14ac:dyDescent="0.25"/>
    <row r="1037951" customFormat="1" x14ac:dyDescent="0.25"/>
    <row r="1037952" customFormat="1" x14ac:dyDescent="0.25"/>
    <row r="1037953" customFormat="1" x14ac:dyDescent="0.25"/>
    <row r="1037954" customFormat="1" x14ac:dyDescent="0.25"/>
    <row r="1037955" customFormat="1" x14ac:dyDescent="0.25"/>
    <row r="1037956" customFormat="1" x14ac:dyDescent="0.25"/>
    <row r="1037957" customFormat="1" x14ac:dyDescent="0.25"/>
    <row r="1037958" customFormat="1" x14ac:dyDescent="0.25"/>
    <row r="1037959" customFormat="1" x14ac:dyDescent="0.25"/>
    <row r="1037960" customFormat="1" x14ac:dyDescent="0.25"/>
    <row r="1037961" customFormat="1" x14ac:dyDescent="0.25"/>
    <row r="1037962" customFormat="1" x14ac:dyDescent="0.25"/>
    <row r="1037963" customFormat="1" x14ac:dyDescent="0.25"/>
    <row r="1037964" customFormat="1" x14ac:dyDescent="0.25"/>
    <row r="1037965" customFormat="1" x14ac:dyDescent="0.25"/>
    <row r="1037966" customFormat="1" x14ac:dyDescent="0.25"/>
    <row r="1037967" customFormat="1" x14ac:dyDescent="0.25"/>
    <row r="1037968" customFormat="1" x14ac:dyDescent="0.25"/>
    <row r="1037969" customFormat="1" x14ac:dyDescent="0.25"/>
    <row r="1037970" customFormat="1" x14ac:dyDescent="0.25"/>
    <row r="1037971" customFormat="1" x14ac:dyDescent="0.25"/>
    <row r="1037972" customFormat="1" x14ac:dyDescent="0.25"/>
    <row r="1037973" customFormat="1" x14ac:dyDescent="0.25"/>
    <row r="1037974" customFormat="1" x14ac:dyDescent="0.25"/>
    <row r="1037975" customFormat="1" x14ac:dyDescent="0.25"/>
    <row r="1037976" customFormat="1" x14ac:dyDescent="0.25"/>
    <row r="1037977" customFormat="1" x14ac:dyDescent="0.25"/>
    <row r="1037978" customFormat="1" x14ac:dyDescent="0.25"/>
    <row r="1037979" customFormat="1" x14ac:dyDescent="0.25"/>
    <row r="1037980" customFormat="1" x14ac:dyDescent="0.25"/>
    <row r="1037981" customFormat="1" x14ac:dyDescent="0.25"/>
    <row r="1037982" customFormat="1" x14ac:dyDescent="0.25"/>
    <row r="1037983" customFormat="1" x14ac:dyDescent="0.25"/>
    <row r="1037984" customFormat="1" x14ac:dyDescent="0.25"/>
    <row r="1037985" customFormat="1" x14ac:dyDescent="0.25"/>
    <row r="1037986" customFormat="1" x14ac:dyDescent="0.25"/>
    <row r="1037987" customFormat="1" x14ac:dyDescent="0.25"/>
    <row r="1037988" customFormat="1" x14ac:dyDescent="0.25"/>
    <row r="1037989" customFormat="1" x14ac:dyDescent="0.25"/>
    <row r="1037990" customFormat="1" x14ac:dyDescent="0.25"/>
    <row r="1037991" customFormat="1" x14ac:dyDescent="0.25"/>
    <row r="1037992" customFormat="1" x14ac:dyDescent="0.25"/>
    <row r="1037993" customFormat="1" x14ac:dyDescent="0.25"/>
    <row r="1037994" customFormat="1" x14ac:dyDescent="0.25"/>
    <row r="1037995" customFormat="1" x14ac:dyDescent="0.25"/>
    <row r="1037996" customFormat="1" x14ac:dyDescent="0.25"/>
    <row r="1037997" customFormat="1" x14ac:dyDescent="0.25"/>
    <row r="1037998" customFormat="1" x14ac:dyDescent="0.25"/>
    <row r="1037999" customFormat="1" x14ac:dyDescent="0.25"/>
    <row r="1038000" customFormat="1" x14ac:dyDescent="0.25"/>
    <row r="1038001" customFormat="1" x14ac:dyDescent="0.25"/>
    <row r="1038002" customFormat="1" x14ac:dyDescent="0.25"/>
    <row r="1038003" customFormat="1" x14ac:dyDescent="0.25"/>
    <row r="1038004" customFormat="1" x14ac:dyDescent="0.25"/>
    <row r="1038005" customFormat="1" x14ac:dyDescent="0.25"/>
    <row r="1038006" customFormat="1" x14ac:dyDescent="0.25"/>
    <row r="1038007" customFormat="1" x14ac:dyDescent="0.25"/>
    <row r="1038008" customFormat="1" x14ac:dyDescent="0.25"/>
    <row r="1038009" customFormat="1" x14ac:dyDescent="0.25"/>
    <row r="1038010" customFormat="1" x14ac:dyDescent="0.25"/>
    <row r="1038011" customFormat="1" x14ac:dyDescent="0.25"/>
    <row r="1038012" customFormat="1" x14ac:dyDescent="0.25"/>
    <row r="1038013" customFormat="1" x14ac:dyDescent="0.25"/>
    <row r="1038014" customFormat="1" x14ac:dyDescent="0.25"/>
    <row r="1038015" customFormat="1" x14ac:dyDescent="0.25"/>
    <row r="1038016" customFormat="1" x14ac:dyDescent="0.25"/>
    <row r="1038017" customFormat="1" x14ac:dyDescent="0.25"/>
    <row r="1038018" customFormat="1" x14ac:dyDescent="0.25"/>
    <row r="1038019" customFormat="1" x14ac:dyDescent="0.25"/>
    <row r="1038020" customFormat="1" x14ac:dyDescent="0.25"/>
    <row r="1038021" customFormat="1" x14ac:dyDescent="0.25"/>
    <row r="1038022" customFormat="1" x14ac:dyDescent="0.25"/>
    <row r="1038023" customFormat="1" x14ac:dyDescent="0.25"/>
    <row r="1038024" customFormat="1" x14ac:dyDescent="0.25"/>
    <row r="1038025" customFormat="1" x14ac:dyDescent="0.25"/>
    <row r="1038026" customFormat="1" x14ac:dyDescent="0.25"/>
    <row r="1038027" customFormat="1" x14ac:dyDescent="0.25"/>
    <row r="1038028" customFormat="1" x14ac:dyDescent="0.25"/>
    <row r="1038029" customFormat="1" x14ac:dyDescent="0.25"/>
    <row r="1038030" customFormat="1" x14ac:dyDescent="0.25"/>
    <row r="1038031" customFormat="1" x14ac:dyDescent="0.25"/>
    <row r="1038032" customFormat="1" x14ac:dyDescent="0.25"/>
    <row r="1038033" customFormat="1" x14ac:dyDescent="0.25"/>
    <row r="1038034" customFormat="1" x14ac:dyDescent="0.25"/>
    <row r="1038035" customFormat="1" x14ac:dyDescent="0.25"/>
    <row r="1038036" customFormat="1" x14ac:dyDescent="0.25"/>
    <row r="1038037" customFormat="1" x14ac:dyDescent="0.25"/>
    <row r="1038038" customFormat="1" x14ac:dyDescent="0.25"/>
    <row r="1038039" customFormat="1" x14ac:dyDescent="0.25"/>
    <row r="1038040" customFormat="1" x14ac:dyDescent="0.25"/>
    <row r="1038041" customFormat="1" x14ac:dyDescent="0.25"/>
    <row r="1038042" customFormat="1" x14ac:dyDescent="0.25"/>
    <row r="1038043" customFormat="1" x14ac:dyDescent="0.25"/>
    <row r="1038044" customFormat="1" x14ac:dyDescent="0.25"/>
    <row r="1038045" customFormat="1" x14ac:dyDescent="0.25"/>
    <row r="1038046" customFormat="1" x14ac:dyDescent="0.25"/>
    <row r="1038047" customFormat="1" x14ac:dyDescent="0.25"/>
    <row r="1038048" customFormat="1" x14ac:dyDescent="0.25"/>
    <row r="1038049" customFormat="1" x14ac:dyDescent="0.25"/>
    <row r="1038050" customFormat="1" x14ac:dyDescent="0.25"/>
    <row r="1038051" customFormat="1" x14ac:dyDescent="0.25"/>
    <row r="1038052" customFormat="1" x14ac:dyDescent="0.25"/>
    <row r="1038053" customFormat="1" x14ac:dyDescent="0.25"/>
    <row r="1038054" customFormat="1" x14ac:dyDescent="0.25"/>
    <row r="1038055" customFormat="1" x14ac:dyDescent="0.25"/>
    <row r="1038056" customFormat="1" x14ac:dyDescent="0.25"/>
    <row r="1038057" customFormat="1" x14ac:dyDescent="0.25"/>
    <row r="1038058" customFormat="1" x14ac:dyDescent="0.25"/>
    <row r="1038059" customFormat="1" x14ac:dyDescent="0.25"/>
    <row r="1038060" customFormat="1" x14ac:dyDescent="0.25"/>
    <row r="1038061" customFormat="1" x14ac:dyDescent="0.25"/>
    <row r="1038062" customFormat="1" x14ac:dyDescent="0.25"/>
    <row r="1038063" customFormat="1" x14ac:dyDescent="0.25"/>
    <row r="1038064" customFormat="1" x14ac:dyDescent="0.25"/>
    <row r="1038065" customFormat="1" x14ac:dyDescent="0.25"/>
    <row r="1038066" customFormat="1" x14ac:dyDescent="0.25"/>
    <row r="1038067" customFormat="1" x14ac:dyDescent="0.25"/>
    <row r="1038068" customFormat="1" x14ac:dyDescent="0.25"/>
    <row r="1038069" customFormat="1" x14ac:dyDescent="0.25"/>
    <row r="1038070" customFormat="1" x14ac:dyDescent="0.25"/>
    <row r="1038071" customFormat="1" x14ac:dyDescent="0.25"/>
    <row r="1038072" customFormat="1" x14ac:dyDescent="0.25"/>
    <row r="1038073" customFormat="1" x14ac:dyDescent="0.25"/>
    <row r="1038074" customFormat="1" x14ac:dyDescent="0.25"/>
    <row r="1038075" customFormat="1" x14ac:dyDescent="0.25"/>
    <row r="1038076" customFormat="1" x14ac:dyDescent="0.25"/>
    <row r="1038077" customFormat="1" x14ac:dyDescent="0.25"/>
    <row r="1038078" customFormat="1" x14ac:dyDescent="0.25"/>
    <row r="1038079" customFormat="1" x14ac:dyDescent="0.25"/>
    <row r="1038080" customFormat="1" x14ac:dyDescent="0.25"/>
    <row r="1038081" customFormat="1" x14ac:dyDescent="0.25"/>
    <row r="1038082" customFormat="1" x14ac:dyDescent="0.25"/>
    <row r="1038083" customFormat="1" x14ac:dyDescent="0.25"/>
    <row r="1038084" customFormat="1" x14ac:dyDescent="0.25"/>
    <row r="1038085" customFormat="1" x14ac:dyDescent="0.25"/>
    <row r="1038086" customFormat="1" x14ac:dyDescent="0.25"/>
    <row r="1038087" customFormat="1" x14ac:dyDescent="0.25"/>
    <row r="1038088" customFormat="1" x14ac:dyDescent="0.25"/>
    <row r="1038089" customFormat="1" x14ac:dyDescent="0.25"/>
    <row r="1038090" customFormat="1" x14ac:dyDescent="0.25"/>
    <row r="1038091" customFormat="1" x14ac:dyDescent="0.25"/>
    <row r="1038092" customFormat="1" x14ac:dyDescent="0.25"/>
    <row r="1038093" customFormat="1" x14ac:dyDescent="0.25"/>
    <row r="1038094" customFormat="1" x14ac:dyDescent="0.25"/>
    <row r="1038095" customFormat="1" x14ac:dyDescent="0.25"/>
    <row r="1038096" customFormat="1" x14ac:dyDescent="0.25"/>
    <row r="1038097" customFormat="1" x14ac:dyDescent="0.25"/>
    <row r="1038098" customFormat="1" x14ac:dyDescent="0.25"/>
    <row r="1038099" customFormat="1" x14ac:dyDescent="0.25"/>
    <row r="1038100" customFormat="1" x14ac:dyDescent="0.25"/>
    <row r="1038101" customFormat="1" x14ac:dyDescent="0.25"/>
    <row r="1038102" customFormat="1" x14ac:dyDescent="0.25"/>
    <row r="1038103" customFormat="1" x14ac:dyDescent="0.25"/>
    <row r="1038104" customFormat="1" x14ac:dyDescent="0.25"/>
    <row r="1038105" customFormat="1" x14ac:dyDescent="0.25"/>
    <row r="1038106" customFormat="1" x14ac:dyDescent="0.25"/>
    <row r="1038107" customFormat="1" x14ac:dyDescent="0.25"/>
    <row r="1038108" customFormat="1" x14ac:dyDescent="0.25"/>
    <row r="1038109" customFormat="1" x14ac:dyDescent="0.25"/>
    <row r="1038110" customFormat="1" x14ac:dyDescent="0.25"/>
    <row r="1038111" customFormat="1" x14ac:dyDescent="0.25"/>
    <row r="1038112" customFormat="1" x14ac:dyDescent="0.25"/>
    <row r="1038113" customFormat="1" x14ac:dyDescent="0.25"/>
    <row r="1038114" customFormat="1" x14ac:dyDescent="0.25"/>
    <row r="1038115" customFormat="1" x14ac:dyDescent="0.25"/>
    <row r="1038116" customFormat="1" x14ac:dyDescent="0.25"/>
    <row r="1038117" customFormat="1" x14ac:dyDescent="0.25"/>
    <row r="1038118" customFormat="1" x14ac:dyDescent="0.25"/>
    <row r="1038119" customFormat="1" x14ac:dyDescent="0.25"/>
    <row r="1038120" customFormat="1" x14ac:dyDescent="0.25"/>
    <row r="1038121" customFormat="1" x14ac:dyDescent="0.25"/>
    <row r="1038122" customFormat="1" x14ac:dyDescent="0.25"/>
    <row r="1038123" customFormat="1" x14ac:dyDescent="0.25"/>
    <row r="1038124" customFormat="1" x14ac:dyDescent="0.25"/>
    <row r="1038125" customFormat="1" x14ac:dyDescent="0.25"/>
    <row r="1038126" customFormat="1" x14ac:dyDescent="0.25"/>
    <row r="1038127" customFormat="1" x14ac:dyDescent="0.25"/>
    <row r="1038128" customFormat="1" x14ac:dyDescent="0.25"/>
    <row r="1038129" customFormat="1" x14ac:dyDescent="0.25"/>
    <row r="1038130" customFormat="1" x14ac:dyDescent="0.25"/>
    <row r="1038131" customFormat="1" x14ac:dyDescent="0.25"/>
    <row r="1038132" customFormat="1" x14ac:dyDescent="0.25"/>
    <row r="1038133" customFormat="1" x14ac:dyDescent="0.25"/>
    <row r="1038134" customFormat="1" x14ac:dyDescent="0.25"/>
    <row r="1038135" customFormat="1" x14ac:dyDescent="0.25"/>
    <row r="1038136" customFormat="1" x14ac:dyDescent="0.25"/>
    <row r="1038137" customFormat="1" x14ac:dyDescent="0.25"/>
    <row r="1038138" customFormat="1" x14ac:dyDescent="0.25"/>
    <row r="1038139" customFormat="1" x14ac:dyDescent="0.25"/>
    <row r="1038140" customFormat="1" x14ac:dyDescent="0.25"/>
    <row r="1038141" customFormat="1" x14ac:dyDescent="0.25"/>
    <row r="1038142" customFormat="1" x14ac:dyDescent="0.25"/>
    <row r="1038143" customFormat="1" x14ac:dyDescent="0.25"/>
    <row r="1038144" customFormat="1" x14ac:dyDescent="0.25"/>
    <row r="1038145" customFormat="1" x14ac:dyDescent="0.25"/>
    <row r="1038146" customFormat="1" x14ac:dyDescent="0.25"/>
    <row r="1038147" customFormat="1" x14ac:dyDescent="0.25"/>
    <row r="1038148" customFormat="1" x14ac:dyDescent="0.25"/>
    <row r="1038149" customFormat="1" x14ac:dyDescent="0.25"/>
    <row r="1038150" customFormat="1" x14ac:dyDescent="0.25"/>
    <row r="1038151" customFormat="1" x14ac:dyDescent="0.25"/>
    <row r="1038152" customFormat="1" x14ac:dyDescent="0.25"/>
    <row r="1038153" customFormat="1" x14ac:dyDescent="0.25"/>
    <row r="1038154" customFormat="1" x14ac:dyDescent="0.25"/>
    <row r="1038155" customFormat="1" x14ac:dyDescent="0.25"/>
    <row r="1038156" customFormat="1" x14ac:dyDescent="0.25"/>
    <row r="1038157" customFormat="1" x14ac:dyDescent="0.25"/>
    <row r="1038158" customFormat="1" x14ac:dyDescent="0.25"/>
    <row r="1038159" customFormat="1" x14ac:dyDescent="0.25"/>
    <row r="1038160" customFormat="1" x14ac:dyDescent="0.25"/>
    <row r="1038161" customFormat="1" x14ac:dyDescent="0.25"/>
    <row r="1038162" customFormat="1" x14ac:dyDescent="0.25"/>
    <row r="1038163" customFormat="1" x14ac:dyDescent="0.25"/>
    <row r="1038164" customFormat="1" x14ac:dyDescent="0.25"/>
    <row r="1038165" customFormat="1" x14ac:dyDescent="0.25"/>
    <row r="1038166" customFormat="1" x14ac:dyDescent="0.25"/>
    <row r="1038167" customFormat="1" x14ac:dyDescent="0.25"/>
    <row r="1038168" customFormat="1" x14ac:dyDescent="0.25"/>
    <row r="1038169" customFormat="1" x14ac:dyDescent="0.25"/>
    <row r="1038170" customFormat="1" x14ac:dyDescent="0.25"/>
    <row r="1038171" customFormat="1" x14ac:dyDescent="0.25"/>
    <row r="1038172" customFormat="1" x14ac:dyDescent="0.25"/>
    <row r="1038173" customFormat="1" x14ac:dyDescent="0.25"/>
    <row r="1038174" customFormat="1" x14ac:dyDescent="0.25"/>
    <row r="1038175" customFormat="1" x14ac:dyDescent="0.25"/>
    <row r="1038176" customFormat="1" x14ac:dyDescent="0.25"/>
    <row r="1038177" customFormat="1" x14ac:dyDescent="0.25"/>
    <row r="1038178" customFormat="1" x14ac:dyDescent="0.25"/>
    <row r="1038179" customFormat="1" x14ac:dyDescent="0.25"/>
    <row r="1038180" customFormat="1" x14ac:dyDescent="0.25"/>
    <row r="1038181" customFormat="1" x14ac:dyDescent="0.25"/>
    <row r="1038182" customFormat="1" x14ac:dyDescent="0.25"/>
    <row r="1038183" customFormat="1" x14ac:dyDescent="0.25"/>
    <row r="1038184" customFormat="1" x14ac:dyDescent="0.25"/>
    <row r="1038185" customFormat="1" x14ac:dyDescent="0.25"/>
    <row r="1038186" customFormat="1" x14ac:dyDescent="0.25"/>
    <row r="1038187" customFormat="1" x14ac:dyDescent="0.25"/>
    <row r="1038188" customFormat="1" x14ac:dyDescent="0.25"/>
    <row r="1038189" customFormat="1" x14ac:dyDescent="0.25"/>
    <row r="1038190" customFormat="1" x14ac:dyDescent="0.25"/>
    <row r="1038191" customFormat="1" x14ac:dyDescent="0.25"/>
    <row r="1038192" customFormat="1" x14ac:dyDescent="0.25"/>
    <row r="1038193" customFormat="1" x14ac:dyDescent="0.25"/>
    <row r="1038194" customFormat="1" x14ac:dyDescent="0.25"/>
    <row r="1038195" customFormat="1" x14ac:dyDescent="0.25"/>
    <row r="1038196" customFormat="1" x14ac:dyDescent="0.25"/>
    <row r="1038197" customFormat="1" x14ac:dyDescent="0.25"/>
    <row r="1038198" customFormat="1" x14ac:dyDescent="0.25"/>
    <row r="1038199" customFormat="1" x14ac:dyDescent="0.25"/>
    <row r="1038200" customFormat="1" x14ac:dyDescent="0.25"/>
    <row r="1038201" customFormat="1" x14ac:dyDescent="0.25"/>
    <row r="1038202" customFormat="1" x14ac:dyDescent="0.25"/>
    <row r="1038203" customFormat="1" x14ac:dyDescent="0.25"/>
    <row r="1038204" customFormat="1" x14ac:dyDescent="0.25"/>
    <row r="1038205" customFormat="1" x14ac:dyDescent="0.25"/>
    <row r="1038206" customFormat="1" x14ac:dyDescent="0.25"/>
    <row r="1038207" customFormat="1" x14ac:dyDescent="0.25"/>
    <row r="1038208" customFormat="1" x14ac:dyDescent="0.25"/>
    <row r="1038209" customFormat="1" x14ac:dyDescent="0.25"/>
    <row r="1038210" customFormat="1" x14ac:dyDescent="0.25"/>
    <row r="1038211" customFormat="1" x14ac:dyDescent="0.25"/>
    <row r="1038212" customFormat="1" x14ac:dyDescent="0.25"/>
    <row r="1038213" customFormat="1" x14ac:dyDescent="0.25"/>
    <row r="1038214" customFormat="1" x14ac:dyDescent="0.25"/>
    <row r="1038215" customFormat="1" x14ac:dyDescent="0.25"/>
    <row r="1038216" customFormat="1" x14ac:dyDescent="0.25"/>
    <row r="1038217" customFormat="1" x14ac:dyDescent="0.25"/>
    <row r="1038218" customFormat="1" x14ac:dyDescent="0.25"/>
    <row r="1038219" customFormat="1" x14ac:dyDescent="0.25"/>
    <row r="1038220" customFormat="1" x14ac:dyDescent="0.25"/>
    <row r="1038221" customFormat="1" x14ac:dyDescent="0.25"/>
    <row r="1038222" customFormat="1" x14ac:dyDescent="0.25"/>
    <row r="1038223" customFormat="1" x14ac:dyDescent="0.25"/>
    <row r="1038224" customFormat="1" x14ac:dyDescent="0.25"/>
    <row r="1038225" customFormat="1" x14ac:dyDescent="0.25"/>
    <row r="1038226" customFormat="1" x14ac:dyDescent="0.25"/>
    <row r="1038227" customFormat="1" x14ac:dyDescent="0.25"/>
    <row r="1038228" customFormat="1" x14ac:dyDescent="0.25"/>
    <row r="1038229" customFormat="1" x14ac:dyDescent="0.25"/>
    <row r="1038230" customFormat="1" x14ac:dyDescent="0.25"/>
    <row r="1038231" customFormat="1" x14ac:dyDescent="0.25"/>
    <row r="1038232" customFormat="1" x14ac:dyDescent="0.25"/>
    <row r="1038233" customFormat="1" x14ac:dyDescent="0.25"/>
    <row r="1038234" customFormat="1" x14ac:dyDescent="0.25"/>
    <row r="1038235" customFormat="1" x14ac:dyDescent="0.25"/>
    <row r="1038236" customFormat="1" x14ac:dyDescent="0.25"/>
    <row r="1038237" customFormat="1" x14ac:dyDescent="0.25"/>
    <row r="1038238" customFormat="1" x14ac:dyDescent="0.25"/>
    <row r="1038239" customFormat="1" x14ac:dyDescent="0.25"/>
    <row r="1038240" customFormat="1" x14ac:dyDescent="0.25"/>
    <row r="1038241" customFormat="1" x14ac:dyDescent="0.25"/>
    <row r="1038242" customFormat="1" x14ac:dyDescent="0.25"/>
    <row r="1038243" customFormat="1" x14ac:dyDescent="0.25"/>
    <row r="1038244" customFormat="1" x14ac:dyDescent="0.25"/>
    <row r="1038245" customFormat="1" x14ac:dyDescent="0.25"/>
    <row r="1038246" customFormat="1" x14ac:dyDescent="0.25"/>
    <row r="1038247" customFormat="1" x14ac:dyDescent="0.25"/>
    <row r="1038248" customFormat="1" x14ac:dyDescent="0.25"/>
    <row r="1038249" customFormat="1" x14ac:dyDescent="0.25"/>
    <row r="1038250" customFormat="1" x14ac:dyDescent="0.25"/>
    <row r="1038251" customFormat="1" x14ac:dyDescent="0.25"/>
    <row r="1038252" customFormat="1" x14ac:dyDescent="0.25"/>
    <row r="1038253" customFormat="1" x14ac:dyDescent="0.25"/>
    <row r="1038254" customFormat="1" x14ac:dyDescent="0.25"/>
    <row r="1038255" customFormat="1" x14ac:dyDescent="0.25"/>
    <row r="1038256" customFormat="1" x14ac:dyDescent="0.25"/>
    <row r="1038257" customFormat="1" x14ac:dyDescent="0.25"/>
    <row r="1038258" customFormat="1" x14ac:dyDescent="0.25"/>
    <row r="1038259" customFormat="1" x14ac:dyDescent="0.25"/>
    <row r="1038260" customFormat="1" x14ac:dyDescent="0.25"/>
    <row r="1038261" customFormat="1" x14ac:dyDescent="0.25"/>
    <row r="1038262" customFormat="1" x14ac:dyDescent="0.25"/>
    <row r="1038263" customFormat="1" x14ac:dyDescent="0.25"/>
    <row r="1038264" customFormat="1" x14ac:dyDescent="0.25"/>
    <row r="1038265" customFormat="1" x14ac:dyDescent="0.25"/>
    <row r="1038266" customFormat="1" x14ac:dyDescent="0.25"/>
    <row r="1038267" customFormat="1" x14ac:dyDescent="0.25"/>
    <row r="1038268" customFormat="1" x14ac:dyDescent="0.25"/>
    <row r="1038269" customFormat="1" x14ac:dyDescent="0.25"/>
    <row r="1038270" customFormat="1" x14ac:dyDescent="0.25"/>
    <row r="1038271" customFormat="1" x14ac:dyDescent="0.25"/>
    <row r="1038272" customFormat="1" x14ac:dyDescent="0.25"/>
    <row r="1038273" customFormat="1" x14ac:dyDescent="0.25"/>
    <row r="1038274" customFormat="1" x14ac:dyDescent="0.25"/>
    <row r="1038275" customFormat="1" x14ac:dyDescent="0.25"/>
    <row r="1038276" customFormat="1" x14ac:dyDescent="0.25"/>
    <row r="1038277" customFormat="1" x14ac:dyDescent="0.25"/>
    <row r="1038278" customFormat="1" x14ac:dyDescent="0.25"/>
    <row r="1038279" customFormat="1" x14ac:dyDescent="0.25"/>
    <row r="1038280" customFormat="1" x14ac:dyDescent="0.25"/>
    <row r="1038281" customFormat="1" x14ac:dyDescent="0.25"/>
    <row r="1038282" customFormat="1" x14ac:dyDescent="0.25"/>
    <row r="1038283" customFormat="1" x14ac:dyDescent="0.25"/>
    <row r="1038284" customFormat="1" x14ac:dyDescent="0.25"/>
    <row r="1038285" customFormat="1" x14ac:dyDescent="0.25"/>
    <row r="1038286" customFormat="1" x14ac:dyDescent="0.25"/>
    <row r="1038287" customFormat="1" x14ac:dyDescent="0.25"/>
    <row r="1038288" customFormat="1" x14ac:dyDescent="0.25"/>
    <row r="1038289" customFormat="1" x14ac:dyDescent="0.25"/>
    <row r="1038290" customFormat="1" x14ac:dyDescent="0.25"/>
    <row r="1038291" customFormat="1" x14ac:dyDescent="0.25"/>
    <row r="1038292" customFormat="1" x14ac:dyDescent="0.25"/>
    <row r="1038293" customFormat="1" x14ac:dyDescent="0.25"/>
    <row r="1038294" customFormat="1" x14ac:dyDescent="0.25"/>
    <row r="1038295" customFormat="1" x14ac:dyDescent="0.25"/>
    <row r="1038296" customFormat="1" x14ac:dyDescent="0.25"/>
    <row r="1038297" customFormat="1" x14ac:dyDescent="0.25"/>
    <row r="1038298" customFormat="1" x14ac:dyDescent="0.25"/>
    <row r="1038299" customFormat="1" x14ac:dyDescent="0.25"/>
    <row r="1038300" customFormat="1" x14ac:dyDescent="0.25"/>
    <row r="1038301" customFormat="1" x14ac:dyDescent="0.25"/>
    <row r="1038302" customFormat="1" x14ac:dyDescent="0.25"/>
    <row r="1038303" customFormat="1" x14ac:dyDescent="0.25"/>
    <row r="1038304" customFormat="1" x14ac:dyDescent="0.25"/>
    <row r="1038305" customFormat="1" x14ac:dyDescent="0.25"/>
    <row r="1038306" customFormat="1" x14ac:dyDescent="0.25"/>
    <row r="1038307" customFormat="1" x14ac:dyDescent="0.25"/>
    <row r="1038308" customFormat="1" x14ac:dyDescent="0.25"/>
    <row r="1038309" customFormat="1" x14ac:dyDescent="0.25"/>
    <row r="1038310" customFormat="1" x14ac:dyDescent="0.25"/>
    <row r="1038311" customFormat="1" x14ac:dyDescent="0.25"/>
    <row r="1038312" customFormat="1" x14ac:dyDescent="0.25"/>
    <row r="1038313" customFormat="1" x14ac:dyDescent="0.25"/>
    <row r="1038314" customFormat="1" x14ac:dyDescent="0.25"/>
    <row r="1038315" customFormat="1" x14ac:dyDescent="0.25"/>
    <row r="1038316" customFormat="1" x14ac:dyDescent="0.25"/>
    <row r="1038317" customFormat="1" x14ac:dyDescent="0.25"/>
    <row r="1038318" customFormat="1" x14ac:dyDescent="0.25"/>
    <row r="1038319" customFormat="1" x14ac:dyDescent="0.25"/>
    <row r="1038320" customFormat="1" x14ac:dyDescent="0.25"/>
    <row r="1038321" customFormat="1" x14ac:dyDescent="0.25"/>
    <row r="1038322" customFormat="1" x14ac:dyDescent="0.25"/>
    <row r="1038323" customFormat="1" x14ac:dyDescent="0.25"/>
    <row r="1038324" customFormat="1" x14ac:dyDescent="0.25"/>
    <row r="1038325" customFormat="1" x14ac:dyDescent="0.25"/>
    <row r="1038326" customFormat="1" x14ac:dyDescent="0.25"/>
    <row r="1038327" customFormat="1" x14ac:dyDescent="0.25"/>
    <row r="1038328" customFormat="1" x14ac:dyDescent="0.25"/>
    <row r="1038329" customFormat="1" x14ac:dyDescent="0.25"/>
    <row r="1038330" customFormat="1" x14ac:dyDescent="0.25"/>
    <row r="1038331" customFormat="1" x14ac:dyDescent="0.25"/>
    <row r="1038332" customFormat="1" x14ac:dyDescent="0.25"/>
    <row r="1038333" customFormat="1" x14ac:dyDescent="0.25"/>
    <row r="1038334" customFormat="1" x14ac:dyDescent="0.25"/>
    <row r="1038335" customFormat="1" x14ac:dyDescent="0.25"/>
    <row r="1038336" customFormat="1" x14ac:dyDescent="0.25"/>
    <row r="1038337" customFormat="1" x14ac:dyDescent="0.25"/>
    <row r="1038338" customFormat="1" x14ac:dyDescent="0.25"/>
    <row r="1038339" customFormat="1" x14ac:dyDescent="0.25"/>
    <row r="1038340" customFormat="1" x14ac:dyDescent="0.25"/>
    <row r="1038341" customFormat="1" x14ac:dyDescent="0.25"/>
    <row r="1038342" customFormat="1" x14ac:dyDescent="0.25"/>
    <row r="1038343" customFormat="1" x14ac:dyDescent="0.25"/>
    <row r="1038344" customFormat="1" x14ac:dyDescent="0.25"/>
    <row r="1038345" customFormat="1" x14ac:dyDescent="0.25"/>
    <row r="1038346" customFormat="1" x14ac:dyDescent="0.25"/>
    <row r="1038347" customFormat="1" x14ac:dyDescent="0.25"/>
    <row r="1038348" customFormat="1" x14ac:dyDescent="0.25"/>
    <row r="1038349" customFormat="1" x14ac:dyDescent="0.25"/>
    <row r="1038350" customFormat="1" x14ac:dyDescent="0.25"/>
    <row r="1038351" customFormat="1" x14ac:dyDescent="0.25"/>
    <row r="1038352" customFormat="1" x14ac:dyDescent="0.25"/>
    <row r="1038353" customFormat="1" x14ac:dyDescent="0.25"/>
    <row r="1038354" customFormat="1" x14ac:dyDescent="0.25"/>
    <row r="1038355" customFormat="1" x14ac:dyDescent="0.25"/>
    <row r="1038356" customFormat="1" x14ac:dyDescent="0.25"/>
    <row r="1038357" customFormat="1" x14ac:dyDescent="0.25"/>
    <row r="1038358" customFormat="1" x14ac:dyDescent="0.25"/>
    <row r="1038359" customFormat="1" x14ac:dyDescent="0.25"/>
    <row r="1038360" customFormat="1" x14ac:dyDescent="0.25"/>
    <row r="1038361" customFormat="1" x14ac:dyDescent="0.25"/>
    <row r="1038362" customFormat="1" x14ac:dyDescent="0.25"/>
    <row r="1038363" customFormat="1" x14ac:dyDescent="0.25"/>
    <row r="1038364" customFormat="1" x14ac:dyDescent="0.25"/>
    <row r="1038365" customFormat="1" x14ac:dyDescent="0.25"/>
    <row r="1038366" customFormat="1" x14ac:dyDescent="0.25"/>
    <row r="1038367" customFormat="1" x14ac:dyDescent="0.25"/>
    <row r="1038368" customFormat="1" x14ac:dyDescent="0.25"/>
    <row r="1038369" customFormat="1" x14ac:dyDescent="0.25"/>
    <row r="1038370" customFormat="1" x14ac:dyDescent="0.25"/>
    <row r="1038371" customFormat="1" x14ac:dyDescent="0.25"/>
    <row r="1038372" customFormat="1" x14ac:dyDescent="0.25"/>
    <row r="1038373" customFormat="1" x14ac:dyDescent="0.25"/>
    <row r="1038374" customFormat="1" x14ac:dyDescent="0.25"/>
    <row r="1038375" customFormat="1" x14ac:dyDescent="0.25"/>
    <row r="1038376" customFormat="1" x14ac:dyDescent="0.25"/>
    <row r="1038377" customFormat="1" x14ac:dyDescent="0.25"/>
    <row r="1038378" customFormat="1" x14ac:dyDescent="0.25"/>
    <row r="1038379" customFormat="1" x14ac:dyDescent="0.25"/>
    <row r="1038380" customFormat="1" x14ac:dyDescent="0.25"/>
    <row r="1038381" customFormat="1" x14ac:dyDescent="0.25"/>
    <row r="1038382" customFormat="1" x14ac:dyDescent="0.25"/>
    <row r="1038383" customFormat="1" x14ac:dyDescent="0.25"/>
    <row r="1038384" customFormat="1" x14ac:dyDescent="0.25"/>
    <row r="1038385" customFormat="1" x14ac:dyDescent="0.25"/>
    <row r="1038386" customFormat="1" x14ac:dyDescent="0.25"/>
    <row r="1038387" customFormat="1" x14ac:dyDescent="0.25"/>
    <row r="1038388" customFormat="1" x14ac:dyDescent="0.25"/>
    <row r="1038389" customFormat="1" x14ac:dyDescent="0.25"/>
    <row r="1038390" customFormat="1" x14ac:dyDescent="0.25"/>
    <row r="1038391" customFormat="1" x14ac:dyDescent="0.25"/>
    <row r="1038392" customFormat="1" x14ac:dyDescent="0.25"/>
    <row r="1038393" customFormat="1" x14ac:dyDescent="0.25"/>
    <row r="1038394" customFormat="1" x14ac:dyDescent="0.25"/>
    <row r="1038395" customFormat="1" x14ac:dyDescent="0.25"/>
    <row r="1038396" customFormat="1" x14ac:dyDescent="0.25"/>
    <row r="1038397" customFormat="1" x14ac:dyDescent="0.25"/>
    <row r="1038398" customFormat="1" x14ac:dyDescent="0.25"/>
    <row r="1038399" customFormat="1" x14ac:dyDescent="0.25"/>
    <row r="1038400" customFormat="1" x14ac:dyDescent="0.25"/>
    <row r="1038401" customFormat="1" x14ac:dyDescent="0.25"/>
    <row r="1038402" customFormat="1" x14ac:dyDescent="0.25"/>
    <row r="1038403" customFormat="1" x14ac:dyDescent="0.25"/>
    <row r="1038404" customFormat="1" x14ac:dyDescent="0.25"/>
    <row r="1038405" customFormat="1" x14ac:dyDescent="0.25"/>
    <row r="1038406" customFormat="1" x14ac:dyDescent="0.25"/>
    <row r="1038407" customFormat="1" x14ac:dyDescent="0.25"/>
    <row r="1038408" customFormat="1" x14ac:dyDescent="0.25"/>
    <row r="1038409" customFormat="1" x14ac:dyDescent="0.25"/>
    <row r="1038410" customFormat="1" x14ac:dyDescent="0.25"/>
    <row r="1038411" customFormat="1" x14ac:dyDescent="0.25"/>
    <row r="1038412" customFormat="1" x14ac:dyDescent="0.25"/>
    <row r="1038413" customFormat="1" x14ac:dyDescent="0.25"/>
    <row r="1038414" customFormat="1" x14ac:dyDescent="0.25"/>
    <row r="1038415" customFormat="1" x14ac:dyDescent="0.25"/>
    <row r="1038416" customFormat="1" x14ac:dyDescent="0.25"/>
    <row r="1038417" customFormat="1" x14ac:dyDescent="0.25"/>
    <row r="1038418" customFormat="1" x14ac:dyDescent="0.25"/>
    <row r="1038419" customFormat="1" x14ac:dyDescent="0.25"/>
    <row r="1038420" customFormat="1" x14ac:dyDescent="0.25"/>
    <row r="1038421" customFormat="1" x14ac:dyDescent="0.25"/>
    <row r="1038422" customFormat="1" x14ac:dyDescent="0.25"/>
    <row r="1038423" customFormat="1" x14ac:dyDescent="0.25"/>
    <row r="1038424" customFormat="1" x14ac:dyDescent="0.25"/>
    <row r="1038425" customFormat="1" x14ac:dyDescent="0.25"/>
    <row r="1038426" customFormat="1" x14ac:dyDescent="0.25"/>
    <row r="1038427" customFormat="1" x14ac:dyDescent="0.25"/>
    <row r="1038428" customFormat="1" x14ac:dyDescent="0.25"/>
    <row r="1038429" customFormat="1" x14ac:dyDescent="0.25"/>
    <row r="1038430" customFormat="1" x14ac:dyDescent="0.25"/>
    <row r="1038431" customFormat="1" x14ac:dyDescent="0.25"/>
    <row r="1038432" customFormat="1" x14ac:dyDescent="0.25"/>
    <row r="1038433" customFormat="1" x14ac:dyDescent="0.25"/>
    <row r="1038434" customFormat="1" x14ac:dyDescent="0.25"/>
    <row r="1038435" customFormat="1" x14ac:dyDescent="0.25"/>
    <row r="1038436" customFormat="1" x14ac:dyDescent="0.25"/>
    <row r="1038437" customFormat="1" x14ac:dyDescent="0.25"/>
    <row r="1038438" customFormat="1" x14ac:dyDescent="0.25"/>
    <row r="1038439" customFormat="1" x14ac:dyDescent="0.25"/>
    <row r="1038440" customFormat="1" x14ac:dyDescent="0.25"/>
    <row r="1038441" customFormat="1" x14ac:dyDescent="0.25"/>
    <row r="1038442" customFormat="1" x14ac:dyDescent="0.25"/>
    <row r="1038443" customFormat="1" x14ac:dyDescent="0.25"/>
    <row r="1038444" customFormat="1" x14ac:dyDescent="0.25"/>
    <row r="1038445" customFormat="1" x14ac:dyDescent="0.25"/>
    <row r="1038446" customFormat="1" x14ac:dyDescent="0.25"/>
    <row r="1038447" customFormat="1" x14ac:dyDescent="0.25"/>
    <row r="1038448" customFormat="1" x14ac:dyDescent="0.25"/>
    <row r="1038449" customFormat="1" x14ac:dyDescent="0.25"/>
    <row r="1038450" customFormat="1" x14ac:dyDescent="0.25"/>
    <row r="1038451" customFormat="1" x14ac:dyDescent="0.25"/>
    <row r="1038452" customFormat="1" x14ac:dyDescent="0.25"/>
    <row r="1038453" customFormat="1" x14ac:dyDescent="0.25"/>
    <row r="1038454" customFormat="1" x14ac:dyDescent="0.25"/>
    <row r="1038455" customFormat="1" x14ac:dyDescent="0.25"/>
    <row r="1038456" customFormat="1" x14ac:dyDescent="0.25"/>
    <row r="1038457" customFormat="1" x14ac:dyDescent="0.25"/>
    <row r="1038458" customFormat="1" x14ac:dyDescent="0.25"/>
    <row r="1038459" customFormat="1" x14ac:dyDescent="0.25"/>
    <row r="1038460" customFormat="1" x14ac:dyDescent="0.25"/>
    <row r="1038461" customFormat="1" x14ac:dyDescent="0.25"/>
    <row r="1038462" customFormat="1" x14ac:dyDescent="0.25"/>
    <row r="1038463" customFormat="1" x14ac:dyDescent="0.25"/>
    <row r="1038464" customFormat="1" x14ac:dyDescent="0.25"/>
    <row r="1038465" customFormat="1" x14ac:dyDescent="0.25"/>
    <row r="1038466" customFormat="1" x14ac:dyDescent="0.25"/>
    <row r="1038467" customFormat="1" x14ac:dyDescent="0.25"/>
    <row r="1038468" customFormat="1" x14ac:dyDescent="0.25"/>
    <row r="1038469" customFormat="1" x14ac:dyDescent="0.25"/>
    <row r="1038470" customFormat="1" x14ac:dyDescent="0.25"/>
    <row r="1038471" customFormat="1" x14ac:dyDescent="0.25"/>
    <row r="1038472" customFormat="1" x14ac:dyDescent="0.25"/>
    <row r="1038473" customFormat="1" x14ac:dyDescent="0.25"/>
    <row r="1038474" customFormat="1" x14ac:dyDescent="0.25"/>
    <row r="1038475" customFormat="1" x14ac:dyDescent="0.25"/>
    <row r="1038476" customFormat="1" x14ac:dyDescent="0.25"/>
    <row r="1038477" customFormat="1" x14ac:dyDescent="0.25"/>
    <row r="1038478" customFormat="1" x14ac:dyDescent="0.25"/>
    <row r="1038479" customFormat="1" x14ac:dyDescent="0.25"/>
    <row r="1038480" customFormat="1" x14ac:dyDescent="0.25"/>
    <row r="1038481" customFormat="1" x14ac:dyDescent="0.25"/>
    <row r="1038482" customFormat="1" x14ac:dyDescent="0.25"/>
    <row r="1038483" customFormat="1" x14ac:dyDescent="0.25"/>
    <row r="1038484" customFormat="1" x14ac:dyDescent="0.25"/>
    <row r="1038485" customFormat="1" x14ac:dyDescent="0.25"/>
    <row r="1038486" customFormat="1" x14ac:dyDescent="0.25"/>
    <row r="1038487" customFormat="1" x14ac:dyDescent="0.25"/>
    <row r="1038488" customFormat="1" x14ac:dyDescent="0.25"/>
    <row r="1038489" customFormat="1" x14ac:dyDescent="0.25"/>
    <row r="1038490" customFormat="1" x14ac:dyDescent="0.25"/>
    <row r="1038491" customFormat="1" x14ac:dyDescent="0.25"/>
    <row r="1038492" customFormat="1" x14ac:dyDescent="0.25"/>
    <row r="1038493" customFormat="1" x14ac:dyDescent="0.25"/>
    <row r="1038494" customFormat="1" x14ac:dyDescent="0.25"/>
    <row r="1038495" customFormat="1" x14ac:dyDescent="0.25"/>
    <row r="1038496" customFormat="1" x14ac:dyDescent="0.25"/>
    <row r="1038497" customFormat="1" x14ac:dyDescent="0.25"/>
    <row r="1038498" customFormat="1" x14ac:dyDescent="0.25"/>
    <row r="1038499" customFormat="1" x14ac:dyDescent="0.25"/>
    <row r="1038500" customFormat="1" x14ac:dyDescent="0.25"/>
    <row r="1038501" customFormat="1" x14ac:dyDescent="0.25"/>
    <row r="1038502" customFormat="1" x14ac:dyDescent="0.25"/>
    <row r="1038503" customFormat="1" x14ac:dyDescent="0.25"/>
    <row r="1038504" customFormat="1" x14ac:dyDescent="0.25"/>
    <row r="1038505" customFormat="1" x14ac:dyDescent="0.25"/>
    <row r="1038506" customFormat="1" x14ac:dyDescent="0.25"/>
    <row r="1038507" customFormat="1" x14ac:dyDescent="0.25"/>
    <row r="1038508" customFormat="1" x14ac:dyDescent="0.25"/>
    <row r="1038509" customFormat="1" x14ac:dyDescent="0.25"/>
    <row r="1038510" customFormat="1" x14ac:dyDescent="0.25"/>
    <row r="1038511" customFormat="1" x14ac:dyDescent="0.25"/>
    <row r="1038512" customFormat="1" x14ac:dyDescent="0.25"/>
    <row r="1038513" customFormat="1" x14ac:dyDescent="0.25"/>
    <row r="1038514" customFormat="1" x14ac:dyDescent="0.25"/>
    <row r="1038515" customFormat="1" x14ac:dyDescent="0.25"/>
    <row r="1038516" customFormat="1" x14ac:dyDescent="0.25"/>
    <row r="1038517" customFormat="1" x14ac:dyDescent="0.25"/>
    <row r="1038518" customFormat="1" x14ac:dyDescent="0.25"/>
    <row r="1038519" customFormat="1" x14ac:dyDescent="0.25"/>
    <row r="1038520" customFormat="1" x14ac:dyDescent="0.25"/>
    <row r="1038521" customFormat="1" x14ac:dyDescent="0.25"/>
    <row r="1038522" customFormat="1" x14ac:dyDescent="0.25"/>
    <row r="1038523" customFormat="1" x14ac:dyDescent="0.25"/>
    <row r="1038524" customFormat="1" x14ac:dyDescent="0.25"/>
    <row r="1038525" customFormat="1" x14ac:dyDescent="0.25"/>
    <row r="1038526" customFormat="1" x14ac:dyDescent="0.25"/>
    <row r="1038527" customFormat="1" x14ac:dyDescent="0.25"/>
    <row r="1038528" customFormat="1" x14ac:dyDescent="0.25"/>
    <row r="1038529" customFormat="1" x14ac:dyDescent="0.25"/>
    <row r="1038530" customFormat="1" x14ac:dyDescent="0.25"/>
    <row r="1038531" customFormat="1" x14ac:dyDescent="0.25"/>
    <row r="1038532" customFormat="1" x14ac:dyDescent="0.25"/>
    <row r="1038533" customFormat="1" x14ac:dyDescent="0.25"/>
    <row r="1038534" customFormat="1" x14ac:dyDescent="0.25"/>
    <row r="1038535" customFormat="1" x14ac:dyDescent="0.25"/>
    <row r="1038536" customFormat="1" x14ac:dyDescent="0.25"/>
    <row r="1038537" customFormat="1" x14ac:dyDescent="0.25"/>
    <row r="1038538" customFormat="1" x14ac:dyDescent="0.25"/>
    <row r="1038539" customFormat="1" x14ac:dyDescent="0.25"/>
    <row r="1038540" customFormat="1" x14ac:dyDescent="0.25"/>
    <row r="1038541" customFormat="1" x14ac:dyDescent="0.25"/>
    <row r="1038542" customFormat="1" x14ac:dyDescent="0.25"/>
    <row r="1038543" customFormat="1" x14ac:dyDescent="0.25"/>
    <row r="1038544" customFormat="1" x14ac:dyDescent="0.25"/>
    <row r="1038545" customFormat="1" x14ac:dyDescent="0.25"/>
    <row r="1038546" customFormat="1" x14ac:dyDescent="0.25"/>
    <row r="1038547" customFormat="1" x14ac:dyDescent="0.25"/>
    <row r="1038548" customFormat="1" x14ac:dyDescent="0.25"/>
    <row r="1038549" customFormat="1" x14ac:dyDescent="0.25"/>
    <row r="1038550" customFormat="1" x14ac:dyDescent="0.25"/>
    <row r="1038551" customFormat="1" x14ac:dyDescent="0.25"/>
    <row r="1038552" customFormat="1" x14ac:dyDescent="0.25"/>
    <row r="1038553" customFormat="1" x14ac:dyDescent="0.25"/>
    <row r="1038554" customFormat="1" x14ac:dyDescent="0.25"/>
    <row r="1038555" customFormat="1" x14ac:dyDescent="0.25"/>
    <row r="1038556" customFormat="1" x14ac:dyDescent="0.25"/>
    <row r="1038557" customFormat="1" x14ac:dyDescent="0.25"/>
    <row r="1038558" customFormat="1" x14ac:dyDescent="0.25"/>
    <row r="1038559" customFormat="1" x14ac:dyDescent="0.25"/>
    <row r="1038560" customFormat="1" x14ac:dyDescent="0.25"/>
    <row r="1038561" customFormat="1" x14ac:dyDescent="0.25"/>
    <row r="1038562" customFormat="1" x14ac:dyDescent="0.25"/>
    <row r="1038563" customFormat="1" x14ac:dyDescent="0.25"/>
    <row r="1038564" customFormat="1" x14ac:dyDescent="0.25"/>
    <row r="1038565" customFormat="1" x14ac:dyDescent="0.25"/>
    <row r="1038566" customFormat="1" x14ac:dyDescent="0.25"/>
    <row r="1038567" customFormat="1" x14ac:dyDescent="0.25"/>
    <row r="1038568" customFormat="1" x14ac:dyDescent="0.25"/>
    <row r="1038569" customFormat="1" x14ac:dyDescent="0.25"/>
    <row r="1038570" customFormat="1" x14ac:dyDescent="0.25"/>
    <row r="1038571" customFormat="1" x14ac:dyDescent="0.25"/>
    <row r="1038572" customFormat="1" x14ac:dyDescent="0.25"/>
    <row r="1038573" customFormat="1" x14ac:dyDescent="0.25"/>
    <row r="1038574" customFormat="1" x14ac:dyDescent="0.25"/>
    <row r="1038575" customFormat="1" x14ac:dyDescent="0.25"/>
    <row r="1038576" customFormat="1" x14ac:dyDescent="0.25"/>
    <row r="1038577" customFormat="1" x14ac:dyDescent="0.25"/>
    <row r="1038578" customFormat="1" x14ac:dyDescent="0.25"/>
    <row r="1038579" customFormat="1" x14ac:dyDescent="0.25"/>
    <row r="1038580" customFormat="1" x14ac:dyDescent="0.25"/>
    <row r="1038581" customFormat="1" x14ac:dyDescent="0.25"/>
    <row r="1038582" customFormat="1" x14ac:dyDescent="0.25"/>
    <row r="1038583" customFormat="1" x14ac:dyDescent="0.25"/>
    <row r="1038584" customFormat="1" x14ac:dyDescent="0.25"/>
    <row r="1038585" customFormat="1" x14ac:dyDescent="0.25"/>
    <row r="1038586" customFormat="1" x14ac:dyDescent="0.25"/>
    <row r="1038587" customFormat="1" x14ac:dyDescent="0.25"/>
    <row r="1038588" customFormat="1" x14ac:dyDescent="0.25"/>
    <row r="1038589" customFormat="1" x14ac:dyDescent="0.25"/>
    <row r="1038590" customFormat="1" x14ac:dyDescent="0.25"/>
    <row r="1038591" customFormat="1" x14ac:dyDescent="0.25"/>
    <row r="1038592" customFormat="1" x14ac:dyDescent="0.25"/>
    <row r="1038593" customFormat="1" x14ac:dyDescent="0.25"/>
    <row r="1038594" customFormat="1" x14ac:dyDescent="0.25"/>
    <row r="1038595" customFormat="1" x14ac:dyDescent="0.25"/>
    <row r="1038596" customFormat="1" x14ac:dyDescent="0.25"/>
    <row r="1038597" customFormat="1" x14ac:dyDescent="0.25"/>
    <row r="1038598" customFormat="1" x14ac:dyDescent="0.25"/>
    <row r="1038599" customFormat="1" x14ac:dyDescent="0.25"/>
    <row r="1038600" customFormat="1" x14ac:dyDescent="0.25"/>
    <row r="1038601" customFormat="1" x14ac:dyDescent="0.25"/>
    <row r="1038602" customFormat="1" x14ac:dyDescent="0.25"/>
    <row r="1038603" customFormat="1" x14ac:dyDescent="0.25"/>
    <row r="1038604" customFormat="1" x14ac:dyDescent="0.25"/>
    <row r="1038605" customFormat="1" x14ac:dyDescent="0.25"/>
    <row r="1038606" customFormat="1" x14ac:dyDescent="0.25"/>
    <row r="1038607" customFormat="1" x14ac:dyDescent="0.25"/>
    <row r="1038608" customFormat="1" x14ac:dyDescent="0.25"/>
    <row r="1038609" customFormat="1" x14ac:dyDescent="0.25"/>
    <row r="1038610" customFormat="1" x14ac:dyDescent="0.25"/>
    <row r="1038611" customFormat="1" x14ac:dyDescent="0.25"/>
    <row r="1038612" customFormat="1" x14ac:dyDescent="0.25"/>
    <row r="1038613" customFormat="1" x14ac:dyDescent="0.25"/>
    <row r="1038614" customFormat="1" x14ac:dyDescent="0.25"/>
    <row r="1038615" customFormat="1" x14ac:dyDescent="0.25"/>
    <row r="1038616" customFormat="1" x14ac:dyDescent="0.25"/>
    <row r="1038617" customFormat="1" x14ac:dyDescent="0.25"/>
    <row r="1038618" customFormat="1" x14ac:dyDescent="0.25"/>
    <row r="1038619" customFormat="1" x14ac:dyDescent="0.25"/>
    <row r="1038620" customFormat="1" x14ac:dyDescent="0.25"/>
    <row r="1038621" customFormat="1" x14ac:dyDescent="0.25"/>
    <row r="1038622" customFormat="1" x14ac:dyDescent="0.25"/>
    <row r="1038623" customFormat="1" x14ac:dyDescent="0.25"/>
    <row r="1038624" customFormat="1" x14ac:dyDescent="0.25"/>
    <row r="1038625" customFormat="1" x14ac:dyDescent="0.25"/>
    <row r="1038626" customFormat="1" x14ac:dyDescent="0.25"/>
    <row r="1038627" customFormat="1" x14ac:dyDescent="0.25"/>
    <row r="1038628" customFormat="1" x14ac:dyDescent="0.25"/>
    <row r="1038629" customFormat="1" x14ac:dyDescent="0.25"/>
    <row r="1038630" customFormat="1" x14ac:dyDescent="0.25"/>
    <row r="1038631" customFormat="1" x14ac:dyDescent="0.25"/>
    <row r="1038632" customFormat="1" x14ac:dyDescent="0.25"/>
    <row r="1038633" customFormat="1" x14ac:dyDescent="0.25"/>
    <row r="1038634" customFormat="1" x14ac:dyDescent="0.25"/>
    <row r="1038635" customFormat="1" x14ac:dyDescent="0.25"/>
    <row r="1038636" customFormat="1" x14ac:dyDescent="0.25"/>
    <row r="1038637" customFormat="1" x14ac:dyDescent="0.25"/>
    <row r="1038638" customFormat="1" x14ac:dyDescent="0.25"/>
    <row r="1038639" customFormat="1" x14ac:dyDescent="0.25"/>
    <row r="1038640" customFormat="1" x14ac:dyDescent="0.25"/>
    <row r="1038641" customFormat="1" x14ac:dyDescent="0.25"/>
    <row r="1038642" customFormat="1" x14ac:dyDescent="0.25"/>
    <row r="1038643" customFormat="1" x14ac:dyDescent="0.25"/>
    <row r="1038644" customFormat="1" x14ac:dyDescent="0.25"/>
    <row r="1038645" customFormat="1" x14ac:dyDescent="0.25"/>
    <row r="1038646" customFormat="1" x14ac:dyDescent="0.25"/>
    <row r="1038647" customFormat="1" x14ac:dyDescent="0.25"/>
    <row r="1038648" customFormat="1" x14ac:dyDescent="0.25"/>
    <row r="1038649" customFormat="1" x14ac:dyDescent="0.25"/>
    <row r="1038650" customFormat="1" x14ac:dyDescent="0.25"/>
    <row r="1038651" customFormat="1" x14ac:dyDescent="0.25"/>
    <row r="1038652" customFormat="1" x14ac:dyDescent="0.25"/>
    <row r="1038653" customFormat="1" x14ac:dyDescent="0.25"/>
    <row r="1038654" customFormat="1" x14ac:dyDescent="0.25"/>
    <row r="1038655" customFormat="1" x14ac:dyDescent="0.25"/>
    <row r="1038656" customFormat="1" x14ac:dyDescent="0.25"/>
    <row r="1038657" customFormat="1" x14ac:dyDescent="0.25"/>
    <row r="1038658" customFormat="1" x14ac:dyDescent="0.25"/>
    <row r="1038659" customFormat="1" x14ac:dyDescent="0.25"/>
    <row r="1038660" customFormat="1" x14ac:dyDescent="0.25"/>
    <row r="1038661" customFormat="1" x14ac:dyDescent="0.25"/>
    <row r="1038662" customFormat="1" x14ac:dyDescent="0.25"/>
    <row r="1038663" customFormat="1" x14ac:dyDescent="0.25"/>
    <row r="1038664" customFormat="1" x14ac:dyDescent="0.25"/>
    <row r="1038665" customFormat="1" x14ac:dyDescent="0.25"/>
    <row r="1038666" customFormat="1" x14ac:dyDescent="0.25"/>
    <row r="1038667" customFormat="1" x14ac:dyDescent="0.25"/>
    <row r="1038668" customFormat="1" x14ac:dyDescent="0.25"/>
    <row r="1038669" customFormat="1" x14ac:dyDescent="0.25"/>
    <row r="1038670" customFormat="1" x14ac:dyDescent="0.25"/>
    <row r="1038671" customFormat="1" x14ac:dyDescent="0.25"/>
    <row r="1038672" customFormat="1" x14ac:dyDescent="0.25"/>
    <row r="1038673" customFormat="1" x14ac:dyDescent="0.25"/>
    <row r="1038674" customFormat="1" x14ac:dyDescent="0.25"/>
    <row r="1038675" customFormat="1" x14ac:dyDescent="0.25"/>
    <row r="1038676" customFormat="1" x14ac:dyDescent="0.25"/>
    <row r="1038677" customFormat="1" x14ac:dyDescent="0.25"/>
    <row r="1038678" customFormat="1" x14ac:dyDescent="0.25"/>
    <row r="1038679" customFormat="1" x14ac:dyDescent="0.25"/>
    <row r="1038680" customFormat="1" x14ac:dyDescent="0.25"/>
    <row r="1038681" customFormat="1" x14ac:dyDescent="0.25"/>
    <row r="1038682" customFormat="1" x14ac:dyDescent="0.25"/>
    <row r="1038683" customFormat="1" x14ac:dyDescent="0.25"/>
    <row r="1038684" customFormat="1" x14ac:dyDescent="0.25"/>
    <row r="1038685" customFormat="1" x14ac:dyDescent="0.25"/>
    <row r="1038686" customFormat="1" x14ac:dyDescent="0.25"/>
    <row r="1038687" customFormat="1" x14ac:dyDescent="0.25"/>
    <row r="1038688" customFormat="1" x14ac:dyDescent="0.25"/>
    <row r="1038689" customFormat="1" x14ac:dyDescent="0.25"/>
    <row r="1038690" customFormat="1" x14ac:dyDescent="0.25"/>
    <row r="1038691" customFormat="1" x14ac:dyDescent="0.25"/>
    <row r="1038692" customFormat="1" x14ac:dyDescent="0.25"/>
    <row r="1038693" customFormat="1" x14ac:dyDescent="0.25"/>
    <row r="1038694" customFormat="1" x14ac:dyDescent="0.25"/>
    <row r="1038695" customFormat="1" x14ac:dyDescent="0.25"/>
    <row r="1038696" customFormat="1" x14ac:dyDescent="0.25"/>
    <row r="1038697" customFormat="1" x14ac:dyDescent="0.25"/>
    <row r="1038698" customFormat="1" x14ac:dyDescent="0.25"/>
    <row r="1038699" customFormat="1" x14ac:dyDescent="0.25"/>
    <row r="1038700" customFormat="1" x14ac:dyDescent="0.25"/>
    <row r="1038701" customFormat="1" x14ac:dyDescent="0.25"/>
    <row r="1038702" customFormat="1" x14ac:dyDescent="0.25"/>
    <row r="1038703" customFormat="1" x14ac:dyDescent="0.25"/>
    <row r="1038704" customFormat="1" x14ac:dyDescent="0.25"/>
    <row r="1038705" customFormat="1" x14ac:dyDescent="0.25"/>
    <row r="1038706" customFormat="1" x14ac:dyDescent="0.25"/>
    <row r="1038707" customFormat="1" x14ac:dyDescent="0.25"/>
    <row r="1038708" customFormat="1" x14ac:dyDescent="0.25"/>
    <row r="1038709" customFormat="1" x14ac:dyDescent="0.25"/>
    <row r="1038710" customFormat="1" x14ac:dyDescent="0.25"/>
    <row r="1038711" customFormat="1" x14ac:dyDescent="0.25"/>
    <row r="1038712" customFormat="1" x14ac:dyDescent="0.25"/>
    <row r="1038713" customFormat="1" x14ac:dyDescent="0.25"/>
    <row r="1038714" customFormat="1" x14ac:dyDescent="0.25"/>
    <row r="1038715" customFormat="1" x14ac:dyDescent="0.25"/>
    <row r="1038716" customFormat="1" x14ac:dyDescent="0.25"/>
    <row r="1038717" customFormat="1" x14ac:dyDescent="0.25"/>
    <row r="1038718" customFormat="1" x14ac:dyDescent="0.25"/>
    <row r="1038719" customFormat="1" x14ac:dyDescent="0.25"/>
    <row r="1038720" customFormat="1" x14ac:dyDescent="0.25"/>
    <row r="1038721" customFormat="1" x14ac:dyDescent="0.25"/>
    <row r="1038722" customFormat="1" x14ac:dyDescent="0.25"/>
    <row r="1038723" customFormat="1" x14ac:dyDescent="0.25"/>
    <row r="1038724" customFormat="1" x14ac:dyDescent="0.25"/>
    <row r="1038725" customFormat="1" x14ac:dyDescent="0.25"/>
    <row r="1038726" customFormat="1" x14ac:dyDescent="0.25"/>
    <row r="1038727" customFormat="1" x14ac:dyDescent="0.25"/>
    <row r="1038728" customFormat="1" x14ac:dyDescent="0.25"/>
    <row r="1038729" customFormat="1" x14ac:dyDescent="0.25"/>
    <row r="1038730" customFormat="1" x14ac:dyDescent="0.25"/>
    <row r="1038731" customFormat="1" x14ac:dyDescent="0.25"/>
    <row r="1038732" customFormat="1" x14ac:dyDescent="0.25"/>
    <row r="1038733" customFormat="1" x14ac:dyDescent="0.25"/>
    <row r="1038734" customFormat="1" x14ac:dyDescent="0.25"/>
    <row r="1038735" customFormat="1" x14ac:dyDescent="0.25"/>
    <row r="1038736" customFormat="1" x14ac:dyDescent="0.25"/>
    <row r="1038737" customFormat="1" x14ac:dyDescent="0.25"/>
    <row r="1038738" customFormat="1" x14ac:dyDescent="0.25"/>
    <row r="1038739" customFormat="1" x14ac:dyDescent="0.25"/>
    <row r="1038740" customFormat="1" x14ac:dyDescent="0.25"/>
    <row r="1038741" customFormat="1" x14ac:dyDescent="0.25"/>
    <row r="1038742" customFormat="1" x14ac:dyDescent="0.25"/>
    <row r="1038743" customFormat="1" x14ac:dyDescent="0.25"/>
    <row r="1038744" customFormat="1" x14ac:dyDescent="0.25"/>
    <row r="1038745" customFormat="1" x14ac:dyDescent="0.25"/>
    <row r="1038746" customFormat="1" x14ac:dyDescent="0.25"/>
    <row r="1038747" customFormat="1" x14ac:dyDescent="0.25"/>
    <row r="1038748" customFormat="1" x14ac:dyDescent="0.25"/>
    <row r="1038749" customFormat="1" x14ac:dyDescent="0.25"/>
    <row r="1038750" customFormat="1" x14ac:dyDescent="0.25"/>
    <row r="1038751" customFormat="1" x14ac:dyDescent="0.25"/>
    <row r="1038752" customFormat="1" x14ac:dyDescent="0.25"/>
    <row r="1038753" customFormat="1" x14ac:dyDescent="0.25"/>
    <row r="1038754" customFormat="1" x14ac:dyDescent="0.25"/>
    <row r="1038755" customFormat="1" x14ac:dyDescent="0.25"/>
    <row r="1038756" customFormat="1" x14ac:dyDescent="0.25"/>
    <row r="1038757" customFormat="1" x14ac:dyDescent="0.25"/>
    <row r="1038758" customFormat="1" x14ac:dyDescent="0.25"/>
    <row r="1038759" customFormat="1" x14ac:dyDescent="0.25"/>
    <row r="1038760" customFormat="1" x14ac:dyDescent="0.25"/>
    <row r="1038761" customFormat="1" x14ac:dyDescent="0.25"/>
    <row r="1038762" customFormat="1" x14ac:dyDescent="0.25"/>
    <row r="1038763" customFormat="1" x14ac:dyDescent="0.25"/>
    <row r="1038764" customFormat="1" x14ac:dyDescent="0.25"/>
    <row r="1038765" customFormat="1" x14ac:dyDescent="0.25"/>
    <row r="1038766" customFormat="1" x14ac:dyDescent="0.25"/>
    <row r="1038767" customFormat="1" x14ac:dyDescent="0.25"/>
    <row r="1038768" customFormat="1" x14ac:dyDescent="0.25"/>
    <row r="1038769" customFormat="1" x14ac:dyDescent="0.25"/>
    <row r="1038770" customFormat="1" x14ac:dyDescent="0.25"/>
    <row r="1038771" customFormat="1" x14ac:dyDescent="0.25"/>
    <row r="1038772" customFormat="1" x14ac:dyDescent="0.25"/>
    <row r="1038773" customFormat="1" x14ac:dyDescent="0.25"/>
    <row r="1038774" customFormat="1" x14ac:dyDescent="0.25"/>
    <row r="1038775" customFormat="1" x14ac:dyDescent="0.25"/>
    <row r="1038776" customFormat="1" x14ac:dyDescent="0.25"/>
    <row r="1038777" customFormat="1" x14ac:dyDescent="0.25"/>
    <row r="1038778" customFormat="1" x14ac:dyDescent="0.25"/>
    <row r="1038779" customFormat="1" x14ac:dyDescent="0.25"/>
    <row r="1038780" customFormat="1" x14ac:dyDescent="0.25"/>
    <row r="1038781" customFormat="1" x14ac:dyDescent="0.25"/>
    <row r="1038782" customFormat="1" x14ac:dyDescent="0.25"/>
    <row r="1038783" customFormat="1" x14ac:dyDescent="0.25"/>
    <row r="1038784" customFormat="1" x14ac:dyDescent="0.25"/>
    <row r="1038785" customFormat="1" x14ac:dyDescent="0.25"/>
    <row r="1038786" customFormat="1" x14ac:dyDescent="0.25"/>
    <row r="1038787" customFormat="1" x14ac:dyDescent="0.25"/>
    <row r="1038788" customFormat="1" x14ac:dyDescent="0.25"/>
    <row r="1038789" customFormat="1" x14ac:dyDescent="0.25"/>
    <row r="1038790" customFormat="1" x14ac:dyDescent="0.25"/>
    <row r="1038791" customFormat="1" x14ac:dyDescent="0.25"/>
    <row r="1038792" customFormat="1" x14ac:dyDescent="0.25"/>
    <row r="1038793" customFormat="1" x14ac:dyDescent="0.25"/>
    <row r="1038794" customFormat="1" x14ac:dyDescent="0.25"/>
    <row r="1038795" customFormat="1" x14ac:dyDescent="0.25"/>
    <row r="1038796" customFormat="1" x14ac:dyDescent="0.25"/>
    <row r="1038797" customFormat="1" x14ac:dyDescent="0.25"/>
    <row r="1038798" customFormat="1" x14ac:dyDescent="0.25"/>
    <row r="1038799" customFormat="1" x14ac:dyDescent="0.25"/>
    <row r="1038800" customFormat="1" x14ac:dyDescent="0.25"/>
    <row r="1038801" customFormat="1" x14ac:dyDescent="0.25"/>
    <row r="1038802" customFormat="1" x14ac:dyDescent="0.25"/>
    <row r="1038803" customFormat="1" x14ac:dyDescent="0.25"/>
    <row r="1038804" customFormat="1" x14ac:dyDescent="0.25"/>
    <row r="1038805" customFormat="1" x14ac:dyDescent="0.25"/>
    <row r="1038806" customFormat="1" x14ac:dyDescent="0.25"/>
    <row r="1038807" customFormat="1" x14ac:dyDescent="0.25"/>
    <row r="1038808" customFormat="1" x14ac:dyDescent="0.25"/>
    <row r="1038809" customFormat="1" x14ac:dyDescent="0.25"/>
    <row r="1038810" customFormat="1" x14ac:dyDescent="0.25"/>
    <row r="1038811" customFormat="1" x14ac:dyDescent="0.25"/>
    <row r="1038812" customFormat="1" x14ac:dyDescent="0.25"/>
    <row r="1038813" customFormat="1" x14ac:dyDescent="0.25"/>
    <row r="1038814" customFormat="1" x14ac:dyDescent="0.25"/>
    <row r="1038815" customFormat="1" x14ac:dyDescent="0.25"/>
    <row r="1038816" customFormat="1" x14ac:dyDescent="0.25"/>
    <row r="1038817" customFormat="1" x14ac:dyDescent="0.25"/>
    <row r="1038818" customFormat="1" x14ac:dyDescent="0.25"/>
    <row r="1038819" customFormat="1" x14ac:dyDescent="0.25"/>
    <row r="1038820" customFormat="1" x14ac:dyDescent="0.25"/>
    <row r="1038821" customFormat="1" x14ac:dyDescent="0.25"/>
    <row r="1038822" customFormat="1" x14ac:dyDescent="0.25"/>
    <row r="1038823" customFormat="1" x14ac:dyDescent="0.25"/>
    <row r="1038824" customFormat="1" x14ac:dyDescent="0.25"/>
    <row r="1038825" customFormat="1" x14ac:dyDescent="0.25"/>
    <row r="1038826" customFormat="1" x14ac:dyDescent="0.25"/>
    <row r="1038827" customFormat="1" x14ac:dyDescent="0.25"/>
    <row r="1038828" customFormat="1" x14ac:dyDescent="0.25"/>
    <row r="1038829" customFormat="1" x14ac:dyDescent="0.25"/>
    <row r="1038830" customFormat="1" x14ac:dyDescent="0.25"/>
    <row r="1038831" customFormat="1" x14ac:dyDescent="0.25"/>
    <row r="1038832" customFormat="1" x14ac:dyDescent="0.25"/>
    <row r="1038833" customFormat="1" x14ac:dyDescent="0.25"/>
    <row r="1038834" customFormat="1" x14ac:dyDescent="0.25"/>
    <row r="1038835" customFormat="1" x14ac:dyDescent="0.25"/>
    <row r="1038836" customFormat="1" x14ac:dyDescent="0.25"/>
    <row r="1038837" customFormat="1" x14ac:dyDescent="0.25"/>
    <row r="1038838" customFormat="1" x14ac:dyDescent="0.25"/>
    <row r="1038839" customFormat="1" x14ac:dyDescent="0.25"/>
    <row r="1038840" customFormat="1" x14ac:dyDescent="0.25"/>
    <row r="1038841" customFormat="1" x14ac:dyDescent="0.25"/>
    <row r="1038842" customFormat="1" x14ac:dyDescent="0.25"/>
    <row r="1038843" customFormat="1" x14ac:dyDescent="0.25"/>
    <row r="1038844" customFormat="1" x14ac:dyDescent="0.25"/>
    <row r="1038845" customFormat="1" x14ac:dyDescent="0.25"/>
    <row r="1038846" customFormat="1" x14ac:dyDescent="0.25"/>
    <row r="1038847" customFormat="1" x14ac:dyDescent="0.25"/>
    <row r="1038848" customFormat="1" x14ac:dyDescent="0.25"/>
    <row r="1038849" customFormat="1" x14ac:dyDescent="0.25"/>
    <row r="1038850" customFormat="1" x14ac:dyDescent="0.25"/>
    <row r="1038851" customFormat="1" x14ac:dyDescent="0.25"/>
    <row r="1038852" customFormat="1" x14ac:dyDescent="0.25"/>
    <row r="1038853" customFormat="1" x14ac:dyDescent="0.25"/>
    <row r="1038854" customFormat="1" x14ac:dyDescent="0.25"/>
    <row r="1038855" customFormat="1" x14ac:dyDescent="0.25"/>
    <row r="1038856" customFormat="1" x14ac:dyDescent="0.25"/>
    <row r="1038857" customFormat="1" x14ac:dyDescent="0.25"/>
    <row r="1038858" customFormat="1" x14ac:dyDescent="0.25"/>
    <row r="1038859" customFormat="1" x14ac:dyDescent="0.25"/>
    <row r="1038860" customFormat="1" x14ac:dyDescent="0.25"/>
    <row r="1038861" customFormat="1" x14ac:dyDescent="0.25"/>
    <row r="1038862" customFormat="1" x14ac:dyDescent="0.25"/>
    <row r="1038863" customFormat="1" x14ac:dyDescent="0.25"/>
    <row r="1038864" customFormat="1" x14ac:dyDescent="0.25"/>
    <row r="1038865" customFormat="1" x14ac:dyDescent="0.25"/>
    <row r="1038866" customFormat="1" x14ac:dyDescent="0.25"/>
    <row r="1038867" customFormat="1" x14ac:dyDescent="0.25"/>
    <row r="1038868" customFormat="1" x14ac:dyDescent="0.25"/>
    <row r="1038869" customFormat="1" x14ac:dyDescent="0.25"/>
    <row r="1038870" customFormat="1" x14ac:dyDescent="0.25"/>
    <row r="1038871" customFormat="1" x14ac:dyDescent="0.25"/>
    <row r="1038872" customFormat="1" x14ac:dyDescent="0.25"/>
    <row r="1038873" customFormat="1" x14ac:dyDescent="0.25"/>
    <row r="1038874" customFormat="1" x14ac:dyDescent="0.25"/>
    <row r="1038875" customFormat="1" x14ac:dyDescent="0.25"/>
    <row r="1038876" customFormat="1" x14ac:dyDescent="0.25"/>
    <row r="1038877" customFormat="1" x14ac:dyDescent="0.25"/>
    <row r="1038878" customFormat="1" x14ac:dyDescent="0.25"/>
    <row r="1038879" customFormat="1" x14ac:dyDescent="0.25"/>
    <row r="1038880" customFormat="1" x14ac:dyDescent="0.25"/>
    <row r="1038881" customFormat="1" x14ac:dyDescent="0.25"/>
    <row r="1038882" customFormat="1" x14ac:dyDescent="0.25"/>
    <row r="1038883" customFormat="1" x14ac:dyDescent="0.25"/>
    <row r="1038884" customFormat="1" x14ac:dyDescent="0.25"/>
    <row r="1038885" customFormat="1" x14ac:dyDescent="0.25"/>
    <row r="1038886" customFormat="1" x14ac:dyDescent="0.25"/>
    <row r="1038887" customFormat="1" x14ac:dyDescent="0.25"/>
    <row r="1038888" customFormat="1" x14ac:dyDescent="0.25"/>
    <row r="1038889" customFormat="1" x14ac:dyDescent="0.25"/>
    <row r="1038890" customFormat="1" x14ac:dyDescent="0.25"/>
    <row r="1038891" customFormat="1" x14ac:dyDescent="0.25"/>
    <row r="1038892" customFormat="1" x14ac:dyDescent="0.25"/>
    <row r="1038893" customFormat="1" x14ac:dyDescent="0.25"/>
    <row r="1038894" customFormat="1" x14ac:dyDescent="0.25"/>
    <row r="1038895" customFormat="1" x14ac:dyDescent="0.25"/>
    <row r="1038896" customFormat="1" x14ac:dyDescent="0.25"/>
    <row r="1038897" customFormat="1" x14ac:dyDescent="0.25"/>
    <row r="1038898" customFormat="1" x14ac:dyDescent="0.25"/>
    <row r="1038899" customFormat="1" x14ac:dyDescent="0.25"/>
    <row r="1038900" customFormat="1" x14ac:dyDescent="0.25"/>
    <row r="1038901" customFormat="1" x14ac:dyDescent="0.25"/>
    <row r="1038902" customFormat="1" x14ac:dyDescent="0.25"/>
    <row r="1038903" customFormat="1" x14ac:dyDescent="0.25"/>
    <row r="1038904" customFormat="1" x14ac:dyDescent="0.25"/>
    <row r="1038905" customFormat="1" x14ac:dyDescent="0.25"/>
    <row r="1038906" customFormat="1" x14ac:dyDescent="0.25"/>
    <row r="1038907" customFormat="1" x14ac:dyDescent="0.25"/>
    <row r="1038908" customFormat="1" x14ac:dyDescent="0.25"/>
    <row r="1038909" customFormat="1" x14ac:dyDescent="0.25"/>
    <row r="1038910" customFormat="1" x14ac:dyDescent="0.25"/>
    <row r="1038911" customFormat="1" x14ac:dyDescent="0.25"/>
    <row r="1038912" customFormat="1" x14ac:dyDescent="0.25"/>
    <row r="1038913" customFormat="1" x14ac:dyDescent="0.25"/>
    <row r="1038914" customFormat="1" x14ac:dyDescent="0.25"/>
    <row r="1038915" customFormat="1" x14ac:dyDescent="0.25"/>
    <row r="1038916" customFormat="1" x14ac:dyDescent="0.25"/>
    <row r="1038917" customFormat="1" x14ac:dyDescent="0.25"/>
    <row r="1038918" customFormat="1" x14ac:dyDescent="0.25"/>
    <row r="1038919" customFormat="1" x14ac:dyDescent="0.25"/>
    <row r="1038920" customFormat="1" x14ac:dyDescent="0.25"/>
    <row r="1038921" customFormat="1" x14ac:dyDescent="0.25"/>
    <row r="1038922" customFormat="1" x14ac:dyDescent="0.25"/>
    <row r="1038923" customFormat="1" x14ac:dyDescent="0.25"/>
    <row r="1038924" customFormat="1" x14ac:dyDescent="0.25"/>
    <row r="1038925" customFormat="1" x14ac:dyDescent="0.25"/>
    <row r="1038926" customFormat="1" x14ac:dyDescent="0.25"/>
    <row r="1038927" customFormat="1" x14ac:dyDescent="0.25"/>
    <row r="1038928" customFormat="1" x14ac:dyDescent="0.25"/>
    <row r="1038929" customFormat="1" x14ac:dyDescent="0.25"/>
    <row r="1038930" customFormat="1" x14ac:dyDescent="0.25"/>
    <row r="1038931" customFormat="1" x14ac:dyDescent="0.25"/>
    <row r="1038932" customFormat="1" x14ac:dyDescent="0.25"/>
    <row r="1038933" customFormat="1" x14ac:dyDescent="0.25"/>
    <row r="1038934" customFormat="1" x14ac:dyDescent="0.25"/>
    <row r="1038935" customFormat="1" x14ac:dyDescent="0.25"/>
    <row r="1038936" customFormat="1" x14ac:dyDescent="0.25"/>
    <row r="1038937" customFormat="1" x14ac:dyDescent="0.25"/>
    <row r="1038938" customFormat="1" x14ac:dyDescent="0.25"/>
    <row r="1038939" customFormat="1" x14ac:dyDescent="0.25"/>
    <row r="1038940" customFormat="1" x14ac:dyDescent="0.25"/>
    <row r="1038941" customFormat="1" x14ac:dyDescent="0.25"/>
    <row r="1038942" customFormat="1" x14ac:dyDescent="0.25"/>
    <row r="1038943" customFormat="1" x14ac:dyDescent="0.25"/>
    <row r="1038944" customFormat="1" x14ac:dyDescent="0.25"/>
    <row r="1038945" customFormat="1" x14ac:dyDescent="0.25"/>
    <row r="1038946" customFormat="1" x14ac:dyDescent="0.25"/>
    <row r="1038947" customFormat="1" x14ac:dyDescent="0.25"/>
    <row r="1038948" customFormat="1" x14ac:dyDescent="0.25"/>
    <row r="1038949" customFormat="1" x14ac:dyDescent="0.25"/>
    <row r="1038950" customFormat="1" x14ac:dyDescent="0.25"/>
    <row r="1038951" customFormat="1" x14ac:dyDescent="0.25"/>
    <row r="1038952" customFormat="1" x14ac:dyDescent="0.25"/>
    <row r="1038953" customFormat="1" x14ac:dyDescent="0.25"/>
    <row r="1038954" customFormat="1" x14ac:dyDescent="0.25"/>
    <row r="1038955" customFormat="1" x14ac:dyDescent="0.25"/>
    <row r="1038956" customFormat="1" x14ac:dyDescent="0.25"/>
    <row r="1038957" customFormat="1" x14ac:dyDescent="0.25"/>
    <row r="1038958" customFormat="1" x14ac:dyDescent="0.25"/>
    <row r="1038959" customFormat="1" x14ac:dyDescent="0.25"/>
    <row r="1038960" customFormat="1" x14ac:dyDescent="0.25"/>
    <row r="1038961" customFormat="1" x14ac:dyDescent="0.25"/>
    <row r="1038962" customFormat="1" x14ac:dyDescent="0.25"/>
    <row r="1038963" customFormat="1" x14ac:dyDescent="0.25"/>
    <row r="1038964" customFormat="1" x14ac:dyDescent="0.25"/>
    <row r="1038965" customFormat="1" x14ac:dyDescent="0.25"/>
    <row r="1038966" customFormat="1" x14ac:dyDescent="0.25"/>
    <row r="1038967" customFormat="1" x14ac:dyDescent="0.25"/>
    <row r="1038968" customFormat="1" x14ac:dyDescent="0.25"/>
    <row r="1038969" customFormat="1" x14ac:dyDescent="0.25"/>
    <row r="1038970" customFormat="1" x14ac:dyDescent="0.25"/>
    <row r="1038971" customFormat="1" x14ac:dyDescent="0.25"/>
    <row r="1038972" customFormat="1" x14ac:dyDescent="0.25"/>
    <row r="1038973" customFormat="1" x14ac:dyDescent="0.25"/>
    <row r="1038974" customFormat="1" x14ac:dyDescent="0.25"/>
    <row r="1038975" customFormat="1" x14ac:dyDescent="0.25"/>
    <row r="1038976" customFormat="1" x14ac:dyDescent="0.25"/>
    <row r="1038977" customFormat="1" x14ac:dyDescent="0.25"/>
    <row r="1038978" customFormat="1" x14ac:dyDescent="0.25"/>
    <row r="1038979" customFormat="1" x14ac:dyDescent="0.25"/>
    <row r="1038980" customFormat="1" x14ac:dyDescent="0.25"/>
    <row r="1038981" customFormat="1" x14ac:dyDescent="0.25"/>
    <row r="1038982" customFormat="1" x14ac:dyDescent="0.25"/>
    <row r="1038983" customFormat="1" x14ac:dyDescent="0.25"/>
    <row r="1038984" customFormat="1" x14ac:dyDescent="0.25"/>
    <row r="1038985" customFormat="1" x14ac:dyDescent="0.25"/>
    <row r="1038986" customFormat="1" x14ac:dyDescent="0.25"/>
    <row r="1038987" customFormat="1" x14ac:dyDescent="0.25"/>
    <row r="1038988" customFormat="1" x14ac:dyDescent="0.25"/>
    <row r="1038989" customFormat="1" x14ac:dyDescent="0.25"/>
    <row r="1038990" customFormat="1" x14ac:dyDescent="0.25"/>
    <row r="1038991" customFormat="1" x14ac:dyDescent="0.25"/>
    <row r="1038992" customFormat="1" x14ac:dyDescent="0.25"/>
    <row r="1038993" customFormat="1" x14ac:dyDescent="0.25"/>
    <row r="1038994" customFormat="1" x14ac:dyDescent="0.25"/>
    <row r="1038995" customFormat="1" x14ac:dyDescent="0.25"/>
    <row r="1038996" customFormat="1" x14ac:dyDescent="0.25"/>
    <row r="1038997" customFormat="1" x14ac:dyDescent="0.25"/>
    <row r="1038998" customFormat="1" x14ac:dyDescent="0.25"/>
    <row r="1038999" customFormat="1" x14ac:dyDescent="0.25"/>
    <row r="1039000" customFormat="1" x14ac:dyDescent="0.25"/>
    <row r="1039001" customFormat="1" x14ac:dyDescent="0.25"/>
    <row r="1039002" customFormat="1" x14ac:dyDescent="0.25"/>
    <row r="1039003" customFormat="1" x14ac:dyDescent="0.25"/>
    <row r="1039004" customFormat="1" x14ac:dyDescent="0.25"/>
    <row r="1039005" customFormat="1" x14ac:dyDescent="0.25"/>
    <row r="1039006" customFormat="1" x14ac:dyDescent="0.25"/>
    <row r="1039007" customFormat="1" x14ac:dyDescent="0.25"/>
    <row r="1039008" customFormat="1" x14ac:dyDescent="0.25"/>
    <row r="1039009" customFormat="1" x14ac:dyDescent="0.25"/>
    <row r="1039010" customFormat="1" x14ac:dyDescent="0.25"/>
    <row r="1039011" customFormat="1" x14ac:dyDescent="0.25"/>
    <row r="1039012" customFormat="1" x14ac:dyDescent="0.25"/>
    <row r="1039013" customFormat="1" x14ac:dyDescent="0.25"/>
    <row r="1039014" customFormat="1" x14ac:dyDescent="0.25"/>
    <row r="1039015" customFormat="1" x14ac:dyDescent="0.25"/>
    <row r="1039016" customFormat="1" x14ac:dyDescent="0.25"/>
    <row r="1039017" customFormat="1" x14ac:dyDescent="0.25"/>
    <row r="1039018" customFormat="1" x14ac:dyDescent="0.25"/>
    <row r="1039019" customFormat="1" x14ac:dyDescent="0.25"/>
    <row r="1039020" customFormat="1" x14ac:dyDescent="0.25"/>
    <row r="1039021" customFormat="1" x14ac:dyDescent="0.25"/>
    <row r="1039022" customFormat="1" x14ac:dyDescent="0.25"/>
    <row r="1039023" customFormat="1" x14ac:dyDescent="0.25"/>
    <row r="1039024" customFormat="1" x14ac:dyDescent="0.25"/>
    <row r="1039025" customFormat="1" x14ac:dyDescent="0.25"/>
    <row r="1039026" customFormat="1" x14ac:dyDescent="0.25"/>
    <row r="1039027" customFormat="1" x14ac:dyDescent="0.25"/>
    <row r="1039028" customFormat="1" x14ac:dyDescent="0.25"/>
    <row r="1039029" customFormat="1" x14ac:dyDescent="0.25"/>
    <row r="1039030" customFormat="1" x14ac:dyDescent="0.25"/>
    <row r="1039031" customFormat="1" x14ac:dyDescent="0.25"/>
    <row r="1039032" customFormat="1" x14ac:dyDescent="0.25"/>
    <row r="1039033" customFormat="1" x14ac:dyDescent="0.25"/>
    <row r="1039034" customFormat="1" x14ac:dyDescent="0.25"/>
    <row r="1039035" customFormat="1" x14ac:dyDescent="0.25"/>
    <row r="1039036" customFormat="1" x14ac:dyDescent="0.25"/>
    <row r="1039037" customFormat="1" x14ac:dyDescent="0.25"/>
    <row r="1039038" customFormat="1" x14ac:dyDescent="0.25"/>
    <row r="1039039" customFormat="1" x14ac:dyDescent="0.25"/>
    <row r="1039040" customFormat="1" x14ac:dyDescent="0.25"/>
    <row r="1039041" customFormat="1" x14ac:dyDescent="0.25"/>
    <row r="1039042" customFormat="1" x14ac:dyDescent="0.25"/>
    <row r="1039043" customFormat="1" x14ac:dyDescent="0.25"/>
    <row r="1039044" customFormat="1" x14ac:dyDescent="0.25"/>
    <row r="1039045" customFormat="1" x14ac:dyDescent="0.25"/>
    <row r="1039046" customFormat="1" x14ac:dyDescent="0.25"/>
    <row r="1039047" customFormat="1" x14ac:dyDescent="0.25"/>
    <row r="1039048" customFormat="1" x14ac:dyDescent="0.25"/>
    <row r="1039049" customFormat="1" x14ac:dyDescent="0.25"/>
    <row r="1039050" customFormat="1" x14ac:dyDescent="0.25"/>
    <row r="1039051" customFormat="1" x14ac:dyDescent="0.25"/>
    <row r="1039052" customFormat="1" x14ac:dyDescent="0.25"/>
    <row r="1039053" customFormat="1" x14ac:dyDescent="0.25"/>
    <row r="1039054" customFormat="1" x14ac:dyDescent="0.25"/>
    <row r="1039055" customFormat="1" x14ac:dyDescent="0.25"/>
    <row r="1039056" customFormat="1" x14ac:dyDescent="0.25"/>
    <row r="1039057" customFormat="1" x14ac:dyDescent="0.25"/>
    <row r="1039058" customFormat="1" x14ac:dyDescent="0.25"/>
    <row r="1039059" customFormat="1" x14ac:dyDescent="0.25"/>
    <row r="1039060" customFormat="1" x14ac:dyDescent="0.25"/>
    <row r="1039061" customFormat="1" x14ac:dyDescent="0.25"/>
    <row r="1039062" customFormat="1" x14ac:dyDescent="0.25"/>
    <row r="1039063" customFormat="1" x14ac:dyDescent="0.25"/>
    <row r="1039064" customFormat="1" x14ac:dyDescent="0.25"/>
    <row r="1039065" customFormat="1" x14ac:dyDescent="0.25"/>
    <row r="1039066" customFormat="1" x14ac:dyDescent="0.25"/>
    <row r="1039067" customFormat="1" x14ac:dyDescent="0.25"/>
    <row r="1039068" customFormat="1" x14ac:dyDescent="0.25"/>
    <row r="1039069" customFormat="1" x14ac:dyDescent="0.25"/>
    <row r="1039070" customFormat="1" x14ac:dyDescent="0.25"/>
    <row r="1039071" customFormat="1" x14ac:dyDescent="0.25"/>
    <row r="1039072" customFormat="1" x14ac:dyDescent="0.25"/>
    <row r="1039073" customFormat="1" x14ac:dyDescent="0.25"/>
    <row r="1039074" customFormat="1" x14ac:dyDescent="0.25"/>
    <row r="1039075" customFormat="1" x14ac:dyDescent="0.25"/>
    <row r="1039076" customFormat="1" x14ac:dyDescent="0.25"/>
    <row r="1039077" customFormat="1" x14ac:dyDescent="0.25"/>
    <row r="1039078" customFormat="1" x14ac:dyDescent="0.25"/>
    <row r="1039079" customFormat="1" x14ac:dyDescent="0.25"/>
    <row r="1039080" customFormat="1" x14ac:dyDescent="0.25"/>
    <row r="1039081" customFormat="1" x14ac:dyDescent="0.25"/>
    <row r="1039082" customFormat="1" x14ac:dyDescent="0.25"/>
    <row r="1039083" customFormat="1" x14ac:dyDescent="0.25"/>
    <row r="1039084" customFormat="1" x14ac:dyDescent="0.25"/>
    <row r="1039085" customFormat="1" x14ac:dyDescent="0.25"/>
    <row r="1039086" customFormat="1" x14ac:dyDescent="0.25"/>
    <row r="1039087" customFormat="1" x14ac:dyDescent="0.25"/>
    <row r="1039088" customFormat="1" x14ac:dyDescent="0.25"/>
    <row r="1039089" customFormat="1" x14ac:dyDescent="0.25"/>
    <row r="1039090" customFormat="1" x14ac:dyDescent="0.25"/>
    <row r="1039091" customFormat="1" x14ac:dyDescent="0.25"/>
    <row r="1039092" customFormat="1" x14ac:dyDescent="0.25"/>
    <row r="1039093" customFormat="1" x14ac:dyDescent="0.25"/>
    <row r="1039094" customFormat="1" x14ac:dyDescent="0.25"/>
    <row r="1039095" customFormat="1" x14ac:dyDescent="0.25"/>
    <row r="1039096" customFormat="1" x14ac:dyDescent="0.25"/>
    <row r="1039097" customFormat="1" x14ac:dyDescent="0.25"/>
    <row r="1039098" customFormat="1" x14ac:dyDescent="0.25"/>
    <row r="1039099" customFormat="1" x14ac:dyDescent="0.25"/>
    <row r="1039100" customFormat="1" x14ac:dyDescent="0.25"/>
    <row r="1039101" customFormat="1" x14ac:dyDescent="0.25"/>
    <row r="1039102" customFormat="1" x14ac:dyDescent="0.25"/>
    <row r="1039103" customFormat="1" x14ac:dyDescent="0.25"/>
    <row r="1039104" customFormat="1" x14ac:dyDescent="0.25"/>
    <row r="1039105" customFormat="1" x14ac:dyDescent="0.25"/>
    <row r="1039106" customFormat="1" x14ac:dyDescent="0.25"/>
    <row r="1039107" customFormat="1" x14ac:dyDescent="0.25"/>
    <row r="1039108" customFormat="1" x14ac:dyDescent="0.25"/>
    <row r="1039109" customFormat="1" x14ac:dyDescent="0.25"/>
    <row r="1039110" customFormat="1" x14ac:dyDescent="0.25"/>
    <row r="1039111" customFormat="1" x14ac:dyDescent="0.25"/>
    <row r="1039112" customFormat="1" x14ac:dyDescent="0.25"/>
    <row r="1039113" customFormat="1" x14ac:dyDescent="0.25"/>
    <row r="1039114" customFormat="1" x14ac:dyDescent="0.25"/>
    <row r="1039115" customFormat="1" x14ac:dyDescent="0.25"/>
    <row r="1039116" customFormat="1" x14ac:dyDescent="0.25"/>
    <row r="1039117" customFormat="1" x14ac:dyDescent="0.25"/>
    <row r="1039118" customFormat="1" x14ac:dyDescent="0.25"/>
    <row r="1039119" customFormat="1" x14ac:dyDescent="0.25"/>
    <row r="1039120" customFormat="1" x14ac:dyDescent="0.25"/>
    <row r="1039121" customFormat="1" x14ac:dyDescent="0.25"/>
    <row r="1039122" customFormat="1" x14ac:dyDescent="0.25"/>
    <row r="1039123" customFormat="1" x14ac:dyDescent="0.25"/>
    <row r="1039124" customFormat="1" x14ac:dyDescent="0.25"/>
    <row r="1039125" customFormat="1" x14ac:dyDescent="0.25"/>
    <row r="1039126" customFormat="1" x14ac:dyDescent="0.25"/>
    <row r="1039127" customFormat="1" x14ac:dyDescent="0.25"/>
    <row r="1039128" customFormat="1" x14ac:dyDescent="0.25"/>
    <row r="1039129" customFormat="1" x14ac:dyDescent="0.25"/>
    <row r="1039130" customFormat="1" x14ac:dyDescent="0.25"/>
    <row r="1039131" customFormat="1" x14ac:dyDescent="0.25"/>
    <row r="1039132" customFormat="1" x14ac:dyDescent="0.25"/>
    <row r="1039133" customFormat="1" x14ac:dyDescent="0.25"/>
    <row r="1039134" customFormat="1" x14ac:dyDescent="0.25"/>
    <row r="1039135" customFormat="1" x14ac:dyDescent="0.25"/>
    <row r="1039136" customFormat="1" x14ac:dyDescent="0.25"/>
    <row r="1039137" customFormat="1" x14ac:dyDescent="0.25"/>
    <row r="1039138" customFormat="1" x14ac:dyDescent="0.25"/>
    <row r="1039139" customFormat="1" x14ac:dyDescent="0.25"/>
    <row r="1039140" customFormat="1" x14ac:dyDescent="0.25"/>
    <row r="1039141" customFormat="1" x14ac:dyDescent="0.25"/>
    <row r="1039142" customFormat="1" x14ac:dyDescent="0.25"/>
    <row r="1039143" customFormat="1" x14ac:dyDescent="0.25"/>
    <row r="1039144" customFormat="1" x14ac:dyDescent="0.25"/>
    <row r="1039145" customFormat="1" x14ac:dyDescent="0.25"/>
    <row r="1039146" customFormat="1" x14ac:dyDescent="0.25"/>
    <row r="1039147" customFormat="1" x14ac:dyDescent="0.25"/>
    <row r="1039148" customFormat="1" x14ac:dyDescent="0.25"/>
    <row r="1039149" customFormat="1" x14ac:dyDescent="0.25"/>
    <row r="1039150" customFormat="1" x14ac:dyDescent="0.25"/>
    <row r="1039151" customFormat="1" x14ac:dyDescent="0.25"/>
    <row r="1039152" customFormat="1" x14ac:dyDescent="0.25"/>
    <row r="1039153" customFormat="1" x14ac:dyDescent="0.25"/>
    <row r="1039154" customFormat="1" x14ac:dyDescent="0.25"/>
    <row r="1039155" customFormat="1" x14ac:dyDescent="0.25"/>
    <row r="1039156" customFormat="1" x14ac:dyDescent="0.25"/>
    <row r="1039157" customFormat="1" x14ac:dyDescent="0.25"/>
    <row r="1039158" customFormat="1" x14ac:dyDescent="0.25"/>
    <row r="1039159" customFormat="1" x14ac:dyDescent="0.25"/>
    <row r="1039160" customFormat="1" x14ac:dyDescent="0.25"/>
    <row r="1039161" customFormat="1" x14ac:dyDescent="0.25"/>
    <row r="1039162" customFormat="1" x14ac:dyDescent="0.25"/>
    <row r="1039163" customFormat="1" x14ac:dyDescent="0.25"/>
    <row r="1039164" customFormat="1" x14ac:dyDescent="0.25"/>
    <row r="1039165" customFormat="1" x14ac:dyDescent="0.25"/>
    <row r="1039166" customFormat="1" x14ac:dyDescent="0.25"/>
    <row r="1039167" customFormat="1" x14ac:dyDescent="0.25"/>
    <row r="1039168" customFormat="1" x14ac:dyDescent="0.25"/>
    <row r="1039169" customFormat="1" x14ac:dyDescent="0.25"/>
    <row r="1039170" customFormat="1" x14ac:dyDescent="0.25"/>
    <row r="1039171" customFormat="1" x14ac:dyDescent="0.25"/>
    <row r="1039172" customFormat="1" x14ac:dyDescent="0.25"/>
    <row r="1039173" customFormat="1" x14ac:dyDescent="0.25"/>
    <row r="1039174" customFormat="1" x14ac:dyDescent="0.25"/>
    <row r="1039175" customFormat="1" x14ac:dyDescent="0.25"/>
    <row r="1039176" customFormat="1" x14ac:dyDescent="0.25"/>
    <row r="1039177" customFormat="1" x14ac:dyDescent="0.25"/>
    <row r="1039178" customFormat="1" x14ac:dyDescent="0.25"/>
    <row r="1039179" customFormat="1" x14ac:dyDescent="0.25"/>
    <row r="1039180" customFormat="1" x14ac:dyDescent="0.25"/>
    <row r="1039181" customFormat="1" x14ac:dyDescent="0.25"/>
    <row r="1039182" customFormat="1" x14ac:dyDescent="0.25"/>
    <row r="1039183" customFormat="1" x14ac:dyDescent="0.25"/>
    <row r="1039184" customFormat="1" x14ac:dyDescent="0.25"/>
    <row r="1039185" customFormat="1" x14ac:dyDescent="0.25"/>
    <row r="1039186" customFormat="1" x14ac:dyDescent="0.25"/>
    <row r="1039187" customFormat="1" x14ac:dyDescent="0.25"/>
    <row r="1039188" customFormat="1" x14ac:dyDescent="0.25"/>
    <row r="1039189" customFormat="1" x14ac:dyDescent="0.25"/>
    <row r="1039190" customFormat="1" x14ac:dyDescent="0.25"/>
    <row r="1039191" customFormat="1" x14ac:dyDescent="0.25"/>
    <row r="1039192" customFormat="1" x14ac:dyDescent="0.25"/>
    <row r="1039193" customFormat="1" x14ac:dyDescent="0.25"/>
    <row r="1039194" customFormat="1" x14ac:dyDescent="0.25"/>
    <row r="1039195" customFormat="1" x14ac:dyDescent="0.25"/>
    <row r="1039196" customFormat="1" x14ac:dyDescent="0.25"/>
    <row r="1039197" customFormat="1" x14ac:dyDescent="0.25"/>
    <row r="1039198" customFormat="1" x14ac:dyDescent="0.25"/>
    <row r="1039199" customFormat="1" x14ac:dyDescent="0.25"/>
    <row r="1039200" customFormat="1" x14ac:dyDescent="0.25"/>
    <row r="1039201" customFormat="1" x14ac:dyDescent="0.25"/>
    <row r="1039202" customFormat="1" x14ac:dyDescent="0.25"/>
    <row r="1039203" customFormat="1" x14ac:dyDescent="0.25"/>
    <row r="1039204" customFormat="1" x14ac:dyDescent="0.25"/>
    <row r="1039205" customFormat="1" x14ac:dyDescent="0.25"/>
    <row r="1039206" customFormat="1" x14ac:dyDescent="0.25"/>
    <row r="1039207" customFormat="1" x14ac:dyDescent="0.25"/>
    <row r="1039208" customFormat="1" x14ac:dyDescent="0.25"/>
    <row r="1039209" customFormat="1" x14ac:dyDescent="0.25"/>
    <row r="1039210" customFormat="1" x14ac:dyDescent="0.25"/>
    <row r="1039211" customFormat="1" x14ac:dyDescent="0.25"/>
    <row r="1039212" customFormat="1" x14ac:dyDescent="0.25"/>
    <row r="1039213" customFormat="1" x14ac:dyDescent="0.25"/>
    <row r="1039214" customFormat="1" x14ac:dyDescent="0.25"/>
    <row r="1039215" customFormat="1" x14ac:dyDescent="0.25"/>
    <row r="1039216" customFormat="1" x14ac:dyDescent="0.25"/>
    <row r="1039217" customFormat="1" x14ac:dyDescent="0.25"/>
    <row r="1039218" customFormat="1" x14ac:dyDescent="0.25"/>
    <row r="1039219" customFormat="1" x14ac:dyDescent="0.25"/>
    <row r="1039220" customFormat="1" x14ac:dyDescent="0.25"/>
    <row r="1039221" customFormat="1" x14ac:dyDescent="0.25"/>
    <row r="1039222" customFormat="1" x14ac:dyDescent="0.25"/>
    <row r="1039223" customFormat="1" x14ac:dyDescent="0.25"/>
    <row r="1039224" customFormat="1" x14ac:dyDescent="0.25"/>
    <row r="1039225" customFormat="1" x14ac:dyDescent="0.25"/>
    <row r="1039226" customFormat="1" x14ac:dyDescent="0.25"/>
    <row r="1039227" customFormat="1" x14ac:dyDescent="0.25"/>
    <row r="1039228" customFormat="1" x14ac:dyDescent="0.25"/>
    <row r="1039229" customFormat="1" x14ac:dyDescent="0.25"/>
    <row r="1039230" customFormat="1" x14ac:dyDescent="0.25"/>
    <row r="1039231" customFormat="1" x14ac:dyDescent="0.25"/>
    <row r="1039232" customFormat="1" x14ac:dyDescent="0.25"/>
    <row r="1039233" customFormat="1" x14ac:dyDescent="0.25"/>
    <row r="1039234" customFormat="1" x14ac:dyDescent="0.25"/>
    <row r="1039235" customFormat="1" x14ac:dyDescent="0.25"/>
    <row r="1039236" customFormat="1" x14ac:dyDescent="0.25"/>
    <row r="1039237" customFormat="1" x14ac:dyDescent="0.25"/>
    <row r="1039238" customFormat="1" x14ac:dyDescent="0.25"/>
    <row r="1039239" customFormat="1" x14ac:dyDescent="0.25"/>
    <row r="1039240" customFormat="1" x14ac:dyDescent="0.25"/>
    <row r="1039241" customFormat="1" x14ac:dyDescent="0.25"/>
    <row r="1039242" customFormat="1" x14ac:dyDescent="0.25"/>
    <row r="1039243" customFormat="1" x14ac:dyDescent="0.25"/>
    <row r="1039244" customFormat="1" x14ac:dyDescent="0.25"/>
    <row r="1039245" customFormat="1" x14ac:dyDescent="0.25"/>
    <row r="1039246" customFormat="1" x14ac:dyDescent="0.25"/>
    <row r="1039247" customFormat="1" x14ac:dyDescent="0.25"/>
    <row r="1039248" customFormat="1" x14ac:dyDescent="0.25"/>
    <row r="1039249" customFormat="1" x14ac:dyDescent="0.25"/>
    <row r="1039250" customFormat="1" x14ac:dyDescent="0.25"/>
    <row r="1039251" customFormat="1" x14ac:dyDescent="0.25"/>
    <row r="1039252" customFormat="1" x14ac:dyDescent="0.25"/>
    <row r="1039253" customFormat="1" x14ac:dyDescent="0.25"/>
    <row r="1039254" customFormat="1" x14ac:dyDescent="0.25"/>
    <row r="1039255" customFormat="1" x14ac:dyDescent="0.25"/>
    <row r="1039256" customFormat="1" x14ac:dyDescent="0.25"/>
    <row r="1039257" customFormat="1" x14ac:dyDescent="0.25"/>
    <row r="1039258" customFormat="1" x14ac:dyDescent="0.25"/>
    <row r="1039259" customFormat="1" x14ac:dyDescent="0.25"/>
    <row r="1039260" customFormat="1" x14ac:dyDescent="0.25"/>
    <row r="1039261" customFormat="1" x14ac:dyDescent="0.25"/>
    <row r="1039262" customFormat="1" x14ac:dyDescent="0.25"/>
    <row r="1039263" customFormat="1" x14ac:dyDescent="0.25"/>
    <row r="1039264" customFormat="1" x14ac:dyDescent="0.25"/>
    <row r="1039265" customFormat="1" x14ac:dyDescent="0.25"/>
    <row r="1039266" customFormat="1" x14ac:dyDescent="0.25"/>
    <row r="1039267" customFormat="1" x14ac:dyDescent="0.25"/>
    <row r="1039268" customFormat="1" x14ac:dyDescent="0.25"/>
    <row r="1039269" customFormat="1" x14ac:dyDescent="0.25"/>
    <row r="1039270" customFormat="1" x14ac:dyDescent="0.25"/>
    <row r="1039271" customFormat="1" x14ac:dyDescent="0.25"/>
    <row r="1039272" customFormat="1" x14ac:dyDescent="0.25"/>
    <row r="1039273" customFormat="1" x14ac:dyDescent="0.25"/>
    <row r="1039274" customFormat="1" x14ac:dyDescent="0.25"/>
    <row r="1039275" customFormat="1" x14ac:dyDescent="0.25"/>
    <row r="1039276" customFormat="1" x14ac:dyDescent="0.25"/>
    <row r="1039277" customFormat="1" x14ac:dyDescent="0.25"/>
    <row r="1039278" customFormat="1" x14ac:dyDescent="0.25"/>
    <row r="1039279" customFormat="1" x14ac:dyDescent="0.25"/>
    <row r="1039280" customFormat="1" x14ac:dyDescent="0.25"/>
    <row r="1039281" customFormat="1" x14ac:dyDescent="0.25"/>
    <row r="1039282" customFormat="1" x14ac:dyDescent="0.25"/>
    <row r="1039283" customFormat="1" x14ac:dyDescent="0.25"/>
    <row r="1039284" customFormat="1" x14ac:dyDescent="0.25"/>
    <row r="1039285" customFormat="1" x14ac:dyDescent="0.25"/>
    <row r="1039286" customFormat="1" x14ac:dyDescent="0.25"/>
    <row r="1039287" customFormat="1" x14ac:dyDescent="0.25"/>
    <row r="1039288" customFormat="1" x14ac:dyDescent="0.25"/>
    <row r="1039289" customFormat="1" x14ac:dyDescent="0.25"/>
    <row r="1039290" customFormat="1" x14ac:dyDescent="0.25"/>
    <row r="1039291" customFormat="1" x14ac:dyDescent="0.25"/>
    <row r="1039292" customFormat="1" x14ac:dyDescent="0.25"/>
    <row r="1039293" customFormat="1" x14ac:dyDescent="0.25"/>
    <row r="1039294" customFormat="1" x14ac:dyDescent="0.25"/>
    <row r="1039295" customFormat="1" x14ac:dyDescent="0.25"/>
    <row r="1039296" customFormat="1" x14ac:dyDescent="0.25"/>
    <row r="1039297" customFormat="1" x14ac:dyDescent="0.25"/>
    <row r="1039298" customFormat="1" x14ac:dyDescent="0.25"/>
    <row r="1039299" customFormat="1" x14ac:dyDescent="0.25"/>
    <row r="1039300" customFormat="1" x14ac:dyDescent="0.25"/>
    <row r="1039301" customFormat="1" x14ac:dyDescent="0.25"/>
    <row r="1039302" customFormat="1" x14ac:dyDescent="0.25"/>
    <row r="1039303" customFormat="1" x14ac:dyDescent="0.25"/>
    <row r="1039304" customFormat="1" x14ac:dyDescent="0.25"/>
    <row r="1039305" customFormat="1" x14ac:dyDescent="0.25"/>
    <row r="1039306" customFormat="1" x14ac:dyDescent="0.25"/>
    <row r="1039307" customFormat="1" x14ac:dyDescent="0.25"/>
    <row r="1039308" customFormat="1" x14ac:dyDescent="0.25"/>
    <row r="1039309" customFormat="1" x14ac:dyDescent="0.25"/>
    <row r="1039310" customFormat="1" x14ac:dyDescent="0.25"/>
    <row r="1039311" customFormat="1" x14ac:dyDescent="0.25"/>
    <row r="1039312" customFormat="1" x14ac:dyDescent="0.25"/>
    <row r="1039313" customFormat="1" x14ac:dyDescent="0.25"/>
    <row r="1039314" customFormat="1" x14ac:dyDescent="0.25"/>
    <row r="1039315" customFormat="1" x14ac:dyDescent="0.25"/>
    <row r="1039316" customFormat="1" x14ac:dyDescent="0.25"/>
    <row r="1039317" customFormat="1" x14ac:dyDescent="0.25"/>
    <row r="1039318" customFormat="1" x14ac:dyDescent="0.25"/>
    <row r="1039319" customFormat="1" x14ac:dyDescent="0.25"/>
    <row r="1039320" customFormat="1" x14ac:dyDescent="0.25"/>
    <row r="1039321" customFormat="1" x14ac:dyDescent="0.25"/>
    <row r="1039322" customFormat="1" x14ac:dyDescent="0.25"/>
    <row r="1039323" customFormat="1" x14ac:dyDescent="0.25"/>
    <row r="1039324" customFormat="1" x14ac:dyDescent="0.25"/>
    <row r="1039325" customFormat="1" x14ac:dyDescent="0.25"/>
    <row r="1039326" customFormat="1" x14ac:dyDescent="0.25"/>
    <row r="1039327" customFormat="1" x14ac:dyDescent="0.25"/>
    <row r="1039328" customFormat="1" x14ac:dyDescent="0.25"/>
    <row r="1039329" customFormat="1" x14ac:dyDescent="0.25"/>
    <row r="1039330" customFormat="1" x14ac:dyDescent="0.25"/>
    <row r="1039331" customFormat="1" x14ac:dyDescent="0.25"/>
    <row r="1039332" customFormat="1" x14ac:dyDescent="0.25"/>
    <row r="1039333" customFormat="1" x14ac:dyDescent="0.25"/>
    <row r="1039334" customFormat="1" x14ac:dyDescent="0.25"/>
    <row r="1039335" customFormat="1" x14ac:dyDescent="0.25"/>
    <row r="1039336" customFormat="1" x14ac:dyDescent="0.25"/>
    <row r="1039337" customFormat="1" x14ac:dyDescent="0.25"/>
    <row r="1039338" customFormat="1" x14ac:dyDescent="0.25"/>
    <row r="1039339" customFormat="1" x14ac:dyDescent="0.25"/>
    <row r="1039340" customFormat="1" x14ac:dyDescent="0.25"/>
    <row r="1039341" customFormat="1" x14ac:dyDescent="0.25"/>
    <row r="1039342" customFormat="1" x14ac:dyDescent="0.25"/>
    <row r="1039343" customFormat="1" x14ac:dyDescent="0.25"/>
    <row r="1039344" customFormat="1" x14ac:dyDescent="0.25"/>
    <row r="1039345" customFormat="1" x14ac:dyDescent="0.25"/>
    <row r="1039346" customFormat="1" x14ac:dyDescent="0.25"/>
    <row r="1039347" customFormat="1" x14ac:dyDescent="0.25"/>
    <row r="1039348" customFormat="1" x14ac:dyDescent="0.25"/>
    <row r="1039349" customFormat="1" x14ac:dyDescent="0.25"/>
    <row r="1039350" customFormat="1" x14ac:dyDescent="0.25"/>
    <row r="1039351" customFormat="1" x14ac:dyDescent="0.25"/>
    <row r="1039352" customFormat="1" x14ac:dyDescent="0.25"/>
    <row r="1039353" customFormat="1" x14ac:dyDescent="0.25"/>
    <row r="1039354" customFormat="1" x14ac:dyDescent="0.25"/>
    <row r="1039355" customFormat="1" x14ac:dyDescent="0.25"/>
    <row r="1039356" customFormat="1" x14ac:dyDescent="0.25"/>
    <row r="1039357" customFormat="1" x14ac:dyDescent="0.25"/>
    <row r="1039358" customFormat="1" x14ac:dyDescent="0.25"/>
    <row r="1039359" customFormat="1" x14ac:dyDescent="0.25"/>
    <row r="1039360" customFormat="1" x14ac:dyDescent="0.25"/>
    <row r="1039361" customFormat="1" x14ac:dyDescent="0.25"/>
    <row r="1039362" customFormat="1" x14ac:dyDescent="0.25"/>
    <row r="1039363" customFormat="1" x14ac:dyDescent="0.25"/>
    <row r="1039364" customFormat="1" x14ac:dyDescent="0.25"/>
    <row r="1039365" customFormat="1" x14ac:dyDescent="0.25"/>
    <row r="1039366" customFormat="1" x14ac:dyDescent="0.25"/>
    <row r="1039367" customFormat="1" x14ac:dyDescent="0.25"/>
    <row r="1039368" customFormat="1" x14ac:dyDescent="0.25"/>
    <row r="1039369" customFormat="1" x14ac:dyDescent="0.25"/>
    <row r="1039370" customFormat="1" x14ac:dyDescent="0.25"/>
    <row r="1039371" customFormat="1" x14ac:dyDescent="0.25"/>
    <row r="1039372" customFormat="1" x14ac:dyDescent="0.25"/>
    <row r="1039373" customFormat="1" x14ac:dyDescent="0.25"/>
    <row r="1039374" customFormat="1" x14ac:dyDescent="0.25"/>
    <row r="1039375" customFormat="1" x14ac:dyDescent="0.25"/>
    <row r="1039376" customFormat="1" x14ac:dyDescent="0.25"/>
    <row r="1039377" customFormat="1" x14ac:dyDescent="0.25"/>
    <row r="1039378" customFormat="1" x14ac:dyDescent="0.25"/>
    <row r="1039379" customFormat="1" x14ac:dyDescent="0.25"/>
    <row r="1039380" customFormat="1" x14ac:dyDescent="0.25"/>
    <row r="1039381" customFormat="1" x14ac:dyDescent="0.25"/>
    <row r="1039382" customFormat="1" x14ac:dyDescent="0.25"/>
    <row r="1039383" customFormat="1" x14ac:dyDescent="0.25"/>
    <row r="1039384" customFormat="1" x14ac:dyDescent="0.25"/>
    <row r="1039385" customFormat="1" x14ac:dyDescent="0.25"/>
    <row r="1039386" customFormat="1" x14ac:dyDescent="0.25"/>
    <row r="1039387" customFormat="1" x14ac:dyDescent="0.25"/>
    <row r="1039388" customFormat="1" x14ac:dyDescent="0.25"/>
    <row r="1039389" customFormat="1" x14ac:dyDescent="0.25"/>
    <row r="1039390" customFormat="1" x14ac:dyDescent="0.25"/>
    <row r="1039391" customFormat="1" x14ac:dyDescent="0.25"/>
    <row r="1039392" customFormat="1" x14ac:dyDescent="0.25"/>
    <row r="1039393" customFormat="1" x14ac:dyDescent="0.25"/>
    <row r="1039394" customFormat="1" x14ac:dyDescent="0.25"/>
    <row r="1039395" customFormat="1" x14ac:dyDescent="0.25"/>
    <row r="1039396" customFormat="1" x14ac:dyDescent="0.25"/>
    <row r="1039397" customFormat="1" x14ac:dyDescent="0.25"/>
    <row r="1039398" customFormat="1" x14ac:dyDescent="0.25"/>
    <row r="1039399" customFormat="1" x14ac:dyDescent="0.25"/>
    <row r="1039400" customFormat="1" x14ac:dyDescent="0.25"/>
    <row r="1039401" customFormat="1" x14ac:dyDescent="0.25"/>
    <row r="1039402" customFormat="1" x14ac:dyDescent="0.25"/>
    <row r="1039403" customFormat="1" x14ac:dyDescent="0.25"/>
    <row r="1039404" customFormat="1" x14ac:dyDescent="0.25"/>
    <row r="1039405" customFormat="1" x14ac:dyDescent="0.25"/>
    <row r="1039406" customFormat="1" x14ac:dyDescent="0.25"/>
    <row r="1039407" customFormat="1" x14ac:dyDescent="0.25"/>
    <row r="1039408" customFormat="1" x14ac:dyDescent="0.25"/>
    <row r="1039409" customFormat="1" x14ac:dyDescent="0.25"/>
    <row r="1039410" customFormat="1" x14ac:dyDescent="0.25"/>
    <row r="1039411" customFormat="1" x14ac:dyDescent="0.25"/>
    <row r="1039412" customFormat="1" x14ac:dyDescent="0.25"/>
    <row r="1039413" customFormat="1" x14ac:dyDescent="0.25"/>
    <row r="1039414" customFormat="1" x14ac:dyDescent="0.25"/>
    <row r="1039415" customFormat="1" x14ac:dyDescent="0.25"/>
    <row r="1039416" customFormat="1" x14ac:dyDescent="0.25"/>
    <row r="1039417" customFormat="1" x14ac:dyDescent="0.25"/>
    <row r="1039418" customFormat="1" x14ac:dyDescent="0.25"/>
    <row r="1039419" customFormat="1" x14ac:dyDescent="0.25"/>
    <row r="1039420" customFormat="1" x14ac:dyDescent="0.25"/>
    <row r="1039421" customFormat="1" x14ac:dyDescent="0.25"/>
    <row r="1039422" customFormat="1" x14ac:dyDescent="0.25"/>
    <row r="1039423" customFormat="1" x14ac:dyDescent="0.25"/>
    <row r="1039424" customFormat="1" x14ac:dyDescent="0.25"/>
    <row r="1039425" customFormat="1" x14ac:dyDescent="0.25"/>
    <row r="1039426" customFormat="1" x14ac:dyDescent="0.25"/>
    <row r="1039427" customFormat="1" x14ac:dyDescent="0.25"/>
    <row r="1039428" customFormat="1" x14ac:dyDescent="0.25"/>
    <row r="1039429" customFormat="1" x14ac:dyDescent="0.25"/>
    <row r="1039430" customFormat="1" x14ac:dyDescent="0.25"/>
    <row r="1039431" customFormat="1" x14ac:dyDescent="0.25"/>
    <row r="1039432" customFormat="1" x14ac:dyDescent="0.25"/>
    <row r="1039433" customFormat="1" x14ac:dyDescent="0.25"/>
    <row r="1039434" customFormat="1" x14ac:dyDescent="0.25"/>
    <row r="1039435" customFormat="1" x14ac:dyDescent="0.25"/>
    <row r="1039436" customFormat="1" x14ac:dyDescent="0.25"/>
    <row r="1039437" customFormat="1" x14ac:dyDescent="0.25"/>
    <row r="1039438" customFormat="1" x14ac:dyDescent="0.25"/>
    <row r="1039439" customFormat="1" x14ac:dyDescent="0.25"/>
    <row r="1039440" customFormat="1" x14ac:dyDescent="0.25"/>
    <row r="1039441" customFormat="1" x14ac:dyDescent="0.25"/>
    <row r="1039442" customFormat="1" x14ac:dyDescent="0.25"/>
    <row r="1039443" customFormat="1" x14ac:dyDescent="0.25"/>
    <row r="1039444" customFormat="1" x14ac:dyDescent="0.25"/>
    <row r="1039445" customFormat="1" x14ac:dyDescent="0.25"/>
    <row r="1039446" customFormat="1" x14ac:dyDescent="0.25"/>
    <row r="1039447" customFormat="1" x14ac:dyDescent="0.25"/>
    <row r="1039448" customFormat="1" x14ac:dyDescent="0.25"/>
    <row r="1039449" customFormat="1" x14ac:dyDescent="0.25"/>
    <row r="1039450" customFormat="1" x14ac:dyDescent="0.25"/>
    <row r="1039451" customFormat="1" x14ac:dyDescent="0.25"/>
    <row r="1039452" customFormat="1" x14ac:dyDescent="0.25"/>
    <row r="1039453" customFormat="1" x14ac:dyDescent="0.25"/>
    <row r="1039454" customFormat="1" x14ac:dyDescent="0.25"/>
    <row r="1039455" customFormat="1" x14ac:dyDescent="0.25"/>
    <row r="1039456" customFormat="1" x14ac:dyDescent="0.25"/>
    <row r="1039457" customFormat="1" x14ac:dyDescent="0.25"/>
    <row r="1039458" customFormat="1" x14ac:dyDescent="0.25"/>
    <row r="1039459" customFormat="1" x14ac:dyDescent="0.25"/>
    <row r="1039460" customFormat="1" x14ac:dyDescent="0.25"/>
    <row r="1039461" customFormat="1" x14ac:dyDescent="0.25"/>
    <row r="1039462" customFormat="1" x14ac:dyDescent="0.25"/>
    <row r="1039463" customFormat="1" x14ac:dyDescent="0.25"/>
    <row r="1039464" customFormat="1" x14ac:dyDescent="0.25"/>
    <row r="1039465" customFormat="1" x14ac:dyDescent="0.25"/>
    <row r="1039466" customFormat="1" x14ac:dyDescent="0.25"/>
    <row r="1039467" customFormat="1" x14ac:dyDescent="0.25"/>
    <row r="1039468" customFormat="1" x14ac:dyDescent="0.25"/>
    <row r="1039469" customFormat="1" x14ac:dyDescent="0.25"/>
    <row r="1039470" customFormat="1" x14ac:dyDescent="0.25"/>
    <row r="1039471" customFormat="1" x14ac:dyDescent="0.25"/>
    <row r="1039472" customFormat="1" x14ac:dyDescent="0.25"/>
    <row r="1039473" customFormat="1" x14ac:dyDescent="0.25"/>
    <row r="1039474" customFormat="1" x14ac:dyDescent="0.25"/>
    <row r="1039475" customFormat="1" x14ac:dyDescent="0.25"/>
    <row r="1039476" customFormat="1" x14ac:dyDescent="0.25"/>
    <row r="1039477" customFormat="1" x14ac:dyDescent="0.25"/>
    <row r="1039478" customFormat="1" x14ac:dyDescent="0.25"/>
    <row r="1039479" customFormat="1" x14ac:dyDescent="0.25"/>
    <row r="1039480" customFormat="1" x14ac:dyDescent="0.25"/>
    <row r="1039481" customFormat="1" x14ac:dyDescent="0.25"/>
    <row r="1039482" customFormat="1" x14ac:dyDescent="0.25"/>
    <row r="1039483" customFormat="1" x14ac:dyDescent="0.25"/>
    <row r="1039484" customFormat="1" x14ac:dyDescent="0.25"/>
    <row r="1039485" customFormat="1" x14ac:dyDescent="0.25"/>
    <row r="1039486" customFormat="1" x14ac:dyDescent="0.25"/>
    <row r="1039487" customFormat="1" x14ac:dyDescent="0.25"/>
    <row r="1039488" customFormat="1" x14ac:dyDescent="0.25"/>
    <row r="1039489" customFormat="1" x14ac:dyDescent="0.25"/>
    <row r="1039490" customFormat="1" x14ac:dyDescent="0.25"/>
    <row r="1039491" customFormat="1" x14ac:dyDescent="0.25"/>
    <row r="1039492" customFormat="1" x14ac:dyDescent="0.25"/>
    <row r="1039493" customFormat="1" x14ac:dyDescent="0.25"/>
    <row r="1039494" customFormat="1" x14ac:dyDescent="0.25"/>
    <row r="1039495" customFormat="1" x14ac:dyDescent="0.25"/>
    <row r="1039496" customFormat="1" x14ac:dyDescent="0.25"/>
    <row r="1039497" customFormat="1" x14ac:dyDescent="0.25"/>
    <row r="1039498" customFormat="1" x14ac:dyDescent="0.25"/>
    <row r="1039499" customFormat="1" x14ac:dyDescent="0.25"/>
    <row r="1039500" customFormat="1" x14ac:dyDescent="0.25"/>
    <row r="1039501" customFormat="1" x14ac:dyDescent="0.25"/>
    <row r="1039502" customFormat="1" x14ac:dyDescent="0.25"/>
    <row r="1039503" customFormat="1" x14ac:dyDescent="0.25"/>
    <row r="1039504" customFormat="1" x14ac:dyDescent="0.25"/>
    <row r="1039505" customFormat="1" x14ac:dyDescent="0.25"/>
    <row r="1039506" customFormat="1" x14ac:dyDescent="0.25"/>
    <row r="1039507" customFormat="1" x14ac:dyDescent="0.25"/>
    <row r="1039508" customFormat="1" x14ac:dyDescent="0.25"/>
    <row r="1039509" customFormat="1" x14ac:dyDescent="0.25"/>
    <row r="1039510" customFormat="1" x14ac:dyDescent="0.25"/>
    <row r="1039511" customFormat="1" x14ac:dyDescent="0.25"/>
    <row r="1039512" customFormat="1" x14ac:dyDescent="0.25"/>
    <row r="1039513" customFormat="1" x14ac:dyDescent="0.25"/>
    <row r="1039514" customFormat="1" x14ac:dyDescent="0.25"/>
    <row r="1039515" customFormat="1" x14ac:dyDescent="0.25"/>
    <row r="1039516" customFormat="1" x14ac:dyDescent="0.25"/>
    <row r="1039517" customFormat="1" x14ac:dyDescent="0.25"/>
    <row r="1039518" customFormat="1" x14ac:dyDescent="0.25"/>
    <row r="1039519" customFormat="1" x14ac:dyDescent="0.25"/>
    <row r="1039520" customFormat="1" x14ac:dyDescent="0.25"/>
    <row r="1039521" customFormat="1" x14ac:dyDescent="0.25"/>
    <row r="1039522" customFormat="1" x14ac:dyDescent="0.25"/>
    <row r="1039523" customFormat="1" x14ac:dyDescent="0.25"/>
    <row r="1039524" customFormat="1" x14ac:dyDescent="0.25"/>
    <row r="1039525" customFormat="1" x14ac:dyDescent="0.25"/>
    <row r="1039526" customFormat="1" x14ac:dyDescent="0.25"/>
    <row r="1039527" customFormat="1" x14ac:dyDescent="0.25"/>
    <row r="1039528" customFormat="1" x14ac:dyDescent="0.25"/>
    <row r="1039529" customFormat="1" x14ac:dyDescent="0.25"/>
    <row r="1039530" customFormat="1" x14ac:dyDescent="0.25"/>
    <row r="1039531" customFormat="1" x14ac:dyDescent="0.25"/>
    <row r="1039532" customFormat="1" x14ac:dyDescent="0.25"/>
    <row r="1039533" customFormat="1" x14ac:dyDescent="0.25"/>
    <row r="1039534" customFormat="1" x14ac:dyDescent="0.25"/>
    <row r="1039535" customFormat="1" x14ac:dyDescent="0.25"/>
    <row r="1039536" customFormat="1" x14ac:dyDescent="0.25"/>
    <row r="1039537" customFormat="1" x14ac:dyDescent="0.25"/>
    <row r="1039538" customFormat="1" x14ac:dyDescent="0.25"/>
    <row r="1039539" customFormat="1" x14ac:dyDescent="0.25"/>
    <row r="1039540" customFormat="1" x14ac:dyDescent="0.25"/>
    <row r="1039541" customFormat="1" x14ac:dyDescent="0.25"/>
    <row r="1039542" customFormat="1" x14ac:dyDescent="0.25"/>
    <row r="1039543" customFormat="1" x14ac:dyDescent="0.25"/>
    <row r="1039544" customFormat="1" x14ac:dyDescent="0.25"/>
    <row r="1039545" customFormat="1" x14ac:dyDescent="0.25"/>
    <row r="1039546" customFormat="1" x14ac:dyDescent="0.25"/>
    <row r="1039547" customFormat="1" x14ac:dyDescent="0.25"/>
    <row r="1039548" customFormat="1" x14ac:dyDescent="0.25"/>
    <row r="1039549" customFormat="1" x14ac:dyDescent="0.25"/>
    <row r="1039550" customFormat="1" x14ac:dyDescent="0.25"/>
    <row r="1039551" customFormat="1" x14ac:dyDescent="0.25"/>
    <row r="1039552" customFormat="1" x14ac:dyDescent="0.25"/>
    <row r="1039553" customFormat="1" x14ac:dyDescent="0.25"/>
    <row r="1039554" customFormat="1" x14ac:dyDescent="0.25"/>
    <row r="1039555" customFormat="1" x14ac:dyDescent="0.25"/>
    <row r="1039556" customFormat="1" x14ac:dyDescent="0.25"/>
    <row r="1039557" customFormat="1" x14ac:dyDescent="0.25"/>
    <row r="1039558" customFormat="1" x14ac:dyDescent="0.25"/>
    <row r="1039559" customFormat="1" x14ac:dyDescent="0.25"/>
    <row r="1039560" customFormat="1" x14ac:dyDescent="0.25"/>
    <row r="1039561" customFormat="1" x14ac:dyDescent="0.25"/>
    <row r="1039562" customFormat="1" x14ac:dyDescent="0.25"/>
    <row r="1039563" customFormat="1" x14ac:dyDescent="0.25"/>
    <row r="1039564" customFormat="1" x14ac:dyDescent="0.25"/>
    <row r="1039565" customFormat="1" x14ac:dyDescent="0.25"/>
    <row r="1039566" customFormat="1" x14ac:dyDescent="0.25"/>
    <row r="1039567" customFormat="1" x14ac:dyDescent="0.25"/>
    <row r="1039568" customFormat="1" x14ac:dyDescent="0.25"/>
    <row r="1039569" customFormat="1" x14ac:dyDescent="0.25"/>
    <row r="1039570" customFormat="1" x14ac:dyDescent="0.25"/>
    <row r="1039571" customFormat="1" x14ac:dyDescent="0.25"/>
    <row r="1039572" customFormat="1" x14ac:dyDescent="0.25"/>
    <row r="1039573" customFormat="1" x14ac:dyDescent="0.25"/>
    <row r="1039574" customFormat="1" x14ac:dyDescent="0.25"/>
    <row r="1039575" customFormat="1" x14ac:dyDescent="0.25"/>
    <row r="1039576" customFormat="1" x14ac:dyDescent="0.25"/>
    <row r="1039577" customFormat="1" x14ac:dyDescent="0.25"/>
    <row r="1039578" customFormat="1" x14ac:dyDescent="0.25"/>
    <row r="1039579" customFormat="1" x14ac:dyDescent="0.25"/>
    <row r="1039580" customFormat="1" x14ac:dyDescent="0.25"/>
    <row r="1039581" customFormat="1" x14ac:dyDescent="0.25"/>
    <row r="1039582" customFormat="1" x14ac:dyDescent="0.25"/>
    <row r="1039583" customFormat="1" x14ac:dyDescent="0.25"/>
    <row r="1039584" customFormat="1" x14ac:dyDescent="0.25"/>
    <row r="1039585" customFormat="1" x14ac:dyDescent="0.25"/>
    <row r="1039586" customFormat="1" x14ac:dyDescent="0.25"/>
    <row r="1039587" customFormat="1" x14ac:dyDescent="0.25"/>
    <row r="1039588" customFormat="1" x14ac:dyDescent="0.25"/>
    <row r="1039589" customFormat="1" x14ac:dyDescent="0.25"/>
    <row r="1039590" customFormat="1" x14ac:dyDescent="0.25"/>
    <row r="1039591" customFormat="1" x14ac:dyDescent="0.25"/>
    <row r="1039592" customFormat="1" x14ac:dyDescent="0.25"/>
    <row r="1039593" customFormat="1" x14ac:dyDescent="0.25"/>
    <row r="1039594" customFormat="1" x14ac:dyDescent="0.25"/>
    <row r="1039595" customFormat="1" x14ac:dyDescent="0.25"/>
    <row r="1039596" customFormat="1" x14ac:dyDescent="0.25"/>
    <row r="1039597" customFormat="1" x14ac:dyDescent="0.25"/>
    <row r="1039598" customFormat="1" x14ac:dyDescent="0.25"/>
    <row r="1039599" customFormat="1" x14ac:dyDescent="0.25"/>
    <row r="1039600" customFormat="1" x14ac:dyDescent="0.25"/>
    <row r="1039601" customFormat="1" x14ac:dyDescent="0.25"/>
    <row r="1039602" customFormat="1" x14ac:dyDescent="0.25"/>
    <row r="1039603" customFormat="1" x14ac:dyDescent="0.25"/>
    <row r="1039604" customFormat="1" x14ac:dyDescent="0.25"/>
    <row r="1039605" customFormat="1" x14ac:dyDescent="0.25"/>
    <row r="1039606" customFormat="1" x14ac:dyDescent="0.25"/>
    <row r="1039607" customFormat="1" x14ac:dyDescent="0.25"/>
    <row r="1039608" customFormat="1" x14ac:dyDescent="0.25"/>
    <row r="1039609" customFormat="1" x14ac:dyDescent="0.25"/>
    <row r="1039610" customFormat="1" x14ac:dyDescent="0.25"/>
    <row r="1039611" customFormat="1" x14ac:dyDescent="0.25"/>
    <row r="1039612" customFormat="1" x14ac:dyDescent="0.25"/>
    <row r="1039613" customFormat="1" x14ac:dyDescent="0.25"/>
    <row r="1039614" customFormat="1" x14ac:dyDescent="0.25"/>
    <row r="1039615" customFormat="1" x14ac:dyDescent="0.25"/>
    <row r="1039616" customFormat="1" x14ac:dyDescent="0.25"/>
    <row r="1039617" customFormat="1" x14ac:dyDescent="0.25"/>
    <row r="1039618" customFormat="1" x14ac:dyDescent="0.25"/>
    <row r="1039619" customFormat="1" x14ac:dyDescent="0.25"/>
    <row r="1039620" customFormat="1" x14ac:dyDescent="0.25"/>
    <row r="1039621" customFormat="1" x14ac:dyDescent="0.25"/>
    <row r="1039622" customFormat="1" x14ac:dyDescent="0.25"/>
    <row r="1039623" customFormat="1" x14ac:dyDescent="0.25"/>
    <row r="1039624" customFormat="1" x14ac:dyDescent="0.25"/>
    <row r="1039625" customFormat="1" x14ac:dyDescent="0.25"/>
    <row r="1039626" customFormat="1" x14ac:dyDescent="0.25"/>
    <row r="1039627" customFormat="1" x14ac:dyDescent="0.25"/>
    <row r="1039628" customFormat="1" x14ac:dyDescent="0.25"/>
    <row r="1039629" customFormat="1" x14ac:dyDescent="0.25"/>
    <row r="1039630" customFormat="1" x14ac:dyDescent="0.25"/>
    <row r="1039631" customFormat="1" x14ac:dyDescent="0.25"/>
    <row r="1039632" customFormat="1" x14ac:dyDescent="0.25"/>
    <row r="1039633" customFormat="1" x14ac:dyDescent="0.25"/>
    <row r="1039634" customFormat="1" x14ac:dyDescent="0.25"/>
    <row r="1039635" customFormat="1" x14ac:dyDescent="0.25"/>
    <row r="1039636" customFormat="1" x14ac:dyDescent="0.25"/>
    <row r="1039637" customFormat="1" x14ac:dyDescent="0.25"/>
    <row r="1039638" customFormat="1" x14ac:dyDescent="0.25"/>
    <row r="1039639" customFormat="1" x14ac:dyDescent="0.25"/>
    <row r="1039640" customFormat="1" x14ac:dyDescent="0.25"/>
    <row r="1039641" customFormat="1" x14ac:dyDescent="0.25"/>
    <row r="1039642" customFormat="1" x14ac:dyDescent="0.25"/>
    <row r="1039643" customFormat="1" x14ac:dyDescent="0.25"/>
    <row r="1039644" customFormat="1" x14ac:dyDescent="0.25"/>
    <row r="1039645" customFormat="1" x14ac:dyDescent="0.25"/>
    <row r="1039646" customFormat="1" x14ac:dyDescent="0.25"/>
    <row r="1039647" customFormat="1" x14ac:dyDescent="0.25"/>
    <row r="1039648" customFormat="1" x14ac:dyDescent="0.25"/>
    <row r="1039649" customFormat="1" x14ac:dyDescent="0.25"/>
    <row r="1039650" customFormat="1" x14ac:dyDescent="0.25"/>
    <row r="1039651" customFormat="1" x14ac:dyDescent="0.25"/>
    <row r="1039652" customFormat="1" x14ac:dyDescent="0.25"/>
    <row r="1039653" customFormat="1" x14ac:dyDescent="0.25"/>
    <row r="1039654" customFormat="1" x14ac:dyDescent="0.25"/>
    <row r="1039655" customFormat="1" x14ac:dyDescent="0.25"/>
    <row r="1039656" customFormat="1" x14ac:dyDescent="0.25"/>
    <row r="1039657" customFormat="1" x14ac:dyDescent="0.25"/>
    <row r="1039658" customFormat="1" x14ac:dyDescent="0.25"/>
    <row r="1039659" customFormat="1" x14ac:dyDescent="0.25"/>
    <row r="1039660" customFormat="1" x14ac:dyDescent="0.25"/>
    <row r="1039661" customFormat="1" x14ac:dyDescent="0.25"/>
    <row r="1039662" customFormat="1" x14ac:dyDescent="0.25"/>
    <row r="1039663" customFormat="1" x14ac:dyDescent="0.25"/>
    <row r="1039664" customFormat="1" x14ac:dyDescent="0.25"/>
    <row r="1039665" customFormat="1" x14ac:dyDescent="0.25"/>
    <row r="1039666" customFormat="1" x14ac:dyDescent="0.25"/>
    <row r="1039667" customFormat="1" x14ac:dyDescent="0.25"/>
    <row r="1039668" customFormat="1" x14ac:dyDescent="0.25"/>
    <row r="1039669" customFormat="1" x14ac:dyDescent="0.25"/>
    <row r="1039670" customFormat="1" x14ac:dyDescent="0.25"/>
    <row r="1039671" customFormat="1" x14ac:dyDescent="0.25"/>
    <row r="1039672" customFormat="1" x14ac:dyDescent="0.25"/>
    <row r="1039673" customFormat="1" x14ac:dyDescent="0.25"/>
    <row r="1039674" customFormat="1" x14ac:dyDescent="0.25"/>
    <row r="1039675" customFormat="1" x14ac:dyDescent="0.25"/>
    <row r="1039676" customFormat="1" x14ac:dyDescent="0.25"/>
    <row r="1039677" customFormat="1" x14ac:dyDescent="0.25"/>
    <row r="1039678" customFormat="1" x14ac:dyDescent="0.25"/>
    <row r="1039679" customFormat="1" x14ac:dyDescent="0.25"/>
    <row r="1039680" customFormat="1" x14ac:dyDescent="0.25"/>
    <row r="1039681" customFormat="1" x14ac:dyDescent="0.25"/>
    <row r="1039682" customFormat="1" x14ac:dyDescent="0.25"/>
    <row r="1039683" customFormat="1" x14ac:dyDescent="0.25"/>
    <row r="1039684" customFormat="1" x14ac:dyDescent="0.25"/>
    <row r="1039685" customFormat="1" x14ac:dyDescent="0.25"/>
    <row r="1039686" customFormat="1" x14ac:dyDescent="0.25"/>
    <row r="1039687" customFormat="1" x14ac:dyDescent="0.25"/>
    <row r="1039688" customFormat="1" x14ac:dyDescent="0.25"/>
    <row r="1039689" customFormat="1" x14ac:dyDescent="0.25"/>
    <row r="1039690" customFormat="1" x14ac:dyDescent="0.25"/>
    <row r="1039691" customFormat="1" x14ac:dyDescent="0.25"/>
    <row r="1039692" customFormat="1" x14ac:dyDescent="0.25"/>
    <row r="1039693" customFormat="1" x14ac:dyDescent="0.25"/>
    <row r="1039694" customFormat="1" x14ac:dyDescent="0.25"/>
    <row r="1039695" customFormat="1" x14ac:dyDescent="0.25"/>
    <row r="1039696" customFormat="1" x14ac:dyDescent="0.25"/>
    <row r="1039697" customFormat="1" x14ac:dyDescent="0.25"/>
    <row r="1039698" customFormat="1" x14ac:dyDescent="0.25"/>
    <row r="1039699" customFormat="1" x14ac:dyDescent="0.25"/>
    <row r="1039700" customFormat="1" x14ac:dyDescent="0.25"/>
    <row r="1039701" customFormat="1" x14ac:dyDescent="0.25"/>
    <row r="1039702" customFormat="1" x14ac:dyDescent="0.25"/>
    <row r="1039703" customFormat="1" x14ac:dyDescent="0.25"/>
    <row r="1039704" customFormat="1" x14ac:dyDescent="0.25"/>
    <row r="1039705" customFormat="1" x14ac:dyDescent="0.25"/>
    <row r="1039706" customFormat="1" x14ac:dyDescent="0.25"/>
    <row r="1039707" customFormat="1" x14ac:dyDescent="0.25"/>
    <row r="1039708" customFormat="1" x14ac:dyDescent="0.25"/>
    <row r="1039709" customFormat="1" x14ac:dyDescent="0.25"/>
    <row r="1039710" customFormat="1" x14ac:dyDescent="0.25"/>
    <row r="1039711" customFormat="1" x14ac:dyDescent="0.25"/>
    <row r="1039712" customFormat="1" x14ac:dyDescent="0.25"/>
    <row r="1039713" customFormat="1" x14ac:dyDescent="0.25"/>
    <row r="1039714" customFormat="1" x14ac:dyDescent="0.25"/>
    <row r="1039715" customFormat="1" x14ac:dyDescent="0.25"/>
    <row r="1039716" customFormat="1" x14ac:dyDescent="0.25"/>
    <row r="1039717" customFormat="1" x14ac:dyDescent="0.25"/>
    <row r="1039718" customFormat="1" x14ac:dyDescent="0.25"/>
    <row r="1039719" customFormat="1" x14ac:dyDescent="0.25"/>
    <row r="1039720" customFormat="1" x14ac:dyDescent="0.25"/>
    <row r="1039721" customFormat="1" x14ac:dyDescent="0.25"/>
    <row r="1039722" customFormat="1" x14ac:dyDescent="0.25"/>
    <row r="1039723" customFormat="1" x14ac:dyDescent="0.25"/>
    <row r="1039724" customFormat="1" x14ac:dyDescent="0.25"/>
    <row r="1039725" customFormat="1" x14ac:dyDescent="0.25"/>
    <row r="1039726" customFormat="1" x14ac:dyDescent="0.25"/>
    <row r="1039727" customFormat="1" x14ac:dyDescent="0.25"/>
    <row r="1039728" customFormat="1" x14ac:dyDescent="0.25"/>
    <row r="1039729" customFormat="1" x14ac:dyDescent="0.25"/>
    <row r="1039730" customFormat="1" x14ac:dyDescent="0.25"/>
    <row r="1039731" customFormat="1" x14ac:dyDescent="0.25"/>
    <row r="1039732" customFormat="1" x14ac:dyDescent="0.25"/>
    <row r="1039733" customFormat="1" x14ac:dyDescent="0.25"/>
    <row r="1039734" customFormat="1" x14ac:dyDescent="0.25"/>
    <row r="1039735" customFormat="1" x14ac:dyDescent="0.25"/>
    <row r="1039736" customFormat="1" x14ac:dyDescent="0.25"/>
    <row r="1039737" customFormat="1" x14ac:dyDescent="0.25"/>
    <row r="1039738" customFormat="1" x14ac:dyDescent="0.25"/>
    <row r="1039739" customFormat="1" x14ac:dyDescent="0.25"/>
    <row r="1039740" customFormat="1" x14ac:dyDescent="0.25"/>
    <row r="1039741" customFormat="1" x14ac:dyDescent="0.25"/>
    <row r="1039742" customFormat="1" x14ac:dyDescent="0.25"/>
    <row r="1039743" customFormat="1" x14ac:dyDescent="0.25"/>
    <row r="1039744" customFormat="1" x14ac:dyDescent="0.25"/>
    <row r="1039745" customFormat="1" x14ac:dyDescent="0.25"/>
    <row r="1039746" customFormat="1" x14ac:dyDescent="0.25"/>
    <row r="1039747" customFormat="1" x14ac:dyDescent="0.25"/>
    <row r="1039748" customFormat="1" x14ac:dyDescent="0.25"/>
    <row r="1039749" customFormat="1" x14ac:dyDescent="0.25"/>
    <row r="1039750" customFormat="1" x14ac:dyDescent="0.25"/>
    <row r="1039751" customFormat="1" x14ac:dyDescent="0.25"/>
    <row r="1039752" customFormat="1" x14ac:dyDescent="0.25"/>
    <row r="1039753" customFormat="1" x14ac:dyDescent="0.25"/>
    <row r="1039754" customFormat="1" x14ac:dyDescent="0.25"/>
    <row r="1039755" customFormat="1" x14ac:dyDescent="0.25"/>
    <row r="1039756" customFormat="1" x14ac:dyDescent="0.25"/>
    <row r="1039757" customFormat="1" x14ac:dyDescent="0.25"/>
    <row r="1039758" customFormat="1" x14ac:dyDescent="0.25"/>
    <row r="1039759" customFormat="1" x14ac:dyDescent="0.25"/>
    <row r="1039760" customFormat="1" x14ac:dyDescent="0.25"/>
    <row r="1039761" customFormat="1" x14ac:dyDescent="0.25"/>
    <row r="1039762" customFormat="1" x14ac:dyDescent="0.25"/>
    <row r="1039763" customFormat="1" x14ac:dyDescent="0.25"/>
    <row r="1039764" customFormat="1" x14ac:dyDescent="0.25"/>
    <row r="1039765" customFormat="1" x14ac:dyDescent="0.25"/>
    <row r="1039766" customFormat="1" x14ac:dyDescent="0.25"/>
    <row r="1039767" customFormat="1" x14ac:dyDescent="0.25"/>
    <row r="1039768" customFormat="1" x14ac:dyDescent="0.25"/>
    <row r="1039769" customFormat="1" x14ac:dyDescent="0.25"/>
    <row r="1039770" customFormat="1" x14ac:dyDescent="0.25"/>
    <row r="1039771" customFormat="1" x14ac:dyDescent="0.25"/>
    <row r="1039772" customFormat="1" x14ac:dyDescent="0.25"/>
    <row r="1039773" customFormat="1" x14ac:dyDescent="0.25"/>
    <row r="1039774" customFormat="1" x14ac:dyDescent="0.25"/>
    <row r="1039775" customFormat="1" x14ac:dyDescent="0.25"/>
    <row r="1039776" customFormat="1" x14ac:dyDescent="0.25"/>
    <row r="1039777" customFormat="1" x14ac:dyDescent="0.25"/>
    <row r="1039778" customFormat="1" x14ac:dyDescent="0.25"/>
    <row r="1039779" customFormat="1" x14ac:dyDescent="0.25"/>
    <row r="1039780" customFormat="1" x14ac:dyDescent="0.25"/>
    <row r="1039781" customFormat="1" x14ac:dyDescent="0.25"/>
    <row r="1039782" customFormat="1" x14ac:dyDescent="0.25"/>
    <row r="1039783" customFormat="1" x14ac:dyDescent="0.25"/>
    <row r="1039784" customFormat="1" x14ac:dyDescent="0.25"/>
    <row r="1039785" customFormat="1" x14ac:dyDescent="0.25"/>
    <row r="1039786" customFormat="1" x14ac:dyDescent="0.25"/>
    <row r="1039787" customFormat="1" x14ac:dyDescent="0.25"/>
    <row r="1039788" customFormat="1" x14ac:dyDescent="0.25"/>
    <row r="1039789" customFormat="1" x14ac:dyDescent="0.25"/>
    <row r="1039790" customFormat="1" x14ac:dyDescent="0.25"/>
    <row r="1039791" customFormat="1" x14ac:dyDescent="0.25"/>
    <row r="1039792" customFormat="1" x14ac:dyDescent="0.25"/>
    <row r="1039793" customFormat="1" x14ac:dyDescent="0.25"/>
    <row r="1039794" customFormat="1" x14ac:dyDescent="0.25"/>
    <row r="1039795" customFormat="1" x14ac:dyDescent="0.25"/>
    <row r="1039796" customFormat="1" x14ac:dyDescent="0.25"/>
    <row r="1039797" customFormat="1" x14ac:dyDescent="0.25"/>
    <row r="1039798" customFormat="1" x14ac:dyDescent="0.25"/>
    <row r="1039799" customFormat="1" x14ac:dyDescent="0.25"/>
    <row r="1039800" customFormat="1" x14ac:dyDescent="0.25"/>
    <row r="1039801" customFormat="1" x14ac:dyDescent="0.25"/>
    <row r="1039802" customFormat="1" x14ac:dyDescent="0.25"/>
    <row r="1039803" customFormat="1" x14ac:dyDescent="0.25"/>
    <row r="1039804" customFormat="1" x14ac:dyDescent="0.25"/>
    <row r="1039805" customFormat="1" x14ac:dyDescent="0.25"/>
    <row r="1039806" customFormat="1" x14ac:dyDescent="0.25"/>
    <row r="1039807" customFormat="1" x14ac:dyDescent="0.25"/>
    <row r="1039808" customFormat="1" x14ac:dyDescent="0.25"/>
    <row r="1039809" customFormat="1" x14ac:dyDescent="0.25"/>
    <row r="1039810" customFormat="1" x14ac:dyDescent="0.25"/>
    <row r="1039811" customFormat="1" x14ac:dyDescent="0.25"/>
    <row r="1039812" customFormat="1" x14ac:dyDescent="0.25"/>
    <row r="1039813" customFormat="1" x14ac:dyDescent="0.25"/>
    <row r="1039814" customFormat="1" x14ac:dyDescent="0.25"/>
    <row r="1039815" customFormat="1" x14ac:dyDescent="0.25"/>
    <row r="1039816" customFormat="1" x14ac:dyDescent="0.25"/>
    <row r="1039817" customFormat="1" x14ac:dyDescent="0.25"/>
    <row r="1039818" customFormat="1" x14ac:dyDescent="0.25"/>
    <row r="1039819" customFormat="1" x14ac:dyDescent="0.25"/>
    <row r="1039820" customFormat="1" x14ac:dyDescent="0.25"/>
    <row r="1039821" customFormat="1" x14ac:dyDescent="0.25"/>
    <row r="1039822" customFormat="1" x14ac:dyDescent="0.25"/>
    <row r="1039823" customFormat="1" x14ac:dyDescent="0.25"/>
    <row r="1039824" customFormat="1" x14ac:dyDescent="0.25"/>
    <row r="1039825" customFormat="1" x14ac:dyDescent="0.25"/>
    <row r="1039826" customFormat="1" x14ac:dyDescent="0.25"/>
    <row r="1039827" customFormat="1" x14ac:dyDescent="0.25"/>
    <row r="1039828" customFormat="1" x14ac:dyDescent="0.25"/>
    <row r="1039829" customFormat="1" x14ac:dyDescent="0.25"/>
    <row r="1039830" customFormat="1" x14ac:dyDescent="0.25"/>
    <row r="1039831" customFormat="1" x14ac:dyDescent="0.25"/>
    <row r="1039832" customFormat="1" x14ac:dyDescent="0.25"/>
    <row r="1039833" customFormat="1" x14ac:dyDescent="0.25"/>
    <row r="1039834" customFormat="1" x14ac:dyDescent="0.25"/>
    <row r="1039835" customFormat="1" x14ac:dyDescent="0.25"/>
    <row r="1039836" customFormat="1" x14ac:dyDescent="0.25"/>
    <row r="1039837" customFormat="1" x14ac:dyDescent="0.25"/>
    <row r="1039838" customFormat="1" x14ac:dyDescent="0.25"/>
    <row r="1039839" customFormat="1" x14ac:dyDescent="0.25"/>
    <row r="1039840" customFormat="1" x14ac:dyDescent="0.25"/>
    <row r="1039841" customFormat="1" x14ac:dyDescent="0.25"/>
    <row r="1039842" customFormat="1" x14ac:dyDescent="0.25"/>
    <row r="1039843" customFormat="1" x14ac:dyDescent="0.25"/>
    <row r="1039844" customFormat="1" x14ac:dyDescent="0.25"/>
    <row r="1039845" customFormat="1" x14ac:dyDescent="0.25"/>
    <row r="1039846" customFormat="1" x14ac:dyDescent="0.25"/>
    <row r="1039847" customFormat="1" x14ac:dyDescent="0.25"/>
    <row r="1039848" customFormat="1" x14ac:dyDescent="0.25"/>
    <row r="1039849" customFormat="1" x14ac:dyDescent="0.25"/>
    <row r="1039850" customFormat="1" x14ac:dyDescent="0.25"/>
    <row r="1039851" customFormat="1" x14ac:dyDescent="0.25"/>
    <row r="1039852" customFormat="1" x14ac:dyDescent="0.25"/>
    <row r="1039853" customFormat="1" x14ac:dyDescent="0.25"/>
    <row r="1039854" customFormat="1" x14ac:dyDescent="0.25"/>
    <row r="1039855" customFormat="1" x14ac:dyDescent="0.25"/>
    <row r="1039856" customFormat="1" x14ac:dyDescent="0.25"/>
    <row r="1039857" customFormat="1" x14ac:dyDescent="0.25"/>
    <row r="1039858" customFormat="1" x14ac:dyDescent="0.25"/>
    <row r="1039859" customFormat="1" x14ac:dyDescent="0.25"/>
    <row r="1039860" customFormat="1" x14ac:dyDescent="0.25"/>
    <row r="1039861" customFormat="1" x14ac:dyDescent="0.25"/>
    <row r="1039862" customFormat="1" x14ac:dyDescent="0.25"/>
    <row r="1039863" customFormat="1" x14ac:dyDescent="0.25"/>
    <row r="1039864" customFormat="1" x14ac:dyDescent="0.25"/>
    <row r="1039865" customFormat="1" x14ac:dyDescent="0.25"/>
    <row r="1039866" customFormat="1" x14ac:dyDescent="0.25"/>
    <row r="1039867" customFormat="1" x14ac:dyDescent="0.25"/>
    <row r="1039868" customFormat="1" x14ac:dyDescent="0.25"/>
    <row r="1039869" customFormat="1" x14ac:dyDescent="0.25"/>
    <row r="1039870" customFormat="1" x14ac:dyDescent="0.25"/>
    <row r="1039871" customFormat="1" x14ac:dyDescent="0.25"/>
    <row r="1039872" customFormat="1" x14ac:dyDescent="0.25"/>
    <row r="1039873" customFormat="1" x14ac:dyDescent="0.25"/>
    <row r="1039874" customFormat="1" x14ac:dyDescent="0.25"/>
    <row r="1039875" customFormat="1" x14ac:dyDescent="0.25"/>
    <row r="1039876" customFormat="1" x14ac:dyDescent="0.25"/>
    <row r="1039877" customFormat="1" x14ac:dyDescent="0.25"/>
    <row r="1039878" customFormat="1" x14ac:dyDescent="0.25"/>
    <row r="1039879" customFormat="1" x14ac:dyDescent="0.25"/>
    <row r="1039880" customFormat="1" x14ac:dyDescent="0.25"/>
    <row r="1039881" customFormat="1" x14ac:dyDescent="0.25"/>
    <row r="1039882" customFormat="1" x14ac:dyDescent="0.25"/>
    <row r="1039883" customFormat="1" x14ac:dyDescent="0.25"/>
    <row r="1039884" customFormat="1" x14ac:dyDescent="0.25"/>
    <row r="1039885" customFormat="1" x14ac:dyDescent="0.25"/>
    <row r="1039886" customFormat="1" x14ac:dyDescent="0.25"/>
    <row r="1039887" customFormat="1" x14ac:dyDescent="0.25"/>
    <row r="1039888" customFormat="1" x14ac:dyDescent="0.25"/>
    <row r="1039889" customFormat="1" x14ac:dyDescent="0.25"/>
    <row r="1039890" customFormat="1" x14ac:dyDescent="0.25"/>
    <row r="1039891" customFormat="1" x14ac:dyDescent="0.25"/>
    <row r="1039892" customFormat="1" x14ac:dyDescent="0.25"/>
    <row r="1039893" customFormat="1" x14ac:dyDescent="0.25"/>
    <row r="1039894" customFormat="1" x14ac:dyDescent="0.25"/>
    <row r="1039895" customFormat="1" x14ac:dyDescent="0.25"/>
    <row r="1039896" customFormat="1" x14ac:dyDescent="0.25"/>
    <row r="1039897" customFormat="1" x14ac:dyDescent="0.25"/>
    <row r="1039898" customFormat="1" x14ac:dyDescent="0.25"/>
    <row r="1039899" customFormat="1" x14ac:dyDescent="0.25"/>
    <row r="1039900" customFormat="1" x14ac:dyDescent="0.25"/>
    <row r="1039901" customFormat="1" x14ac:dyDescent="0.25"/>
    <row r="1039902" customFormat="1" x14ac:dyDescent="0.25"/>
    <row r="1039903" customFormat="1" x14ac:dyDescent="0.25"/>
    <row r="1039904" customFormat="1" x14ac:dyDescent="0.25"/>
    <row r="1039905" customFormat="1" x14ac:dyDescent="0.25"/>
    <row r="1039906" customFormat="1" x14ac:dyDescent="0.25"/>
    <row r="1039907" customFormat="1" x14ac:dyDescent="0.25"/>
    <row r="1039908" customFormat="1" x14ac:dyDescent="0.25"/>
    <row r="1039909" customFormat="1" x14ac:dyDescent="0.25"/>
    <row r="1039910" customFormat="1" x14ac:dyDescent="0.25"/>
    <row r="1039911" customFormat="1" x14ac:dyDescent="0.25"/>
    <row r="1039912" customFormat="1" x14ac:dyDescent="0.25"/>
    <row r="1039913" customFormat="1" x14ac:dyDescent="0.25"/>
    <row r="1039914" customFormat="1" x14ac:dyDescent="0.25"/>
    <row r="1039915" customFormat="1" x14ac:dyDescent="0.25"/>
    <row r="1039916" customFormat="1" x14ac:dyDescent="0.25"/>
    <row r="1039917" customFormat="1" x14ac:dyDescent="0.25"/>
    <row r="1039918" customFormat="1" x14ac:dyDescent="0.25"/>
    <row r="1039919" customFormat="1" x14ac:dyDescent="0.25"/>
    <row r="1039920" customFormat="1" x14ac:dyDescent="0.25"/>
    <row r="1039921" customFormat="1" x14ac:dyDescent="0.25"/>
    <row r="1039922" customFormat="1" x14ac:dyDescent="0.25"/>
    <row r="1039923" customFormat="1" x14ac:dyDescent="0.25"/>
    <row r="1039924" customFormat="1" x14ac:dyDescent="0.25"/>
    <row r="1039925" customFormat="1" x14ac:dyDescent="0.25"/>
    <row r="1039926" customFormat="1" x14ac:dyDescent="0.25"/>
    <row r="1039927" customFormat="1" x14ac:dyDescent="0.25"/>
    <row r="1039928" customFormat="1" x14ac:dyDescent="0.25"/>
    <row r="1039929" customFormat="1" x14ac:dyDescent="0.25"/>
    <row r="1039930" customFormat="1" x14ac:dyDescent="0.25"/>
    <row r="1039931" customFormat="1" x14ac:dyDescent="0.25"/>
    <row r="1039932" customFormat="1" x14ac:dyDescent="0.25"/>
    <row r="1039933" customFormat="1" x14ac:dyDescent="0.25"/>
    <row r="1039934" customFormat="1" x14ac:dyDescent="0.25"/>
    <row r="1039935" customFormat="1" x14ac:dyDescent="0.25"/>
    <row r="1039936" customFormat="1" x14ac:dyDescent="0.25"/>
    <row r="1039937" customFormat="1" x14ac:dyDescent="0.25"/>
    <row r="1039938" customFormat="1" x14ac:dyDescent="0.25"/>
    <row r="1039939" customFormat="1" x14ac:dyDescent="0.25"/>
    <row r="1039940" customFormat="1" x14ac:dyDescent="0.25"/>
    <row r="1039941" customFormat="1" x14ac:dyDescent="0.25"/>
    <row r="1039942" customFormat="1" x14ac:dyDescent="0.25"/>
    <row r="1039943" customFormat="1" x14ac:dyDescent="0.25"/>
    <row r="1039944" customFormat="1" x14ac:dyDescent="0.25"/>
    <row r="1039945" customFormat="1" x14ac:dyDescent="0.25"/>
    <row r="1039946" customFormat="1" x14ac:dyDescent="0.25"/>
    <row r="1039947" customFormat="1" x14ac:dyDescent="0.25"/>
    <row r="1039948" customFormat="1" x14ac:dyDescent="0.25"/>
    <row r="1039949" customFormat="1" x14ac:dyDescent="0.25"/>
    <row r="1039950" customFormat="1" x14ac:dyDescent="0.25"/>
    <row r="1039951" customFormat="1" x14ac:dyDescent="0.25"/>
    <row r="1039952" customFormat="1" x14ac:dyDescent="0.25"/>
    <row r="1039953" customFormat="1" x14ac:dyDescent="0.25"/>
    <row r="1039954" customFormat="1" x14ac:dyDescent="0.25"/>
    <row r="1039955" customFormat="1" x14ac:dyDescent="0.25"/>
    <row r="1039956" customFormat="1" x14ac:dyDescent="0.25"/>
    <row r="1039957" customFormat="1" x14ac:dyDescent="0.25"/>
    <row r="1039958" customFormat="1" x14ac:dyDescent="0.25"/>
    <row r="1039959" customFormat="1" x14ac:dyDescent="0.25"/>
    <row r="1039960" customFormat="1" x14ac:dyDescent="0.25"/>
    <row r="1039961" customFormat="1" x14ac:dyDescent="0.25"/>
    <row r="1039962" customFormat="1" x14ac:dyDescent="0.25"/>
    <row r="1039963" customFormat="1" x14ac:dyDescent="0.25"/>
    <row r="1039964" customFormat="1" x14ac:dyDescent="0.25"/>
    <row r="1039965" customFormat="1" x14ac:dyDescent="0.25"/>
    <row r="1039966" customFormat="1" x14ac:dyDescent="0.25"/>
    <row r="1039967" customFormat="1" x14ac:dyDescent="0.25"/>
    <row r="1039968" customFormat="1" x14ac:dyDescent="0.25"/>
    <row r="1039969" customFormat="1" x14ac:dyDescent="0.25"/>
    <row r="1039970" customFormat="1" x14ac:dyDescent="0.25"/>
    <row r="1039971" customFormat="1" x14ac:dyDescent="0.25"/>
    <row r="1039972" customFormat="1" x14ac:dyDescent="0.25"/>
    <row r="1039973" customFormat="1" x14ac:dyDescent="0.25"/>
    <row r="1039974" customFormat="1" x14ac:dyDescent="0.25"/>
    <row r="1039975" customFormat="1" x14ac:dyDescent="0.25"/>
    <row r="1039976" customFormat="1" x14ac:dyDescent="0.25"/>
    <row r="1039977" customFormat="1" x14ac:dyDescent="0.25"/>
    <row r="1039978" customFormat="1" x14ac:dyDescent="0.25"/>
    <row r="1039979" customFormat="1" x14ac:dyDescent="0.25"/>
    <row r="1039980" customFormat="1" x14ac:dyDescent="0.25"/>
    <row r="1039981" customFormat="1" x14ac:dyDescent="0.25"/>
    <row r="1039982" customFormat="1" x14ac:dyDescent="0.25"/>
    <row r="1039983" customFormat="1" x14ac:dyDescent="0.25"/>
    <row r="1039984" customFormat="1" x14ac:dyDescent="0.25"/>
    <row r="1039985" customFormat="1" x14ac:dyDescent="0.25"/>
    <row r="1039986" customFormat="1" x14ac:dyDescent="0.25"/>
    <row r="1039987" customFormat="1" x14ac:dyDescent="0.25"/>
    <row r="1039988" customFormat="1" x14ac:dyDescent="0.25"/>
    <row r="1039989" customFormat="1" x14ac:dyDescent="0.25"/>
    <row r="1039990" customFormat="1" x14ac:dyDescent="0.25"/>
    <row r="1039991" customFormat="1" x14ac:dyDescent="0.25"/>
    <row r="1039992" customFormat="1" x14ac:dyDescent="0.25"/>
    <row r="1039993" customFormat="1" x14ac:dyDescent="0.25"/>
    <row r="1039994" customFormat="1" x14ac:dyDescent="0.25"/>
    <row r="1039995" customFormat="1" x14ac:dyDescent="0.25"/>
    <row r="1039996" customFormat="1" x14ac:dyDescent="0.25"/>
    <row r="1039997" customFormat="1" x14ac:dyDescent="0.25"/>
    <row r="1039998" customFormat="1" x14ac:dyDescent="0.25"/>
    <row r="1039999" customFormat="1" x14ac:dyDescent="0.25"/>
    <row r="1040000" customFormat="1" x14ac:dyDescent="0.25"/>
    <row r="1040001" customFormat="1" x14ac:dyDescent="0.25"/>
    <row r="1040002" customFormat="1" x14ac:dyDescent="0.25"/>
    <row r="1040003" customFormat="1" x14ac:dyDescent="0.25"/>
    <row r="1040004" customFormat="1" x14ac:dyDescent="0.25"/>
    <row r="1040005" customFormat="1" x14ac:dyDescent="0.25"/>
    <row r="1040006" customFormat="1" x14ac:dyDescent="0.25"/>
    <row r="1040007" customFormat="1" x14ac:dyDescent="0.25"/>
    <row r="1040008" customFormat="1" x14ac:dyDescent="0.25"/>
    <row r="1040009" customFormat="1" x14ac:dyDescent="0.25"/>
    <row r="1040010" customFormat="1" x14ac:dyDescent="0.25"/>
    <row r="1040011" customFormat="1" x14ac:dyDescent="0.25"/>
    <row r="1040012" customFormat="1" x14ac:dyDescent="0.25"/>
    <row r="1040013" customFormat="1" x14ac:dyDescent="0.25"/>
    <row r="1040014" customFormat="1" x14ac:dyDescent="0.25"/>
    <row r="1040015" customFormat="1" x14ac:dyDescent="0.25"/>
    <row r="1040016" customFormat="1" x14ac:dyDescent="0.25"/>
    <row r="1040017" customFormat="1" x14ac:dyDescent="0.25"/>
    <row r="1040018" customFormat="1" x14ac:dyDescent="0.25"/>
    <row r="1040019" customFormat="1" x14ac:dyDescent="0.25"/>
    <row r="1040020" customFormat="1" x14ac:dyDescent="0.25"/>
    <row r="1040021" customFormat="1" x14ac:dyDescent="0.25"/>
    <row r="1040022" customFormat="1" x14ac:dyDescent="0.25"/>
    <row r="1040023" customFormat="1" x14ac:dyDescent="0.25"/>
    <row r="1040024" customFormat="1" x14ac:dyDescent="0.25"/>
    <row r="1040025" customFormat="1" x14ac:dyDescent="0.25"/>
    <row r="1040026" customFormat="1" x14ac:dyDescent="0.25"/>
    <row r="1040027" customFormat="1" x14ac:dyDescent="0.25"/>
    <row r="1040028" customFormat="1" x14ac:dyDescent="0.25"/>
    <row r="1040029" customFormat="1" x14ac:dyDescent="0.25"/>
    <row r="1040030" customFormat="1" x14ac:dyDescent="0.25"/>
    <row r="1040031" customFormat="1" x14ac:dyDescent="0.25"/>
    <row r="1040032" customFormat="1" x14ac:dyDescent="0.25"/>
    <row r="1040033" customFormat="1" x14ac:dyDescent="0.25"/>
    <row r="1040034" customFormat="1" x14ac:dyDescent="0.25"/>
    <row r="1040035" customFormat="1" x14ac:dyDescent="0.25"/>
    <row r="1040036" customFormat="1" x14ac:dyDescent="0.25"/>
    <row r="1040037" customFormat="1" x14ac:dyDescent="0.25"/>
    <row r="1040038" customFormat="1" x14ac:dyDescent="0.25"/>
    <row r="1040039" customFormat="1" x14ac:dyDescent="0.25"/>
    <row r="1040040" customFormat="1" x14ac:dyDescent="0.25"/>
    <row r="1040041" customFormat="1" x14ac:dyDescent="0.25"/>
    <row r="1040042" customFormat="1" x14ac:dyDescent="0.25"/>
    <row r="1040043" customFormat="1" x14ac:dyDescent="0.25"/>
    <row r="1040044" customFormat="1" x14ac:dyDescent="0.25"/>
    <row r="1040045" customFormat="1" x14ac:dyDescent="0.25"/>
    <row r="1040046" customFormat="1" x14ac:dyDescent="0.25"/>
    <row r="1040047" customFormat="1" x14ac:dyDescent="0.25"/>
    <row r="1040048" customFormat="1" x14ac:dyDescent="0.25"/>
    <row r="1040049" customFormat="1" x14ac:dyDescent="0.25"/>
    <row r="1040050" customFormat="1" x14ac:dyDescent="0.25"/>
    <row r="1040051" customFormat="1" x14ac:dyDescent="0.25"/>
    <row r="1040052" customFormat="1" x14ac:dyDescent="0.25"/>
    <row r="1040053" customFormat="1" x14ac:dyDescent="0.25"/>
    <row r="1040054" customFormat="1" x14ac:dyDescent="0.25"/>
    <row r="1040055" customFormat="1" x14ac:dyDescent="0.25"/>
    <row r="1040056" customFormat="1" x14ac:dyDescent="0.25"/>
    <row r="1040057" customFormat="1" x14ac:dyDescent="0.25"/>
    <row r="1040058" customFormat="1" x14ac:dyDescent="0.25"/>
    <row r="1040059" customFormat="1" x14ac:dyDescent="0.25"/>
    <row r="1040060" customFormat="1" x14ac:dyDescent="0.25"/>
    <row r="1040061" customFormat="1" x14ac:dyDescent="0.25"/>
    <row r="1040062" customFormat="1" x14ac:dyDescent="0.25"/>
    <row r="1040063" customFormat="1" x14ac:dyDescent="0.25"/>
    <row r="1040064" customFormat="1" x14ac:dyDescent="0.25"/>
    <row r="1040065" customFormat="1" x14ac:dyDescent="0.25"/>
    <row r="1040066" customFormat="1" x14ac:dyDescent="0.25"/>
    <row r="1040067" customFormat="1" x14ac:dyDescent="0.25"/>
    <row r="1040068" customFormat="1" x14ac:dyDescent="0.25"/>
    <row r="1040069" customFormat="1" x14ac:dyDescent="0.25"/>
    <row r="1040070" customFormat="1" x14ac:dyDescent="0.25"/>
    <row r="1040071" customFormat="1" x14ac:dyDescent="0.25"/>
    <row r="1040072" customFormat="1" x14ac:dyDescent="0.25"/>
    <row r="1040073" customFormat="1" x14ac:dyDescent="0.25"/>
    <row r="1040074" customFormat="1" x14ac:dyDescent="0.25"/>
    <row r="1040075" customFormat="1" x14ac:dyDescent="0.25"/>
    <row r="1040076" customFormat="1" x14ac:dyDescent="0.25"/>
    <row r="1040077" customFormat="1" x14ac:dyDescent="0.25"/>
    <row r="1040078" customFormat="1" x14ac:dyDescent="0.25"/>
    <row r="1040079" customFormat="1" x14ac:dyDescent="0.25"/>
    <row r="1040080" customFormat="1" x14ac:dyDescent="0.25"/>
    <row r="1040081" customFormat="1" x14ac:dyDescent="0.25"/>
    <row r="1040082" customFormat="1" x14ac:dyDescent="0.25"/>
    <row r="1040083" customFormat="1" x14ac:dyDescent="0.25"/>
    <row r="1040084" customFormat="1" x14ac:dyDescent="0.25"/>
    <row r="1040085" customFormat="1" x14ac:dyDescent="0.25"/>
    <row r="1040086" customFormat="1" x14ac:dyDescent="0.25"/>
    <row r="1040087" customFormat="1" x14ac:dyDescent="0.25"/>
    <row r="1040088" customFormat="1" x14ac:dyDescent="0.25"/>
    <row r="1040089" customFormat="1" x14ac:dyDescent="0.25"/>
    <row r="1040090" customFormat="1" x14ac:dyDescent="0.25"/>
    <row r="1040091" customFormat="1" x14ac:dyDescent="0.25"/>
    <row r="1040092" customFormat="1" x14ac:dyDescent="0.25"/>
    <row r="1040093" customFormat="1" x14ac:dyDescent="0.25"/>
    <row r="1040094" customFormat="1" x14ac:dyDescent="0.25"/>
    <row r="1040095" customFormat="1" x14ac:dyDescent="0.25"/>
    <row r="1040096" customFormat="1" x14ac:dyDescent="0.25"/>
    <row r="1040097" customFormat="1" x14ac:dyDescent="0.25"/>
    <row r="1040098" customFormat="1" x14ac:dyDescent="0.25"/>
    <row r="1040099" customFormat="1" x14ac:dyDescent="0.25"/>
    <row r="1040100" customFormat="1" x14ac:dyDescent="0.25"/>
    <row r="1040101" customFormat="1" x14ac:dyDescent="0.25"/>
    <row r="1040102" customFormat="1" x14ac:dyDescent="0.25"/>
    <row r="1040103" customFormat="1" x14ac:dyDescent="0.25"/>
    <row r="1040104" customFormat="1" x14ac:dyDescent="0.25"/>
    <row r="1040105" customFormat="1" x14ac:dyDescent="0.25"/>
    <row r="1040106" customFormat="1" x14ac:dyDescent="0.25"/>
    <row r="1040107" customFormat="1" x14ac:dyDescent="0.25"/>
    <row r="1040108" customFormat="1" x14ac:dyDescent="0.25"/>
    <row r="1040109" customFormat="1" x14ac:dyDescent="0.25"/>
    <row r="1040110" customFormat="1" x14ac:dyDescent="0.25"/>
    <row r="1040111" customFormat="1" x14ac:dyDescent="0.25"/>
    <row r="1040112" customFormat="1" x14ac:dyDescent="0.25"/>
    <row r="1040113" customFormat="1" x14ac:dyDescent="0.25"/>
    <row r="1040114" customFormat="1" x14ac:dyDescent="0.25"/>
    <row r="1040115" customFormat="1" x14ac:dyDescent="0.25"/>
    <row r="1040116" customFormat="1" x14ac:dyDescent="0.25"/>
    <row r="1040117" customFormat="1" x14ac:dyDescent="0.25"/>
    <row r="1040118" customFormat="1" x14ac:dyDescent="0.25"/>
    <row r="1040119" customFormat="1" x14ac:dyDescent="0.25"/>
    <row r="1040120" customFormat="1" x14ac:dyDescent="0.25"/>
    <row r="1040121" customFormat="1" x14ac:dyDescent="0.25"/>
    <row r="1040122" customFormat="1" x14ac:dyDescent="0.25"/>
    <row r="1040123" customFormat="1" x14ac:dyDescent="0.25"/>
    <row r="1040124" customFormat="1" x14ac:dyDescent="0.25"/>
    <row r="1040125" customFormat="1" x14ac:dyDescent="0.25"/>
    <row r="1040126" customFormat="1" x14ac:dyDescent="0.25"/>
    <row r="1040127" customFormat="1" x14ac:dyDescent="0.25"/>
    <row r="1040128" customFormat="1" x14ac:dyDescent="0.25"/>
    <row r="1040129" customFormat="1" x14ac:dyDescent="0.25"/>
    <row r="1040130" customFormat="1" x14ac:dyDescent="0.25"/>
    <row r="1040131" customFormat="1" x14ac:dyDescent="0.25"/>
    <row r="1040132" customFormat="1" x14ac:dyDescent="0.25"/>
    <row r="1040133" customFormat="1" x14ac:dyDescent="0.25"/>
    <row r="1040134" customFormat="1" x14ac:dyDescent="0.25"/>
    <row r="1040135" customFormat="1" x14ac:dyDescent="0.25"/>
    <row r="1040136" customFormat="1" x14ac:dyDescent="0.25"/>
    <row r="1040137" customFormat="1" x14ac:dyDescent="0.25"/>
    <row r="1040138" customFormat="1" x14ac:dyDescent="0.25"/>
    <row r="1040139" customFormat="1" x14ac:dyDescent="0.25"/>
    <row r="1040140" customFormat="1" x14ac:dyDescent="0.25"/>
    <row r="1040141" customFormat="1" x14ac:dyDescent="0.25"/>
    <row r="1040142" customFormat="1" x14ac:dyDescent="0.25"/>
    <row r="1040143" customFormat="1" x14ac:dyDescent="0.25"/>
    <row r="1040144" customFormat="1" x14ac:dyDescent="0.25"/>
    <row r="1040145" customFormat="1" x14ac:dyDescent="0.25"/>
    <row r="1040146" customFormat="1" x14ac:dyDescent="0.25"/>
    <row r="1040147" customFormat="1" x14ac:dyDescent="0.25"/>
    <row r="1040148" customFormat="1" x14ac:dyDescent="0.25"/>
    <row r="1040149" customFormat="1" x14ac:dyDescent="0.25"/>
    <row r="1040150" customFormat="1" x14ac:dyDescent="0.25"/>
    <row r="1040151" customFormat="1" x14ac:dyDescent="0.25"/>
    <row r="1040152" customFormat="1" x14ac:dyDescent="0.25"/>
    <row r="1040153" customFormat="1" x14ac:dyDescent="0.25"/>
    <row r="1040154" customFormat="1" x14ac:dyDescent="0.25"/>
    <row r="1040155" customFormat="1" x14ac:dyDescent="0.25"/>
    <row r="1040156" customFormat="1" x14ac:dyDescent="0.25"/>
    <row r="1040157" customFormat="1" x14ac:dyDescent="0.25"/>
    <row r="1040158" customFormat="1" x14ac:dyDescent="0.25"/>
    <row r="1040159" customFormat="1" x14ac:dyDescent="0.25"/>
    <row r="1040160" customFormat="1" x14ac:dyDescent="0.25"/>
    <row r="1040161" customFormat="1" x14ac:dyDescent="0.25"/>
    <row r="1040162" customFormat="1" x14ac:dyDescent="0.25"/>
    <row r="1040163" customFormat="1" x14ac:dyDescent="0.25"/>
    <row r="1040164" customFormat="1" x14ac:dyDescent="0.25"/>
    <row r="1040165" customFormat="1" x14ac:dyDescent="0.25"/>
    <row r="1040166" customFormat="1" x14ac:dyDescent="0.25"/>
    <row r="1040167" customFormat="1" x14ac:dyDescent="0.25"/>
    <row r="1040168" customFormat="1" x14ac:dyDescent="0.25"/>
    <row r="1040169" customFormat="1" x14ac:dyDescent="0.25"/>
    <row r="1040170" customFormat="1" x14ac:dyDescent="0.25"/>
    <row r="1040171" customFormat="1" x14ac:dyDescent="0.25"/>
    <row r="1040172" customFormat="1" x14ac:dyDescent="0.25"/>
    <row r="1040173" customFormat="1" x14ac:dyDescent="0.25"/>
    <row r="1040174" customFormat="1" x14ac:dyDescent="0.25"/>
    <row r="1040175" customFormat="1" x14ac:dyDescent="0.25"/>
    <row r="1040176" customFormat="1" x14ac:dyDescent="0.25"/>
    <row r="1040177" customFormat="1" x14ac:dyDescent="0.25"/>
    <row r="1040178" customFormat="1" x14ac:dyDescent="0.25"/>
    <row r="1040179" customFormat="1" x14ac:dyDescent="0.25"/>
    <row r="1040180" customFormat="1" x14ac:dyDescent="0.25"/>
    <row r="1040181" customFormat="1" x14ac:dyDescent="0.25"/>
    <row r="1040182" customFormat="1" x14ac:dyDescent="0.25"/>
    <row r="1040183" customFormat="1" x14ac:dyDescent="0.25"/>
    <row r="1040184" customFormat="1" x14ac:dyDescent="0.25"/>
    <row r="1040185" customFormat="1" x14ac:dyDescent="0.25"/>
    <row r="1040186" customFormat="1" x14ac:dyDescent="0.25"/>
    <row r="1040187" customFormat="1" x14ac:dyDescent="0.25"/>
    <row r="1040188" customFormat="1" x14ac:dyDescent="0.25"/>
    <row r="1040189" customFormat="1" x14ac:dyDescent="0.25"/>
    <row r="1040190" customFormat="1" x14ac:dyDescent="0.25"/>
    <row r="1040191" customFormat="1" x14ac:dyDescent="0.25"/>
    <row r="1040192" customFormat="1" x14ac:dyDescent="0.25"/>
    <row r="1040193" customFormat="1" x14ac:dyDescent="0.25"/>
    <row r="1040194" customFormat="1" x14ac:dyDescent="0.25"/>
    <row r="1040195" customFormat="1" x14ac:dyDescent="0.25"/>
    <row r="1040196" customFormat="1" x14ac:dyDescent="0.25"/>
    <row r="1040197" customFormat="1" x14ac:dyDescent="0.25"/>
    <row r="1040198" customFormat="1" x14ac:dyDescent="0.25"/>
    <row r="1040199" customFormat="1" x14ac:dyDescent="0.25"/>
    <row r="1040200" customFormat="1" x14ac:dyDescent="0.25"/>
    <row r="1040201" customFormat="1" x14ac:dyDescent="0.25"/>
    <row r="1040202" customFormat="1" x14ac:dyDescent="0.25"/>
    <row r="1040203" customFormat="1" x14ac:dyDescent="0.25"/>
    <row r="1040204" customFormat="1" x14ac:dyDescent="0.25"/>
    <row r="1040205" customFormat="1" x14ac:dyDescent="0.25"/>
    <row r="1040206" customFormat="1" x14ac:dyDescent="0.25"/>
    <row r="1040207" customFormat="1" x14ac:dyDescent="0.25"/>
    <row r="1040208" customFormat="1" x14ac:dyDescent="0.25"/>
    <row r="1040209" customFormat="1" x14ac:dyDescent="0.25"/>
    <row r="1040210" customFormat="1" x14ac:dyDescent="0.25"/>
    <row r="1040211" customFormat="1" x14ac:dyDescent="0.25"/>
    <row r="1040212" customFormat="1" x14ac:dyDescent="0.25"/>
    <row r="1040213" customFormat="1" x14ac:dyDescent="0.25"/>
    <row r="1040214" customFormat="1" x14ac:dyDescent="0.25"/>
    <row r="1040215" customFormat="1" x14ac:dyDescent="0.25"/>
    <row r="1040216" customFormat="1" x14ac:dyDescent="0.25"/>
    <row r="1040217" customFormat="1" x14ac:dyDescent="0.25"/>
    <row r="1040218" customFormat="1" x14ac:dyDescent="0.25"/>
    <row r="1040219" customFormat="1" x14ac:dyDescent="0.25"/>
    <row r="1040220" customFormat="1" x14ac:dyDescent="0.25"/>
    <row r="1040221" customFormat="1" x14ac:dyDescent="0.25"/>
    <row r="1040222" customFormat="1" x14ac:dyDescent="0.25"/>
    <row r="1040223" customFormat="1" x14ac:dyDescent="0.25"/>
    <row r="1040224" customFormat="1" x14ac:dyDescent="0.25"/>
    <row r="1040225" customFormat="1" x14ac:dyDescent="0.25"/>
    <row r="1040226" customFormat="1" x14ac:dyDescent="0.25"/>
    <row r="1040227" customFormat="1" x14ac:dyDescent="0.25"/>
    <row r="1040228" customFormat="1" x14ac:dyDescent="0.25"/>
    <row r="1040229" customFormat="1" x14ac:dyDescent="0.25"/>
    <row r="1040230" customFormat="1" x14ac:dyDescent="0.25"/>
    <row r="1040231" customFormat="1" x14ac:dyDescent="0.25"/>
    <row r="1040232" customFormat="1" x14ac:dyDescent="0.25"/>
    <row r="1040233" customFormat="1" x14ac:dyDescent="0.25"/>
    <row r="1040234" customFormat="1" x14ac:dyDescent="0.25"/>
    <row r="1040235" customFormat="1" x14ac:dyDescent="0.25"/>
    <row r="1040236" customFormat="1" x14ac:dyDescent="0.25"/>
    <row r="1040237" customFormat="1" x14ac:dyDescent="0.25"/>
    <row r="1040238" customFormat="1" x14ac:dyDescent="0.25"/>
    <row r="1040239" customFormat="1" x14ac:dyDescent="0.25"/>
    <row r="1040240" customFormat="1" x14ac:dyDescent="0.25"/>
    <row r="1040241" customFormat="1" x14ac:dyDescent="0.25"/>
    <row r="1040242" customFormat="1" x14ac:dyDescent="0.25"/>
    <row r="1040243" customFormat="1" x14ac:dyDescent="0.25"/>
    <row r="1040244" customFormat="1" x14ac:dyDescent="0.25"/>
    <row r="1040245" customFormat="1" x14ac:dyDescent="0.25"/>
    <row r="1040246" customFormat="1" x14ac:dyDescent="0.25"/>
    <row r="1040247" customFormat="1" x14ac:dyDescent="0.25"/>
    <row r="1040248" customFormat="1" x14ac:dyDescent="0.25"/>
    <row r="1040249" customFormat="1" x14ac:dyDescent="0.25"/>
    <row r="1040250" customFormat="1" x14ac:dyDescent="0.25"/>
    <row r="1040251" customFormat="1" x14ac:dyDescent="0.25"/>
    <row r="1040252" customFormat="1" x14ac:dyDescent="0.25"/>
    <row r="1040253" customFormat="1" x14ac:dyDescent="0.25"/>
    <row r="1040254" customFormat="1" x14ac:dyDescent="0.25"/>
    <row r="1040255" customFormat="1" x14ac:dyDescent="0.25"/>
    <row r="1040256" customFormat="1" x14ac:dyDescent="0.25"/>
    <row r="1040257" customFormat="1" x14ac:dyDescent="0.25"/>
    <row r="1040258" customFormat="1" x14ac:dyDescent="0.25"/>
    <row r="1040259" customFormat="1" x14ac:dyDescent="0.25"/>
    <row r="1040260" customFormat="1" x14ac:dyDescent="0.25"/>
    <row r="1040261" customFormat="1" x14ac:dyDescent="0.25"/>
    <row r="1040262" customFormat="1" x14ac:dyDescent="0.25"/>
    <row r="1040263" customFormat="1" x14ac:dyDescent="0.25"/>
    <row r="1040264" customFormat="1" x14ac:dyDescent="0.25"/>
    <row r="1040265" customFormat="1" x14ac:dyDescent="0.25"/>
    <row r="1040266" customFormat="1" x14ac:dyDescent="0.25"/>
    <row r="1040267" customFormat="1" x14ac:dyDescent="0.25"/>
    <row r="1040268" customFormat="1" x14ac:dyDescent="0.25"/>
    <row r="1040269" customFormat="1" x14ac:dyDescent="0.25"/>
    <row r="1040270" customFormat="1" x14ac:dyDescent="0.25"/>
    <row r="1040271" customFormat="1" x14ac:dyDescent="0.25"/>
    <row r="1040272" customFormat="1" x14ac:dyDescent="0.25"/>
    <row r="1040273" customFormat="1" x14ac:dyDescent="0.25"/>
    <row r="1040274" customFormat="1" x14ac:dyDescent="0.25"/>
    <row r="1040275" customFormat="1" x14ac:dyDescent="0.25"/>
    <row r="1040276" customFormat="1" x14ac:dyDescent="0.25"/>
    <row r="1040277" customFormat="1" x14ac:dyDescent="0.25"/>
    <row r="1040278" customFormat="1" x14ac:dyDescent="0.25"/>
    <row r="1040279" customFormat="1" x14ac:dyDescent="0.25"/>
    <row r="1040280" customFormat="1" x14ac:dyDescent="0.25"/>
    <row r="1040281" customFormat="1" x14ac:dyDescent="0.25"/>
    <row r="1040282" customFormat="1" x14ac:dyDescent="0.25"/>
    <row r="1040283" customFormat="1" x14ac:dyDescent="0.25"/>
    <row r="1040284" customFormat="1" x14ac:dyDescent="0.25"/>
    <row r="1040285" customFormat="1" x14ac:dyDescent="0.25"/>
    <row r="1040286" customFormat="1" x14ac:dyDescent="0.25"/>
    <row r="1040287" customFormat="1" x14ac:dyDescent="0.25"/>
    <row r="1040288" customFormat="1" x14ac:dyDescent="0.25"/>
    <row r="1040289" customFormat="1" x14ac:dyDescent="0.25"/>
    <row r="1040290" customFormat="1" x14ac:dyDescent="0.25"/>
    <row r="1040291" customFormat="1" x14ac:dyDescent="0.25"/>
    <row r="1040292" customFormat="1" x14ac:dyDescent="0.25"/>
    <row r="1040293" customFormat="1" x14ac:dyDescent="0.25"/>
    <row r="1040294" customFormat="1" x14ac:dyDescent="0.25"/>
    <row r="1040295" customFormat="1" x14ac:dyDescent="0.25"/>
    <row r="1040296" customFormat="1" x14ac:dyDescent="0.25"/>
    <row r="1040297" customFormat="1" x14ac:dyDescent="0.25"/>
    <row r="1040298" customFormat="1" x14ac:dyDescent="0.25"/>
    <row r="1040299" customFormat="1" x14ac:dyDescent="0.25"/>
    <row r="1040300" customFormat="1" x14ac:dyDescent="0.25"/>
    <row r="1040301" customFormat="1" x14ac:dyDescent="0.25"/>
    <row r="1040302" customFormat="1" x14ac:dyDescent="0.25"/>
    <row r="1040303" customFormat="1" x14ac:dyDescent="0.25"/>
    <row r="1040304" customFormat="1" x14ac:dyDescent="0.25"/>
    <row r="1040305" customFormat="1" x14ac:dyDescent="0.25"/>
    <row r="1040306" customFormat="1" x14ac:dyDescent="0.25"/>
    <row r="1040307" customFormat="1" x14ac:dyDescent="0.25"/>
    <row r="1040308" customFormat="1" x14ac:dyDescent="0.25"/>
    <row r="1040309" customFormat="1" x14ac:dyDescent="0.25"/>
    <row r="1040310" customFormat="1" x14ac:dyDescent="0.25"/>
    <row r="1040311" customFormat="1" x14ac:dyDescent="0.25"/>
    <row r="1040312" customFormat="1" x14ac:dyDescent="0.25"/>
    <row r="1040313" customFormat="1" x14ac:dyDescent="0.25"/>
    <row r="1040314" customFormat="1" x14ac:dyDescent="0.25"/>
    <row r="1040315" customFormat="1" x14ac:dyDescent="0.25"/>
    <row r="1040316" customFormat="1" x14ac:dyDescent="0.25"/>
    <row r="1040317" customFormat="1" x14ac:dyDescent="0.25"/>
    <row r="1040318" customFormat="1" x14ac:dyDescent="0.25"/>
    <row r="1040319" customFormat="1" x14ac:dyDescent="0.25"/>
    <row r="1040320" customFormat="1" x14ac:dyDescent="0.25"/>
    <row r="1040321" customFormat="1" x14ac:dyDescent="0.25"/>
    <row r="1040322" customFormat="1" x14ac:dyDescent="0.25"/>
    <row r="1040323" customFormat="1" x14ac:dyDescent="0.25"/>
    <row r="1040324" customFormat="1" x14ac:dyDescent="0.25"/>
    <row r="1040325" customFormat="1" x14ac:dyDescent="0.25"/>
    <row r="1040326" customFormat="1" x14ac:dyDescent="0.25"/>
    <row r="1040327" customFormat="1" x14ac:dyDescent="0.25"/>
    <row r="1040328" customFormat="1" x14ac:dyDescent="0.25"/>
    <row r="1040329" customFormat="1" x14ac:dyDescent="0.25"/>
    <row r="1040330" customFormat="1" x14ac:dyDescent="0.25"/>
    <row r="1040331" customFormat="1" x14ac:dyDescent="0.25"/>
    <row r="1040332" customFormat="1" x14ac:dyDescent="0.25"/>
    <row r="1040333" customFormat="1" x14ac:dyDescent="0.25"/>
    <row r="1040334" customFormat="1" x14ac:dyDescent="0.25"/>
    <row r="1040335" customFormat="1" x14ac:dyDescent="0.25"/>
    <row r="1040336" customFormat="1" x14ac:dyDescent="0.25"/>
    <row r="1040337" customFormat="1" x14ac:dyDescent="0.25"/>
    <row r="1040338" customFormat="1" x14ac:dyDescent="0.25"/>
    <row r="1040339" customFormat="1" x14ac:dyDescent="0.25"/>
    <row r="1040340" customFormat="1" x14ac:dyDescent="0.25"/>
    <row r="1040341" customFormat="1" x14ac:dyDescent="0.25"/>
    <row r="1040342" customFormat="1" x14ac:dyDescent="0.25"/>
    <row r="1040343" customFormat="1" x14ac:dyDescent="0.25"/>
    <row r="1040344" customFormat="1" x14ac:dyDescent="0.25"/>
    <row r="1040345" customFormat="1" x14ac:dyDescent="0.25"/>
    <row r="1040346" customFormat="1" x14ac:dyDescent="0.25"/>
    <row r="1040347" customFormat="1" x14ac:dyDescent="0.25"/>
    <row r="1040348" customFormat="1" x14ac:dyDescent="0.25"/>
    <row r="1040349" customFormat="1" x14ac:dyDescent="0.25"/>
    <row r="1040350" customFormat="1" x14ac:dyDescent="0.25"/>
    <row r="1040351" customFormat="1" x14ac:dyDescent="0.25"/>
    <row r="1040352" customFormat="1" x14ac:dyDescent="0.25"/>
    <row r="1040353" customFormat="1" x14ac:dyDescent="0.25"/>
    <row r="1040354" customFormat="1" x14ac:dyDescent="0.25"/>
    <row r="1040355" customFormat="1" x14ac:dyDescent="0.25"/>
    <row r="1040356" customFormat="1" x14ac:dyDescent="0.25"/>
    <row r="1040357" customFormat="1" x14ac:dyDescent="0.25"/>
    <row r="1040358" customFormat="1" x14ac:dyDescent="0.25"/>
    <row r="1040359" customFormat="1" x14ac:dyDescent="0.25"/>
    <row r="1040360" customFormat="1" x14ac:dyDescent="0.25"/>
    <row r="1040361" customFormat="1" x14ac:dyDescent="0.25"/>
    <row r="1040362" customFormat="1" x14ac:dyDescent="0.25"/>
    <row r="1040363" customFormat="1" x14ac:dyDescent="0.25"/>
    <row r="1040364" customFormat="1" x14ac:dyDescent="0.25"/>
    <row r="1040365" customFormat="1" x14ac:dyDescent="0.25"/>
    <row r="1040366" customFormat="1" x14ac:dyDescent="0.25"/>
    <row r="1040367" customFormat="1" x14ac:dyDescent="0.25"/>
    <row r="1040368" customFormat="1" x14ac:dyDescent="0.25"/>
    <row r="1040369" customFormat="1" x14ac:dyDescent="0.25"/>
    <row r="1040370" customFormat="1" x14ac:dyDescent="0.25"/>
    <row r="1040371" customFormat="1" x14ac:dyDescent="0.25"/>
    <row r="1040372" customFormat="1" x14ac:dyDescent="0.25"/>
    <row r="1040373" customFormat="1" x14ac:dyDescent="0.25"/>
    <row r="1040374" customFormat="1" x14ac:dyDescent="0.25"/>
    <row r="1040375" customFormat="1" x14ac:dyDescent="0.25"/>
    <row r="1040376" customFormat="1" x14ac:dyDescent="0.25"/>
    <row r="1040377" customFormat="1" x14ac:dyDescent="0.25"/>
    <row r="1040378" customFormat="1" x14ac:dyDescent="0.25"/>
    <row r="1040379" customFormat="1" x14ac:dyDescent="0.25"/>
    <row r="1040380" customFormat="1" x14ac:dyDescent="0.25"/>
    <row r="1040381" customFormat="1" x14ac:dyDescent="0.25"/>
    <row r="1040382" customFormat="1" x14ac:dyDescent="0.25"/>
    <row r="1040383" customFormat="1" x14ac:dyDescent="0.25"/>
    <row r="1040384" customFormat="1" x14ac:dyDescent="0.25"/>
    <row r="1040385" customFormat="1" x14ac:dyDescent="0.25"/>
    <row r="1040386" customFormat="1" x14ac:dyDescent="0.25"/>
    <row r="1040387" customFormat="1" x14ac:dyDescent="0.25"/>
    <row r="1040388" customFormat="1" x14ac:dyDescent="0.25"/>
    <row r="1040389" customFormat="1" x14ac:dyDescent="0.25"/>
    <row r="1040390" customFormat="1" x14ac:dyDescent="0.25"/>
    <row r="1040391" customFormat="1" x14ac:dyDescent="0.25"/>
    <row r="1040392" customFormat="1" x14ac:dyDescent="0.25"/>
    <row r="1040393" customFormat="1" x14ac:dyDescent="0.25"/>
    <row r="1040394" customFormat="1" x14ac:dyDescent="0.25"/>
    <row r="1040395" customFormat="1" x14ac:dyDescent="0.25"/>
    <row r="1040396" customFormat="1" x14ac:dyDescent="0.25"/>
    <row r="1040397" customFormat="1" x14ac:dyDescent="0.25"/>
    <row r="1040398" customFormat="1" x14ac:dyDescent="0.25"/>
    <row r="1040399" customFormat="1" x14ac:dyDescent="0.25"/>
    <row r="1040400" customFormat="1" x14ac:dyDescent="0.25"/>
    <row r="1040401" customFormat="1" x14ac:dyDescent="0.25"/>
    <row r="1040402" customFormat="1" x14ac:dyDescent="0.25"/>
    <row r="1040403" customFormat="1" x14ac:dyDescent="0.25"/>
    <row r="1040404" customFormat="1" x14ac:dyDescent="0.25"/>
    <row r="1040405" customFormat="1" x14ac:dyDescent="0.25"/>
    <row r="1040406" customFormat="1" x14ac:dyDescent="0.25"/>
    <row r="1040407" customFormat="1" x14ac:dyDescent="0.25"/>
    <row r="1040408" customFormat="1" x14ac:dyDescent="0.25"/>
    <row r="1040409" customFormat="1" x14ac:dyDescent="0.25"/>
    <row r="1040410" customFormat="1" x14ac:dyDescent="0.25"/>
    <row r="1040411" customFormat="1" x14ac:dyDescent="0.25"/>
    <row r="1040412" customFormat="1" x14ac:dyDescent="0.25"/>
    <row r="1040413" customFormat="1" x14ac:dyDescent="0.25"/>
    <row r="1040414" customFormat="1" x14ac:dyDescent="0.25"/>
    <row r="1040415" customFormat="1" x14ac:dyDescent="0.25"/>
    <row r="1040416" customFormat="1" x14ac:dyDescent="0.25"/>
    <row r="1040417" customFormat="1" x14ac:dyDescent="0.25"/>
    <row r="1040418" customFormat="1" x14ac:dyDescent="0.25"/>
    <row r="1040419" customFormat="1" x14ac:dyDescent="0.25"/>
    <row r="1040420" customFormat="1" x14ac:dyDescent="0.25"/>
    <row r="1040421" customFormat="1" x14ac:dyDescent="0.25"/>
    <row r="1040422" customFormat="1" x14ac:dyDescent="0.25"/>
    <row r="1040423" customFormat="1" x14ac:dyDescent="0.25"/>
    <row r="1040424" customFormat="1" x14ac:dyDescent="0.25"/>
    <row r="1040425" customFormat="1" x14ac:dyDescent="0.25"/>
    <row r="1040426" customFormat="1" x14ac:dyDescent="0.25"/>
    <row r="1040427" customFormat="1" x14ac:dyDescent="0.25"/>
    <row r="1040428" customFormat="1" x14ac:dyDescent="0.25"/>
    <row r="1040429" customFormat="1" x14ac:dyDescent="0.25"/>
    <row r="1040430" customFormat="1" x14ac:dyDescent="0.25"/>
    <row r="1040431" customFormat="1" x14ac:dyDescent="0.25"/>
    <row r="1040432" customFormat="1" x14ac:dyDescent="0.25"/>
    <row r="1040433" customFormat="1" x14ac:dyDescent="0.25"/>
    <row r="1040434" customFormat="1" x14ac:dyDescent="0.25"/>
    <row r="1040435" customFormat="1" x14ac:dyDescent="0.25"/>
    <row r="1040436" customFormat="1" x14ac:dyDescent="0.25"/>
    <row r="1040437" customFormat="1" x14ac:dyDescent="0.25"/>
    <row r="1040438" customFormat="1" x14ac:dyDescent="0.25"/>
    <row r="1040439" customFormat="1" x14ac:dyDescent="0.25"/>
    <row r="1040440" customFormat="1" x14ac:dyDescent="0.25"/>
    <row r="1040441" customFormat="1" x14ac:dyDescent="0.25"/>
    <row r="1040442" customFormat="1" x14ac:dyDescent="0.25"/>
    <row r="1040443" customFormat="1" x14ac:dyDescent="0.25"/>
    <row r="1040444" customFormat="1" x14ac:dyDescent="0.25"/>
    <row r="1040445" customFormat="1" x14ac:dyDescent="0.25"/>
    <row r="1040446" customFormat="1" x14ac:dyDescent="0.25"/>
    <row r="1040447" customFormat="1" x14ac:dyDescent="0.25"/>
    <row r="1040448" customFormat="1" x14ac:dyDescent="0.25"/>
    <row r="1040449" customFormat="1" x14ac:dyDescent="0.25"/>
    <row r="1040450" customFormat="1" x14ac:dyDescent="0.25"/>
    <row r="1040451" customFormat="1" x14ac:dyDescent="0.25"/>
    <row r="1040452" customFormat="1" x14ac:dyDescent="0.25"/>
    <row r="1040453" customFormat="1" x14ac:dyDescent="0.25"/>
    <row r="1040454" customFormat="1" x14ac:dyDescent="0.25"/>
    <row r="1040455" customFormat="1" x14ac:dyDescent="0.25"/>
    <row r="1040456" customFormat="1" x14ac:dyDescent="0.25"/>
    <row r="1040457" customFormat="1" x14ac:dyDescent="0.25"/>
    <row r="1040458" customFormat="1" x14ac:dyDescent="0.25"/>
    <row r="1040459" customFormat="1" x14ac:dyDescent="0.25"/>
    <row r="1040460" customFormat="1" x14ac:dyDescent="0.25"/>
    <row r="1040461" customFormat="1" x14ac:dyDescent="0.25"/>
    <row r="1040462" customFormat="1" x14ac:dyDescent="0.25"/>
    <row r="1040463" customFormat="1" x14ac:dyDescent="0.25"/>
    <row r="1040464" customFormat="1" x14ac:dyDescent="0.25"/>
    <row r="1040465" customFormat="1" x14ac:dyDescent="0.25"/>
    <row r="1040466" customFormat="1" x14ac:dyDescent="0.25"/>
    <row r="1040467" customFormat="1" x14ac:dyDescent="0.25"/>
    <row r="1040468" customFormat="1" x14ac:dyDescent="0.25"/>
    <row r="1040469" customFormat="1" x14ac:dyDescent="0.25"/>
    <row r="1040470" customFormat="1" x14ac:dyDescent="0.25"/>
    <row r="1040471" customFormat="1" x14ac:dyDescent="0.25"/>
    <row r="1040472" customFormat="1" x14ac:dyDescent="0.25"/>
    <row r="1040473" customFormat="1" x14ac:dyDescent="0.25"/>
    <row r="1040474" customFormat="1" x14ac:dyDescent="0.25"/>
    <row r="1040475" customFormat="1" x14ac:dyDescent="0.25"/>
    <row r="1040476" customFormat="1" x14ac:dyDescent="0.25"/>
    <row r="1040477" customFormat="1" x14ac:dyDescent="0.25"/>
    <row r="1040478" customFormat="1" x14ac:dyDescent="0.25"/>
    <row r="1040479" customFormat="1" x14ac:dyDescent="0.25"/>
    <row r="1040480" customFormat="1" x14ac:dyDescent="0.25"/>
    <row r="1040481" customFormat="1" x14ac:dyDescent="0.25"/>
    <row r="1040482" customFormat="1" x14ac:dyDescent="0.25"/>
    <row r="1040483" customFormat="1" x14ac:dyDescent="0.25"/>
    <row r="1040484" customFormat="1" x14ac:dyDescent="0.25"/>
    <row r="1040485" customFormat="1" x14ac:dyDescent="0.25"/>
    <row r="1040486" customFormat="1" x14ac:dyDescent="0.25"/>
    <row r="1040487" customFormat="1" x14ac:dyDescent="0.25"/>
    <row r="1040488" customFormat="1" x14ac:dyDescent="0.25"/>
    <row r="1040489" customFormat="1" x14ac:dyDescent="0.25"/>
    <row r="1040490" customFormat="1" x14ac:dyDescent="0.25"/>
    <row r="1040491" customFormat="1" x14ac:dyDescent="0.25"/>
    <row r="1040492" customFormat="1" x14ac:dyDescent="0.25"/>
    <row r="1040493" customFormat="1" x14ac:dyDescent="0.25"/>
    <row r="1040494" customFormat="1" x14ac:dyDescent="0.25"/>
    <row r="1040495" customFormat="1" x14ac:dyDescent="0.25"/>
    <row r="1040496" customFormat="1" x14ac:dyDescent="0.25"/>
    <row r="1040497" customFormat="1" x14ac:dyDescent="0.25"/>
    <row r="1040498" customFormat="1" x14ac:dyDescent="0.25"/>
    <row r="1040499" customFormat="1" x14ac:dyDescent="0.25"/>
    <row r="1040500" customFormat="1" x14ac:dyDescent="0.25"/>
    <row r="1040501" customFormat="1" x14ac:dyDescent="0.25"/>
    <row r="1040502" customFormat="1" x14ac:dyDescent="0.25"/>
    <row r="1040503" customFormat="1" x14ac:dyDescent="0.25"/>
    <row r="1040504" customFormat="1" x14ac:dyDescent="0.25"/>
    <row r="1040505" customFormat="1" x14ac:dyDescent="0.25"/>
    <row r="1040506" customFormat="1" x14ac:dyDescent="0.25"/>
    <row r="1040507" customFormat="1" x14ac:dyDescent="0.25"/>
    <row r="1040508" customFormat="1" x14ac:dyDescent="0.25"/>
    <row r="1040509" customFormat="1" x14ac:dyDescent="0.25"/>
    <row r="1040510" customFormat="1" x14ac:dyDescent="0.25"/>
    <row r="1040511" customFormat="1" x14ac:dyDescent="0.25"/>
    <row r="1040512" customFormat="1" x14ac:dyDescent="0.25"/>
    <row r="1040513" customFormat="1" x14ac:dyDescent="0.25"/>
    <row r="1040514" customFormat="1" x14ac:dyDescent="0.25"/>
    <row r="1040515" customFormat="1" x14ac:dyDescent="0.25"/>
    <row r="1040516" customFormat="1" x14ac:dyDescent="0.25"/>
    <row r="1040517" customFormat="1" x14ac:dyDescent="0.25"/>
    <row r="1040518" customFormat="1" x14ac:dyDescent="0.25"/>
    <row r="1040519" customFormat="1" x14ac:dyDescent="0.25"/>
    <row r="1040520" customFormat="1" x14ac:dyDescent="0.25"/>
    <row r="1040521" customFormat="1" x14ac:dyDescent="0.25"/>
    <row r="1040522" customFormat="1" x14ac:dyDescent="0.25"/>
    <row r="1040523" customFormat="1" x14ac:dyDescent="0.25"/>
    <row r="1040524" customFormat="1" x14ac:dyDescent="0.25"/>
    <row r="1040525" customFormat="1" x14ac:dyDescent="0.25"/>
    <row r="1040526" customFormat="1" x14ac:dyDescent="0.25"/>
    <row r="1040527" customFormat="1" x14ac:dyDescent="0.25"/>
    <row r="1040528" customFormat="1" x14ac:dyDescent="0.25"/>
    <row r="1040529" customFormat="1" x14ac:dyDescent="0.25"/>
    <row r="1040530" customFormat="1" x14ac:dyDescent="0.25"/>
    <row r="1040531" customFormat="1" x14ac:dyDescent="0.25"/>
    <row r="1040532" customFormat="1" x14ac:dyDescent="0.25"/>
    <row r="1040533" customFormat="1" x14ac:dyDescent="0.25"/>
    <row r="1040534" customFormat="1" x14ac:dyDescent="0.25"/>
    <row r="1040535" customFormat="1" x14ac:dyDescent="0.25"/>
    <row r="1040536" customFormat="1" x14ac:dyDescent="0.25"/>
    <row r="1040537" customFormat="1" x14ac:dyDescent="0.25"/>
    <row r="1040538" customFormat="1" x14ac:dyDescent="0.25"/>
    <row r="1040539" customFormat="1" x14ac:dyDescent="0.25"/>
    <row r="1040540" customFormat="1" x14ac:dyDescent="0.25"/>
    <row r="1040541" customFormat="1" x14ac:dyDescent="0.25"/>
    <row r="1040542" customFormat="1" x14ac:dyDescent="0.25"/>
    <row r="1040543" customFormat="1" x14ac:dyDescent="0.25"/>
    <row r="1040544" customFormat="1" x14ac:dyDescent="0.25"/>
    <row r="1040545" customFormat="1" x14ac:dyDescent="0.25"/>
    <row r="1040546" customFormat="1" x14ac:dyDescent="0.25"/>
    <row r="1040547" customFormat="1" x14ac:dyDescent="0.25"/>
    <row r="1040548" customFormat="1" x14ac:dyDescent="0.25"/>
    <row r="1040549" customFormat="1" x14ac:dyDescent="0.25"/>
    <row r="1040550" customFormat="1" x14ac:dyDescent="0.25"/>
    <row r="1040551" customFormat="1" x14ac:dyDescent="0.25"/>
    <row r="1040552" customFormat="1" x14ac:dyDescent="0.25"/>
    <row r="1040553" customFormat="1" x14ac:dyDescent="0.25"/>
    <row r="1040554" customFormat="1" x14ac:dyDescent="0.25"/>
    <row r="1040555" customFormat="1" x14ac:dyDescent="0.25"/>
    <row r="1040556" customFormat="1" x14ac:dyDescent="0.25"/>
    <row r="1040557" customFormat="1" x14ac:dyDescent="0.25"/>
    <row r="1040558" customFormat="1" x14ac:dyDescent="0.25"/>
    <row r="1040559" customFormat="1" x14ac:dyDescent="0.25"/>
    <row r="1040560" customFormat="1" x14ac:dyDescent="0.25"/>
    <row r="1040561" customFormat="1" x14ac:dyDescent="0.25"/>
    <row r="1040562" customFormat="1" x14ac:dyDescent="0.25"/>
    <row r="1040563" customFormat="1" x14ac:dyDescent="0.25"/>
    <row r="1040564" customFormat="1" x14ac:dyDescent="0.25"/>
    <row r="1040565" customFormat="1" x14ac:dyDescent="0.25"/>
    <row r="1040566" customFormat="1" x14ac:dyDescent="0.25"/>
    <row r="1040567" customFormat="1" x14ac:dyDescent="0.25"/>
    <row r="1040568" customFormat="1" x14ac:dyDescent="0.25"/>
    <row r="1040569" customFormat="1" x14ac:dyDescent="0.25"/>
    <row r="1040570" customFormat="1" x14ac:dyDescent="0.25"/>
    <row r="1040571" customFormat="1" x14ac:dyDescent="0.25"/>
    <row r="1040572" customFormat="1" x14ac:dyDescent="0.25"/>
    <row r="1040573" customFormat="1" x14ac:dyDescent="0.25"/>
    <row r="1040574" customFormat="1" x14ac:dyDescent="0.25"/>
    <row r="1040575" customFormat="1" x14ac:dyDescent="0.25"/>
    <row r="1040576" customFormat="1" x14ac:dyDescent="0.25"/>
    <row r="1040577" customFormat="1" x14ac:dyDescent="0.25"/>
    <row r="1040578" customFormat="1" x14ac:dyDescent="0.25"/>
    <row r="1040579" customFormat="1" x14ac:dyDescent="0.25"/>
    <row r="1040580" customFormat="1" x14ac:dyDescent="0.25"/>
    <row r="1040581" customFormat="1" x14ac:dyDescent="0.25"/>
    <row r="1040582" customFormat="1" x14ac:dyDescent="0.25"/>
    <row r="1040583" customFormat="1" x14ac:dyDescent="0.25"/>
    <row r="1040584" customFormat="1" x14ac:dyDescent="0.25"/>
    <row r="1040585" customFormat="1" x14ac:dyDescent="0.25"/>
    <row r="1040586" customFormat="1" x14ac:dyDescent="0.25"/>
    <row r="1040587" customFormat="1" x14ac:dyDescent="0.25"/>
    <row r="1040588" customFormat="1" x14ac:dyDescent="0.25"/>
    <row r="1040589" customFormat="1" x14ac:dyDescent="0.25"/>
    <row r="1040590" customFormat="1" x14ac:dyDescent="0.25"/>
    <row r="1040591" customFormat="1" x14ac:dyDescent="0.25"/>
    <row r="1040592" customFormat="1" x14ac:dyDescent="0.25"/>
    <row r="1040593" customFormat="1" x14ac:dyDescent="0.25"/>
    <row r="1040594" customFormat="1" x14ac:dyDescent="0.25"/>
    <row r="1040595" customFormat="1" x14ac:dyDescent="0.25"/>
    <row r="1040596" customFormat="1" x14ac:dyDescent="0.25"/>
    <row r="1040597" customFormat="1" x14ac:dyDescent="0.25"/>
    <row r="1040598" customFormat="1" x14ac:dyDescent="0.25"/>
    <row r="1040599" customFormat="1" x14ac:dyDescent="0.25"/>
    <row r="1040600" customFormat="1" x14ac:dyDescent="0.25"/>
    <row r="1040601" customFormat="1" x14ac:dyDescent="0.25"/>
    <row r="1040602" customFormat="1" x14ac:dyDescent="0.25"/>
    <row r="1040603" customFormat="1" x14ac:dyDescent="0.25"/>
    <row r="1040604" customFormat="1" x14ac:dyDescent="0.25"/>
    <row r="1040605" customFormat="1" x14ac:dyDescent="0.25"/>
    <row r="1040606" customFormat="1" x14ac:dyDescent="0.25"/>
    <row r="1040607" customFormat="1" x14ac:dyDescent="0.25"/>
    <row r="1040608" customFormat="1" x14ac:dyDescent="0.25"/>
    <row r="1040609" customFormat="1" x14ac:dyDescent="0.25"/>
    <row r="1040610" customFormat="1" x14ac:dyDescent="0.25"/>
    <row r="1040611" customFormat="1" x14ac:dyDescent="0.25"/>
    <row r="1040612" customFormat="1" x14ac:dyDescent="0.25"/>
    <row r="1040613" customFormat="1" x14ac:dyDescent="0.25"/>
    <row r="1040614" customFormat="1" x14ac:dyDescent="0.25"/>
    <row r="1040615" customFormat="1" x14ac:dyDescent="0.25"/>
    <row r="1040616" customFormat="1" x14ac:dyDescent="0.25"/>
    <row r="1040617" customFormat="1" x14ac:dyDescent="0.25"/>
    <row r="1040618" customFormat="1" x14ac:dyDescent="0.25"/>
    <row r="1040619" customFormat="1" x14ac:dyDescent="0.25"/>
    <row r="1040620" customFormat="1" x14ac:dyDescent="0.25"/>
    <row r="1040621" customFormat="1" x14ac:dyDescent="0.25"/>
    <row r="1040622" customFormat="1" x14ac:dyDescent="0.25"/>
    <row r="1040623" customFormat="1" x14ac:dyDescent="0.25"/>
    <row r="1040624" customFormat="1" x14ac:dyDescent="0.25"/>
    <row r="1040625" customFormat="1" x14ac:dyDescent="0.25"/>
    <row r="1040626" customFormat="1" x14ac:dyDescent="0.25"/>
    <row r="1040627" customFormat="1" x14ac:dyDescent="0.25"/>
    <row r="1040628" customFormat="1" x14ac:dyDescent="0.25"/>
    <row r="1040629" customFormat="1" x14ac:dyDescent="0.25"/>
    <row r="1040630" customFormat="1" x14ac:dyDescent="0.25"/>
    <row r="1040631" customFormat="1" x14ac:dyDescent="0.25"/>
    <row r="1040632" customFormat="1" x14ac:dyDescent="0.25"/>
    <row r="1040633" customFormat="1" x14ac:dyDescent="0.25"/>
    <row r="1040634" customFormat="1" x14ac:dyDescent="0.25"/>
    <row r="1040635" customFormat="1" x14ac:dyDescent="0.25"/>
    <row r="1040636" customFormat="1" x14ac:dyDescent="0.25"/>
    <row r="1040637" customFormat="1" x14ac:dyDescent="0.25"/>
    <row r="1040638" customFormat="1" x14ac:dyDescent="0.25"/>
    <row r="1040639" customFormat="1" x14ac:dyDescent="0.25"/>
    <row r="1040640" customFormat="1" x14ac:dyDescent="0.25"/>
    <row r="1040641" customFormat="1" x14ac:dyDescent="0.25"/>
    <row r="1040642" customFormat="1" x14ac:dyDescent="0.25"/>
    <row r="1040643" customFormat="1" x14ac:dyDescent="0.25"/>
    <row r="1040644" customFormat="1" x14ac:dyDescent="0.25"/>
    <row r="1040645" customFormat="1" x14ac:dyDescent="0.25"/>
    <row r="1040646" customFormat="1" x14ac:dyDescent="0.25"/>
    <row r="1040647" customFormat="1" x14ac:dyDescent="0.25"/>
    <row r="1040648" customFormat="1" x14ac:dyDescent="0.25"/>
    <row r="1040649" customFormat="1" x14ac:dyDescent="0.25"/>
    <row r="1040650" customFormat="1" x14ac:dyDescent="0.25"/>
    <row r="1040651" customFormat="1" x14ac:dyDescent="0.25"/>
    <row r="1040652" customFormat="1" x14ac:dyDescent="0.25"/>
    <row r="1040653" customFormat="1" x14ac:dyDescent="0.25"/>
    <row r="1040654" customFormat="1" x14ac:dyDescent="0.25"/>
    <row r="1040655" customFormat="1" x14ac:dyDescent="0.25"/>
    <row r="1040656" customFormat="1" x14ac:dyDescent="0.25"/>
    <row r="1040657" customFormat="1" x14ac:dyDescent="0.25"/>
    <row r="1040658" customFormat="1" x14ac:dyDescent="0.25"/>
    <row r="1040659" customFormat="1" x14ac:dyDescent="0.25"/>
    <row r="1040660" customFormat="1" x14ac:dyDescent="0.25"/>
    <row r="1040661" customFormat="1" x14ac:dyDescent="0.25"/>
    <row r="1040662" customFormat="1" x14ac:dyDescent="0.25"/>
    <row r="1040663" customFormat="1" x14ac:dyDescent="0.25"/>
    <row r="1040664" customFormat="1" x14ac:dyDescent="0.25"/>
    <row r="1040665" customFormat="1" x14ac:dyDescent="0.25"/>
    <row r="1040666" customFormat="1" x14ac:dyDescent="0.25"/>
    <row r="1040667" customFormat="1" x14ac:dyDescent="0.25"/>
    <row r="1040668" customFormat="1" x14ac:dyDescent="0.25"/>
    <row r="1040669" customFormat="1" x14ac:dyDescent="0.25"/>
    <row r="1040670" customFormat="1" x14ac:dyDescent="0.25"/>
    <row r="1040671" customFormat="1" x14ac:dyDescent="0.25"/>
    <row r="1040672" customFormat="1" x14ac:dyDescent="0.25"/>
    <row r="1040673" customFormat="1" x14ac:dyDescent="0.25"/>
    <row r="1040674" customFormat="1" x14ac:dyDescent="0.25"/>
    <row r="1040675" customFormat="1" x14ac:dyDescent="0.25"/>
    <row r="1040676" customFormat="1" x14ac:dyDescent="0.25"/>
    <row r="1040677" customFormat="1" x14ac:dyDescent="0.25"/>
    <row r="1040678" customFormat="1" x14ac:dyDescent="0.25"/>
    <row r="1040679" customFormat="1" x14ac:dyDescent="0.25"/>
    <row r="1040680" customFormat="1" x14ac:dyDescent="0.25"/>
    <row r="1040681" customFormat="1" x14ac:dyDescent="0.25"/>
    <row r="1040682" customFormat="1" x14ac:dyDescent="0.25"/>
    <row r="1040683" customFormat="1" x14ac:dyDescent="0.25"/>
    <row r="1040684" customFormat="1" x14ac:dyDescent="0.25"/>
    <row r="1040685" customFormat="1" x14ac:dyDescent="0.25"/>
    <row r="1040686" customFormat="1" x14ac:dyDescent="0.25"/>
    <row r="1040687" customFormat="1" x14ac:dyDescent="0.25"/>
    <row r="1040688" customFormat="1" x14ac:dyDescent="0.25"/>
    <row r="1040689" customFormat="1" x14ac:dyDescent="0.25"/>
    <row r="1040690" customFormat="1" x14ac:dyDescent="0.25"/>
    <row r="1040691" customFormat="1" x14ac:dyDescent="0.25"/>
    <row r="1040692" customFormat="1" x14ac:dyDescent="0.25"/>
    <row r="1040693" customFormat="1" x14ac:dyDescent="0.25"/>
    <row r="1040694" customFormat="1" x14ac:dyDescent="0.25"/>
    <row r="1040695" customFormat="1" x14ac:dyDescent="0.25"/>
    <row r="1040696" customFormat="1" x14ac:dyDescent="0.25"/>
    <row r="1040697" customFormat="1" x14ac:dyDescent="0.25"/>
    <row r="1040698" customFormat="1" x14ac:dyDescent="0.25"/>
    <row r="1040699" customFormat="1" x14ac:dyDescent="0.25"/>
    <row r="1040700" customFormat="1" x14ac:dyDescent="0.25"/>
    <row r="1040701" customFormat="1" x14ac:dyDescent="0.25"/>
    <row r="1040702" customFormat="1" x14ac:dyDescent="0.25"/>
    <row r="1040703" customFormat="1" x14ac:dyDescent="0.25"/>
    <row r="1040704" customFormat="1" x14ac:dyDescent="0.25"/>
    <row r="1040705" customFormat="1" x14ac:dyDescent="0.25"/>
    <row r="1040706" customFormat="1" x14ac:dyDescent="0.25"/>
    <row r="1040707" customFormat="1" x14ac:dyDescent="0.25"/>
    <row r="1040708" customFormat="1" x14ac:dyDescent="0.25"/>
    <row r="1040709" customFormat="1" x14ac:dyDescent="0.25"/>
    <row r="1040710" customFormat="1" x14ac:dyDescent="0.25"/>
    <row r="1040711" customFormat="1" x14ac:dyDescent="0.25"/>
    <row r="1040712" customFormat="1" x14ac:dyDescent="0.25"/>
    <row r="1040713" customFormat="1" x14ac:dyDescent="0.25"/>
    <row r="1040714" customFormat="1" x14ac:dyDescent="0.25"/>
    <row r="1040715" customFormat="1" x14ac:dyDescent="0.25"/>
    <row r="1040716" customFormat="1" x14ac:dyDescent="0.25"/>
    <row r="1040717" customFormat="1" x14ac:dyDescent="0.25"/>
    <row r="1040718" customFormat="1" x14ac:dyDescent="0.25"/>
    <row r="1040719" customFormat="1" x14ac:dyDescent="0.25"/>
    <row r="1040720" customFormat="1" x14ac:dyDescent="0.25"/>
    <row r="1040721" customFormat="1" x14ac:dyDescent="0.25"/>
    <row r="1040722" customFormat="1" x14ac:dyDescent="0.25"/>
    <row r="1040723" customFormat="1" x14ac:dyDescent="0.25"/>
    <row r="1040724" customFormat="1" x14ac:dyDescent="0.25"/>
    <row r="1040725" customFormat="1" x14ac:dyDescent="0.25"/>
    <row r="1040726" customFormat="1" x14ac:dyDescent="0.25"/>
    <row r="1040727" customFormat="1" x14ac:dyDescent="0.25"/>
    <row r="1040728" customFormat="1" x14ac:dyDescent="0.25"/>
    <row r="1040729" customFormat="1" x14ac:dyDescent="0.25"/>
    <row r="1040730" customFormat="1" x14ac:dyDescent="0.25"/>
    <row r="1040731" customFormat="1" x14ac:dyDescent="0.25"/>
    <row r="1040732" customFormat="1" x14ac:dyDescent="0.25"/>
    <row r="1040733" customFormat="1" x14ac:dyDescent="0.25"/>
    <row r="1040734" customFormat="1" x14ac:dyDescent="0.25"/>
    <row r="1040735" customFormat="1" x14ac:dyDescent="0.25"/>
    <row r="1040736" customFormat="1" x14ac:dyDescent="0.25"/>
    <row r="1040737" customFormat="1" x14ac:dyDescent="0.25"/>
    <row r="1040738" customFormat="1" x14ac:dyDescent="0.25"/>
    <row r="1040739" customFormat="1" x14ac:dyDescent="0.25"/>
    <row r="1040740" customFormat="1" x14ac:dyDescent="0.25"/>
    <row r="1040741" customFormat="1" x14ac:dyDescent="0.25"/>
    <row r="1040742" customFormat="1" x14ac:dyDescent="0.25"/>
    <row r="1040743" customFormat="1" x14ac:dyDescent="0.25"/>
    <row r="1040744" customFormat="1" x14ac:dyDescent="0.25"/>
    <row r="1040745" customFormat="1" x14ac:dyDescent="0.25"/>
    <row r="1040746" customFormat="1" x14ac:dyDescent="0.25"/>
    <row r="1040747" customFormat="1" x14ac:dyDescent="0.25"/>
    <row r="1040748" customFormat="1" x14ac:dyDescent="0.25"/>
    <row r="1040749" customFormat="1" x14ac:dyDescent="0.25"/>
    <row r="1040750" customFormat="1" x14ac:dyDescent="0.25"/>
    <row r="1040751" customFormat="1" x14ac:dyDescent="0.25"/>
    <row r="1040752" customFormat="1" x14ac:dyDescent="0.25"/>
    <row r="1040753" customFormat="1" x14ac:dyDescent="0.25"/>
    <row r="1040754" customFormat="1" x14ac:dyDescent="0.25"/>
    <row r="1040755" customFormat="1" x14ac:dyDescent="0.25"/>
    <row r="1040756" customFormat="1" x14ac:dyDescent="0.25"/>
    <row r="1040757" customFormat="1" x14ac:dyDescent="0.25"/>
    <row r="1040758" customFormat="1" x14ac:dyDescent="0.25"/>
    <row r="1040759" customFormat="1" x14ac:dyDescent="0.25"/>
    <row r="1040760" customFormat="1" x14ac:dyDescent="0.25"/>
    <row r="1040761" customFormat="1" x14ac:dyDescent="0.25"/>
    <row r="1040762" customFormat="1" x14ac:dyDescent="0.25"/>
    <row r="1040763" customFormat="1" x14ac:dyDescent="0.25"/>
    <row r="1040764" customFormat="1" x14ac:dyDescent="0.25"/>
    <row r="1040765" customFormat="1" x14ac:dyDescent="0.25"/>
    <row r="1040766" customFormat="1" x14ac:dyDescent="0.25"/>
    <row r="1040767" customFormat="1" x14ac:dyDescent="0.25"/>
    <row r="1040768" customFormat="1" x14ac:dyDescent="0.25"/>
    <row r="1040769" customFormat="1" x14ac:dyDescent="0.25"/>
    <row r="1040770" customFormat="1" x14ac:dyDescent="0.25"/>
    <row r="1040771" customFormat="1" x14ac:dyDescent="0.25"/>
    <row r="1040772" customFormat="1" x14ac:dyDescent="0.25"/>
    <row r="1040773" customFormat="1" x14ac:dyDescent="0.25"/>
    <row r="1040774" customFormat="1" x14ac:dyDescent="0.25"/>
    <row r="1040775" customFormat="1" x14ac:dyDescent="0.25"/>
    <row r="1040776" customFormat="1" x14ac:dyDescent="0.25"/>
    <row r="1040777" customFormat="1" x14ac:dyDescent="0.25"/>
    <row r="1040778" customFormat="1" x14ac:dyDescent="0.25"/>
    <row r="1040779" customFormat="1" x14ac:dyDescent="0.25"/>
    <row r="1040780" customFormat="1" x14ac:dyDescent="0.25"/>
    <row r="1040781" customFormat="1" x14ac:dyDescent="0.25"/>
    <row r="1040782" customFormat="1" x14ac:dyDescent="0.25"/>
    <row r="1040783" customFormat="1" x14ac:dyDescent="0.25"/>
    <row r="1040784" customFormat="1" x14ac:dyDescent="0.25"/>
    <row r="1040785" customFormat="1" x14ac:dyDescent="0.25"/>
    <row r="1040786" customFormat="1" x14ac:dyDescent="0.25"/>
    <row r="1040787" customFormat="1" x14ac:dyDescent="0.25"/>
    <row r="1040788" customFormat="1" x14ac:dyDescent="0.25"/>
    <row r="1040789" customFormat="1" x14ac:dyDescent="0.25"/>
    <row r="1040790" customFormat="1" x14ac:dyDescent="0.25"/>
    <row r="1040791" customFormat="1" x14ac:dyDescent="0.25"/>
    <row r="1040792" customFormat="1" x14ac:dyDescent="0.25"/>
    <row r="1040793" customFormat="1" x14ac:dyDescent="0.25"/>
    <row r="1040794" customFormat="1" x14ac:dyDescent="0.25"/>
    <row r="1040795" customFormat="1" x14ac:dyDescent="0.25"/>
    <row r="1040796" customFormat="1" x14ac:dyDescent="0.25"/>
    <row r="1040797" customFormat="1" x14ac:dyDescent="0.25"/>
    <row r="1040798" customFormat="1" x14ac:dyDescent="0.25"/>
    <row r="1040799" customFormat="1" x14ac:dyDescent="0.25"/>
    <row r="1040800" customFormat="1" x14ac:dyDescent="0.25"/>
    <row r="1040801" customFormat="1" x14ac:dyDescent="0.25"/>
    <row r="1040802" customFormat="1" x14ac:dyDescent="0.25"/>
    <row r="1040803" customFormat="1" x14ac:dyDescent="0.25"/>
    <row r="1040804" customFormat="1" x14ac:dyDescent="0.25"/>
    <row r="1040805" customFormat="1" x14ac:dyDescent="0.25"/>
    <row r="1040806" customFormat="1" x14ac:dyDescent="0.25"/>
    <row r="1040807" customFormat="1" x14ac:dyDescent="0.25"/>
    <row r="1040808" customFormat="1" x14ac:dyDescent="0.25"/>
    <row r="1040809" customFormat="1" x14ac:dyDescent="0.25"/>
    <row r="1040810" customFormat="1" x14ac:dyDescent="0.25"/>
    <row r="1040811" customFormat="1" x14ac:dyDescent="0.25"/>
    <row r="1040812" customFormat="1" x14ac:dyDescent="0.25"/>
    <row r="1040813" customFormat="1" x14ac:dyDescent="0.25"/>
    <row r="1040814" customFormat="1" x14ac:dyDescent="0.25"/>
    <row r="1040815" customFormat="1" x14ac:dyDescent="0.25"/>
    <row r="1040816" customFormat="1" x14ac:dyDescent="0.25"/>
    <row r="1040817" customFormat="1" x14ac:dyDescent="0.25"/>
    <row r="1040818" customFormat="1" x14ac:dyDescent="0.25"/>
    <row r="1040819" customFormat="1" x14ac:dyDescent="0.25"/>
    <row r="1040820" customFormat="1" x14ac:dyDescent="0.25"/>
    <row r="1040821" customFormat="1" x14ac:dyDescent="0.25"/>
    <row r="1040822" customFormat="1" x14ac:dyDescent="0.25"/>
    <row r="1040823" customFormat="1" x14ac:dyDescent="0.25"/>
    <row r="1040824" customFormat="1" x14ac:dyDescent="0.25"/>
    <row r="1040825" customFormat="1" x14ac:dyDescent="0.25"/>
    <row r="1040826" customFormat="1" x14ac:dyDescent="0.25"/>
    <row r="1040827" customFormat="1" x14ac:dyDescent="0.25"/>
    <row r="1040828" customFormat="1" x14ac:dyDescent="0.25"/>
    <row r="1040829" customFormat="1" x14ac:dyDescent="0.25"/>
    <row r="1040830" customFormat="1" x14ac:dyDescent="0.25"/>
    <row r="1040831" customFormat="1" x14ac:dyDescent="0.25"/>
    <row r="1040832" customFormat="1" x14ac:dyDescent="0.25"/>
    <row r="1040833" customFormat="1" x14ac:dyDescent="0.25"/>
    <row r="1040834" customFormat="1" x14ac:dyDescent="0.25"/>
    <row r="1040835" customFormat="1" x14ac:dyDescent="0.25"/>
    <row r="1040836" customFormat="1" x14ac:dyDescent="0.25"/>
    <row r="1040837" customFormat="1" x14ac:dyDescent="0.25"/>
    <row r="1040838" customFormat="1" x14ac:dyDescent="0.25"/>
    <row r="1040839" customFormat="1" x14ac:dyDescent="0.25"/>
    <row r="1040840" customFormat="1" x14ac:dyDescent="0.25"/>
    <row r="1040841" customFormat="1" x14ac:dyDescent="0.25"/>
    <row r="1040842" customFormat="1" x14ac:dyDescent="0.25"/>
    <row r="1040843" customFormat="1" x14ac:dyDescent="0.25"/>
    <row r="1040844" customFormat="1" x14ac:dyDescent="0.25"/>
    <row r="1040845" customFormat="1" x14ac:dyDescent="0.25"/>
    <row r="1040846" customFormat="1" x14ac:dyDescent="0.25"/>
    <row r="1040847" customFormat="1" x14ac:dyDescent="0.25"/>
    <row r="1040848" customFormat="1" x14ac:dyDescent="0.25"/>
    <row r="1040849" customFormat="1" x14ac:dyDescent="0.25"/>
    <row r="1040850" customFormat="1" x14ac:dyDescent="0.25"/>
    <row r="1040851" customFormat="1" x14ac:dyDescent="0.25"/>
    <row r="1040852" customFormat="1" x14ac:dyDescent="0.25"/>
    <row r="1040853" customFormat="1" x14ac:dyDescent="0.25"/>
    <row r="1040854" customFormat="1" x14ac:dyDescent="0.25"/>
    <row r="1040855" customFormat="1" x14ac:dyDescent="0.25"/>
    <row r="1040856" customFormat="1" x14ac:dyDescent="0.25"/>
    <row r="1040857" customFormat="1" x14ac:dyDescent="0.25"/>
    <row r="1040858" customFormat="1" x14ac:dyDescent="0.25"/>
    <row r="1040859" customFormat="1" x14ac:dyDescent="0.25"/>
    <row r="1040860" customFormat="1" x14ac:dyDescent="0.25"/>
    <row r="1040861" customFormat="1" x14ac:dyDescent="0.25"/>
    <row r="1040862" customFormat="1" x14ac:dyDescent="0.25"/>
    <row r="1040863" customFormat="1" x14ac:dyDescent="0.25"/>
    <row r="1040864" customFormat="1" x14ac:dyDescent="0.25"/>
    <row r="1040865" customFormat="1" x14ac:dyDescent="0.25"/>
    <row r="1040866" customFormat="1" x14ac:dyDescent="0.25"/>
    <row r="1040867" customFormat="1" x14ac:dyDescent="0.25"/>
    <row r="1040868" customFormat="1" x14ac:dyDescent="0.25"/>
    <row r="1040869" customFormat="1" x14ac:dyDescent="0.25"/>
    <row r="1040870" customFormat="1" x14ac:dyDescent="0.25"/>
    <row r="1040871" customFormat="1" x14ac:dyDescent="0.25"/>
    <row r="1040872" customFormat="1" x14ac:dyDescent="0.25"/>
    <row r="1040873" customFormat="1" x14ac:dyDescent="0.25"/>
    <row r="1040874" customFormat="1" x14ac:dyDescent="0.25"/>
    <row r="1040875" customFormat="1" x14ac:dyDescent="0.25"/>
    <row r="1040876" customFormat="1" x14ac:dyDescent="0.25"/>
    <row r="1040877" customFormat="1" x14ac:dyDescent="0.25"/>
    <row r="1040878" customFormat="1" x14ac:dyDescent="0.25"/>
    <row r="1040879" customFormat="1" x14ac:dyDescent="0.25"/>
    <row r="1040880" customFormat="1" x14ac:dyDescent="0.25"/>
    <row r="1040881" customFormat="1" x14ac:dyDescent="0.25"/>
    <row r="1040882" customFormat="1" x14ac:dyDescent="0.25"/>
    <row r="1040883" customFormat="1" x14ac:dyDescent="0.25"/>
    <row r="1040884" customFormat="1" x14ac:dyDescent="0.25"/>
    <row r="1040885" customFormat="1" x14ac:dyDescent="0.25"/>
    <row r="1040886" customFormat="1" x14ac:dyDescent="0.25"/>
    <row r="1040887" customFormat="1" x14ac:dyDescent="0.25"/>
    <row r="1040888" customFormat="1" x14ac:dyDescent="0.25"/>
    <row r="1040889" customFormat="1" x14ac:dyDescent="0.25"/>
    <row r="1040890" customFormat="1" x14ac:dyDescent="0.25"/>
    <row r="1040891" customFormat="1" x14ac:dyDescent="0.25"/>
    <row r="1040892" customFormat="1" x14ac:dyDescent="0.25"/>
    <row r="1040893" customFormat="1" x14ac:dyDescent="0.25"/>
    <row r="1040894" customFormat="1" x14ac:dyDescent="0.25"/>
    <row r="1040895" customFormat="1" x14ac:dyDescent="0.25"/>
    <row r="1040896" customFormat="1" x14ac:dyDescent="0.25"/>
    <row r="1040897" customFormat="1" x14ac:dyDescent="0.25"/>
    <row r="1040898" customFormat="1" x14ac:dyDescent="0.25"/>
    <row r="1040899" customFormat="1" x14ac:dyDescent="0.25"/>
    <row r="1040900" customFormat="1" x14ac:dyDescent="0.25"/>
    <row r="1040901" customFormat="1" x14ac:dyDescent="0.25"/>
    <row r="1040902" customFormat="1" x14ac:dyDescent="0.25"/>
    <row r="1040903" customFormat="1" x14ac:dyDescent="0.25"/>
    <row r="1040904" customFormat="1" x14ac:dyDescent="0.25"/>
    <row r="1040905" customFormat="1" x14ac:dyDescent="0.25"/>
    <row r="1040906" customFormat="1" x14ac:dyDescent="0.25"/>
    <row r="1040907" customFormat="1" x14ac:dyDescent="0.25"/>
    <row r="1040908" customFormat="1" x14ac:dyDescent="0.25"/>
    <row r="1040909" customFormat="1" x14ac:dyDescent="0.25"/>
    <row r="1040910" customFormat="1" x14ac:dyDescent="0.25"/>
    <row r="1040911" customFormat="1" x14ac:dyDescent="0.25"/>
    <row r="1040912" customFormat="1" x14ac:dyDescent="0.25"/>
    <row r="1040913" customFormat="1" x14ac:dyDescent="0.25"/>
    <row r="1040914" customFormat="1" x14ac:dyDescent="0.25"/>
    <row r="1040915" customFormat="1" x14ac:dyDescent="0.25"/>
    <row r="1040916" customFormat="1" x14ac:dyDescent="0.25"/>
    <row r="1040917" customFormat="1" x14ac:dyDescent="0.25"/>
    <row r="1040918" customFormat="1" x14ac:dyDescent="0.25"/>
    <row r="1040919" customFormat="1" x14ac:dyDescent="0.25"/>
    <row r="1040920" customFormat="1" x14ac:dyDescent="0.25"/>
    <row r="1040921" customFormat="1" x14ac:dyDescent="0.25"/>
    <row r="1040922" customFormat="1" x14ac:dyDescent="0.25"/>
    <row r="1040923" customFormat="1" x14ac:dyDescent="0.25"/>
    <row r="1040924" customFormat="1" x14ac:dyDescent="0.25"/>
    <row r="1040925" customFormat="1" x14ac:dyDescent="0.25"/>
    <row r="1040926" customFormat="1" x14ac:dyDescent="0.25"/>
    <row r="1040927" customFormat="1" x14ac:dyDescent="0.25"/>
    <row r="1040928" customFormat="1" x14ac:dyDescent="0.25"/>
    <row r="1040929" customFormat="1" x14ac:dyDescent="0.25"/>
    <row r="1040930" customFormat="1" x14ac:dyDescent="0.25"/>
    <row r="1040931" customFormat="1" x14ac:dyDescent="0.25"/>
    <row r="1040932" customFormat="1" x14ac:dyDescent="0.25"/>
    <row r="1040933" customFormat="1" x14ac:dyDescent="0.25"/>
    <row r="1040934" customFormat="1" x14ac:dyDescent="0.25"/>
    <row r="1040935" customFormat="1" x14ac:dyDescent="0.25"/>
    <row r="1040936" customFormat="1" x14ac:dyDescent="0.25"/>
    <row r="1040937" customFormat="1" x14ac:dyDescent="0.25"/>
    <row r="1040938" customFormat="1" x14ac:dyDescent="0.25"/>
    <row r="1040939" customFormat="1" x14ac:dyDescent="0.25"/>
    <row r="1040940" customFormat="1" x14ac:dyDescent="0.25"/>
    <row r="1040941" customFormat="1" x14ac:dyDescent="0.25"/>
    <row r="1040942" customFormat="1" x14ac:dyDescent="0.25"/>
    <row r="1040943" customFormat="1" x14ac:dyDescent="0.25"/>
    <row r="1040944" customFormat="1" x14ac:dyDescent="0.25"/>
    <row r="1040945" customFormat="1" x14ac:dyDescent="0.25"/>
    <row r="1040946" customFormat="1" x14ac:dyDescent="0.25"/>
    <row r="1040947" customFormat="1" x14ac:dyDescent="0.25"/>
    <row r="1040948" customFormat="1" x14ac:dyDescent="0.25"/>
    <row r="1040949" customFormat="1" x14ac:dyDescent="0.25"/>
    <row r="1040950" customFormat="1" x14ac:dyDescent="0.25"/>
    <row r="1040951" customFormat="1" x14ac:dyDescent="0.25"/>
    <row r="1040952" customFormat="1" x14ac:dyDescent="0.25"/>
    <row r="1040953" customFormat="1" x14ac:dyDescent="0.25"/>
    <row r="1040954" customFormat="1" x14ac:dyDescent="0.25"/>
    <row r="1040955" customFormat="1" x14ac:dyDescent="0.25"/>
    <row r="1040956" customFormat="1" x14ac:dyDescent="0.25"/>
    <row r="1040957" customFormat="1" x14ac:dyDescent="0.25"/>
    <row r="1040958" customFormat="1" x14ac:dyDescent="0.25"/>
    <row r="1040959" customFormat="1" x14ac:dyDescent="0.25"/>
    <row r="1040960" customFormat="1" x14ac:dyDescent="0.25"/>
    <row r="1040961" customFormat="1" x14ac:dyDescent="0.25"/>
    <row r="1040962" customFormat="1" x14ac:dyDescent="0.25"/>
    <row r="1040963" customFormat="1" x14ac:dyDescent="0.25"/>
    <row r="1040964" customFormat="1" x14ac:dyDescent="0.25"/>
    <row r="1040965" customFormat="1" x14ac:dyDescent="0.25"/>
    <row r="1040966" customFormat="1" x14ac:dyDescent="0.25"/>
    <row r="1040967" customFormat="1" x14ac:dyDescent="0.25"/>
    <row r="1040968" customFormat="1" x14ac:dyDescent="0.25"/>
    <row r="1040969" customFormat="1" x14ac:dyDescent="0.25"/>
    <row r="1040970" customFormat="1" x14ac:dyDescent="0.25"/>
    <row r="1040971" customFormat="1" x14ac:dyDescent="0.25"/>
    <row r="1040972" customFormat="1" x14ac:dyDescent="0.25"/>
    <row r="1040973" customFormat="1" x14ac:dyDescent="0.25"/>
    <row r="1040974" customFormat="1" x14ac:dyDescent="0.25"/>
    <row r="1040975" customFormat="1" x14ac:dyDescent="0.25"/>
    <row r="1040976" customFormat="1" x14ac:dyDescent="0.25"/>
    <row r="1040977" customFormat="1" x14ac:dyDescent="0.25"/>
    <row r="1040978" customFormat="1" x14ac:dyDescent="0.25"/>
    <row r="1040979" customFormat="1" x14ac:dyDescent="0.25"/>
    <row r="1040980" customFormat="1" x14ac:dyDescent="0.25"/>
    <row r="1040981" customFormat="1" x14ac:dyDescent="0.25"/>
    <row r="1040982" customFormat="1" x14ac:dyDescent="0.25"/>
    <row r="1040983" customFormat="1" x14ac:dyDescent="0.25"/>
    <row r="1040984" customFormat="1" x14ac:dyDescent="0.25"/>
    <row r="1040985" customFormat="1" x14ac:dyDescent="0.25"/>
    <row r="1040986" customFormat="1" x14ac:dyDescent="0.25"/>
    <row r="1040987" customFormat="1" x14ac:dyDescent="0.25"/>
    <row r="1040988" customFormat="1" x14ac:dyDescent="0.25"/>
    <row r="1040989" customFormat="1" x14ac:dyDescent="0.25"/>
    <row r="1040990" customFormat="1" x14ac:dyDescent="0.25"/>
    <row r="1040991" customFormat="1" x14ac:dyDescent="0.25"/>
    <row r="1040992" customFormat="1" x14ac:dyDescent="0.25"/>
    <row r="1040993" customFormat="1" x14ac:dyDescent="0.25"/>
    <row r="1040994" customFormat="1" x14ac:dyDescent="0.25"/>
    <row r="1040995" customFormat="1" x14ac:dyDescent="0.25"/>
    <row r="1040996" customFormat="1" x14ac:dyDescent="0.25"/>
    <row r="1040997" customFormat="1" x14ac:dyDescent="0.25"/>
    <row r="1040998" customFormat="1" x14ac:dyDescent="0.25"/>
    <row r="1040999" customFormat="1" x14ac:dyDescent="0.25"/>
    <row r="1041000" customFormat="1" x14ac:dyDescent="0.25"/>
    <row r="1041001" customFormat="1" x14ac:dyDescent="0.25"/>
    <row r="1041002" customFormat="1" x14ac:dyDescent="0.25"/>
    <row r="1041003" customFormat="1" x14ac:dyDescent="0.25"/>
    <row r="1041004" customFormat="1" x14ac:dyDescent="0.25"/>
    <row r="1041005" customFormat="1" x14ac:dyDescent="0.25"/>
    <row r="1041006" customFormat="1" x14ac:dyDescent="0.25"/>
    <row r="1041007" customFormat="1" x14ac:dyDescent="0.25"/>
    <row r="1041008" customFormat="1" x14ac:dyDescent="0.25"/>
    <row r="1041009" customFormat="1" x14ac:dyDescent="0.25"/>
    <row r="1041010" customFormat="1" x14ac:dyDescent="0.25"/>
    <row r="1041011" customFormat="1" x14ac:dyDescent="0.25"/>
    <row r="1041012" customFormat="1" x14ac:dyDescent="0.25"/>
    <row r="1041013" customFormat="1" x14ac:dyDescent="0.25"/>
    <row r="1041014" customFormat="1" x14ac:dyDescent="0.25"/>
    <row r="1041015" customFormat="1" x14ac:dyDescent="0.25"/>
    <row r="1041016" customFormat="1" x14ac:dyDescent="0.25"/>
    <row r="1041017" customFormat="1" x14ac:dyDescent="0.25"/>
    <row r="1041018" customFormat="1" x14ac:dyDescent="0.25"/>
    <row r="1041019" customFormat="1" x14ac:dyDescent="0.25"/>
    <row r="1041020" customFormat="1" x14ac:dyDescent="0.25"/>
    <row r="1041021" customFormat="1" x14ac:dyDescent="0.25"/>
    <row r="1041022" customFormat="1" x14ac:dyDescent="0.25"/>
    <row r="1041023" customFormat="1" x14ac:dyDescent="0.25"/>
    <row r="1041024" customFormat="1" x14ac:dyDescent="0.25"/>
    <row r="1041025" customFormat="1" x14ac:dyDescent="0.25"/>
    <row r="1041026" customFormat="1" x14ac:dyDescent="0.25"/>
    <row r="1041027" customFormat="1" x14ac:dyDescent="0.25"/>
    <row r="1041028" customFormat="1" x14ac:dyDescent="0.25"/>
    <row r="1041029" customFormat="1" x14ac:dyDescent="0.25"/>
    <row r="1041030" customFormat="1" x14ac:dyDescent="0.25"/>
    <row r="1041031" customFormat="1" x14ac:dyDescent="0.25"/>
    <row r="1041032" customFormat="1" x14ac:dyDescent="0.25"/>
    <row r="1041033" customFormat="1" x14ac:dyDescent="0.25"/>
    <row r="1041034" customFormat="1" x14ac:dyDescent="0.25"/>
    <row r="1041035" customFormat="1" x14ac:dyDescent="0.25"/>
    <row r="1041036" customFormat="1" x14ac:dyDescent="0.25"/>
    <row r="1041037" customFormat="1" x14ac:dyDescent="0.25"/>
    <row r="1041038" customFormat="1" x14ac:dyDescent="0.25"/>
    <row r="1041039" customFormat="1" x14ac:dyDescent="0.25"/>
    <row r="1041040" customFormat="1" x14ac:dyDescent="0.25"/>
    <row r="1041041" customFormat="1" x14ac:dyDescent="0.25"/>
    <row r="1041042" customFormat="1" x14ac:dyDescent="0.25"/>
    <row r="1041043" customFormat="1" x14ac:dyDescent="0.25"/>
    <row r="1041044" customFormat="1" x14ac:dyDescent="0.25"/>
    <row r="1041045" customFormat="1" x14ac:dyDescent="0.25"/>
    <row r="1041046" customFormat="1" x14ac:dyDescent="0.25"/>
    <row r="1041047" customFormat="1" x14ac:dyDescent="0.25"/>
    <row r="1041048" customFormat="1" x14ac:dyDescent="0.25"/>
    <row r="1041049" customFormat="1" x14ac:dyDescent="0.25"/>
    <row r="1041050" customFormat="1" x14ac:dyDescent="0.25"/>
    <row r="1041051" customFormat="1" x14ac:dyDescent="0.25"/>
    <row r="1041052" customFormat="1" x14ac:dyDescent="0.25"/>
    <row r="1041053" customFormat="1" x14ac:dyDescent="0.25"/>
    <row r="1041054" customFormat="1" x14ac:dyDescent="0.25"/>
    <row r="1041055" customFormat="1" x14ac:dyDescent="0.25"/>
    <row r="1041056" customFormat="1" x14ac:dyDescent="0.25"/>
    <row r="1041057" customFormat="1" x14ac:dyDescent="0.25"/>
    <row r="1041058" customFormat="1" x14ac:dyDescent="0.25"/>
    <row r="1041059" customFormat="1" x14ac:dyDescent="0.25"/>
    <row r="1041060" customFormat="1" x14ac:dyDescent="0.25"/>
    <row r="1041061" customFormat="1" x14ac:dyDescent="0.25"/>
    <row r="1041062" customFormat="1" x14ac:dyDescent="0.25"/>
    <row r="1041063" customFormat="1" x14ac:dyDescent="0.25"/>
    <row r="1041064" customFormat="1" x14ac:dyDescent="0.25"/>
    <row r="1041065" customFormat="1" x14ac:dyDescent="0.25"/>
    <row r="1041066" customFormat="1" x14ac:dyDescent="0.25"/>
    <row r="1041067" customFormat="1" x14ac:dyDescent="0.25"/>
    <row r="1041068" customFormat="1" x14ac:dyDescent="0.25"/>
    <row r="1041069" customFormat="1" x14ac:dyDescent="0.25"/>
    <row r="1041070" customFormat="1" x14ac:dyDescent="0.25"/>
    <row r="1041071" customFormat="1" x14ac:dyDescent="0.25"/>
    <row r="1041072" customFormat="1" x14ac:dyDescent="0.25"/>
    <row r="1041073" customFormat="1" x14ac:dyDescent="0.25"/>
    <row r="1041074" customFormat="1" x14ac:dyDescent="0.25"/>
    <row r="1041075" customFormat="1" x14ac:dyDescent="0.25"/>
    <row r="1041076" customFormat="1" x14ac:dyDescent="0.25"/>
    <row r="1041077" customFormat="1" x14ac:dyDescent="0.25"/>
    <row r="1041078" customFormat="1" x14ac:dyDescent="0.25"/>
    <row r="1041079" customFormat="1" x14ac:dyDescent="0.25"/>
    <row r="1041080" customFormat="1" x14ac:dyDescent="0.25"/>
    <row r="1041081" customFormat="1" x14ac:dyDescent="0.25"/>
    <row r="1041082" customFormat="1" x14ac:dyDescent="0.25"/>
    <row r="1041083" customFormat="1" x14ac:dyDescent="0.25"/>
    <row r="1041084" customFormat="1" x14ac:dyDescent="0.25"/>
    <row r="1041085" customFormat="1" x14ac:dyDescent="0.25"/>
    <row r="1041086" customFormat="1" x14ac:dyDescent="0.25"/>
    <row r="1041087" customFormat="1" x14ac:dyDescent="0.25"/>
    <row r="1041088" customFormat="1" x14ac:dyDescent="0.25"/>
    <row r="1041089" customFormat="1" x14ac:dyDescent="0.25"/>
    <row r="1041090" customFormat="1" x14ac:dyDescent="0.25"/>
    <row r="1041091" customFormat="1" x14ac:dyDescent="0.25"/>
    <row r="1041092" customFormat="1" x14ac:dyDescent="0.25"/>
    <row r="1041093" customFormat="1" x14ac:dyDescent="0.25"/>
    <row r="1041094" customFormat="1" x14ac:dyDescent="0.25"/>
    <row r="1041095" customFormat="1" x14ac:dyDescent="0.25"/>
    <row r="1041096" customFormat="1" x14ac:dyDescent="0.25"/>
    <row r="1041097" customFormat="1" x14ac:dyDescent="0.25"/>
    <row r="1041098" customFormat="1" x14ac:dyDescent="0.25"/>
    <row r="1041099" customFormat="1" x14ac:dyDescent="0.25"/>
    <row r="1041100" customFormat="1" x14ac:dyDescent="0.25"/>
    <row r="1041101" customFormat="1" x14ac:dyDescent="0.25"/>
    <row r="1041102" customFormat="1" x14ac:dyDescent="0.25"/>
    <row r="1041103" customFormat="1" x14ac:dyDescent="0.25"/>
    <row r="1041104" customFormat="1" x14ac:dyDescent="0.25"/>
    <row r="1041105" customFormat="1" x14ac:dyDescent="0.25"/>
    <row r="1041106" customFormat="1" x14ac:dyDescent="0.25"/>
    <row r="1041107" customFormat="1" x14ac:dyDescent="0.25"/>
    <row r="1041108" customFormat="1" x14ac:dyDescent="0.25"/>
    <row r="1041109" customFormat="1" x14ac:dyDescent="0.25"/>
    <row r="1041110" customFormat="1" x14ac:dyDescent="0.25"/>
    <row r="1041111" customFormat="1" x14ac:dyDescent="0.25"/>
    <row r="1041112" customFormat="1" x14ac:dyDescent="0.25"/>
    <row r="1041113" customFormat="1" x14ac:dyDescent="0.25"/>
    <row r="1041114" customFormat="1" x14ac:dyDescent="0.25"/>
    <row r="1041115" customFormat="1" x14ac:dyDescent="0.25"/>
    <row r="1041116" customFormat="1" x14ac:dyDescent="0.25"/>
    <row r="1041117" customFormat="1" x14ac:dyDescent="0.25"/>
    <row r="1041118" customFormat="1" x14ac:dyDescent="0.25"/>
    <row r="1041119" customFormat="1" x14ac:dyDescent="0.25"/>
    <row r="1041120" customFormat="1" x14ac:dyDescent="0.25"/>
    <row r="1041121" customFormat="1" x14ac:dyDescent="0.25"/>
    <row r="1041122" customFormat="1" x14ac:dyDescent="0.25"/>
    <row r="1041123" customFormat="1" x14ac:dyDescent="0.25"/>
    <row r="1041124" customFormat="1" x14ac:dyDescent="0.25"/>
    <row r="1041125" customFormat="1" x14ac:dyDescent="0.25"/>
    <row r="1041126" customFormat="1" x14ac:dyDescent="0.25"/>
    <row r="1041127" customFormat="1" x14ac:dyDescent="0.25"/>
    <row r="1041128" customFormat="1" x14ac:dyDescent="0.25"/>
    <row r="1041129" customFormat="1" x14ac:dyDescent="0.25"/>
    <row r="1041130" customFormat="1" x14ac:dyDescent="0.25"/>
    <row r="1041131" customFormat="1" x14ac:dyDescent="0.25"/>
    <row r="1041132" customFormat="1" x14ac:dyDescent="0.25"/>
    <row r="1041133" customFormat="1" x14ac:dyDescent="0.25"/>
    <row r="1041134" customFormat="1" x14ac:dyDescent="0.25"/>
    <row r="1041135" customFormat="1" x14ac:dyDescent="0.25"/>
    <row r="1041136" customFormat="1" x14ac:dyDescent="0.25"/>
    <row r="1041137" customFormat="1" x14ac:dyDescent="0.25"/>
    <row r="1041138" customFormat="1" x14ac:dyDescent="0.25"/>
    <row r="1041139" customFormat="1" x14ac:dyDescent="0.25"/>
    <row r="1041140" customFormat="1" x14ac:dyDescent="0.25"/>
    <row r="1041141" customFormat="1" x14ac:dyDescent="0.25"/>
    <row r="1041142" customFormat="1" x14ac:dyDescent="0.25"/>
    <row r="1041143" customFormat="1" x14ac:dyDescent="0.25"/>
    <row r="1041144" customFormat="1" x14ac:dyDescent="0.25"/>
    <row r="1041145" customFormat="1" x14ac:dyDescent="0.25"/>
    <row r="1041146" customFormat="1" x14ac:dyDescent="0.25"/>
    <row r="1041147" customFormat="1" x14ac:dyDescent="0.25"/>
    <row r="1041148" customFormat="1" x14ac:dyDescent="0.25"/>
    <row r="1041149" customFormat="1" x14ac:dyDescent="0.25"/>
    <row r="1041150" customFormat="1" x14ac:dyDescent="0.25"/>
    <row r="1041151" customFormat="1" x14ac:dyDescent="0.25"/>
    <row r="1041152" customFormat="1" x14ac:dyDescent="0.25"/>
    <row r="1041153" customFormat="1" x14ac:dyDescent="0.25"/>
    <row r="1041154" customFormat="1" x14ac:dyDescent="0.25"/>
    <row r="1041155" customFormat="1" x14ac:dyDescent="0.25"/>
    <row r="1041156" customFormat="1" x14ac:dyDescent="0.25"/>
    <row r="1041157" customFormat="1" x14ac:dyDescent="0.25"/>
    <row r="1041158" customFormat="1" x14ac:dyDescent="0.25"/>
    <row r="1041159" customFormat="1" x14ac:dyDescent="0.25"/>
    <row r="1041160" customFormat="1" x14ac:dyDescent="0.25"/>
    <row r="1041161" customFormat="1" x14ac:dyDescent="0.25"/>
    <row r="1041162" customFormat="1" x14ac:dyDescent="0.25"/>
    <row r="1041163" customFormat="1" x14ac:dyDescent="0.25"/>
    <row r="1041164" customFormat="1" x14ac:dyDescent="0.25"/>
    <row r="1041165" customFormat="1" x14ac:dyDescent="0.25"/>
    <row r="1041166" customFormat="1" x14ac:dyDescent="0.25"/>
    <row r="1041167" customFormat="1" x14ac:dyDescent="0.25"/>
    <row r="1041168" customFormat="1" x14ac:dyDescent="0.25"/>
    <row r="1041169" customFormat="1" x14ac:dyDescent="0.25"/>
    <row r="1041170" customFormat="1" x14ac:dyDescent="0.25"/>
    <row r="1041171" customFormat="1" x14ac:dyDescent="0.25"/>
    <row r="1041172" customFormat="1" x14ac:dyDescent="0.25"/>
    <row r="1041173" customFormat="1" x14ac:dyDescent="0.25"/>
    <row r="1041174" customFormat="1" x14ac:dyDescent="0.25"/>
    <row r="1041175" customFormat="1" x14ac:dyDescent="0.25"/>
    <row r="1041176" customFormat="1" x14ac:dyDescent="0.25"/>
    <row r="1041177" customFormat="1" x14ac:dyDescent="0.25"/>
    <row r="1041178" customFormat="1" x14ac:dyDescent="0.25"/>
    <row r="1041179" customFormat="1" x14ac:dyDescent="0.25"/>
    <row r="1041180" customFormat="1" x14ac:dyDescent="0.25"/>
    <row r="1041181" customFormat="1" x14ac:dyDescent="0.25"/>
    <row r="1041182" customFormat="1" x14ac:dyDescent="0.25"/>
    <row r="1041183" customFormat="1" x14ac:dyDescent="0.25"/>
    <row r="1041184" customFormat="1" x14ac:dyDescent="0.25"/>
    <row r="1041185" customFormat="1" x14ac:dyDescent="0.25"/>
    <row r="1041186" customFormat="1" x14ac:dyDescent="0.25"/>
    <row r="1041187" customFormat="1" x14ac:dyDescent="0.25"/>
    <row r="1041188" customFormat="1" x14ac:dyDescent="0.25"/>
    <row r="1041189" customFormat="1" x14ac:dyDescent="0.25"/>
    <row r="1041190" customFormat="1" x14ac:dyDescent="0.25"/>
    <row r="1041191" customFormat="1" x14ac:dyDescent="0.25"/>
    <row r="1041192" customFormat="1" x14ac:dyDescent="0.25"/>
    <row r="1041193" customFormat="1" x14ac:dyDescent="0.25"/>
    <row r="1041194" customFormat="1" x14ac:dyDescent="0.25"/>
    <row r="1041195" customFormat="1" x14ac:dyDescent="0.25"/>
    <row r="1041196" customFormat="1" x14ac:dyDescent="0.25"/>
    <row r="1041197" customFormat="1" x14ac:dyDescent="0.25"/>
    <row r="1041198" customFormat="1" x14ac:dyDescent="0.25"/>
    <row r="1041199" customFormat="1" x14ac:dyDescent="0.25"/>
    <row r="1041200" customFormat="1" x14ac:dyDescent="0.25"/>
    <row r="1041201" customFormat="1" x14ac:dyDescent="0.25"/>
    <row r="1041202" customFormat="1" x14ac:dyDescent="0.25"/>
    <row r="1041203" customFormat="1" x14ac:dyDescent="0.25"/>
    <row r="1041204" customFormat="1" x14ac:dyDescent="0.25"/>
    <row r="1041205" customFormat="1" x14ac:dyDescent="0.25"/>
    <row r="1041206" customFormat="1" x14ac:dyDescent="0.25"/>
    <row r="1041207" customFormat="1" x14ac:dyDescent="0.25"/>
    <row r="1041208" customFormat="1" x14ac:dyDescent="0.25"/>
    <row r="1041209" customFormat="1" x14ac:dyDescent="0.25"/>
    <row r="1041210" customFormat="1" x14ac:dyDescent="0.25"/>
    <row r="1041211" customFormat="1" x14ac:dyDescent="0.25"/>
    <row r="1041212" customFormat="1" x14ac:dyDescent="0.25"/>
    <row r="1041213" customFormat="1" x14ac:dyDescent="0.25"/>
    <row r="1041214" customFormat="1" x14ac:dyDescent="0.25"/>
    <row r="1041215" customFormat="1" x14ac:dyDescent="0.25"/>
    <row r="1041216" customFormat="1" x14ac:dyDescent="0.25"/>
    <row r="1041217" customFormat="1" x14ac:dyDescent="0.25"/>
    <row r="1041218" customFormat="1" x14ac:dyDescent="0.25"/>
    <row r="1041219" customFormat="1" x14ac:dyDescent="0.25"/>
    <row r="1041220" customFormat="1" x14ac:dyDescent="0.25"/>
    <row r="1041221" customFormat="1" x14ac:dyDescent="0.25"/>
    <row r="1041222" customFormat="1" x14ac:dyDescent="0.25"/>
    <row r="1041223" customFormat="1" x14ac:dyDescent="0.25"/>
    <row r="1041224" customFormat="1" x14ac:dyDescent="0.25"/>
    <row r="1041225" customFormat="1" x14ac:dyDescent="0.25"/>
    <row r="1041226" customFormat="1" x14ac:dyDescent="0.25"/>
    <row r="1041227" customFormat="1" x14ac:dyDescent="0.25"/>
    <row r="1041228" customFormat="1" x14ac:dyDescent="0.25"/>
    <row r="1041229" customFormat="1" x14ac:dyDescent="0.25"/>
    <row r="1041230" customFormat="1" x14ac:dyDescent="0.25"/>
    <row r="1041231" customFormat="1" x14ac:dyDescent="0.25"/>
    <row r="1041232" customFormat="1" x14ac:dyDescent="0.25"/>
    <row r="1041233" customFormat="1" x14ac:dyDescent="0.25"/>
    <row r="1041234" customFormat="1" x14ac:dyDescent="0.25"/>
    <row r="1041235" customFormat="1" x14ac:dyDescent="0.25"/>
    <row r="1041236" customFormat="1" x14ac:dyDescent="0.25"/>
    <row r="1041237" customFormat="1" x14ac:dyDescent="0.25"/>
    <row r="1041238" customFormat="1" x14ac:dyDescent="0.25"/>
    <row r="1041239" customFormat="1" x14ac:dyDescent="0.25"/>
    <row r="1041240" customFormat="1" x14ac:dyDescent="0.25"/>
    <row r="1041241" customFormat="1" x14ac:dyDescent="0.25"/>
    <row r="1041242" customFormat="1" x14ac:dyDescent="0.25"/>
    <row r="1041243" customFormat="1" x14ac:dyDescent="0.25"/>
    <row r="1041244" customFormat="1" x14ac:dyDescent="0.25"/>
    <row r="1041245" customFormat="1" x14ac:dyDescent="0.25"/>
    <row r="1041246" customFormat="1" x14ac:dyDescent="0.25"/>
    <row r="1041247" customFormat="1" x14ac:dyDescent="0.25"/>
    <row r="1041248" customFormat="1" x14ac:dyDescent="0.25"/>
    <row r="1041249" customFormat="1" x14ac:dyDescent="0.25"/>
    <row r="1041250" customFormat="1" x14ac:dyDescent="0.25"/>
    <row r="1041251" customFormat="1" x14ac:dyDescent="0.25"/>
    <row r="1041252" customFormat="1" x14ac:dyDescent="0.25"/>
    <row r="1041253" customFormat="1" x14ac:dyDescent="0.25"/>
    <row r="1041254" customFormat="1" x14ac:dyDescent="0.25"/>
    <row r="1041255" customFormat="1" x14ac:dyDescent="0.25"/>
    <row r="1041256" customFormat="1" x14ac:dyDescent="0.25"/>
    <row r="1041257" customFormat="1" x14ac:dyDescent="0.25"/>
    <row r="1041258" customFormat="1" x14ac:dyDescent="0.25"/>
    <row r="1041259" customFormat="1" x14ac:dyDescent="0.25"/>
    <row r="1041260" customFormat="1" x14ac:dyDescent="0.25"/>
    <row r="1041261" customFormat="1" x14ac:dyDescent="0.25"/>
    <row r="1041262" customFormat="1" x14ac:dyDescent="0.25"/>
    <row r="1041263" customFormat="1" x14ac:dyDescent="0.25"/>
    <row r="1041264" customFormat="1" x14ac:dyDescent="0.25"/>
    <row r="1041265" customFormat="1" x14ac:dyDescent="0.25"/>
    <row r="1041266" customFormat="1" x14ac:dyDescent="0.25"/>
    <row r="1041267" customFormat="1" x14ac:dyDescent="0.25"/>
    <row r="1041268" customFormat="1" x14ac:dyDescent="0.25"/>
    <row r="1041269" customFormat="1" x14ac:dyDescent="0.25"/>
    <row r="1041270" customFormat="1" x14ac:dyDescent="0.25"/>
    <row r="1041271" customFormat="1" x14ac:dyDescent="0.25"/>
    <row r="1041272" customFormat="1" x14ac:dyDescent="0.25"/>
    <row r="1041273" customFormat="1" x14ac:dyDescent="0.25"/>
    <row r="1041274" customFormat="1" x14ac:dyDescent="0.25"/>
    <row r="1041275" customFormat="1" x14ac:dyDescent="0.25"/>
    <row r="1041276" customFormat="1" x14ac:dyDescent="0.25"/>
    <row r="1041277" customFormat="1" x14ac:dyDescent="0.25"/>
    <row r="1041278" customFormat="1" x14ac:dyDescent="0.25"/>
    <row r="1041279" customFormat="1" x14ac:dyDescent="0.25"/>
    <row r="1041280" customFormat="1" x14ac:dyDescent="0.25"/>
    <row r="1041281" customFormat="1" x14ac:dyDescent="0.25"/>
    <row r="1041282" customFormat="1" x14ac:dyDescent="0.25"/>
    <row r="1041283" customFormat="1" x14ac:dyDescent="0.25"/>
    <row r="1041284" customFormat="1" x14ac:dyDescent="0.25"/>
    <row r="1041285" customFormat="1" x14ac:dyDescent="0.25"/>
    <row r="1041286" customFormat="1" x14ac:dyDescent="0.25"/>
    <row r="1041287" customFormat="1" x14ac:dyDescent="0.25"/>
    <row r="1041288" customFormat="1" x14ac:dyDescent="0.25"/>
    <row r="1041289" customFormat="1" x14ac:dyDescent="0.25"/>
    <row r="1041290" customFormat="1" x14ac:dyDescent="0.25"/>
    <row r="1041291" customFormat="1" x14ac:dyDescent="0.25"/>
    <row r="1041292" customFormat="1" x14ac:dyDescent="0.25"/>
    <row r="1041293" customFormat="1" x14ac:dyDescent="0.25"/>
    <row r="1041294" customFormat="1" x14ac:dyDescent="0.25"/>
    <row r="1041295" customFormat="1" x14ac:dyDescent="0.25"/>
    <row r="1041296" customFormat="1" x14ac:dyDescent="0.25"/>
    <row r="1041297" customFormat="1" x14ac:dyDescent="0.25"/>
    <row r="1041298" customFormat="1" x14ac:dyDescent="0.25"/>
    <row r="1041299" customFormat="1" x14ac:dyDescent="0.25"/>
    <row r="1041300" customFormat="1" x14ac:dyDescent="0.25"/>
    <row r="1041301" customFormat="1" x14ac:dyDescent="0.25"/>
    <row r="1041302" customFormat="1" x14ac:dyDescent="0.25"/>
    <row r="1041303" customFormat="1" x14ac:dyDescent="0.25"/>
    <row r="1041304" customFormat="1" x14ac:dyDescent="0.25"/>
    <row r="1041305" customFormat="1" x14ac:dyDescent="0.25"/>
    <row r="1041306" customFormat="1" x14ac:dyDescent="0.25"/>
    <row r="1041307" customFormat="1" x14ac:dyDescent="0.25"/>
    <row r="1041308" customFormat="1" x14ac:dyDescent="0.25"/>
    <row r="1041309" customFormat="1" x14ac:dyDescent="0.25"/>
    <row r="1041310" customFormat="1" x14ac:dyDescent="0.25"/>
    <row r="1041311" customFormat="1" x14ac:dyDescent="0.25"/>
    <row r="1041312" customFormat="1" x14ac:dyDescent="0.25"/>
    <row r="1041313" customFormat="1" x14ac:dyDescent="0.25"/>
    <row r="1041314" customFormat="1" x14ac:dyDescent="0.25"/>
    <row r="1041315" customFormat="1" x14ac:dyDescent="0.25"/>
    <row r="1041316" customFormat="1" x14ac:dyDescent="0.25"/>
    <row r="1041317" customFormat="1" x14ac:dyDescent="0.25"/>
    <row r="1041318" customFormat="1" x14ac:dyDescent="0.25"/>
    <row r="1041319" customFormat="1" x14ac:dyDescent="0.25"/>
    <row r="1041320" customFormat="1" x14ac:dyDescent="0.25"/>
    <row r="1041321" customFormat="1" x14ac:dyDescent="0.25"/>
    <row r="1041322" customFormat="1" x14ac:dyDescent="0.25"/>
    <row r="1041323" customFormat="1" x14ac:dyDescent="0.25"/>
    <row r="1041324" customFormat="1" x14ac:dyDescent="0.25"/>
    <row r="1041325" customFormat="1" x14ac:dyDescent="0.25"/>
    <row r="1041326" customFormat="1" x14ac:dyDescent="0.25"/>
    <row r="1041327" customFormat="1" x14ac:dyDescent="0.25"/>
    <row r="1041328" customFormat="1" x14ac:dyDescent="0.25"/>
    <row r="1041329" customFormat="1" x14ac:dyDescent="0.25"/>
    <row r="1041330" customFormat="1" x14ac:dyDescent="0.25"/>
    <row r="1041331" customFormat="1" x14ac:dyDescent="0.25"/>
    <row r="1041332" customFormat="1" x14ac:dyDescent="0.25"/>
    <row r="1041333" customFormat="1" x14ac:dyDescent="0.25"/>
    <row r="1041334" customFormat="1" x14ac:dyDescent="0.25"/>
    <row r="1041335" customFormat="1" x14ac:dyDescent="0.25"/>
    <row r="1041336" customFormat="1" x14ac:dyDescent="0.25"/>
    <row r="1041337" customFormat="1" x14ac:dyDescent="0.25"/>
    <row r="1041338" customFormat="1" x14ac:dyDescent="0.25"/>
    <row r="1041339" customFormat="1" x14ac:dyDescent="0.25"/>
    <row r="1041340" customFormat="1" x14ac:dyDescent="0.25"/>
    <row r="1041341" customFormat="1" x14ac:dyDescent="0.25"/>
    <row r="1041342" customFormat="1" x14ac:dyDescent="0.25"/>
    <row r="1041343" customFormat="1" x14ac:dyDescent="0.25"/>
    <row r="1041344" customFormat="1" x14ac:dyDescent="0.25"/>
    <row r="1041345" customFormat="1" x14ac:dyDescent="0.25"/>
    <row r="1041346" customFormat="1" x14ac:dyDescent="0.25"/>
    <row r="1041347" customFormat="1" x14ac:dyDescent="0.25"/>
    <row r="1041348" customFormat="1" x14ac:dyDescent="0.25"/>
    <row r="1041349" customFormat="1" x14ac:dyDescent="0.25"/>
    <row r="1041350" customFormat="1" x14ac:dyDescent="0.25"/>
    <row r="1041351" customFormat="1" x14ac:dyDescent="0.25"/>
    <row r="1041352" customFormat="1" x14ac:dyDescent="0.25"/>
    <row r="1041353" customFormat="1" x14ac:dyDescent="0.25"/>
    <row r="1041354" customFormat="1" x14ac:dyDescent="0.25"/>
    <row r="1041355" customFormat="1" x14ac:dyDescent="0.25"/>
    <row r="1041356" customFormat="1" x14ac:dyDescent="0.25"/>
    <row r="1041357" customFormat="1" x14ac:dyDescent="0.25"/>
    <row r="1041358" customFormat="1" x14ac:dyDescent="0.25"/>
    <row r="1041359" customFormat="1" x14ac:dyDescent="0.25"/>
    <row r="1041360" customFormat="1" x14ac:dyDescent="0.25"/>
    <row r="1041361" customFormat="1" x14ac:dyDescent="0.25"/>
    <row r="1041362" customFormat="1" x14ac:dyDescent="0.25"/>
    <row r="1041363" customFormat="1" x14ac:dyDescent="0.25"/>
    <row r="1041364" customFormat="1" x14ac:dyDescent="0.25"/>
    <row r="1041365" customFormat="1" x14ac:dyDescent="0.25"/>
    <row r="1041366" customFormat="1" x14ac:dyDescent="0.25"/>
    <row r="1041367" customFormat="1" x14ac:dyDescent="0.25"/>
    <row r="1041368" customFormat="1" x14ac:dyDescent="0.25"/>
    <row r="1041369" customFormat="1" x14ac:dyDescent="0.25"/>
    <row r="1041370" customFormat="1" x14ac:dyDescent="0.25"/>
    <row r="1041371" customFormat="1" x14ac:dyDescent="0.25"/>
    <row r="1041372" customFormat="1" x14ac:dyDescent="0.25"/>
    <row r="1041373" customFormat="1" x14ac:dyDescent="0.25"/>
    <row r="1041374" customFormat="1" x14ac:dyDescent="0.25"/>
    <row r="1041375" customFormat="1" x14ac:dyDescent="0.25"/>
    <row r="1041376" customFormat="1" x14ac:dyDescent="0.25"/>
    <row r="1041377" customFormat="1" x14ac:dyDescent="0.25"/>
    <row r="1041378" customFormat="1" x14ac:dyDescent="0.25"/>
    <row r="1041379" customFormat="1" x14ac:dyDescent="0.25"/>
    <row r="1041380" customFormat="1" x14ac:dyDescent="0.25"/>
    <row r="1041381" customFormat="1" x14ac:dyDescent="0.25"/>
    <row r="1041382" customFormat="1" x14ac:dyDescent="0.25"/>
    <row r="1041383" customFormat="1" x14ac:dyDescent="0.25"/>
    <row r="1041384" customFormat="1" x14ac:dyDescent="0.25"/>
    <row r="1041385" customFormat="1" x14ac:dyDescent="0.25"/>
    <row r="1041386" customFormat="1" x14ac:dyDescent="0.25"/>
    <row r="1041387" customFormat="1" x14ac:dyDescent="0.25"/>
    <row r="1041388" customFormat="1" x14ac:dyDescent="0.25"/>
    <row r="1041389" customFormat="1" x14ac:dyDescent="0.25"/>
    <row r="1041390" customFormat="1" x14ac:dyDescent="0.25"/>
    <row r="1041391" customFormat="1" x14ac:dyDescent="0.25"/>
    <row r="1041392" customFormat="1" x14ac:dyDescent="0.25"/>
    <row r="1041393" customFormat="1" x14ac:dyDescent="0.25"/>
    <row r="1041394" customFormat="1" x14ac:dyDescent="0.25"/>
    <row r="1041395" customFormat="1" x14ac:dyDescent="0.25"/>
    <row r="1041396" customFormat="1" x14ac:dyDescent="0.25"/>
    <row r="1041397" customFormat="1" x14ac:dyDescent="0.25"/>
    <row r="1041398" customFormat="1" x14ac:dyDescent="0.25"/>
    <row r="1041399" customFormat="1" x14ac:dyDescent="0.25"/>
    <row r="1041400" customFormat="1" x14ac:dyDescent="0.25"/>
    <row r="1041401" customFormat="1" x14ac:dyDescent="0.25"/>
    <row r="1041402" customFormat="1" x14ac:dyDescent="0.25"/>
    <row r="1041403" customFormat="1" x14ac:dyDescent="0.25"/>
    <row r="1041404" customFormat="1" x14ac:dyDescent="0.25"/>
    <row r="1041405" customFormat="1" x14ac:dyDescent="0.25"/>
    <row r="1041406" customFormat="1" x14ac:dyDescent="0.25"/>
    <row r="1041407" customFormat="1" x14ac:dyDescent="0.25"/>
    <row r="1041408" customFormat="1" x14ac:dyDescent="0.25"/>
    <row r="1041409" customFormat="1" x14ac:dyDescent="0.25"/>
    <row r="1041410" customFormat="1" x14ac:dyDescent="0.25"/>
    <row r="1041411" customFormat="1" x14ac:dyDescent="0.25"/>
    <row r="1041412" customFormat="1" x14ac:dyDescent="0.25"/>
    <row r="1041413" customFormat="1" x14ac:dyDescent="0.25"/>
    <row r="1041414" customFormat="1" x14ac:dyDescent="0.25"/>
    <row r="1041415" customFormat="1" x14ac:dyDescent="0.25"/>
    <row r="1041416" customFormat="1" x14ac:dyDescent="0.25"/>
    <row r="1041417" customFormat="1" x14ac:dyDescent="0.25"/>
    <row r="1041418" customFormat="1" x14ac:dyDescent="0.25"/>
    <row r="1041419" customFormat="1" x14ac:dyDescent="0.25"/>
    <row r="1041420" customFormat="1" x14ac:dyDescent="0.25"/>
    <row r="1041421" customFormat="1" x14ac:dyDescent="0.25"/>
    <row r="1041422" customFormat="1" x14ac:dyDescent="0.25"/>
    <row r="1041423" customFormat="1" x14ac:dyDescent="0.25"/>
    <row r="1041424" customFormat="1" x14ac:dyDescent="0.25"/>
    <row r="1041425" customFormat="1" x14ac:dyDescent="0.25"/>
    <row r="1041426" customFormat="1" x14ac:dyDescent="0.25"/>
    <row r="1041427" customFormat="1" x14ac:dyDescent="0.25"/>
    <row r="1041428" customFormat="1" x14ac:dyDescent="0.25"/>
    <row r="1041429" customFormat="1" x14ac:dyDescent="0.25"/>
    <row r="1041430" customFormat="1" x14ac:dyDescent="0.25"/>
    <row r="1041431" customFormat="1" x14ac:dyDescent="0.25"/>
    <row r="1041432" customFormat="1" x14ac:dyDescent="0.25"/>
    <row r="1041433" customFormat="1" x14ac:dyDescent="0.25"/>
    <row r="1041434" customFormat="1" x14ac:dyDescent="0.25"/>
    <row r="1041435" customFormat="1" x14ac:dyDescent="0.25"/>
    <row r="1041436" customFormat="1" x14ac:dyDescent="0.25"/>
    <row r="1041437" customFormat="1" x14ac:dyDescent="0.25"/>
    <row r="1041438" customFormat="1" x14ac:dyDescent="0.25"/>
    <row r="1041439" customFormat="1" x14ac:dyDescent="0.25"/>
    <row r="1041440" customFormat="1" x14ac:dyDescent="0.25"/>
    <row r="1041441" customFormat="1" x14ac:dyDescent="0.25"/>
    <row r="1041442" customFormat="1" x14ac:dyDescent="0.25"/>
    <row r="1041443" customFormat="1" x14ac:dyDescent="0.25"/>
    <row r="1041444" customFormat="1" x14ac:dyDescent="0.25"/>
    <row r="1041445" customFormat="1" x14ac:dyDescent="0.25"/>
    <row r="1041446" customFormat="1" x14ac:dyDescent="0.25"/>
    <row r="1041447" customFormat="1" x14ac:dyDescent="0.25"/>
    <row r="1041448" customFormat="1" x14ac:dyDescent="0.25"/>
    <row r="1041449" customFormat="1" x14ac:dyDescent="0.25"/>
    <row r="1041450" customFormat="1" x14ac:dyDescent="0.25"/>
    <row r="1041451" customFormat="1" x14ac:dyDescent="0.25"/>
    <row r="1041452" customFormat="1" x14ac:dyDescent="0.25"/>
    <row r="1041453" customFormat="1" x14ac:dyDescent="0.25"/>
    <row r="1041454" customFormat="1" x14ac:dyDescent="0.25"/>
    <row r="1041455" customFormat="1" x14ac:dyDescent="0.25"/>
    <row r="1041456" customFormat="1" x14ac:dyDescent="0.25"/>
    <row r="1041457" customFormat="1" x14ac:dyDescent="0.25"/>
    <row r="1041458" customFormat="1" x14ac:dyDescent="0.25"/>
    <row r="1041459" customFormat="1" x14ac:dyDescent="0.25"/>
    <row r="1041460" customFormat="1" x14ac:dyDescent="0.25"/>
    <row r="1041461" customFormat="1" x14ac:dyDescent="0.25"/>
    <row r="1041462" customFormat="1" x14ac:dyDescent="0.25"/>
    <row r="1041463" customFormat="1" x14ac:dyDescent="0.25"/>
    <row r="1041464" customFormat="1" x14ac:dyDescent="0.25"/>
    <row r="1041465" customFormat="1" x14ac:dyDescent="0.25"/>
    <row r="1041466" customFormat="1" x14ac:dyDescent="0.25"/>
    <row r="1041467" customFormat="1" x14ac:dyDescent="0.25"/>
    <row r="1041468" customFormat="1" x14ac:dyDescent="0.25"/>
    <row r="1041469" customFormat="1" x14ac:dyDescent="0.25"/>
    <row r="1041470" customFormat="1" x14ac:dyDescent="0.25"/>
    <row r="1041471" customFormat="1" x14ac:dyDescent="0.25"/>
    <row r="1041472" customFormat="1" x14ac:dyDescent="0.25"/>
    <row r="1041473" customFormat="1" x14ac:dyDescent="0.25"/>
    <row r="1041474" customFormat="1" x14ac:dyDescent="0.25"/>
    <row r="1041475" customFormat="1" x14ac:dyDescent="0.25"/>
    <row r="1041476" customFormat="1" x14ac:dyDescent="0.25"/>
    <row r="1041477" customFormat="1" x14ac:dyDescent="0.25"/>
    <row r="1041478" customFormat="1" x14ac:dyDescent="0.25"/>
    <row r="1041479" customFormat="1" x14ac:dyDescent="0.25"/>
    <row r="1041480" customFormat="1" x14ac:dyDescent="0.25"/>
    <row r="1041481" customFormat="1" x14ac:dyDescent="0.25"/>
    <row r="1041482" customFormat="1" x14ac:dyDescent="0.25"/>
    <row r="1041483" customFormat="1" x14ac:dyDescent="0.25"/>
    <row r="1041484" customFormat="1" x14ac:dyDescent="0.25"/>
    <row r="1041485" customFormat="1" x14ac:dyDescent="0.25"/>
    <row r="1041486" customFormat="1" x14ac:dyDescent="0.25"/>
    <row r="1041487" customFormat="1" x14ac:dyDescent="0.25"/>
    <row r="1041488" customFormat="1" x14ac:dyDescent="0.25"/>
    <row r="1041489" customFormat="1" x14ac:dyDescent="0.25"/>
    <row r="1041490" customFormat="1" x14ac:dyDescent="0.25"/>
    <row r="1041491" customFormat="1" x14ac:dyDescent="0.25"/>
    <row r="1041492" customFormat="1" x14ac:dyDescent="0.25"/>
    <row r="1041493" customFormat="1" x14ac:dyDescent="0.25"/>
    <row r="1041494" customFormat="1" x14ac:dyDescent="0.25"/>
    <row r="1041495" customFormat="1" x14ac:dyDescent="0.25"/>
    <row r="1041496" customFormat="1" x14ac:dyDescent="0.25"/>
    <row r="1041497" customFormat="1" x14ac:dyDescent="0.25"/>
    <row r="1041498" customFormat="1" x14ac:dyDescent="0.25"/>
    <row r="1041499" customFormat="1" x14ac:dyDescent="0.25"/>
    <row r="1041500" customFormat="1" x14ac:dyDescent="0.25"/>
    <row r="1041501" customFormat="1" x14ac:dyDescent="0.25"/>
    <row r="1041502" customFormat="1" x14ac:dyDescent="0.25"/>
    <row r="1041503" customFormat="1" x14ac:dyDescent="0.25"/>
    <row r="1041504" customFormat="1" x14ac:dyDescent="0.25"/>
    <row r="1041505" customFormat="1" x14ac:dyDescent="0.25"/>
    <row r="1041506" customFormat="1" x14ac:dyDescent="0.25"/>
    <row r="1041507" customFormat="1" x14ac:dyDescent="0.25"/>
    <row r="1041508" customFormat="1" x14ac:dyDescent="0.25"/>
    <row r="1041509" customFormat="1" x14ac:dyDescent="0.25"/>
    <row r="1041510" customFormat="1" x14ac:dyDescent="0.25"/>
    <row r="1041511" customFormat="1" x14ac:dyDescent="0.25"/>
    <row r="1041512" customFormat="1" x14ac:dyDescent="0.25"/>
    <row r="1041513" customFormat="1" x14ac:dyDescent="0.25"/>
    <row r="1041514" customFormat="1" x14ac:dyDescent="0.25"/>
    <row r="1041515" customFormat="1" x14ac:dyDescent="0.25"/>
    <row r="1041516" customFormat="1" x14ac:dyDescent="0.25"/>
    <row r="1041517" customFormat="1" x14ac:dyDescent="0.25"/>
    <row r="1041518" customFormat="1" x14ac:dyDescent="0.25"/>
    <row r="1041519" customFormat="1" x14ac:dyDescent="0.25"/>
    <row r="1041520" customFormat="1" x14ac:dyDescent="0.25"/>
    <row r="1041521" customFormat="1" x14ac:dyDescent="0.25"/>
    <row r="1041522" customFormat="1" x14ac:dyDescent="0.25"/>
    <row r="1041523" customFormat="1" x14ac:dyDescent="0.25"/>
    <row r="1041524" customFormat="1" x14ac:dyDescent="0.25"/>
    <row r="1041525" customFormat="1" x14ac:dyDescent="0.25"/>
    <row r="1041526" customFormat="1" x14ac:dyDescent="0.25"/>
    <row r="1041527" customFormat="1" x14ac:dyDescent="0.25"/>
    <row r="1041528" customFormat="1" x14ac:dyDescent="0.25"/>
    <row r="1041529" customFormat="1" x14ac:dyDescent="0.25"/>
    <row r="1041530" customFormat="1" x14ac:dyDescent="0.25"/>
    <row r="1041531" customFormat="1" x14ac:dyDescent="0.25"/>
    <row r="1041532" customFormat="1" x14ac:dyDescent="0.25"/>
    <row r="1041533" customFormat="1" x14ac:dyDescent="0.25"/>
    <row r="1041534" customFormat="1" x14ac:dyDescent="0.25"/>
    <row r="1041535" customFormat="1" x14ac:dyDescent="0.25"/>
    <row r="1041536" customFormat="1" x14ac:dyDescent="0.25"/>
    <row r="1041537" customFormat="1" x14ac:dyDescent="0.25"/>
    <row r="1041538" customFormat="1" x14ac:dyDescent="0.25"/>
    <row r="1041539" customFormat="1" x14ac:dyDescent="0.25"/>
    <row r="1041540" customFormat="1" x14ac:dyDescent="0.25"/>
    <row r="1041541" customFormat="1" x14ac:dyDescent="0.25"/>
    <row r="1041542" customFormat="1" x14ac:dyDescent="0.25"/>
    <row r="1041543" customFormat="1" x14ac:dyDescent="0.25"/>
    <row r="1041544" customFormat="1" x14ac:dyDescent="0.25"/>
    <row r="1041545" customFormat="1" x14ac:dyDescent="0.25"/>
    <row r="1041546" customFormat="1" x14ac:dyDescent="0.25"/>
    <row r="1041547" customFormat="1" x14ac:dyDescent="0.25"/>
    <row r="1041548" customFormat="1" x14ac:dyDescent="0.25"/>
    <row r="1041549" customFormat="1" x14ac:dyDescent="0.25"/>
    <row r="1041550" customFormat="1" x14ac:dyDescent="0.25"/>
    <row r="1041551" customFormat="1" x14ac:dyDescent="0.25"/>
    <row r="1041552" customFormat="1" x14ac:dyDescent="0.25"/>
    <row r="1041553" customFormat="1" x14ac:dyDescent="0.25"/>
    <row r="1041554" customFormat="1" x14ac:dyDescent="0.25"/>
    <row r="1041555" customFormat="1" x14ac:dyDescent="0.25"/>
    <row r="1041556" customFormat="1" x14ac:dyDescent="0.25"/>
    <row r="1041557" customFormat="1" x14ac:dyDescent="0.25"/>
    <row r="1041558" customFormat="1" x14ac:dyDescent="0.25"/>
    <row r="1041559" customFormat="1" x14ac:dyDescent="0.25"/>
    <row r="1041560" customFormat="1" x14ac:dyDescent="0.25"/>
    <row r="1041561" customFormat="1" x14ac:dyDescent="0.25"/>
    <row r="1041562" customFormat="1" x14ac:dyDescent="0.25"/>
    <row r="1041563" customFormat="1" x14ac:dyDescent="0.25"/>
    <row r="1041564" customFormat="1" x14ac:dyDescent="0.25"/>
    <row r="1041565" customFormat="1" x14ac:dyDescent="0.25"/>
    <row r="1041566" customFormat="1" x14ac:dyDescent="0.25"/>
    <row r="1041567" customFormat="1" x14ac:dyDescent="0.25"/>
    <row r="1041568" customFormat="1" x14ac:dyDescent="0.25"/>
    <row r="1041569" customFormat="1" x14ac:dyDescent="0.25"/>
    <row r="1041570" customFormat="1" x14ac:dyDescent="0.25"/>
    <row r="1041571" customFormat="1" x14ac:dyDescent="0.25"/>
    <row r="1041572" customFormat="1" x14ac:dyDescent="0.25"/>
    <row r="1041573" customFormat="1" x14ac:dyDescent="0.25"/>
    <row r="1041574" customFormat="1" x14ac:dyDescent="0.25"/>
    <row r="1041575" customFormat="1" x14ac:dyDescent="0.25"/>
    <row r="1041576" customFormat="1" x14ac:dyDescent="0.25"/>
    <row r="1041577" customFormat="1" x14ac:dyDescent="0.25"/>
    <row r="1041578" customFormat="1" x14ac:dyDescent="0.25"/>
    <row r="1041579" customFormat="1" x14ac:dyDescent="0.25"/>
    <row r="1041580" customFormat="1" x14ac:dyDescent="0.25"/>
    <row r="1041581" customFormat="1" x14ac:dyDescent="0.25"/>
    <row r="1041582" customFormat="1" x14ac:dyDescent="0.25"/>
    <row r="1041583" customFormat="1" x14ac:dyDescent="0.25"/>
    <row r="1041584" customFormat="1" x14ac:dyDescent="0.25"/>
    <row r="1041585" customFormat="1" x14ac:dyDescent="0.25"/>
    <row r="1041586" customFormat="1" x14ac:dyDescent="0.25"/>
    <row r="1041587" customFormat="1" x14ac:dyDescent="0.25"/>
    <row r="1041588" customFormat="1" x14ac:dyDescent="0.25"/>
    <row r="1041589" customFormat="1" x14ac:dyDescent="0.25"/>
    <row r="1041590" customFormat="1" x14ac:dyDescent="0.25"/>
    <row r="1041591" customFormat="1" x14ac:dyDescent="0.25"/>
    <row r="1041592" customFormat="1" x14ac:dyDescent="0.25"/>
    <row r="1041593" customFormat="1" x14ac:dyDescent="0.25"/>
    <row r="1041594" customFormat="1" x14ac:dyDescent="0.25"/>
    <row r="1041595" customFormat="1" x14ac:dyDescent="0.25"/>
    <row r="1041596" customFormat="1" x14ac:dyDescent="0.25"/>
    <row r="1041597" customFormat="1" x14ac:dyDescent="0.25"/>
    <row r="1041598" customFormat="1" x14ac:dyDescent="0.25"/>
    <row r="1041599" customFormat="1" x14ac:dyDescent="0.25"/>
    <row r="1041600" customFormat="1" x14ac:dyDescent="0.25"/>
    <row r="1041601" customFormat="1" x14ac:dyDescent="0.25"/>
    <row r="1041602" customFormat="1" x14ac:dyDescent="0.25"/>
    <row r="1041603" customFormat="1" x14ac:dyDescent="0.25"/>
    <row r="1041604" customFormat="1" x14ac:dyDescent="0.25"/>
    <row r="1041605" customFormat="1" x14ac:dyDescent="0.25"/>
    <row r="1041606" customFormat="1" x14ac:dyDescent="0.25"/>
    <row r="1041607" customFormat="1" x14ac:dyDescent="0.25"/>
    <row r="1041608" customFormat="1" x14ac:dyDescent="0.25"/>
    <row r="1041609" customFormat="1" x14ac:dyDescent="0.25"/>
    <row r="1041610" customFormat="1" x14ac:dyDescent="0.25"/>
    <row r="1041611" customFormat="1" x14ac:dyDescent="0.25"/>
    <row r="1041612" customFormat="1" x14ac:dyDescent="0.25"/>
    <row r="1041613" customFormat="1" x14ac:dyDescent="0.25"/>
    <row r="1041614" customFormat="1" x14ac:dyDescent="0.25"/>
    <row r="1041615" customFormat="1" x14ac:dyDescent="0.25"/>
    <row r="1041616" customFormat="1" x14ac:dyDescent="0.25"/>
    <row r="1041617" customFormat="1" x14ac:dyDescent="0.25"/>
    <row r="1041618" customFormat="1" x14ac:dyDescent="0.25"/>
    <row r="1041619" customFormat="1" x14ac:dyDescent="0.25"/>
    <row r="1041620" customFormat="1" x14ac:dyDescent="0.25"/>
    <row r="1041621" customFormat="1" x14ac:dyDescent="0.25"/>
    <row r="1041622" customFormat="1" x14ac:dyDescent="0.25"/>
    <row r="1041623" customFormat="1" x14ac:dyDescent="0.25"/>
    <row r="1041624" customFormat="1" x14ac:dyDescent="0.25"/>
    <row r="1041625" customFormat="1" x14ac:dyDescent="0.25"/>
    <row r="1041626" customFormat="1" x14ac:dyDescent="0.25"/>
    <row r="1041627" customFormat="1" x14ac:dyDescent="0.25"/>
    <row r="1041628" customFormat="1" x14ac:dyDescent="0.25"/>
    <row r="1041629" customFormat="1" x14ac:dyDescent="0.25"/>
    <row r="1041630" customFormat="1" x14ac:dyDescent="0.25"/>
    <row r="1041631" customFormat="1" x14ac:dyDescent="0.25"/>
    <row r="1041632" customFormat="1" x14ac:dyDescent="0.25"/>
    <row r="1041633" customFormat="1" x14ac:dyDescent="0.25"/>
    <row r="1041634" customFormat="1" x14ac:dyDescent="0.25"/>
    <row r="1041635" customFormat="1" x14ac:dyDescent="0.25"/>
    <row r="1041636" customFormat="1" x14ac:dyDescent="0.25"/>
    <row r="1041637" customFormat="1" x14ac:dyDescent="0.25"/>
    <row r="1041638" customFormat="1" x14ac:dyDescent="0.25"/>
    <row r="1041639" customFormat="1" x14ac:dyDescent="0.25"/>
    <row r="1041640" customFormat="1" x14ac:dyDescent="0.25"/>
    <row r="1041641" customFormat="1" x14ac:dyDescent="0.25"/>
    <row r="1041642" customFormat="1" x14ac:dyDescent="0.25"/>
    <row r="1041643" customFormat="1" x14ac:dyDescent="0.25"/>
    <row r="1041644" customFormat="1" x14ac:dyDescent="0.25"/>
    <row r="1041645" customFormat="1" x14ac:dyDescent="0.25"/>
    <row r="1041646" customFormat="1" x14ac:dyDescent="0.25"/>
    <row r="1041647" customFormat="1" x14ac:dyDescent="0.25"/>
    <row r="1041648" customFormat="1" x14ac:dyDescent="0.25"/>
    <row r="1041649" customFormat="1" x14ac:dyDescent="0.25"/>
    <row r="1041650" customFormat="1" x14ac:dyDescent="0.25"/>
    <row r="1041651" customFormat="1" x14ac:dyDescent="0.25"/>
    <row r="1041652" customFormat="1" x14ac:dyDescent="0.25"/>
    <row r="1041653" customFormat="1" x14ac:dyDescent="0.25"/>
    <row r="1041654" customFormat="1" x14ac:dyDescent="0.25"/>
    <row r="1041655" customFormat="1" x14ac:dyDescent="0.25"/>
    <row r="1041656" customFormat="1" x14ac:dyDescent="0.25"/>
    <row r="1041657" customFormat="1" x14ac:dyDescent="0.25"/>
    <row r="1041658" customFormat="1" x14ac:dyDescent="0.25"/>
    <row r="1041659" customFormat="1" x14ac:dyDescent="0.25"/>
    <row r="1041660" customFormat="1" x14ac:dyDescent="0.25"/>
    <row r="1041661" customFormat="1" x14ac:dyDescent="0.25"/>
    <row r="1041662" customFormat="1" x14ac:dyDescent="0.25"/>
    <row r="1041663" customFormat="1" x14ac:dyDescent="0.25"/>
    <row r="1041664" customFormat="1" x14ac:dyDescent="0.25"/>
    <row r="1041665" customFormat="1" x14ac:dyDescent="0.25"/>
    <row r="1041666" customFormat="1" x14ac:dyDescent="0.25"/>
    <row r="1041667" customFormat="1" x14ac:dyDescent="0.25"/>
    <row r="1041668" customFormat="1" x14ac:dyDescent="0.25"/>
    <row r="1041669" customFormat="1" x14ac:dyDescent="0.25"/>
    <row r="1041670" customFormat="1" x14ac:dyDescent="0.25"/>
    <row r="1041671" customFormat="1" x14ac:dyDescent="0.25"/>
    <row r="1041672" customFormat="1" x14ac:dyDescent="0.25"/>
    <row r="1041673" customFormat="1" x14ac:dyDescent="0.25"/>
    <row r="1041674" customFormat="1" x14ac:dyDescent="0.25"/>
    <row r="1041675" customFormat="1" x14ac:dyDescent="0.25"/>
    <row r="1041676" customFormat="1" x14ac:dyDescent="0.25"/>
    <row r="1041677" customFormat="1" x14ac:dyDescent="0.25"/>
    <row r="1041678" customFormat="1" x14ac:dyDescent="0.25"/>
    <row r="1041679" customFormat="1" x14ac:dyDescent="0.25"/>
    <row r="1041680" customFormat="1" x14ac:dyDescent="0.25"/>
    <row r="1041681" customFormat="1" x14ac:dyDescent="0.25"/>
    <row r="1041682" customFormat="1" x14ac:dyDescent="0.25"/>
    <row r="1041683" customFormat="1" x14ac:dyDescent="0.25"/>
    <row r="1041684" customFormat="1" x14ac:dyDescent="0.25"/>
    <row r="1041685" customFormat="1" x14ac:dyDescent="0.25"/>
    <row r="1041686" customFormat="1" x14ac:dyDescent="0.25"/>
    <row r="1041687" customFormat="1" x14ac:dyDescent="0.25"/>
    <row r="1041688" customFormat="1" x14ac:dyDescent="0.25"/>
    <row r="1041689" customFormat="1" x14ac:dyDescent="0.25"/>
    <row r="1041690" customFormat="1" x14ac:dyDescent="0.25"/>
    <row r="1041691" customFormat="1" x14ac:dyDescent="0.25"/>
    <row r="1041692" customFormat="1" x14ac:dyDescent="0.25"/>
    <row r="1041693" customFormat="1" x14ac:dyDescent="0.25"/>
    <row r="1041694" customFormat="1" x14ac:dyDescent="0.25"/>
    <row r="1041695" customFormat="1" x14ac:dyDescent="0.25"/>
    <row r="1041696" customFormat="1" x14ac:dyDescent="0.25"/>
    <row r="1041697" customFormat="1" x14ac:dyDescent="0.25"/>
    <row r="1041698" customFormat="1" x14ac:dyDescent="0.25"/>
    <row r="1041699" customFormat="1" x14ac:dyDescent="0.25"/>
    <row r="1041700" customFormat="1" x14ac:dyDescent="0.25"/>
    <row r="1041701" customFormat="1" x14ac:dyDescent="0.25"/>
    <row r="1041702" customFormat="1" x14ac:dyDescent="0.25"/>
    <row r="1041703" customFormat="1" x14ac:dyDescent="0.25"/>
    <row r="1041704" customFormat="1" x14ac:dyDescent="0.25"/>
    <row r="1041705" customFormat="1" x14ac:dyDescent="0.25"/>
    <row r="1041706" customFormat="1" x14ac:dyDescent="0.25"/>
    <row r="1041707" customFormat="1" x14ac:dyDescent="0.25"/>
    <row r="1041708" customFormat="1" x14ac:dyDescent="0.25"/>
    <row r="1041709" customFormat="1" x14ac:dyDescent="0.25"/>
    <row r="1041710" customFormat="1" x14ac:dyDescent="0.25"/>
    <row r="1041711" customFormat="1" x14ac:dyDescent="0.25"/>
    <row r="1041712" customFormat="1" x14ac:dyDescent="0.25"/>
    <row r="1041713" customFormat="1" x14ac:dyDescent="0.25"/>
    <row r="1041714" customFormat="1" x14ac:dyDescent="0.25"/>
    <row r="1041715" customFormat="1" x14ac:dyDescent="0.25"/>
    <row r="1041716" customFormat="1" x14ac:dyDescent="0.25"/>
    <row r="1041717" customFormat="1" x14ac:dyDescent="0.25"/>
    <row r="1041718" customFormat="1" x14ac:dyDescent="0.25"/>
    <row r="1041719" customFormat="1" x14ac:dyDescent="0.25"/>
    <row r="1041720" customFormat="1" x14ac:dyDescent="0.25"/>
    <row r="1041721" customFormat="1" x14ac:dyDescent="0.25"/>
    <row r="1041722" customFormat="1" x14ac:dyDescent="0.25"/>
    <row r="1041723" customFormat="1" x14ac:dyDescent="0.25"/>
    <row r="1041724" customFormat="1" x14ac:dyDescent="0.25"/>
    <row r="1041725" customFormat="1" x14ac:dyDescent="0.25"/>
    <row r="1041726" customFormat="1" x14ac:dyDescent="0.25"/>
    <row r="1041727" customFormat="1" x14ac:dyDescent="0.25"/>
    <row r="1041728" customFormat="1" x14ac:dyDescent="0.25"/>
    <row r="1041729" customFormat="1" x14ac:dyDescent="0.25"/>
    <row r="1041730" customFormat="1" x14ac:dyDescent="0.25"/>
    <row r="1041731" customFormat="1" x14ac:dyDescent="0.25"/>
    <row r="1041732" customFormat="1" x14ac:dyDescent="0.25"/>
    <row r="1041733" customFormat="1" x14ac:dyDescent="0.25"/>
    <row r="1041734" customFormat="1" x14ac:dyDescent="0.25"/>
    <row r="1041735" customFormat="1" x14ac:dyDescent="0.25"/>
    <row r="1041736" customFormat="1" x14ac:dyDescent="0.25"/>
    <row r="1041737" customFormat="1" x14ac:dyDescent="0.25"/>
    <row r="1041738" customFormat="1" x14ac:dyDescent="0.25"/>
    <row r="1041739" customFormat="1" x14ac:dyDescent="0.25"/>
    <row r="1041740" customFormat="1" x14ac:dyDescent="0.25"/>
    <row r="1041741" customFormat="1" x14ac:dyDescent="0.25"/>
    <row r="1041742" customFormat="1" x14ac:dyDescent="0.25"/>
    <row r="1041743" customFormat="1" x14ac:dyDescent="0.25"/>
    <row r="1041744" customFormat="1" x14ac:dyDescent="0.25"/>
    <row r="1041745" customFormat="1" x14ac:dyDescent="0.25"/>
    <row r="1041746" customFormat="1" x14ac:dyDescent="0.25"/>
    <row r="1041747" customFormat="1" x14ac:dyDescent="0.25"/>
    <row r="1041748" customFormat="1" x14ac:dyDescent="0.25"/>
    <row r="1041749" customFormat="1" x14ac:dyDescent="0.25"/>
    <row r="1041750" customFormat="1" x14ac:dyDescent="0.25"/>
    <row r="1041751" customFormat="1" x14ac:dyDescent="0.25"/>
    <row r="1041752" customFormat="1" x14ac:dyDescent="0.25"/>
    <row r="1041753" customFormat="1" x14ac:dyDescent="0.25"/>
    <row r="1041754" customFormat="1" x14ac:dyDescent="0.25"/>
    <row r="1041755" customFormat="1" x14ac:dyDescent="0.25"/>
    <row r="1041756" customFormat="1" x14ac:dyDescent="0.25"/>
    <row r="1041757" customFormat="1" x14ac:dyDescent="0.25"/>
    <row r="1041758" customFormat="1" x14ac:dyDescent="0.25"/>
    <row r="1041759" customFormat="1" x14ac:dyDescent="0.25"/>
    <row r="1041760" customFormat="1" x14ac:dyDescent="0.25"/>
    <row r="1041761" customFormat="1" x14ac:dyDescent="0.25"/>
    <row r="1041762" customFormat="1" x14ac:dyDescent="0.25"/>
    <row r="1041763" customFormat="1" x14ac:dyDescent="0.25"/>
    <row r="1041764" customFormat="1" x14ac:dyDescent="0.25"/>
    <row r="1041765" customFormat="1" x14ac:dyDescent="0.25"/>
    <row r="1041766" customFormat="1" x14ac:dyDescent="0.25"/>
    <row r="1041767" customFormat="1" x14ac:dyDescent="0.25"/>
    <row r="1041768" customFormat="1" x14ac:dyDescent="0.25"/>
    <row r="1041769" customFormat="1" x14ac:dyDescent="0.25"/>
    <row r="1041770" customFormat="1" x14ac:dyDescent="0.25"/>
    <row r="1041771" customFormat="1" x14ac:dyDescent="0.25"/>
    <row r="1041772" customFormat="1" x14ac:dyDescent="0.25"/>
    <row r="1041773" customFormat="1" x14ac:dyDescent="0.25"/>
    <row r="1041774" customFormat="1" x14ac:dyDescent="0.25"/>
    <row r="1041775" customFormat="1" x14ac:dyDescent="0.25"/>
    <row r="1041776" customFormat="1" x14ac:dyDescent="0.25"/>
    <row r="1041777" customFormat="1" x14ac:dyDescent="0.25"/>
    <row r="1041778" customFormat="1" x14ac:dyDescent="0.25"/>
    <row r="1041779" customFormat="1" x14ac:dyDescent="0.25"/>
    <row r="1041780" customFormat="1" x14ac:dyDescent="0.25"/>
    <row r="1041781" customFormat="1" x14ac:dyDescent="0.25"/>
    <row r="1041782" customFormat="1" x14ac:dyDescent="0.25"/>
    <row r="1041783" customFormat="1" x14ac:dyDescent="0.25"/>
    <row r="1041784" customFormat="1" x14ac:dyDescent="0.25"/>
    <row r="1041785" customFormat="1" x14ac:dyDescent="0.25"/>
    <row r="1041786" customFormat="1" x14ac:dyDescent="0.25"/>
    <row r="1041787" customFormat="1" x14ac:dyDescent="0.25"/>
    <row r="1041788" customFormat="1" x14ac:dyDescent="0.25"/>
    <row r="1041789" customFormat="1" x14ac:dyDescent="0.25"/>
    <row r="1041790" customFormat="1" x14ac:dyDescent="0.25"/>
    <row r="1041791" customFormat="1" x14ac:dyDescent="0.25"/>
    <row r="1041792" customFormat="1" x14ac:dyDescent="0.25"/>
    <row r="1041793" customFormat="1" x14ac:dyDescent="0.25"/>
    <row r="1041794" customFormat="1" x14ac:dyDescent="0.25"/>
    <row r="1041795" customFormat="1" x14ac:dyDescent="0.25"/>
    <row r="1041796" customFormat="1" x14ac:dyDescent="0.25"/>
    <row r="1041797" customFormat="1" x14ac:dyDescent="0.25"/>
    <row r="1041798" customFormat="1" x14ac:dyDescent="0.25"/>
    <row r="1041799" customFormat="1" x14ac:dyDescent="0.25"/>
    <row r="1041800" customFormat="1" x14ac:dyDescent="0.25"/>
    <row r="1041801" customFormat="1" x14ac:dyDescent="0.25"/>
    <row r="1041802" customFormat="1" x14ac:dyDescent="0.25"/>
    <row r="1041803" customFormat="1" x14ac:dyDescent="0.25"/>
    <row r="1041804" customFormat="1" x14ac:dyDescent="0.25"/>
    <row r="1041805" customFormat="1" x14ac:dyDescent="0.25"/>
    <row r="1041806" customFormat="1" x14ac:dyDescent="0.25"/>
    <row r="1041807" customFormat="1" x14ac:dyDescent="0.25"/>
    <row r="1041808" customFormat="1" x14ac:dyDescent="0.25"/>
    <row r="1041809" customFormat="1" x14ac:dyDescent="0.25"/>
    <row r="1041810" customFormat="1" x14ac:dyDescent="0.25"/>
    <row r="1041811" customFormat="1" x14ac:dyDescent="0.25"/>
    <row r="1041812" customFormat="1" x14ac:dyDescent="0.25"/>
    <row r="1041813" customFormat="1" x14ac:dyDescent="0.25"/>
    <row r="1041814" customFormat="1" x14ac:dyDescent="0.25"/>
    <row r="1041815" customFormat="1" x14ac:dyDescent="0.25"/>
    <row r="1041816" customFormat="1" x14ac:dyDescent="0.25"/>
    <row r="1041817" customFormat="1" x14ac:dyDescent="0.25"/>
    <row r="1041818" customFormat="1" x14ac:dyDescent="0.25"/>
    <row r="1041819" customFormat="1" x14ac:dyDescent="0.25"/>
    <row r="1041820" customFormat="1" x14ac:dyDescent="0.25"/>
    <row r="1041821" customFormat="1" x14ac:dyDescent="0.25"/>
    <row r="1041822" customFormat="1" x14ac:dyDescent="0.25"/>
    <row r="1041823" customFormat="1" x14ac:dyDescent="0.25"/>
    <row r="1041824" customFormat="1" x14ac:dyDescent="0.25"/>
    <row r="1041825" customFormat="1" x14ac:dyDescent="0.25"/>
    <row r="1041826" customFormat="1" x14ac:dyDescent="0.25"/>
    <row r="1041827" customFormat="1" x14ac:dyDescent="0.25"/>
    <row r="1041828" customFormat="1" x14ac:dyDescent="0.25"/>
    <row r="1041829" customFormat="1" x14ac:dyDescent="0.25"/>
    <row r="1041830" customFormat="1" x14ac:dyDescent="0.25"/>
    <row r="1041831" customFormat="1" x14ac:dyDescent="0.25"/>
    <row r="1041832" customFormat="1" x14ac:dyDescent="0.25"/>
    <row r="1041833" customFormat="1" x14ac:dyDescent="0.25"/>
    <row r="1041834" customFormat="1" x14ac:dyDescent="0.25"/>
    <row r="1041835" customFormat="1" x14ac:dyDescent="0.25"/>
    <row r="1041836" customFormat="1" x14ac:dyDescent="0.25"/>
    <row r="1041837" customFormat="1" x14ac:dyDescent="0.25"/>
    <row r="1041838" customFormat="1" x14ac:dyDescent="0.25"/>
    <row r="1041839" customFormat="1" x14ac:dyDescent="0.25"/>
    <row r="1041840" customFormat="1" x14ac:dyDescent="0.25"/>
    <row r="1041841" customFormat="1" x14ac:dyDescent="0.25"/>
    <row r="1041842" customFormat="1" x14ac:dyDescent="0.25"/>
    <row r="1041843" customFormat="1" x14ac:dyDescent="0.25"/>
    <row r="1041844" customFormat="1" x14ac:dyDescent="0.25"/>
    <row r="1041845" customFormat="1" x14ac:dyDescent="0.25"/>
    <row r="1041846" customFormat="1" x14ac:dyDescent="0.25"/>
    <row r="1041847" customFormat="1" x14ac:dyDescent="0.25"/>
    <row r="1041848" customFormat="1" x14ac:dyDescent="0.25"/>
    <row r="1041849" customFormat="1" x14ac:dyDescent="0.25"/>
    <row r="1041850" customFormat="1" x14ac:dyDescent="0.25"/>
    <row r="1041851" customFormat="1" x14ac:dyDescent="0.25"/>
    <row r="1041852" customFormat="1" x14ac:dyDescent="0.25"/>
    <row r="1041853" customFormat="1" x14ac:dyDescent="0.25"/>
    <row r="1041854" customFormat="1" x14ac:dyDescent="0.25"/>
    <row r="1041855" customFormat="1" x14ac:dyDescent="0.25"/>
    <row r="1041856" customFormat="1" x14ac:dyDescent="0.25"/>
    <row r="1041857" customFormat="1" x14ac:dyDescent="0.25"/>
    <row r="1041858" customFormat="1" x14ac:dyDescent="0.25"/>
    <row r="1041859" customFormat="1" x14ac:dyDescent="0.25"/>
    <row r="1041860" customFormat="1" x14ac:dyDescent="0.25"/>
    <row r="1041861" customFormat="1" x14ac:dyDescent="0.25"/>
    <row r="1041862" customFormat="1" x14ac:dyDescent="0.25"/>
    <row r="1041863" customFormat="1" x14ac:dyDescent="0.25"/>
    <row r="1041864" customFormat="1" x14ac:dyDescent="0.25"/>
    <row r="1041865" customFormat="1" x14ac:dyDescent="0.25"/>
    <row r="1041866" customFormat="1" x14ac:dyDescent="0.25"/>
    <row r="1041867" customFormat="1" x14ac:dyDescent="0.25"/>
    <row r="1041868" customFormat="1" x14ac:dyDescent="0.25"/>
    <row r="1041869" customFormat="1" x14ac:dyDescent="0.25"/>
    <row r="1041870" customFormat="1" x14ac:dyDescent="0.25"/>
    <row r="1041871" customFormat="1" x14ac:dyDescent="0.25"/>
    <row r="1041872" customFormat="1" x14ac:dyDescent="0.25"/>
    <row r="1041873" customFormat="1" x14ac:dyDescent="0.25"/>
    <row r="1041874" customFormat="1" x14ac:dyDescent="0.25"/>
    <row r="1041875" customFormat="1" x14ac:dyDescent="0.25"/>
    <row r="1041876" customFormat="1" x14ac:dyDescent="0.25"/>
    <row r="1041877" customFormat="1" x14ac:dyDescent="0.25"/>
    <row r="1041878" customFormat="1" x14ac:dyDescent="0.25"/>
    <row r="1041879" customFormat="1" x14ac:dyDescent="0.25"/>
    <row r="1041880" customFormat="1" x14ac:dyDescent="0.25"/>
    <row r="1041881" customFormat="1" x14ac:dyDescent="0.25"/>
    <row r="1041882" customFormat="1" x14ac:dyDescent="0.25"/>
    <row r="1041883" customFormat="1" x14ac:dyDescent="0.25"/>
    <row r="1041884" customFormat="1" x14ac:dyDescent="0.25"/>
    <row r="1041885" customFormat="1" x14ac:dyDescent="0.25"/>
    <row r="1041886" customFormat="1" x14ac:dyDescent="0.25"/>
    <row r="1041887" customFormat="1" x14ac:dyDescent="0.25"/>
    <row r="1041888" customFormat="1" x14ac:dyDescent="0.25"/>
    <row r="1041889" customFormat="1" x14ac:dyDescent="0.25"/>
    <row r="1041890" customFormat="1" x14ac:dyDescent="0.25"/>
    <row r="1041891" customFormat="1" x14ac:dyDescent="0.25"/>
    <row r="1041892" customFormat="1" x14ac:dyDescent="0.25"/>
    <row r="1041893" customFormat="1" x14ac:dyDescent="0.25"/>
    <row r="1041894" customFormat="1" x14ac:dyDescent="0.25"/>
    <row r="1041895" customFormat="1" x14ac:dyDescent="0.25"/>
    <row r="1041896" customFormat="1" x14ac:dyDescent="0.25"/>
    <row r="1041897" customFormat="1" x14ac:dyDescent="0.25"/>
    <row r="1041898" customFormat="1" x14ac:dyDescent="0.25"/>
    <row r="1041899" customFormat="1" x14ac:dyDescent="0.25"/>
    <row r="1041900" customFormat="1" x14ac:dyDescent="0.25"/>
    <row r="1041901" customFormat="1" x14ac:dyDescent="0.25"/>
    <row r="1041902" customFormat="1" x14ac:dyDescent="0.25"/>
    <row r="1041903" customFormat="1" x14ac:dyDescent="0.25"/>
    <row r="1041904" customFormat="1" x14ac:dyDescent="0.25"/>
    <row r="1041905" customFormat="1" x14ac:dyDescent="0.25"/>
    <row r="1041906" customFormat="1" x14ac:dyDescent="0.25"/>
    <row r="1041907" customFormat="1" x14ac:dyDescent="0.25"/>
    <row r="1041908" customFormat="1" x14ac:dyDescent="0.25"/>
    <row r="1041909" customFormat="1" x14ac:dyDescent="0.25"/>
    <row r="1041910" customFormat="1" x14ac:dyDescent="0.25"/>
    <row r="1041911" customFormat="1" x14ac:dyDescent="0.25"/>
    <row r="1041912" customFormat="1" x14ac:dyDescent="0.25"/>
    <row r="1041913" customFormat="1" x14ac:dyDescent="0.25"/>
    <row r="1041914" customFormat="1" x14ac:dyDescent="0.25"/>
    <row r="1041915" customFormat="1" x14ac:dyDescent="0.25"/>
    <row r="1041916" customFormat="1" x14ac:dyDescent="0.25"/>
    <row r="1041917" customFormat="1" x14ac:dyDescent="0.25"/>
    <row r="1041918" customFormat="1" x14ac:dyDescent="0.25"/>
    <row r="1041919" customFormat="1" x14ac:dyDescent="0.25"/>
    <row r="1041920" customFormat="1" x14ac:dyDescent="0.25"/>
    <row r="1041921" customFormat="1" x14ac:dyDescent="0.25"/>
    <row r="1041922" customFormat="1" x14ac:dyDescent="0.25"/>
    <row r="1041923" customFormat="1" x14ac:dyDescent="0.25"/>
    <row r="1041924" customFormat="1" x14ac:dyDescent="0.25"/>
    <row r="1041925" customFormat="1" x14ac:dyDescent="0.25"/>
    <row r="1041926" customFormat="1" x14ac:dyDescent="0.25"/>
    <row r="1041927" customFormat="1" x14ac:dyDescent="0.25"/>
    <row r="1041928" customFormat="1" x14ac:dyDescent="0.25"/>
    <row r="1041929" customFormat="1" x14ac:dyDescent="0.25"/>
    <row r="1041930" customFormat="1" x14ac:dyDescent="0.25"/>
    <row r="1041931" customFormat="1" x14ac:dyDescent="0.25"/>
    <row r="1041932" customFormat="1" x14ac:dyDescent="0.25"/>
    <row r="1041933" customFormat="1" x14ac:dyDescent="0.25"/>
    <row r="1041934" customFormat="1" x14ac:dyDescent="0.25"/>
    <row r="1041935" customFormat="1" x14ac:dyDescent="0.25"/>
    <row r="1041936" customFormat="1" x14ac:dyDescent="0.25"/>
    <row r="1041937" customFormat="1" x14ac:dyDescent="0.25"/>
    <row r="1041938" customFormat="1" x14ac:dyDescent="0.25"/>
    <row r="1041939" customFormat="1" x14ac:dyDescent="0.25"/>
    <row r="1041940" customFormat="1" x14ac:dyDescent="0.25"/>
    <row r="1041941" customFormat="1" x14ac:dyDescent="0.25"/>
    <row r="1041942" customFormat="1" x14ac:dyDescent="0.25"/>
    <row r="1041943" customFormat="1" x14ac:dyDescent="0.25"/>
    <row r="1041944" customFormat="1" x14ac:dyDescent="0.25"/>
    <row r="1041945" customFormat="1" x14ac:dyDescent="0.25"/>
    <row r="1041946" customFormat="1" x14ac:dyDescent="0.25"/>
    <row r="1041947" customFormat="1" x14ac:dyDescent="0.25"/>
    <row r="1041948" customFormat="1" x14ac:dyDescent="0.25"/>
    <row r="1041949" customFormat="1" x14ac:dyDescent="0.25"/>
    <row r="1041950" customFormat="1" x14ac:dyDescent="0.25"/>
    <row r="1041951" customFormat="1" x14ac:dyDescent="0.25"/>
    <row r="1041952" customFormat="1" x14ac:dyDescent="0.25"/>
    <row r="1041953" customFormat="1" x14ac:dyDescent="0.25"/>
    <row r="1041954" customFormat="1" x14ac:dyDescent="0.25"/>
    <row r="1041955" customFormat="1" x14ac:dyDescent="0.25"/>
    <row r="1041956" customFormat="1" x14ac:dyDescent="0.25"/>
    <row r="1041957" customFormat="1" x14ac:dyDescent="0.25"/>
    <row r="1041958" customFormat="1" x14ac:dyDescent="0.25"/>
    <row r="1041959" customFormat="1" x14ac:dyDescent="0.25"/>
    <row r="1041960" customFormat="1" x14ac:dyDescent="0.25"/>
    <row r="1041961" customFormat="1" x14ac:dyDescent="0.25"/>
    <row r="1041962" customFormat="1" x14ac:dyDescent="0.25"/>
    <row r="1041963" customFormat="1" x14ac:dyDescent="0.25"/>
    <row r="1041964" customFormat="1" x14ac:dyDescent="0.25"/>
    <row r="1041965" customFormat="1" x14ac:dyDescent="0.25"/>
    <row r="1041966" customFormat="1" x14ac:dyDescent="0.25"/>
    <row r="1041967" customFormat="1" x14ac:dyDescent="0.25"/>
    <row r="1041968" customFormat="1" x14ac:dyDescent="0.25"/>
    <row r="1041969" customFormat="1" x14ac:dyDescent="0.25"/>
    <row r="1041970" customFormat="1" x14ac:dyDescent="0.25"/>
    <row r="1041971" customFormat="1" x14ac:dyDescent="0.25"/>
    <row r="1041972" customFormat="1" x14ac:dyDescent="0.25"/>
    <row r="1041973" customFormat="1" x14ac:dyDescent="0.25"/>
    <row r="1041974" customFormat="1" x14ac:dyDescent="0.25"/>
    <row r="1041975" customFormat="1" x14ac:dyDescent="0.25"/>
    <row r="1041976" customFormat="1" x14ac:dyDescent="0.25"/>
    <row r="1041977" customFormat="1" x14ac:dyDescent="0.25"/>
    <row r="1041978" customFormat="1" x14ac:dyDescent="0.25"/>
    <row r="1041979" customFormat="1" x14ac:dyDescent="0.25"/>
    <row r="1041980" customFormat="1" x14ac:dyDescent="0.25"/>
    <row r="1041981" customFormat="1" x14ac:dyDescent="0.25"/>
    <row r="1041982" customFormat="1" x14ac:dyDescent="0.25"/>
    <row r="1041983" customFormat="1" x14ac:dyDescent="0.25"/>
    <row r="1041984" customFormat="1" x14ac:dyDescent="0.25"/>
    <row r="1041985" customFormat="1" x14ac:dyDescent="0.25"/>
    <row r="1041986" customFormat="1" x14ac:dyDescent="0.25"/>
    <row r="1041987" customFormat="1" x14ac:dyDescent="0.25"/>
    <row r="1041988" customFormat="1" x14ac:dyDescent="0.25"/>
    <row r="1041989" customFormat="1" x14ac:dyDescent="0.25"/>
    <row r="1041990" customFormat="1" x14ac:dyDescent="0.25"/>
    <row r="1041991" customFormat="1" x14ac:dyDescent="0.25"/>
    <row r="1041992" customFormat="1" x14ac:dyDescent="0.25"/>
    <row r="1041993" customFormat="1" x14ac:dyDescent="0.25"/>
    <row r="1041994" customFormat="1" x14ac:dyDescent="0.25"/>
    <row r="1041995" customFormat="1" x14ac:dyDescent="0.25"/>
    <row r="1041996" customFormat="1" x14ac:dyDescent="0.25"/>
    <row r="1041997" customFormat="1" x14ac:dyDescent="0.25"/>
    <row r="1041998" customFormat="1" x14ac:dyDescent="0.25"/>
    <row r="1041999" customFormat="1" x14ac:dyDescent="0.25"/>
    <row r="1042000" customFormat="1" x14ac:dyDescent="0.25"/>
    <row r="1042001" customFormat="1" x14ac:dyDescent="0.25"/>
    <row r="1042002" customFormat="1" x14ac:dyDescent="0.25"/>
    <row r="1042003" customFormat="1" x14ac:dyDescent="0.25"/>
    <row r="1042004" customFormat="1" x14ac:dyDescent="0.25"/>
    <row r="1042005" customFormat="1" x14ac:dyDescent="0.25"/>
    <row r="1042006" customFormat="1" x14ac:dyDescent="0.25"/>
    <row r="1042007" customFormat="1" x14ac:dyDescent="0.25"/>
    <row r="1042008" customFormat="1" x14ac:dyDescent="0.25"/>
    <row r="1042009" customFormat="1" x14ac:dyDescent="0.25"/>
    <row r="1042010" customFormat="1" x14ac:dyDescent="0.25"/>
    <row r="1042011" customFormat="1" x14ac:dyDescent="0.25"/>
    <row r="1042012" customFormat="1" x14ac:dyDescent="0.25"/>
    <row r="1042013" customFormat="1" x14ac:dyDescent="0.25"/>
    <row r="1042014" customFormat="1" x14ac:dyDescent="0.25"/>
    <row r="1042015" customFormat="1" x14ac:dyDescent="0.25"/>
    <row r="1042016" customFormat="1" x14ac:dyDescent="0.25"/>
    <row r="1042017" customFormat="1" x14ac:dyDescent="0.25"/>
    <row r="1042018" customFormat="1" x14ac:dyDescent="0.25"/>
    <row r="1042019" customFormat="1" x14ac:dyDescent="0.25"/>
    <row r="1042020" customFormat="1" x14ac:dyDescent="0.25"/>
    <row r="1042021" customFormat="1" x14ac:dyDescent="0.25"/>
    <row r="1042022" customFormat="1" x14ac:dyDescent="0.25"/>
    <row r="1042023" customFormat="1" x14ac:dyDescent="0.25"/>
    <row r="1042024" customFormat="1" x14ac:dyDescent="0.25"/>
    <row r="1042025" customFormat="1" x14ac:dyDescent="0.25"/>
    <row r="1042026" customFormat="1" x14ac:dyDescent="0.25"/>
    <row r="1042027" customFormat="1" x14ac:dyDescent="0.25"/>
    <row r="1042028" customFormat="1" x14ac:dyDescent="0.25"/>
    <row r="1042029" customFormat="1" x14ac:dyDescent="0.25"/>
    <row r="1042030" customFormat="1" x14ac:dyDescent="0.25"/>
    <row r="1042031" customFormat="1" x14ac:dyDescent="0.25"/>
    <row r="1042032" customFormat="1" x14ac:dyDescent="0.25"/>
    <row r="1042033" customFormat="1" x14ac:dyDescent="0.25"/>
    <row r="1042034" customFormat="1" x14ac:dyDescent="0.25"/>
    <row r="1042035" customFormat="1" x14ac:dyDescent="0.25"/>
    <row r="1042036" customFormat="1" x14ac:dyDescent="0.25"/>
    <row r="1042037" customFormat="1" x14ac:dyDescent="0.25"/>
    <row r="1042038" customFormat="1" x14ac:dyDescent="0.25"/>
    <row r="1042039" customFormat="1" x14ac:dyDescent="0.25"/>
    <row r="1042040" customFormat="1" x14ac:dyDescent="0.25"/>
    <row r="1042041" customFormat="1" x14ac:dyDescent="0.25"/>
    <row r="1042042" customFormat="1" x14ac:dyDescent="0.25"/>
    <row r="1042043" customFormat="1" x14ac:dyDescent="0.25"/>
    <row r="1042044" customFormat="1" x14ac:dyDescent="0.25"/>
    <row r="1042045" customFormat="1" x14ac:dyDescent="0.25"/>
    <row r="1042046" customFormat="1" x14ac:dyDescent="0.25"/>
    <row r="1042047" customFormat="1" x14ac:dyDescent="0.25"/>
    <row r="1042048" customFormat="1" x14ac:dyDescent="0.25"/>
    <row r="1042049" customFormat="1" x14ac:dyDescent="0.25"/>
    <row r="1042050" customFormat="1" x14ac:dyDescent="0.25"/>
    <row r="1042051" customFormat="1" x14ac:dyDescent="0.25"/>
    <row r="1042052" customFormat="1" x14ac:dyDescent="0.25"/>
    <row r="1042053" customFormat="1" x14ac:dyDescent="0.25"/>
    <row r="1042054" customFormat="1" x14ac:dyDescent="0.25"/>
    <row r="1042055" customFormat="1" x14ac:dyDescent="0.25"/>
    <row r="1042056" customFormat="1" x14ac:dyDescent="0.25"/>
    <row r="1042057" customFormat="1" x14ac:dyDescent="0.25"/>
    <row r="1042058" customFormat="1" x14ac:dyDescent="0.25"/>
    <row r="1042059" customFormat="1" x14ac:dyDescent="0.25"/>
    <row r="1042060" customFormat="1" x14ac:dyDescent="0.25"/>
    <row r="1042061" customFormat="1" x14ac:dyDescent="0.25"/>
    <row r="1042062" customFormat="1" x14ac:dyDescent="0.25"/>
    <row r="1042063" customFormat="1" x14ac:dyDescent="0.25"/>
    <row r="1042064" customFormat="1" x14ac:dyDescent="0.25"/>
    <row r="1042065" customFormat="1" x14ac:dyDescent="0.25"/>
    <row r="1042066" customFormat="1" x14ac:dyDescent="0.25"/>
    <row r="1042067" customFormat="1" x14ac:dyDescent="0.25"/>
    <row r="1042068" customFormat="1" x14ac:dyDescent="0.25"/>
    <row r="1042069" customFormat="1" x14ac:dyDescent="0.25"/>
    <row r="1042070" customFormat="1" x14ac:dyDescent="0.25"/>
    <row r="1042071" customFormat="1" x14ac:dyDescent="0.25"/>
    <row r="1042072" customFormat="1" x14ac:dyDescent="0.25"/>
    <row r="1042073" customFormat="1" x14ac:dyDescent="0.25"/>
    <row r="1042074" customFormat="1" x14ac:dyDescent="0.25"/>
    <row r="1042075" customFormat="1" x14ac:dyDescent="0.25"/>
    <row r="1042076" customFormat="1" x14ac:dyDescent="0.25"/>
    <row r="1042077" customFormat="1" x14ac:dyDescent="0.25"/>
    <row r="1042078" customFormat="1" x14ac:dyDescent="0.25"/>
    <row r="1042079" customFormat="1" x14ac:dyDescent="0.25"/>
    <row r="1042080" customFormat="1" x14ac:dyDescent="0.25"/>
    <row r="1042081" customFormat="1" x14ac:dyDescent="0.25"/>
    <row r="1042082" customFormat="1" x14ac:dyDescent="0.25"/>
    <row r="1042083" customFormat="1" x14ac:dyDescent="0.25"/>
    <row r="1042084" customFormat="1" x14ac:dyDescent="0.25"/>
    <row r="1042085" customFormat="1" x14ac:dyDescent="0.25"/>
    <row r="1042086" customFormat="1" x14ac:dyDescent="0.25"/>
    <row r="1042087" customFormat="1" x14ac:dyDescent="0.25"/>
    <row r="1042088" customFormat="1" x14ac:dyDescent="0.25"/>
    <row r="1042089" customFormat="1" x14ac:dyDescent="0.25"/>
    <row r="1042090" customFormat="1" x14ac:dyDescent="0.25"/>
    <row r="1042091" customFormat="1" x14ac:dyDescent="0.25"/>
    <row r="1042092" customFormat="1" x14ac:dyDescent="0.25"/>
    <row r="1042093" customFormat="1" x14ac:dyDescent="0.25"/>
    <row r="1042094" customFormat="1" x14ac:dyDescent="0.25"/>
    <row r="1042095" customFormat="1" x14ac:dyDescent="0.25"/>
    <row r="1042096" customFormat="1" x14ac:dyDescent="0.25"/>
    <row r="1042097" customFormat="1" x14ac:dyDescent="0.25"/>
    <row r="1042098" customFormat="1" x14ac:dyDescent="0.25"/>
    <row r="1042099" customFormat="1" x14ac:dyDescent="0.25"/>
    <row r="1042100" customFormat="1" x14ac:dyDescent="0.25"/>
    <row r="1042101" customFormat="1" x14ac:dyDescent="0.25"/>
    <row r="1042102" customFormat="1" x14ac:dyDescent="0.25"/>
    <row r="1042103" customFormat="1" x14ac:dyDescent="0.25"/>
    <row r="1042104" customFormat="1" x14ac:dyDescent="0.25"/>
    <row r="1042105" customFormat="1" x14ac:dyDescent="0.25"/>
    <row r="1042106" customFormat="1" x14ac:dyDescent="0.25"/>
    <row r="1042107" customFormat="1" x14ac:dyDescent="0.25"/>
    <row r="1042108" customFormat="1" x14ac:dyDescent="0.25"/>
    <row r="1042109" customFormat="1" x14ac:dyDescent="0.25"/>
    <row r="1042110" customFormat="1" x14ac:dyDescent="0.25"/>
    <row r="1042111" customFormat="1" x14ac:dyDescent="0.25"/>
    <row r="1042112" customFormat="1" x14ac:dyDescent="0.25"/>
    <row r="1042113" customFormat="1" x14ac:dyDescent="0.25"/>
    <row r="1042114" customFormat="1" x14ac:dyDescent="0.25"/>
    <row r="1042115" customFormat="1" x14ac:dyDescent="0.25"/>
    <row r="1042116" customFormat="1" x14ac:dyDescent="0.25"/>
    <row r="1042117" customFormat="1" x14ac:dyDescent="0.25"/>
    <row r="1042118" customFormat="1" x14ac:dyDescent="0.25"/>
    <row r="1042119" customFormat="1" x14ac:dyDescent="0.25"/>
    <row r="1042120" customFormat="1" x14ac:dyDescent="0.25"/>
    <row r="1042121" customFormat="1" x14ac:dyDescent="0.25"/>
    <row r="1042122" customFormat="1" x14ac:dyDescent="0.25"/>
    <row r="1042123" customFormat="1" x14ac:dyDescent="0.25"/>
    <row r="1042124" customFormat="1" x14ac:dyDescent="0.25"/>
    <row r="1042125" customFormat="1" x14ac:dyDescent="0.25"/>
    <row r="1042126" customFormat="1" x14ac:dyDescent="0.25"/>
    <row r="1042127" customFormat="1" x14ac:dyDescent="0.25"/>
    <row r="1042128" customFormat="1" x14ac:dyDescent="0.25"/>
    <row r="1042129" customFormat="1" x14ac:dyDescent="0.25"/>
    <row r="1042130" customFormat="1" x14ac:dyDescent="0.25"/>
    <row r="1042131" customFormat="1" x14ac:dyDescent="0.25"/>
    <row r="1042132" customFormat="1" x14ac:dyDescent="0.25"/>
    <row r="1042133" customFormat="1" x14ac:dyDescent="0.25"/>
    <row r="1042134" customFormat="1" x14ac:dyDescent="0.25"/>
    <row r="1042135" customFormat="1" x14ac:dyDescent="0.25"/>
    <row r="1042136" customFormat="1" x14ac:dyDescent="0.25"/>
    <row r="1042137" customFormat="1" x14ac:dyDescent="0.25"/>
    <row r="1042138" customFormat="1" x14ac:dyDescent="0.25"/>
    <row r="1042139" customFormat="1" x14ac:dyDescent="0.25"/>
    <row r="1042140" customFormat="1" x14ac:dyDescent="0.25"/>
    <row r="1042141" customFormat="1" x14ac:dyDescent="0.25"/>
    <row r="1042142" customFormat="1" x14ac:dyDescent="0.25"/>
    <row r="1042143" customFormat="1" x14ac:dyDescent="0.25"/>
    <row r="1042144" customFormat="1" x14ac:dyDescent="0.25"/>
    <row r="1042145" customFormat="1" x14ac:dyDescent="0.25"/>
    <row r="1042146" customFormat="1" x14ac:dyDescent="0.25"/>
    <row r="1042147" customFormat="1" x14ac:dyDescent="0.25"/>
    <row r="1042148" customFormat="1" x14ac:dyDescent="0.25"/>
    <row r="1042149" customFormat="1" x14ac:dyDescent="0.25"/>
    <row r="1042150" customFormat="1" x14ac:dyDescent="0.25"/>
    <row r="1042151" customFormat="1" x14ac:dyDescent="0.25"/>
    <row r="1042152" customFormat="1" x14ac:dyDescent="0.25"/>
    <row r="1042153" customFormat="1" x14ac:dyDescent="0.25"/>
    <row r="1042154" customFormat="1" x14ac:dyDescent="0.25"/>
    <row r="1042155" customFormat="1" x14ac:dyDescent="0.25"/>
    <row r="1042156" customFormat="1" x14ac:dyDescent="0.25"/>
    <row r="1042157" customFormat="1" x14ac:dyDescent="0.25"/>
    <row r="1042158" customFormat="1" x14ac:dyDescent="0.25"/>
    <row r="1042159" customFormat="1" x14ac:dyDescent="0.25"/>
    <row r="1042160" customFormat="1" x14ac:dyDescent="0.25"/>
    <row r="1042161" customFormat="1" x14ac:dyDescent="0.25"/>
    <row r="1042162" customFormat="1" x14ac:dyDescent="0.25"/>
    <row r="1042163" customFormat="1" x14ac:dyDescent="0.25"/>
    <row r="1042164" customFormat="1" x14ac:dyDescent="0.25"/>
    <row r="1042165" customFormat="1" x14ac:dyDescent="0.25"/>
    <row r="1042166" customFormat="1" x14ac:dyDescent="0.25"/>
    <row r="1042167" customFormat="1" x14ac:dyDescent="0.25"/>
    <row r="1042168" customFormat="1" x14ac:dyDescent="0.25"/>
    <row r="1042169" customFormat="1" x14ac:dyDescent="0.25"/>
    <row r="1042170" customFormat="1" x14ac:dyDescent="0.25"/>
    <row r="1042171" customFormat="1" x14ac:dyDescent="0.25"/>
    <row r="1042172" customFormat="1" x14ac:dyDescent="0.25"/>
    <row r="1042173" customFormat="1" x14ac:dyDescent="0.25"/>
    <row r="1042174" customFormat="1" x14ac:dyDescent="0.25"/>
    <row r="1042175" customFormat="1" x14ac:dyDescent="0.25"/>
    <row r="1042176" customFormat="1" x14ac:dyDescent="0.25"/>
    <row r="1042177" customFormat="1" x14ac:dyDescent="0.25"/>
    <row r="1042178" customFormat="1" x14ac:dyDescent="0.25"/>
    <row r="1042179" customFormat="1" x14ac:dyDescent="0.25"/>
    <row r="1042180" customFormat="1" x14ac:dyDescent="0.25"/>
    <row r="1042181" customFormat="1" x14ac:dyDescent="0.25"/>
    <row r="1042182" customFormat="1" x14ac:dyDescent="0.25"/>
    <row r="1042183" customFormat="1" x14ac:dyDescent="0.25"/>
    <row r="1042184" customFormat="1" x14ac:dyDescent="0.25"/>
    <row r="1042185" customFormat="1" x14ac:dyDescent="0.25"/>
    <row r="1042186" customFormat="1" x14ac:dyDescent="0.25"/>
    <row r="1042187" customFormat="1" x14ac:dyDescent="0.25"/>
    <row r="1042188" customFormat="1" x14ac:dyDescent="0.25"/>
    <row r="1042189" customFormat="1" x14ac:dyDescent="0.25"/>
    <row r="1042190" customFormat="1" x14ac:dyDescent="0.25"/>
    <row r="1042191" customFormat="1" x14ac:dyDescent="0.25"/>
    <row r="1042192" customFormat="1" x14ac:dyDescent="0.25"/>
    <row r="1042193" customFormat="1" x14ac:dyDescent="0.25"/>
    <row r="1042194" customFormat="1" x14ac:dyDescent="0.25"/>
    <row r="1042195" customFormat="1" x14ac:dyDescent="0.25"/>
    <row r="1042196" customFormat="1" x14ac:dyDescent="0.25"/>
    <row r="1042197" customFormat="1" x14ac:dyDescent="0.25"/>
    <row r="1042198" customFormat="1" x14ac:dyDescent="0.25"/>
    <row r="1042199" customFormat="1" x14ac:dyDescent="0.25"/>
    <row r="1042200" customFormat="1" x14ac:dyDescent="0.25"/>
    <row r="1042201" customFormat="1" x14ac:dyDescent="0.25"/>
    <row r="1042202" customFormat="1" x14ac:dyDescent="0.25"/>
    <row r="1042203" customFormat="1" x14ac:dyDescent="0.25"/>
    <row r="1042204" customFormat="1" x14ac:dyDescent="0.25"/>
    <row r="1042205" customFormat="1" x14ac:dyDescent="0.25"/>
    <row r="1042206" customFormat="1" x14ac:dyDescent="0.25"/>
    <row r="1042207" customFormat="1" x14ac:dyDescent="0.25"/>
    <row r="1042208" customFormat="1" x14ac:dyDescent="0.25"/>
    <row r="1042209" customFormat="1" x14ac:dyDescent="0.25"/>
    <row r="1042210" customFormat="1" x14ac:dyDescent="0.25"/>
    <row r="1042211" customFormat="1" x14ac:dyDescent="0.25"/>
    <row r="1042212" customFormat="1" x14ac:dyDescent="0.25"/>
    <row r="1042213" customFormat="1" x14ac:dyDescent="0.25"/>
    <row r="1042214" customFormat="1" x14ac:dyDescent="0.25"/>
    <row r="1042215" customFormat="1" x14ac:dyDescent="0.25"/>
    <row r="1042216" customFormat="1" x14ac:dyDescent="0.25"/>
    <row r="1042217" customFormat="1" x14ac:dyDescent="0.25"/>
    <row r="1042218" customFormat="1" x14ac:dyDescent="0.25"/>
    <row r="1042219" customFormat="1" x14ac:dyDescent="0.25"/>
    <row r="1042220" customFormat="1" x14ac:dyDescent="0.25"/>
    <row r="1042221" customFormat="1" x14ac:dyDescent="0.25"/>
    <row r="1042222" customFormat="1" x14ac:dyDescent="0.25"/>
    <row r="1042223" customFormat="1" x14ac:dyDescent="0.25"/>
    <row r="1042224" customFormat="1" x14ac:dyDescent="0.25"/>
    <row r="1042225" customFormat="1" x14ac:dyDescent="0.25"/>
    <row r="1042226" customFormat="1" x14ac:dyDescent="0.25"/>
    <row r="1042227" customFormat="1" x14ac:dyDescent="0.25"/>
    <row r="1042228" customFormat="1" x14ac:dyDescent="0.25"/>
    <row r="1042229" customFormat="1" x14ac:dyDescent="0.25"/>
    <row r="1042230" customFormat="1" x14ac:dyDescent="0.25"/>
    <row r="1042231" customFormat="1" x14ac:dyDescent="0.25"/>
    <row r="1042232" customFormat="1" x14ac:dyDescent="0.25"/>
    <row r="1042233" customFormat="1" x14ac:dyDescent="0.25"/>
    <row r="1042234" customFormat="1" x14ac:dyDescent="0.25"/>
    <row r="1042235" customFormat="1" x14ac:dyDescent="0.25"/>
    <row r="1042236" customFormat="1" x14ac:dyDescent="0.25"/>
    <row r="1042237" customFormat="1" x14ac:dyDescent="0.25"/>
    <row r="1042238" customFormat="1" x14ac:dyDescent="0.25"/>
    <row r="1042239" customFormat="1" x14ac:dyDescent="0.25"/>
    <row r="1042240" customFormat="1" x14ac:dyDescent="0.25"/>
    <row r="1042241" customFormat="1" x14ac:dyDescent="0.25"/>
    <row r="1042242" customFormat="1" x14ac:dyDescent="0.25"/>
    <row r="1042243" customFormat="1" x14ac:dyDescent="0.25"/>
    <row r="1042244" customFormat="1" x14ac:dyDescent="0.25"/>
    <row r="1042245" customFormat="1" x14ac:dyDescent="0.25"/>
    <row r="1042246" customFormat="1" x14ac:dyDescent="0.25"/>
    <row r="1042247" customFormat="1" x14ac:dyDescent="0.25"/>
    <row r="1042248" customFormat="1" x14ac:dyDescent="0.25"/>
    <row r="1042249" customFormat="1" x14ac:dyDescent="0.25"/>
    <row r="1042250" customFormat="1" x14ac:dyDescent="0.25"/>
    <row r="1042251" customFormat="1" x14ac:dyDescent="0.25"/>
    <row r="1042252" customFormat="1" x14ac:dyDescent="0.25"/>
    <row r="1042253" customFormat="1" x14ac:dyDescent="0.25"/>
    <row r="1042254" customFormat="1" x14ac:dyDescent="0.25"/>
    <row r="1042255" customFormat="1" x14ac:dyDescent="0.25"/>
    <row r="1042256" customFormat="1" x14ac:dyDescent="0.25"/>
    <row r="1042257" customFormat="1" x14ac:dyDescent="0.25"/>
    <row r="1042258" customFormat="1" x14ac:dyDescent="0.25"/>
    <row r="1042259" customFormat="1" x14ac:dyDescent="0.25"/>
    <row r="1042260" customFormat="1" x14ac:dyDescent="0.25"/>
    <row r="1042261" customFormat="1" x14ac:dyDescent="0.25"/>
    <row r="1042262" customFormat="1" x14ac:dyDescent="0.25"/>
    <row r="1042263" customFormat="1" x14ac:dyDescent="0.25"/>
    <row r="1042264" customFormat="1" x14ac:dyDescent="0.25"/>
    <row r="1042265" customFormat="1" x14ac:dyDescent="0.25"/>
    <row r="1042266" customFormat="1" x14ac:dyDescent="0.25"/>
    <row r="1042267" customFormat="1" x14ac:dyDescent="0.25"/>
    <row r="1042268" customFormat="1" x14ac:dyDescent="0.25"/>
    <row r="1042269" customFormat="1" x14ac:dyDescent="0.25"/>
    <row r="1042270" customFormat="1" x14ac:dyDescent="0.25"/>
    <row r="1042271" customFormat="1" x14ac:dyDescent="0.25"/>
    <row r="1042272" customFormat="1" x14ac:dyDescent="0.25"/>
    <row r="1042273" customFormat="1" x14ac:dyDescent="0.25"/>
    <row r="1042274" customFormat="1" x14ac:dyDescent="0.25"/>
    <row r="1042275" customFormat="1" x14ac:dyDescent="0.25"/>
    <row r="1042276" customFormat="1" x14ac:dyDescent="0.25"/>
    <row r="1042277" customFormat="1" x14ac:dyDescent="0.25"/>
    <row r="1042278" customFormat="1" x14ac:dyDescent="0.25"/>
    <row r="1042279" customFormat="1" x14ac:dyDescent="0.25"/>
    <row r="1042280" customFormat="1" x14ac:dyDescent="0.25"/>
    <row r="1042281" customFormat="1" x14ac:dyDescent="0.25"/>
    <row r="1042282" customFormat="1" x14ac:dyDescent="0.25"/>
    <row r="1042283" customFormat="1" x14ac:dyDescent="0.25"/>
    <row r="1042284" customFormat="1" x14ac:dyDescent="0.25"/>
    <row r="1042285" customFormat="1" x14ac:dyDescent="0.25"/>
    <row r="1042286" customFormat="1" x14ac:dyDescent="0.25"/>
    <row r="1042287" customFormat="1" x14ac:dyDescent="0.25"/>
    <row r="1042288" customFormat="1" x14ac:dyDescent="0.25"/>
    <row r="1042289" customFormat="1" x14ac:dyDescent="0.25"/>
    <row r="1042290" customFormat="1" x14ac:dyDescent="0.25"/>
    <row r="1042291" customFormat="1" x14ac:dyDescent="0.25"/>
    <row r="1042292" customFormat="1" x14ac:dyDescent="0.25"/>
    <row r="1042293" customFormat="1" x14ac:dyDescent="0.25"/>
    <row r="1042294" customFormat="1" x14ac:dyDescent="0.25"/>
    <row r="1042295" customFormat="1" x14ac:dyDescent="0.25"/>
    <row r="1042296" customFormat="1" x14ac:dyDescent="0.25"/>
    <row r="1042297" customFormat="1" x14ac:dyDescent="0.25"/>
    <row r="1042298" customFormat="1" x14ac:dyDescent="0.25"/>
    <row r="1042299" customFormat="1" x14ac:dyDescent="0.25"/>
    <row r="1042300" customFormat="1" x14ac:dyDescent="0.25"/>
    <row r="1042301" customFormat="1" x14ac:dyDescent="0.25"/>
    <row r="1042302" customFormat="1" x14ac:dyDescent="0.25"/>
    <row r="1042303" customFormat="1" x14ac:dyDescent="0.25"/>
    <row r="1042304" customFormat="1" x14ac:dyDescent="0.25"/>
    <row r="1042305" customFormat="1" x14ac:dyDescent="0.25"/>
    <row r="1042306" customFormat="1" x14ac:dyDescent="0.25"/>
    <row r="1042307" customFormat="1" x14ac:dyDescent="0.25"/>
    <row r="1042308" customFormat="1" x14ac:dyDescent="0.25"/>
    <row r="1042309" customFormat="1" x14ac:dyDescent="0.25"/>
    <row r="1042310" customFormat="1" x14ac:dyDescent="0.25"/>
    <row r="1042311" customFormat="1" x14ac:dyDescent="0.25"/>
    <row r="1042312" customFormat="1" x14ac:dyDescent="0.25"/>
    <row r="1042313" customFormat="1" x14ac:dyDescent="0.25"/>
    <row r="1042314" customFormat="1" x14ac:dyDescent="0.25"/>
    <row r="1042315" customFormat="1" x14ac:dyDescent="0.25"/>
    <row r="1042316" customFormat="1" x14ac:dyDescent="0.25"/>
    <row r="1042317" customFormat="1" x14ac:dyDescent="0.25"/>
    <row r="1042318" customFormat="1" x14ac:dyDescent="0.25"/>
    <row r="1042319" customFormat="1" x14ac:dyDescent="0.25"/>
    <row r="1042320" customFormat="1" x14ac:dyDescent="0.25"/>
    <row r="1042321" customFormat="1" x14ac:dyDescent="0.25"/>
    <row r="1042322" customFormat="1" x14ac:dyDescent="0.25"/>
    <row r="1042323" customFormat="1" x14ac:dyDescent="0.25"/>
    <row r="1042324" customFormat="1" x14ac:dyDescent="0.25"/>
    <row r="1042325" customFormat="1" x14ac:dyDescent="0.25"/>
    <row r="1042326" customFormat="1" x14ac:dyDescent="0.25"/>
    <row r="1042327" customFormat="1" x14ac:dyDescent="0.25"/>
    <row r="1042328" customFormat="1" x14ac:dyDescent="0.25"/>
    <row r="1042329" customFormat="1" x14ac:dyDescent="0.25"/>
    <row r="1042330" customFormat="1" x14ac:dyDescent="0.25"/>
    <row r="1042331" customFormat="1" x14ac:dyDescent="0.25"/>
    <row r="1042332" customFormat="1" x14ac:dyDescent="0.25"/>
    <row r="1042333" customFormat="1" x14ac:dyDescent="0.25"/>
    <row r="1042334" customFormat="1" x14ac:dyDescent="0.25"/>
    <row r="1042335" customFormat="1" x14ac:dyDescent="0.25"/>
    <row r="1042336" customFormat="1" x14ac:dyDescent="0.25"/>
    <row r="1042337" customFormat="1" x14ac:dyDescent="0.25"/>
    <row r="1042338" customFormat="1" x14ac:dyDescent="0.25"/>
    <row r="1042339" customFormat="1" x14ac:dyDescent="0.25"/>
    <row r="1042340" customFormat="1" x14ac:dyDescent="0.25"/>
    <row r="1042341" customFormat="1" x14ac:dyDescent="0.25"/>
    <row r="1042342" customFormat="1" x14ac:dyDescent="0.25"/>
    <row r="1042343" customFormat="1" x14ac:dyDescent="0.25"/>
    <row r="1042344" customFormat="1" x14ac:dyDescent="0.25"/>
    <row r="1042345" customFormat="1" x14ac:dyDescent="0.25"/>
    <row r="1042346" customFormat="1" x14ac:dyDescent="0.25"/>
    <row r="1042347" customFormat="1" x14ac:dyDescent="0.25"/>
    <row r="1042348" customFormat="1" x14ac:dyDescent="0.25"/>
    <row r="1042349" customFormat="1" x14ac:dyDescent="0.25"/>
    <row r="1042350" customFormat="1" x14ac:dyDescent="0.25"/>
    <row r="1042351" customFormat="1" x14ac:dyDescent="0.25"/>
    <row r="1042352" customFormat="1" x14ac:dyDescent="0.25"/>
    <row r="1042353" customFormat="1" x14ac:dyDescent="0.25"/>
    <row r="1042354" customFormat="1" x14ac:dyDescent="0.25"/>
    <row r="1042355" customFormat="1" x14ac:dyDescent="0.25"/>
    <row r="1042356" customFormat="1" x14ac:dyDescent="0.25"/>
    <row r="1042357" customFormat="1" x14ac:dyDescent="0.25"/>
    <row r="1042358" customFormat="1" x14ac:dyDescent="0.25"/>
    <row r="1042359" customFormat="1" x14ac:dyDescent="0.25"/>
    <row r="1042360" customFormat="1" x14ac:dyDescent="0.25"/>
    <row r="1042361" customFormat="1" x14ac:dyDescent="0.25"/>
    <row r="1042362" customFormat="1" x14ac:dyDescent="0.25"/>
    <row r="1042363" customFormat="1" x14ac:dyDescent="0.25"/>
    <row r="1042364" customFormat="1" x14ac:dyDescent="0.25"/>
    <row r="1042365" customFormat="1" x14ac:dyDescent="0.25"/>
    <row r="1042366" customFormat="1" x14ac:dyDescent="0.25"/>
    <row r="1042367" customFormat="1" x14ac:dyDescent="0.25"/>
    <row r="1042368" customFormat="1" x14ac:dyDescent="0.25"/>
    <row r="1042369" customFormat="1" x14ac:dyDescent="0.25"/>
    <row r="1042370" customFormat="1" x14ac:dyDescent="0.25"/>
    <row r="1042371" customFormat="1" x14ac:dyDescent="0.25"/>
    <row r="1042372" customFormat="1" x14ac:dyDescent="0.25"/>
    <row r="1042373" customFormat="1" x14ac:dyDescent="0.25"/>
    <row r="1042374" customFormat="1" x14ac:dyDescent="0.25"/>
    <row r="1042375" customFormat="1" x14ac:dyDescent="0.25"/>
    <row r="1042376" customFormat="1" x14ac:dyDescent="0.25"/>
    <row r="1042377" customFormat="1" x14ac:dyDescent="0.25"/>
    <row r="1042378" customFormat="1" x14ac:dyDescent="0.25"/>
    <row r="1042379" customFormat="1" x14ac:dyDescent="0.25"/>
    <row r="1042380" customFormat="1" x14ac:dyDescent="0.25"/>
    <row r="1042381" customFormat="1" x14ac:dyDescent="0.25"/>
    <row r="1042382" customFormat="1" x14ac:dyDescent="0.25"/>
    <row r="1042383" customFormat="1" x14ac:dyDescent="0.25"/>
    <row r="1042384" customFormat="1" x14ac:dyDescent="0.25"/>
    <row r="1042385" customFormat="1" x14ac:dyDescent="0.25"/>
    <row r="1042386" customFormat="1" x14ac:dyDescent="0.25"/>
    <row r="1042387" customFormat="1" x14ac:dyDescent="0.25"/>
    <row r="1042388" customFormat="1" x14ac:dyDescent="0.25"/>
    <row r="1042389" customFormat="1" x14ac:dyDescent="0.25"/>
    <row r="1042390" customFormat="1" x14ac:dyDescent="0.25"/>
    <row r="1042391" customFormat="1" x14ac:dyDescent="0.25"/>
    <row r="1042392" customFormat="1" x14ac:dyDescent="0.25"/>
    <row r="1042393" customFormat="1" x14ac:dyDescent="0.25"/>
    <row r="1042394" customFormat="1" x14ac:dyDescent="0.25"/>
    <row r="1042395" customFormat="1" x14ac:dyDescent="0.25"/>
    <row r="1042396" customFormat="1" x14ac:dyDescent="0.25"/>
    <row r="1042397" customFormat="1" x14ac:dyDescent="0.25"/>
    <row r="1042398" customFormat="1" x14ac:dyDescent="0.25"/>
    <row r="1042399" customFormat="1" x14ac:dyDescent="0.25"/>
    <row r="1042400" customFormat="1" x14ac:dyDescent="0.25"/>
    <row r="1042401" customFormat="1" x14ac:dyDescent="0.25"/>
    <row r="1042402" customFormat="1" x14ac:dyDescent="0.25"/>
    <row r="1042403" customFormat="1" x14ac:dyDescent="0.25"/>
    <row r="1042404" customFormat="1" x14ac:dyDescent="0.25"/>
    <row r="1042405" customFormat="1" x14ac:dyDescent="0.25"/>
    <row r="1042406" customFormat="1" x14ac:dyDescent="0.25"/>
    <row r="1042407" customFormat="1" x14ac:dyDescent="0.25"/>
    <row r="1042408" customFormat="1" x14ac:dyDescent="0.25"/>
    <row r="1042409" customFormat="1" x14ac:dyDescent="0.25"/>
    <row r="1042410" customFormat="1" x14ac:dyDescent="0.25"/>
    <row r="1042411" customFormat="1" x14ac:dyDescent="0.25"/>
    <row r="1042412" customFormat="1" x14ac:dyDescent="0.25"/>
    <row r="1042413" customFormat="1" x14ac:dyDescent="0.25"/>
    <row r="1042414" customFormat="1" x14ac:dyDescent="0.25"/>
    <row r="1042415" customFormat="1" x14ac:dyDescent="0.25"/>
    <row r="1042416" customFormat="1" x14ac:dyDescent="0.25"/>
    <row r="1042417" customFormat="1" x14ac:dyDescent="0.25"/>
    <row r="1042418" customFormat="1" x14ac:dyDescent="0.25"/>
    <row r="1042419" customFormat="1" x14ac:dyDescent="0.25"/>
    <row r="1042420" customFormat="1" x14ac:dyDescent="0.25"/>
    <row r="1042421" customFormat="1" x14ac:dyDescent="0.25"/>
    <row r="1042422" customFormat="1" x14ac:dyDescent="0.25"/>
    <row r="1042423" customFormat="1" x14ac:dyDescent="0.25"/>
    <row r="1042424" customFormat="1" x14ac:dyDescent="0.25"/>
    <row r="1042425" customFormat="1" x14ac:dyDescent="0.25"/>
    <row r="1042426" customFormat="1" x14ac:dyDescent="0.25"/>
    <row r="1042427" customFormat="1" x14ac:dyDescent="0.25"/>
    <row r="1042428" customFormat="1" x14ac:dyDescent="0.25"/>
    <row r="1042429" customFormat="1" x14ac:dyDescent="0.25"/>
    <row r="1042430" customFormat="1" x14ac:dyDescent="0.25"/>
    <row r="1042431" customFormat="1" x14ac:dyDescent="0.25"/>
    <row r="1042432" customFormat="1" x14ac:dyDescent="0.25"/>
    <row r="1042433" customFormat="1" x14ac:dyDescent="0.25"/>
    <row r="1042434" customFormat="1" x14ac:dyDescent="0.25"/>
    <row r="1042435" customFormat="1" x14ac:dyDescent="0.25"/>
    <row r="1042436" customFormat="1" x14ac:dyDescent="0.25"/>
    <row r="1042437" customFormat="1" x14ac:dyDescent="0.25"/>
    <row r="1042438" customFormat="1" x14ac:dyDescent="0.25"/>
    <row r="1042439" customFormat="1" x14ac:dyDescent="0.25"/>
    <row r="1042440" customFormat="1" x14ac:dyDescent="0.25"/>
    <row r="1042441" customFormat="1" x14ac:dyDescent="0.25"/>
    <row r="1042442" customFormat="1" x14ac:dyDescent="0.25"/>
    <row r="1042443" customFormat="1" x14ac:dyDescent="0.25"/>
    <row r="1042444" customFormat="1" x14ac:dyDescent="0.25"/>
    <row r="1042445" customFormat="1" x14ac:dyDescent="0.25"/>
    <row r="1042446" customFormat="1" x14ac:dyDescent="0.25"/>
    <row r="1042447" customFormat="1" x14ac:dyDescent="0.25"/>
    <row r="1042448" customFormat="1" x14ac:dyDescent="0.25"/>
    <row r="1042449" customFormat="1" x14ac:dyDescent="0.25"/>
    <row r="1042450" customFormat="1" x14ac:dyDescent="0.25"/>
    <row r="1042451" customFormat="1" x14ac:dyDescent="0.25"/>
    <row r="1042452" customFormat="1" x14ac:dyDescent="0.25"/>
    <row r="1042453" customFormat="1" x14ac:dyDescent="0.25"/>
    <row r="1042454" customFormat="1" x14ac:dyDescent="0.25"/>
    <row r="1042455" customFormat="1" x14ac:dyDescent="0.25"/>
    <row r="1042456" customFormat="1" x14ac:dyDescent="0.25"/>
    <row r="1042457" customFormat="1" x14ac:dyDescent="0.25"/>
    <row r="1042458" customFormat="1" x14ac:dyDescent="0.25"/>
    <row r="1042459" customFormat="1" x14ac:dyDescent="0.25"/>
    <row r="1042460" customFormat="1" x14ac:dyDescent="0.25"/>
    <row r="1042461" customFormat="1" x14ac:dyDescent="0.25"/>
    <row r="1042462" customFormat="1" x14ac:dyDescent="0.25"/>
    <row r="1042463" customFormat="1" x14ac:dyDescent="0.25"/>
    <row r="1042464" customFormat="1" x14ac:dyDescent="0.25"/>
    <row r="1042465" customFormat="1" x14ac:dyDescent="0.25"/>
    <row r="1042466" customFormat="1" x14ac:dyDescent="0.25"/>
    <row r="1042467" customFormat="1" x14ac:dyDescent="0.25"/>
    <row r="1042468" customFormat="1" x14ac:dyDescent="0.25"/>
    <row r="1042469" customFormat="1" x14ac:dyDescent="0.25"/>
    <row r="1042470" customFormat="1" x14ac:dyDescent="0.25"/>
    <row r="1042471" customFormat="1" x14ac:dyDescent="0.25"/>
    <row r="1042472" customFormat="1" x14ac:dyDescent="0.25"/>
    <row r="1042473" customFormat="1" x14ac:dyDescent="0.25"/>
    <row r="1042474" customFormat="1" x14ac:dyDescent="0.25"/>
    <row r="1042475" customFormat="1" x14ac:dyDescent="0.25"/>
    <row r="1042476" customFormat="1" x14ac:dyDescent="0.25"/>
    <row r="1042477" customFormat="1" x14ac:dyDescent="0.25"/>
    <row r="1042478" customFormat="1" x14ac:dyDescent="0.25"/>
    <row r="1042479" customFormat="1" x14ac:dyDescent="0.25"/>
    <row r="1042480" customFormat="1" x14ac:dyDescent="0.25"/>
    <row r="1042481" customFormat="1" x14ac:dyDescent="0.25"/>
    <row r="1042482" customFormat="1" x14ac:dyDescent="0.25"/>
    <row r="1042483" customFormat="1" x14ac:dyDescent="0.25"/>
    <row r="1042484" customFormat="1" x14ac:dyDescent="0.25"/>
    <row r="1042485" customFormat="1" x14ac:dyDescent="0.25"/>
    <row r="1042486" customFormat="1" x14ac:dyDescent="0.25"/>
    <row r="1042487" customFormat="1" x14ac:dyDescent="0.25"/>
    <row r="1042488" customFormat="1" x14ac:dyDescent="0.25"/>
    <row r="1042489" customFormat="1" x14ac:dyDescent="0.25"/>
    <row r="1042490" customFormat="1" x14ac:dyDescent="0.25"/>
    <row r="1042491" customFormat="1" x14ac:dyDescent="0.25"/>
    <row r="1042492" customFormat="1" x14ac:dyDescent="0.25"/>
    <row r="1042493" customFormat="1" x14ac:dyDescent="0.25"/>
    <row r="1042494" customFormat="1" x14ac:dyDescent="0.25"/>
    <row r="1042495" customFormat="1" x14ac:dyDescent="0.25"/>
    <row r="1042496" customFormat="1" x14ac:dyDescent="0.25"/>
    <row r="1042497" customFormat="1" x14ac:dyDescent="0.25"/>
    <row r="1042498" customFormat="1" x14ac:dyDescent="0.25"/>
    <row r="1042499" customFormat="1" x14ac:dyDescent="0.25"/>
    <row r="1042500" customFormat="1" x14ac:dyDescent="0.25"/>
    <row r="1042501" customFormat="1" x14ac:dyDescent="0.25"/>
    <row r="1042502" customFormat="1" x14ac:dyDescent="0.25"/>
    <row r="1042503" customFormat="1" x14ac:dyDescent="0.25"/>
    <row r="1042504" customFormat="1" x14ac:dyDescent="0.25"/>
    <row r="1042505" customFormat="1" x14ac:dyDescent="0.25"/>
    <row r="1042506" customFormat="1" x14ac:dyDescent="0.25"/>
    <row r="1042507" customFormat="1" x14ac:dyDescent="0.25"/>
    <row r="1042508" customFormat="1" x14ac:dyDescent="0.25"/>
    <row r="1042509" customFormat="1" x14ac:dyDescent="0.25"/>
    <row r="1042510" customFormat="1" x14ac:dyDescent="0.25"/>
    <row r="1042511" customFormat="1" x14ac:dyDescent="0.25"/>
    <row r="1042512" customFormat="1" x14ac:dyDescent="0.25"/>
    <row r="1042513" customFormat="1" x14ac:dyDescent="0.25"/>
    <row r="1042514" customFormat="1" x14ac:dyDescent="0.25"/>
    <row r="1042515" customFormat="1" x14ac:dyDescent="0.25"/>
    <row r="1042516" customFormat="1" x14ac:dyDescent="0.25"/>
    <row r="1042517" customFormat="1" x14ac:dyDescent="0.25"/>
    <row r="1042518" customFormat="1" x14ac:dyDescent="0.25"/>
    <row r="1042519" customFormat="1" x14ac:dyDescent="0.25"/>
    <row r="1042520" customFormat="1" x14ac:dyDescent="0.25"/>
    <row r="1042521" customFormat="1" x14ac:dyDescent="0.25"/>
    <row r="1042522" customFormat="1" x14ac:dyDescent="0.25"/>
    <row r="1042523" customFormat="1" x14ac:dyDescent="0.25"/>
    <row r="1042524" customFormat="1" x14ac:dyDescent="0.25"/>
    <row r="1042525" customFormat="1" x14ac:dyDescent="0.25"/>
    <row r="1042526" customFormat="1" x14ac:dyDescent="0.25"/>
    <row r="1042527" customFormat="1" x14ac:dyDescent="0.25"/>
    <row r="1042528" customFormat="1" x14ac:dyDescent="0.25"/>
    <row r="1042529" customFormat="1" x14ac:dyDescent="0.25"/>
    <row r="1042530" customFormat="1" x14ac:dyDescent="0.25"/>
    <row r="1042531" customFormat="1" x14ac:dyDescent="0.25"/>
    <row r="1042532" customFormat="1" x14ac:dyDescent="0.25"/>
    <row r="1042533" customFormat="1" x14ac:dyDescent="0.25"/>
    <row r="1042534" customFormat="1" x14ac:dyDescent="0.25"/>
    <row r="1042535" customFormat="1" x14ac:dyDescent="0.25"/>
    <row r="1042536" customFormat="1" x14ac:dyDescent="0.25"/>
    <row r="1042537" customFormat="1" x14ac:dyDescent="0.25"/>
    <row r="1042538" customFormat="1" x14ac:dyDescent="0.25"/>
    <row r="1042539" customFormat="1" x14ac:dyDescent="0.25"/>
    <row r="1042540" customFormat="1" x14ac:dyDescent="0.25"/>
    <row r="1042541" customFormat="1" x14ac:dyDescent="0.25"/>
    <row r="1042542" customFormat="1" x14ac:dyDescent="0.25"/>
    <row r="1042543" customFormat="1" x14ac:dyDescent="0.25"/>
    <row r="1042544" customFormat="1" x14ac:dyDescent="0.25"/>
    <row r="1042545" customFormat="1" x14ac:dyDescent="0.25"/>
    <row r="1042546" customFormat="1" x14ac:dyDescent="0.25"/>
    <row r="1042547" customFormat="1" x14ac:dyDescent="0.25"/>
    <row r="1042548" customFormat="1" x14ac:dyDescent="0.25"/>
    <row r="1042549" customFormat="1" x14ac:dyDescent="0.25"/>
    <row r="1042550" customFormat="1" x14ac:dyDescent="0.25"/>
    <row r="1042551" customFormat="1" x14ac:dyDescent="0.25"/>
    <row r="1042552" customFormat="1" x14ac:dyDescent="0.25"/>
    <row r="1042553" customFormat="1" x14ac:dyDescent="0.25"/>
    <row r="1042554" customFormat="1" x14ac:dyDescent="0.25"/>
    <row r="1042555" customFormat="1" x14ac:dyDescent="0.25"/>
    <row r="1042556" customFormat="1" x14ac:dyDescent="0.25"/>
    <row r="1042557" customFormat="1" x14ac:dyDescent="0.25"/>
    <row r="1042558" customFormat="1" x14ac:dyDescent="0.25"/>
    <row r="1042559" customFormat="1" x14ac:dyDescent="0.25"/>
    <row r="1042560" customFormat="1" x14ac:dyDescent="0.25"/>
    <row r="1042561" customFormat="1" x14ac:dyDescent="0.25"/>
    <row r="1042562" customFormat="1" x14ac:dyDescent="0.25"/>
    <row r="1042563" customFormat="1" x14ac:dyDescent="0.25"/>
    <row r="1042564" customFormat="1" x14ac:dyDescent="0.25"/>
    <row r="1042565" customFormat="1" x14ac:dyDescent="0.25"/>
    <row r="1042566" customFormat="1" x14ac:dyDescent="0.25"/>
    <row r="1042567" customFormat="1" x14ac:dyDescent="0.25"/>
    <row r="1042568" customFormat="1" x14ac:dyDescent="0.25"/>
    <row r="1042569" customFormat="1" x14ac:dyDescent="0.25"/>
    <row r="1042570" customFormat="1" x14ac:dyDescent="0.25"/>
    <row r="1042571" customFormat="1" x14ac:dyDescent="0.25"/>
    <row r="1042572" customFormat="1" x14ac:dyDescent="0.25"/>
    <row r="1042573" customFormat="1" x14ac:dyDescent="0.25"/>
    <row r="1042574" customFormat="1" x14ac:dyDescent="0.25"/>
    <row r="1042575" customFormat="1" x14ac:dyDescent="0.25"/>
    <row r="1042576" customFormat="1" x14ac:dyDescent="0.25"/>
    <row r="1042577" customFormat="1" x14ac:dyDescent="0.25"/>
    <row r="1042578" customFormat="1" x14ac:dyDescent="0.25"/>
    <row r="1042579" customFormat="1" x14ac:dyDescent="0.25"/>
    <row r="1042580" customFormat="1" x14ac:dyDescent="0.25"/>
    <row r="1042581" customFormat="1" x14ac:dyDescent="0.25"/>
    <row r="1042582" customFormat="1" x14ac:dyDescent="0.25"/>
    <row r="1042583" customFormat="1" x14ac:dyDescent="0.25"/>
    <row r="1042584" customFormat="1" x14ac:dyDescent="0.25"/>
    <row r="1042585" customFormat="1" x14ac:dyDescent="0.25"/>
    <row r="1042586" customFormat="1" x14ac:dyDescent="0.25"/>
    <row r="1042587" customFormat="1" x14ac:dyDescent="0.25"/>
    <row r="1042588" customFormat="1" x14ac:dyDescent="0.25"/>
    <row r="1042589" customFormat="1" x14ac:dyDescent="0.25"/>
    <row r="1042590" customFormat="1" x14ac:dyDescent="0.25"/>
    <row r="1042591" customFormat="1" x14ac:dyDescent="0.25"/>
    <row r="1042592" customFormat="1" x14ac:dyDescent="0.25"/>
    <row r="1042593" customFormat="1" x14ac:dyDescent="0.25"/>
    <row r="1042594" customFormat="1" x14ac:dyDescent="0.25"/>
    <row r="1042595" customFormat="1" x14ac:dyDescent="0.25"/>
    <row r="1042596" customFormat="1" x14ac:dyDescent="0.25"/>
    <row r="1042597" customFormat="1" x14ac:dyDescent="0.25"/>
    <row r="1042598" customFormat="1" x14ac:dyDescent="0.25"/>
    <row r="1042599" customFormat="1" x14ac:dyDescent="0.25"/>
    <row r="1042600" customFormat="1" x14ac:dyDescent="0.25"/>
    <row r="1042601" customFormat="1" x14ac:dyDescent="0.25"/>
    <row r="1042602" customFormat="1" x14ac:dyDescent="0.25"/>
    <row r="1042603" customFormat="1" x14ac:dyDescent="0.25"/>
    <row r="1042604" customFormat="1" x14ac:dyDescent="0.25"/>
    <row r="1042605" customFormat="1" x14ac:dyDescent="0.25"/>
    <row r="1042606" customFormat="1" x14ac:dyDescent="0.25"/>
    <row r="1042607" customFormat="1" x14ac:dyDescent="0.25"/>
    <row r="1042608" customFormat="1" x14ac:dyDescent="0.25"/>
    <row r="1042609" customFormat="1" x14ac:dyDescent="0.25"/>
    <row r="1042610" customFormat="1" x14ac:dyDescent="0.25"/>
    <row r="1042611" customFormat="1" x14ac:dyDescent="0.25"/>
    <row r="1042612" customFormat="1" x14ac:dyDescent="0.25"/>
    <row r="1042613" customFormat="1" x14ac:dyDescent="0.25"/>
    <row r="1042614" customFormat="1" x14ac:dyDescent="0.25"/>
    <row r="1042615" customFormat="1" x14ac:dyDescent="0.25"/>
    <row r="1042616" customFormat="1" x14ac:dyDescent="0.25"/>
    <row r="1042617" customFormat="1" x14ac:dyDescent="0.25"/>
    <row r="1042618" customFormat="1" x14ac:dyDescent="0.25"/>
    <row r="1042619" customFormat="1" x14ac:dyDescent="0.25"/>
    <row r="1042620" customFormat="1" x14ac:dyDescent="0.25"/>
    <row r="1042621" customFormat="1" x14ac:dyDescent="0.25"/>
    <row r="1042622" customFormat="1" x14ac:dyDescent="0.25"/>
    <row r="1042623" customFormat="1" x14ac:dyDescent="0.25"/>
    <row r="1042624" customFormat="1" x14ac:dyDescent="0.25"/>
    <row r="1042625" customFormat="1" x14ac:dyDescent="0.25"/>
    <row r="1042626" customFormat="1" x14ac:dyDescent="0.25"/>
    <row r="1042627" customFormat="1" x14ac:dyDescent="0.25"/>
    <row r="1042628" customFormat="1" x14ac:dyDescent="0.25"/>
    <row r="1042629" customFormat="1" x14ac:dyDescent="0.25"/>
    <row r="1042630" customFormat="1" x14ac:dyDescent="0.25"/>
    <row r="1042631" customFormat="1" x14ac:dyDescent="0.25"/>
    <row r="1042632" customFormat="1" x14ac:dyDescent="0.25"/>
    <row r="1042633" customFormat="1" x14ac:dyDescent="0.25"/>
    <row r="1042634" customFormat="1" x14ac:dyDescent="0.25"/>
    <row r="1042635" customFormat="1" x14ac:dyDescent="0.25"/>
    <row r="1042636" customFormat="1" x14ac:dyDescent="0.25"/>
    <row r="1042637" customFormat="1" x14ac:dyDescent="0.25"/>
    <row r="1042638" customFormat="1" x14ac:dyDescent="0.25"/>
    <row r="1042639" customFormat="1" x14ac:dyDescent="0.25"/>
    <row r="1042640" customFormat="1" x14ac:dyDescent="0.25"/>
    <row r="1042641" customFormat="1" x14ac:dyDescent="0.25"/>
    <row r="1042642" customFormat="1" x14ac:dyDescent="0.25"/>
    <row r="1042643" customFormat="1" x14ac:dyDescent="0.25"/>
    <row r="1042644" customFormat="1" x14ac:dyDescent="0.25"/>
    <row r="1042645" customFormat="1" x14ac:dyDescent="0.25"/>
    <row r="1042646" customFormat="1" x14ac:dyDescent="0.25"/>
    <row r="1042647" customFormat="1" x14ac:dyDescent="0.25"/>
    <row r="1042648" customFormat="1" x14ac:dyDescent="0.25"/>
    <row r="1042649" customFormat="1" x14ac:dyDescent="0.25"/>
    <row r="1042650" customFormat="1" x14ac:dyDescent="0.25"/>
    <row r="1042651" customFormat="1" x14ac:dyDescent="0.25"/>
    <row r="1042652" customFormat="1" x14ac:dyDescent="0.25"/>
    <row r="1042653" customFormat="1" x14ac:dyDescent="0.25"/>
    <row r="1042654" customFormat="1" x14ac:dyDescent="0.25"/>
    <row r="1042655" customFormat="1" x14ac:dyDescent="0.25"/>
    <row r="1042656" customFormat="1" x14ac:dyDescent="0.25"/>
    <row r="1042657" customFormat="1" x14ac:dyDescent="0.25"/>
    <row r="1042658" customFormat="1" x14ac:dyDescent="0.25"/>
    <row r="1042659" customFormat="1" x14ac:dyDescent="0.25"/>
    <row r="1042660" customFormat="1" x14ac:dyDescent="0.25"/>
    <row r="1042661" customFormat="1" x14ac:dyDescent="0.25"/>
    <row r="1042662" customFormat="1" x14ac:dyDescent="0.25"/>
    <row r="1042663" customFormat="1" x14ac:dyDescent="0.25"/>
    <row r="1042664" customFormat="1" x14ac:dyDescent="0.25"/>
    <row r="1042665" customFormat="1" x14ac:dyDescent="0.25"/>
    <row r="1042666" customFormat="1" x14ac:dyDescent="0.25"/>
    <row r="1042667" customFormat="1" x14ac:dyDescent="0.25"/>
    <row r="1042668" customFormat="1" x14ac:dyDescent="0.25"/>
    <row r="1042669" customFormat="1" x14ac:dyDescent="0.25"/>
    <row r="1042670" customFormat="1" x14ac:dyDescent="0.25"/>
    <row r="1042671" customFormat="1" x14ac:dyDescent="0.25"/>
    <row r="1042672" customFormat="1" x14ac:dyDescent="0.25"/>
    <row r="1042673" customFormat="1" x14ac:dyDescent="0.25"/>
    <row r="1042674" customFormat="1" x14ac:dyDescent="0.25"/>
    <row r="1042675" customFormat="1" x14ac:dyDescent="0.25"/>
    <row r="1042676" customFormat="1" x14ac:dyDescent="0.25"/>
    <row r="1042677" customFormat="1" x14ac:dyDescent="0.25"/>
    <row r="1042678" customFormat="1" x14ac:dyDescent="0.25"/>
    <row r="1042679" customFormat="1" x14ac:dyDescent="0.25"/>
    <row r="1042680" customFormat="1" x14ac:dyDescent="0.25"/>
    <row r="1042681" customFormat="1" x14ac:dyDescent="0.25"/>
    <row r="1042682" customFormat="1" x14ac:dyDescent="0.25"/>
    <row r="1042683" customFormat="1" x14ac:dyDescent="0.25"/>
    <row r="1042684" customFormat="1" x14ac:dyDescent="0.25"/>
    <row r="1042685" customFormat="1" x14ac:dyDescent="0.25"/>
    <row r="1042686" customFormat="1" x14ac:dyDescent="0.25"/>
    <row r="1042687" customFormat="1" x14ac:dyDescent="0.25"/>
    <row r="1042688" customFormat="1" x14ac:dyDescent="0.25"/>
    <row r="1042689" customFormat="1" x14ac:dyDescent="0.25"/>
    <row r="1042690" customFormat="1" x14ac:dyDescent="0.25"/>
    <row r="1042691" customFormat="1" x14ac:dyDescent="0.25"/>
    <row r="1042692" customFormat="1" x14ac:dyDescent="0.25"/>
    <row r="1042693" customFormat="1" x14ac:dyDescent="0.25"/>
    <row r="1042694" customFormat="1" x14ac:dyDescent="0.25"/>
    <row r="1042695" customFormat="1" x14ac:dyDescent="0.25"/>
    <row r="1042696" customFormat="1" x14ac:dyDescent="0.25"/>
    <row r="1042697" customFormat="1" x14ac:dyDescent="0.25"/>
    <row r="1042698" customFormat="1" x14ac:dyDescent="0.25"/>
    <row r="1042699" customFormat="1" x14ac:dyDescent="0.25"/>
    <row r="1042700" customFormat="1" x14ac:dyDescent="0.25"/>
    <row r="1042701" customFormat="1" x14ac:dyDescent="0.25"/>
    <row r="1042702" customFormat="1" x14ac:dyDescent="0.25"/>
    <row r="1042703" customFormat="1" x14ac:dyDescent="0.25"/>
    <row r="1042704" customFormat="1" x14ac:dyDescent="0.25"/>
    <row r="1042705" customFormat="1" x14ac:dyDescent="0.25"/>
    <row r="1042706" customFormat="1" x14ac:dyDescent="0.25"/>
    <row r="1042707" customFormat="1" x14ac:dyDescent="0.25"/>
    <row r="1042708" customFormat="1" x14ac:dyDescent="0.25"/>
    <row r="1042709" customFormat="1" x14ac:dyDescent="0.25"/>
    <row r="1042710" customFormat="1" x14ac:dyDescent="0.25"/>
    <row r="1042711" customFormat="1" x14ac:dyDescent="0.25"/>
    <row r="1042712" customFormat="1" x14ac:dyDescent="0.25"/>
    <row r="1042713" customFormat="1" x14ac:dyDescent="0.25"/>
    <row r="1042714" customFormat="1" x14ac:dyDescent="0.25"/>
    <row r="1042715" customFormat="1" x14ac:dyDescent="0.25"/>
    <row r="1042716" customFormat="1" x14ac:dyDescent="0.25"/>
    <row r="1042717" customFormat="1" x14ac:dyDescent="0.25"/>
    <row r="1042718" customFormat="1" x14ac:dyDescent="0.25"/>
    <row r="1042719" customFormat="1" x14ac:dyDescent="0.25"/>
    <row r="1042720" customFormat="1" x14ac:dyDescent="0.25"/>
    <row r="1042721" customFormat="1" x14ac:dyDescent="0.25"/>
    <row r="1042722" customFormat="1" x14ac:dyDescent="0.25"/>
    <row r="1042723" customFormat="1" x14ac:dyDescent="0.25"/>
    <row r="1042724" customFormat="1" x14ac:dyDescent="0.25"/>
    <row r="1042725" customFormat="1" x14ac:dyDescent="0.25"/>
    <row r="1042726" customFormat="1" x14ac:dyDescent="0.25"/>
    <row r="1042727" customFormat="1" x14ac:dyDescent="0.25"/>
    <row r="1042728" customFormat="1" x14ac:dyDescent="0.25"/>
    <row r="1042729" customFormat="1" x14ac:dyDescent="0.25"/>
    <row r="1042730" customFormat="1" x14ac:dyDescent="0.25"/>
    <row r="1042731" customFormat="1" x14ac:dyDescent="0.25"/>
    <row r="1042732" customFormat="1" x14ac:dyDescent="0.25"/>
    <row r="1042733" customFormat="1" x14ac:dyDescent="0.25"/>
    <row r="1042734" customFormat="1" x14ac:dyDescent="0.25"/>
    <row r="1042735" customFormat="1" x14ac:dyDescent="0.25"/>
    <row r="1042736" customFormat="1" x14ac:dyDescent="0.25"/>
    <row r="1042737" customFormat="1" x14ac:dyDescent="0.25"/>
    <row r="1042738" customFormat="1" x14ac:dyDescent="0.25"/>
    <row r="1042739" customFormat="1" x14ac:dyDescent="0.25"/>
    <row r="1042740" customFormat="1" x14ac:dyDescent="0.25"/>
    <row r="1042741" customFormat="1" x14ac:dyDescent="0.25"/>
    <row r="1042742" customFormat="1" x14ac:dyDescent="0.25"/>
    <row r="1042743" customFormat="1" x14ac:dyDescent="0.25"/>
    <row r="1042744" customFormat="1" x14ac:dyDescent="0.25"/>
    <row r="1042745" customFormat="1" x14ac:dyDescent="0.25"/>
    <row r="1042746" customFormat="1" x14ac:dyDescent="0.25"/>
    <row r="1042747" customFormat="1" x14ac:dyDescent="0.25"/>
    <row r="1042748" customFormat="1" x14ac:dyDescent="0.25"/>
    <row r="1042749" customFormat="1" x14ac:dyDescent="0.25"/>
    <row r="1042750" customFormat="1" x14ac:dyDescent="0.25"/>
    <row r="1042751" customFormat="1" x14ac:dyDescent="0.25"/>
    <row r="1042752" customFormat="1" x14ac:dyDescent="0.25"/>
    <row r="1042753" customFormat="1" x14ac:dyDescent="0.25"/>
    <row r="1042754" customFormat="1" x14ac:dyDescent="0.25"/>
    <row r="1042755" customFormat="1" x14ac:dyDescent="0.25"/>
    <row r="1042756" customFormat="1" x14ac:dyDescent="0.25"/>
    <row r="1042757" customFormat="1" x14ac:dyDescent="0.25"/>
    <row r="1042758" customFormat="1" x14ac:dyDescent="0.25"/>
    <row r="1042759" customFormat="1" x14ac:dyDescent="0.25"/>
    <row r="1042760" customFormat="1" x14ac:dyDescent="0.25"/>
    <row r="1042761" customFormat="1" x14ac:dyDescent="0.25"/>
    <row r="1042762" customFormat="1" x14ac:dyDescent="0.25"/>
    <row r="1042763" customFormat="1" x14ac:dyDescent="0.25"/>
    <row r="1042764" customFormat="1" x14ac:dyDescent="0.25"/>
    <row r="1042765" customFormat="1" x14ac:dyDescent="0.25"/>
    <row r="1042766" customFormat="1" x14ac:dyDescent="0.25"/>
    <row r="1042767" customFormat="1" x14ac:dyDescent="0.25"/>
    <row r="1042768" customFormat="1" x14ac:dyDescent="0.25"/>
    <row r="1042769" customFormat="1" x14ac:dyDescent="0.25"/>
    <row r="1042770" customFormat="1" x14ac:dyDescent="0.25"/>
    <row r="1042771" customFormat="1" x14ac:dyDescent="0.25"/>
    <row r="1042772" customFormat="1" x14ac:dyDescent="0.25"/>
    <row r="1042773" customFormat="1" x14ac:dyDescent="0.25"/>
    <row r="1042774" customFormat="1" x14ac:dyDescent="0.25"/>
    <row r="1042775" customFormat="1" x14ac:dyDescent="0.25"/>
    <row r="1042776" customFormat="1" x14ac:dyDescent="0.25"/>
    <row r="1042777" customFormat="1" x14ac:dyDescent="0.25"/>
    <row r="1042778" customFormat="1" x14ac:dyDescent="0.25"/>
    <row r="1042779" customFormat="1" x14ac:dyDescent="0.25"/>
    <row r="1042780" customFormat="1" x14ac:dyDescent="0.25"/>
    <row r="1042781" customFormat="1" x14ac:dyDescent="0.25"/>
    <row r="1042782" customFormat="1" x14ac:dyDescent="0.25"/>
    <row r="1042783" customFormat="1" x14ac:dyDescent="0.25"/>
    <row r="1042784" customFormat="1" x14ac:dyDescent="0.25"/>
    <row r="1042785" customFormat="1" x14ac:dyDescent="0.25"/>
    <row r="1042786" customFormat="1" x14ac:dyDescent="0.25"/>
    <row r="1042787" customFormat="1" x14ac:dyDescent="0.25"/>
    <row r="1042788" customFormat="1" x14ac:dyDescent="0.25"/>
    <row r="1042789" customFormat="1" x14ac:dyDescent="0.25"/>
    <row r="1042790" customFormat="1" x14ac:dyDescent="0.25"/>
    <row r="1042791" customFormat="1" x14ac:dyDescent="0.25"/>
    <row r="1042792" customFormat="1" x14ac:dyDescent="0.25"/>
    <row r="1042793" customFormat="1" x14ac:dyDescent="0.25"/>
    <row r="1042794" customFormat="1" x14ac:dyDescent="0.25"/>
    <row r="1042795" customFormat="1" x14ac:dyDescent="0.25"/>
    <row r="1042796" customFormat="1" x14ac:dyDescent="0.25"/>
    <row r="1042797" customFormat="1" x14ac:dyDescent="0.25"/>
    <row r="1042798" customFormat="1" x14ac:dyDescent="0.25"/>
    <row r="1042799" customFormat="1" x14ac:dyDescent="0.25"/>
    <row r="1042800" customFormat="1" x14ac:dyDescent="0.25"/>
    <row r="1042801" customFormat="1" x14ac:dyDescent="0.25"/>
    <row r="1042802" customFormat="1" x14ac:dyDescent="0.25"/>
    <row r="1042803" customFormat="1" x14ac:dyDescent="0.25"/>
    <row r="1042804" customFormat="1" x14ac:dyDescent="0.25"/>
    <row r="1042805" customFormat="1" x14ac:dyDescent="0.25"/>
    <row r="1042806" customFormat="1" x14ac:dyDescent="0.25"/>
    <row r="1042807" customFormat="1" x14ac:dyDescent="0.25"/>
    <row r="1042808" customFormat="1" x14ac:dyDescent="0.25"/>
    <row r="1042809" customFormat="1" x14ac:dyDescent="0.25"/>
    <row r="1042810" customFormat="1" x14ac:dyDescent="0.25"/>
    <row r="1042811" customFormat="1" x14ac:dyDescent="0.25"/>
    <row r="1042812" customFormat="1" x14ac:dyDescent="0.25"/>
    <row r="1042813" customFormat="1" x14ac:dyDescent="0.25"/>
    <row r="1042814" customFormat="1" x14ac:dyDescent="0.25"/>
    <row r="1042815" customFormat="1" x14ac:dyDescent="0.25"/>
    <row r="1042816" customFormat="1" x14ac:dyDescent="0.25"/>
    <row r="1042817" customFormat="1" x14ac:dyDescent="0.25"/>
    <row r="1042818" customFormat="1" x14ac:dyDescent="0.25"/>
    <row r="1042819" customFormat="1" x14ac:dyDescent="0.25"/>
    <row r="1042820" customFormat="1" x14ac:dyDescent="0.25"/>
    <row r="1042821" customFormat="1" x14ac:dyDescent="0.25"/>
    <row r="1042822" customFormat="1" x14ac:dyDescent="0.25"/>
    <row r="1042823" customFormat="1" x14ac:dyDescent="0.25"/>
    <row r="1042824" customFormat="1" x14ac:dyDescent="0.25"/>
    <row r="1042825" customFormat="1" x14ac:dyDescent="0.25"/>
    <row r="1042826" customFormat="1" x14ac:dyDescent="0.25"/>
    <row r="1042827" customFormat="1" x14ac:dyDescent="0.25"/>
    <row r="1042828" customFormat="1" x14ac:dyDescent="0.25"/>
    <row r="1042829" customFormat="1" x14ac:dyDescent="0.25"/>
    <row r="1042830" customFormat="1" x14ac:dyDescent="0.25"/>
    <row r="1042831" customFormat="1" x14ac:dyDescent="0.25"/>
    <row r="1042832" customFormat="1" x14ac:dyDescent="0.25"/>
    <row r="1042833" customFormat="1" x14ac:dyDescent="0.25"/>
    <row r="1042834" customFormat="1" x14ac:dyDescent="0.25"/>
    <row r="1042835" customFormat="1" x14ac:dyDescent="0.25"/>
    <row r="1042836" customFormat="1" x14ac:dyDescent="0.25"/>
    <row r="1042837" customFormat="1" x14ac:dyDescent="0.25"/>
    <row r="1042838" customFormat="1" x14ac:dyDescent="0.25"/>
    <row r="1042839" customFormat="1" x14ac:dyDescent="0.25"/>
    <row r="1042840" customFormat="1" x14ac:dyDescent="0.25"/>
    <row r="1042841" customFormat="1" x14ac:dyDescent="0.25"/>
    <row r="1042842" customFormat="1" x14ac:dyDescent="0.25"/>
    <row r="1042843" customFormat="1" x14ac:dyDescent="0.25"/>
    <row r="1042844" customFormat="1" x14ac:dyDescent="0.25"/>
    <row r="1042845" customFormat="1" x14ac:dyDescent="0.25"/>
    <row r="1042846" customFormat="1" x14ac:dyDescent="0.25"/>
    <row r="1042847" customFormat="1" x14ac:dyDescent="0.25"/>
    <row r="1042848" customFormat="1" x14ac:dyDescent="0.25"/>
    <row r="1042849" customFormat="1" x14ac:dyDescent="0.25"/>
    <row r="1042850" customFormat="1" x14ac:dyDescent="0.25"/>
    <row r="1042851" customFormat="1" x14ac:dyDescent="0.25"/>
    <row r="1042852" customFormat="1" x14ac:dyDescent="0.25"/>
    <row r="1042853" customFormat="1" x14ac:dyDescent="0.25"/>
    <row r="1042854" customFormat="1" x14ac:dyDescent="0.25"/>
    <row r="1042855" customFormat="1" x14ac:dyDescent="0.25"/>
    <row r="1042856" customFormat="1" x14ac:dyDescent="0.25"/>
    <row r="1042857" customFormat="1" x14ac:dyDescent="0.25"/>
    <row r="1042858" customFormat="1" x14ac:dyDescent="0.25"/>
    <row r="1042859" customFormat="1" x14ac:dyDescent="0.25"/>
    <row r="1042860" customFormat="1" x14ac:dyDescent="0.25"/>
    <row r="1042861" customFormat="1" x14ac:dyDescent="0.25"/>
    <row r="1042862" customFormat="1" x14ac:dyDescent="0.25"/>
    <row r="1042863" customFormat="1" x14ac:dyDescent="0.25"/>
    <row r="1042864" customFormat="1" x14ac:dyDescent="0.25"/>
    <row r="1042865" customFormat="1" x14ac:dyDescent="0.25"/>
    <row r="1042866" customFormat="1" x14ac:dyDescent="0.25"/>
    <row r="1042867" customFormat="1" x14ac:dyDescent="0.25"/>
    <row r="1042868" customFormat="1" x14ac:dyDescent="0.25"/>
    <row r="1042869" customFormat="1" x14ac:dyDescent="0.25"/>
    <row r="1042870" customFormat="1" x14ac:dyDescent="0.25"/>
    <row r="1042871" customFormat="1" x14ac:dyDescent="0.25"/>
    <row r="1042872" customFormat="1" x14ac:dyDescent="0.25"/>
    <row r="1042873" customFormat="1" x14ac:dyDescent="0.25"/>
    <row r="1042874" customFormat="1" x14ac:dyDescent="0.25"/>
    <row r="1042875" customFormat="1" x14ac:dyDescent="0.25"/>
    <row r="1042876" customFormat="1" x14ac:dyDescent="0.25"/>
    <row r="1042877" customFormat="1" x14ac:dyDescent="0.25"/>
    <row r="1042878" customFormat="1" x14ac:dyDescent="0.25"/>
    <row r="1042879" customFormat="1" x14ac:dyDescent="0.25"/>
    <row r="1042880" customFormat="1" x14ac:dyDescent="0.25"/>
    <row r="1042881" customFormat="1" x14ac:dyDescent="0.25"/>
    <row r="1042882" customFormat="1" x14ac:dyDescent="0.25"/>
    <row r="1042883" customFormat="1" x14ac:dyDescent="0.25"/>
    <row r="1042884" customFormat="1" x14ac:dyDescent="0.25"/>
    <row r="1042885" customFormat="1" x14ac:dyDescent="0.25"/>
    <row r="1042886" customFormat="1" x14ac:dyDescent="0.25"/>
    <row r="1042887" customFormat="1" x14ac:dyDescent="0.25"/>
    <row r="1042888" customFormat="1" x14ac:dyDescent="0.25"/>
    <row r="1042889" customFormat="1" x14ac:dyDescent="0.25"/>
    <row r="1042890" customFormat="1" x14ac:dyDescent="0.25"/>
    <row r="1042891" customFormat="1" x14ac:dyDescent="0.25"/>
    <row r="1042892" customFormat="1" x14ac:dyDescent="0.25"/>
    <row r="1042893" customFormat="1" x14ac:dyDescent="0.25"/>
    <row r="1042894" customFormat="1" x14ac:dyDescent="0.25"/>
    <row r="1042895" customFormat="1" x14ac:dyDescent="0.25"/>
    <row r="1042896" customFormat="1" x14ac:dyDescent="0.25"/>
    <row r="1042897" customFormat="1" x14ac:dyDescent="0.25"/>
    <row r="1042898" customFormat="1" x14ac:dyDescent="0.25"/>
    <row r="1042899" customFormat="1" x14ac:dyDescent="0.25"/>
    <row r="1042900" customFormat="1" x14ac:dyDescent="0.25"/>
    <row r="1042901" customFormat="1" x14ac:dyDescent="0.25"/>
    <row r="1042902" customFormat="1" x14ac:dyDescent="0.25"/>
    <row r="1042903" customFormat="1" x14ac:dyDescent="0.25"/>
    <row r="1042904" customFormat="1" x14ac:dyDescent="0.25"/>
    <row r="1042905" customFormat="1" x14ac:dyDescent="0.25"/>
    <row r="1042906" customFormat="1" x14ac:dyDescent="0.25"/>
    <row r="1042907" customFormat="1" x14ac:dyDescent="0.25"/>
    <row r="1042908" customFormat="1" x14ac:dyDescent="0.25"/>
    <row r="1042909" customFormat="1" x14ac:dyDescent="0.25"/>
    <row r="1042910" customFormat="1" x14ac:dyDescent="0.25"/>
    <row r="1042911" customFormat="1" x14ac:dyDescent="0.25"/>
    <row r="1042912" customFormat="1" x14ac:dyDescent="0.25"/>
    <row r="1042913" customFormat="1" x14ac:dyDescent="0.25"/>
    <row r="1042914" customFormat="1" x14ac:dyDescent="0.25"/>
    <row r="1042915" customFormat="1" x14ac:dyDescent="0.25"/>
    <row r="1042916" customFormat="1" x14ac:dyDescent="0.25"/>
    <row r="1042917" customFormat="1" x14ac:dyDescent="0.25"/>
    <row r="1042918" customFormat="1" x14ac:dyDescent="0.25"/>
    <row r="1042919" customFormat="1" x14ac:dyDescent="0.25"/>
    <row r="1042920" customFormat="1" x14ac:dyDescent="0.25"/>
    <row r="1042921" customFormat="1" x14ac:dyDescent="0.25"/>
    <row r="1042922" customFormat="1" x14ac:dyDescent="0.25"/>
    <row r="1042923" customFormat="1" x14ac:dyDescent="0.25"/>
    <row r="1042924" customFormat="1" x14ac:dyDescent="0.25"/>
    <row r="1042925" customFormat="1" x14ac:dyDescent="0.25"/>
    <row r="1042926" customFormat="1" x14ac:dyDescent="0.25"/>
    <row r="1042927" customFormat="1" x14ac:dyDescent="0.25"/>
    <row r="1042928" customFormat="1" x14ac:dyDescent="0.25"/>
    <row r="1042929" customFormat="1" x14ac:dyDescent="0.25"/>
    <row r="1042930" customFormat="1" x14ac:dyDescent="0.25"/>
    <row r="1042931" customFormat="1" x14ac:dyDescent="0.25"/>
    <row r="1042932" customFormat="1" x14ac:dyDescent="0.25"/>
    <row r="1042933" customFormat="1" x14ac:dyDescent="0.25"/>
    <row r="1042934" customFormat="1" x14ac:dyDescent="0.25"/>
    <row r="1042935" customFormat="1" x14ac:dyDescent="0.25"/>
    <row r="1042936" customFormat="1" x14ac:dyDescent="0.25"/>
    <row r="1042937" customFormat="1" x14ac:dyDescent="0.25"/>
    <row r="1042938" customFormat="1" x14ac:dyDescent="0.25"/>
    <row r="1042939" customFormat="1" x14ac:dyDescent="0.25"/>
    <row r="1042940" customFormat="1" x14ac:dyDescent="0.25"/>
    <row r="1042941" customFormat="1" x14ac:dyDescent="0.25"/>
    <row r="1042942" customFormat="1" x14ac:dyDescent="0.25"/>
    <row r="1042943" customFormat="1" x14ac:dyDescent="0.25"/>
    <row r="1042944" customFormat="1" x14ac:dyDescent="0.25"/>
    <row r="1042945" customFormat="1" x14ac:dyDescent="0.25"/>
    <row r="1042946" customFormat="1" x14ac:dyDescent="0.25"/>
    <row r="1042947" customFormat="1" x14ac:dyDescent="0.25"/>
    <row r="1042948" customFormat="1" x14ac:dyDescent="0.25"/>
    <row r="1042949" customFormat="1" x14ac:dyDescent="0.25"/>
    <row r="1042950" customFormat="1" x14ac:dyDescent="0.25"/>
    <row r="1042951" customFormat="1" x14ac:dyDescent="0.25"/>
    <row r="1042952" customFormat="1" x14ac:dyDescent="0.25"/>
    <row r="1042953" customFormat="1" x14ac:dyDescent="0.25"/>
    <row r="1042954" customFormat="1" x14ac:dyDescent="0.25"/>
    <row r="1042955" customFormat="1" x14ac:dyDescent="0.25"/>
    <row r="1042956" customFormat="1" x14ac:dyDescent="0.25"/>
    <row r="1042957" customFormat="1" x14ac:dyDescent="0.25"/>
    <row r="1042958" customFormat="1" x14ac:dyDescent="0.25"/>
    <row r="1042959" customFormat="1" x14ac:dyDescent="0.25"/>
    <row r="1042960" customFormat="1" x14ac:dyDescent="0.25"/>
    <row r="1042961" customFormat="1" x14ac:dyDescent="0.25"/>
    <row r="1042962" customFormat="1" x14ac:dyDescent="0.25"/>
    <row r="1042963" customFormat="1" x14ac:dyDescent="0.25"/>
    <row r="1042964" customFormat="1" x14ac:dyDescent="0.25"/>
    <row r="1042965" customFormat="1" x14ac:dyDescent="0.25"/>
    <row r="1042966" customFormat="1" x14ac:dyDescent="0.25"/>
    <row r="1042967" customFormat="1" x14ac:dyDescent="0.25"/>
    <row r="1042968" customFormat="1" x14ac:dyDescent="0.25"/>
    <row r="1042969" customFormat="1" x14ac:dyDescent="0.25"/>
    <row r="1042970" customFormat="1" x14ac:dyDescent="0.25"/>
    <row r="1042971" customFormat="1" x14ac:dyDescent="0.25"/>
    <row r="1042972" customFormat="1" x14ac:dyDescent="0.25"/>
    <row r="1042973" customFormat="1" x14ac:dyDescent="0.25"/>
    <row r="1042974" customFormat="1" x14ac:dyDescent="0.25"/>
    <row r="1042975" customFormat="1" x14ac:dyDescent="0.25"/>
    <row r="1042976" customFormat="1" x14ac:dyDescent="0.25"/>
    <row r="1042977" customFormat="1" x14ac:dyDescent="0.25"/>
    <row r="1042978" customFormat="1" x14ac:dyDescent="0.25"/>
    <row r="1042979" customFormat="1" x14ac:dyDescent="0.25"/>
    <row r="1042980" customFormat="1" x14ac:dyDescent="0.25"/>
    <row r="1042981" customFormat="1" x14ac:dyDescent="0.25"/>
    <row r="1042982" customFormat="1" x14ac:dyDescent="0.25"/>
    <row r="1042983" customFormat="1" x14ac:dyDescent="0.25"/>
    <row r="1042984" customFormat="1" x14ac:dyDescent="0.25"/>
    <row r="1042985" customFormat="1" x14ac:dyDescent="0.25"/>
    <row r="1042986" customFormat="1" x14ac:dyDescent="0.25"/>
    <row r="1042987" customFormat="1" x14ac:dyDescent="0.25"/>
    <row r="1042988" customFormat="1" x14ac:dyDescent="0.25"/>
    <row r="1042989" customFormat="1" x14ac:dyDescent="0.25"/>
    <row r="1042990" customFormat="1" x14ac:dyDescent="0.25"/>
    <row r="1042991" customFormat="1" x14ac:dyDescent="0.25"/>
    <row r="1042992" customFormat="1" x14ac:dyDescent="0.25"/>
    <row r="1042993" customFormat="1" x14ac:dyDescent="0.25"/>
    <row r="1042994" customFormat="1" x14ac:dyDescent="0.25"/>
    <row r="1042995" customFormat="1" x14ac:dyDescent="0.25"/>
    <row r="1042996" customFormat="1" x14ac:dyDescent="0.25"/>
    <row r="1042997" customFormat="1" x14ac:dyDescent="0.25"/>
    <row r="1042998" customFormat="1" x14ac:dyDescent="0.25"/>
    <row r="1042999" customFormat="1" x14ac:dyDescent="0.25"/>
    <row r="1043000" customFormat="1" x14ac:dyDescent="0.25"/>
    <row r="1043001" customFormat="1" x14ac:dyDescent="0.25"/>
    <row r="1043002" customFormat="1" x14ac:dyDescent="0.25"/>
    <row r="1043003" customFormat="1" x14ac:dyDescent="0.25"/>
    <row r="1043004" customFormat="1" x14ac:dyDescent="0.25"/>
    <row r="1043005" customFormat="1" x14ac:dyDescent="0.25"/>
    <row r="1043006" customFormat="1" x14ac:dyDescent="0.25"/>
    <row r="1043007" customFormat="1" x14ac:dyDescent="0.25"/>
    <row r="1043008" customFormat="1" x14ac:dyDescent="0.25"/>
    <row r="1043009" customFormat="1" x14ac:dyDescent="0.25"/>
    <row r="1043010" customFormat="1" x14ac:dyDescent="0.25"/>
    <row r="1043011" customFormat="1" x14ac:dyDescent="0.25"/>
    <row r="1043012" customFormat="1" x14ac:dyDescent="0.25"/>
    <row r="1043013" customFormat="1" x14ac:dyDescent="0.25"/>
    <row r="1043014" customFormat="1" x14ac:dyDescent="0.25"/>
    <row r="1043015" customFormat="1" x14ac:dyDescent="0.25"/>
    <row r="1043016" customFormat="1" x14ac:dyDescent="0.25"/>
    <row r="1043017" customFormat="1" x14ac:dyDescent="0.25"/>
    <row r="1043018" customFormat="1" x14ac:dyDescent="0.25"/>
    <row r="1043019" customFormat="1" x14ac:dyDescent="0.25"/>
    <row r="1043020" customFormat="1" x14ac:dyDescent="0.25"/>
    <row r="1043021" customFormat="1" x14ac:dyDescent="0.25"/>
    <row r="1043022" customFormat="1" x14ac:dyDescent="0.25"/>
    <row r="1043023" customFormat="1" x14ac:dyDescent="0.25"/>
    <row r="1043024" customFormat="1" x14ac:dyDescent="0.25"/>
    <row r="1043025" customFormat="1" x14ac:dyDescent="0.25"/>
    <row r="1043026" customFormat="1" x14ac:dyDescent="0.25"/>
    <row r="1043027" customFormat="1" x14ac:dyDescent="0.25"/>
    <row r="1043028" customFormat="1" x14ac:dyDescent="0.25"/>
    <row r="1043029" customFormat="1" x14ac:dyDescent="0.25"/>
    <row r="1043030" customFormat="1" x14ac:dyDescent="0.25"/>
    <row r="1043031" customFormat="1" x14ac:dyDescent="0.25"/>
    <row r="1043032" customFormat="1" x14ac:dyDescent="0.25"/>
    <row r="1043033" customFormat="1" x14ac:dyDescent="0.25"/>
    <row r="1043034" customFormat="1" x14ac:dyDescent="0.25"/>
    <row r="1043035" customFormat="1" x14ac:dyDescent="0.25"/>
    <row r="1043036" customFormat="1" x14ac:dyDescent="0.25"/>
    <row r="1043037" customFormat="1" x14ac:dyDescent="0.25"/>
    <row r="1043038" customFormat="1" x14ac:dyDescent="0.25"/>
    <row r="1043039" customFormat="1" x14ac:dyDescent="0.25"/>
    <row r="1043040" customFormat="1" x14ac:dyDescent="0.25"/>
    <row r="1043041" customFormat="1" x14ac:dyDescent="0.25"/>
    <row r="1043042" customFormat="1" x14ac:dyDescent="0.25"/>
    <row r="1043043" customFormat="1" x14ac:dyDescent="0.25"/>
    <row r="1043044" customFormat="1" x14ac:dyDescent="0.25"/>
    <row r="1043045" customFormat="1" x14ac:dyDescent="0.25"/>
    <row r="1043046" customFormat="1" x14ac:dyDescent="0.25"/>
    <row r="1043047" customFormat="1" x14ac:dyDescent="0.25"/>
    <row r="1043048" customFormat="1" x14ac:dyDescent="0.25"/>
    <row r="1043049" customFormat="1" x14ac:dyDescent="0.25"/>
    <row r="1043050" customFormat="1" x14ac:dyDescent="0.25"/>
    <row r="1043051" customFormat="1" x14ac:dyDescent="0.25"/>
    <row r="1043052" customFormat="1" x14ac:dyDescent="0.25"/>
    <row r="1043053" customFormat="1" x14ac:dyDescent="0.25"/>
    <row r="1043054" customFormat="1" x14ac:dyDescent="0.25"/>
    <row r="1043055" customFormat="1" x14ac:dyDescent="0.25"/>
    <row r="1043056" customFormat="1" x14ac:dyDescent="0.25"/>
    <row r="1043057" customFormat="1" x14ac:dyDescent="0.25"/>
    <row r="1043058" customFormat="1" x14ac:dyDescent="0.25"/>
    <row r="1043059" customFormat="1" x14ac:dyDescent="0.25"/>
    <row r="1043060" customFormat="1" x14ac:dyDescent="0.25"/>
    <row r="1043061" customFormat="1" x14ac:dyDescent="0.25"/>
    <row r="1043062" customFormat="1" x14ac:dyDescent="0.25"/>
    <row r="1043063" customFormat="1" x14ac:dyDescent="0.25"/>
    <row r="1043064" customFormat="1" x14ac:dyDescent="0.25"/>
    <row r="1043065" customFormat="1" x14ac:dyDescent="0.25"/>
    <row r="1043066" customFormat="1" x14ac:dyDescent="0.25"/>
    <row r="1043067" customFormat="1" x14ac:dyDescent="0.25"/>
    <row r="1043068" customFormat="1" x14ac:dyDescent="0.25"/>
    <row r="1043069" customFormat="1" x14ac:dyDescent="0.25"/>
    <row r="1043070" customFormat="1" x14ac:dyDescent="0.25"/>
    <row r="1043071" customFormat="1" x14ac:dyDescent="0.25"/>
    <row r="1043072" customFormat="1" x14ac:dyDescent="0.25"/>
    <row r="1043073" customFormat="1" x14ac:dyDescent="0.25"/>
    <row r="1043074" customFormat="1" x14ac:dyDescent="0.25"/>
    <row r="1043075" customFormat="1" x14ac:dyDescent="0.25"/>
    <row r="1043076" customFormat="1" x14ac:dyDescent="0.25"/>
    <row r="1043077" customFormat="1" x14ac:dyDescent="0.25"/>
    <row r="1043078" customFormat="1" x14ac:dyDescent="0.25"/>
    <row r="1043079" customFormat="1" x14ac:dyDescent="0.25"/>
    <row r="1043080" customFormat="1" x14ac:dyDescent="0.25"/>
    <row r="1043081" customFormat="1" x14ac:dyDescent="0.25"/>
    <row r="1043082" customFormat="1" x14ac:dyDescent="0.25"/>
    <row r="1043083" customFormat="1" x14ac:dyDescent="0.25"/>
    <row r="1043084" customFormat="1" x14ac:dyDescent="0.25"/>
    <row r="1043085" customFormat="1" x14ac:dyDescent="0.25"/>
    <row r="1043086" customFormat="1" x14ac:dyDescent="0.25"/>
    <row r="1043087" customFormat="1" x14ac:dyDescent="0.25"/>
    <row r="1043088" customFormat="1" x14ac:dyDescent="0.25"/>
    <row r="1043089" customFormat="1" x14ac:dyDescent="0.25"/>
    <row r="1043090" customFormat="1" x14ac:dyDescent="0.25"/>
    <row r="1043091" customFormat="1" x14ac:dyDescent="0.25"/>
    <row r="1043092" customFormat="1" x14ac:dyDescent="0.25"/>
    <row r="1043093" customFormat="1" x14ac:dyDescent="0.25"/>
    <row r="1043094" customFormat="1" x14ac:dyDescent="0.25"/>
    <row r="1043095" customFormat="1" x14ac:dyDescent="0.25"/>
    <row r="1043096" customFormat="1" x14ac:dyDescent="0.25"/>
    <row r="1043097" customFormat="1" x14ac:dyDescent="0.25"/>
    <row r="1043098" customFormat="1" x14ac:dyDescent="0.25"/>
    <row r="1043099" customFormat="1" x14ac:dyDescent="0.25"/>
    <row r="1043100" customFormat="1" x14ac:dyDescent="0.25"/>
    <row r="1043101" customFormat="1" x14ac:dyDescent="0.25"/>
    <row r="1043102" customFormat="1" x14ac:dyDescent="0.25"/>
    <row r="1043103" customFormat="1" x14ac:dyDescent="0.25"/>
    <row r="1043104" customFormat="1" x14ac:dyDescent="0.25"/>
    <row r="1043105" customFormat="1" x14ac:dyDescent="0.25"/>
    <row r="1043106" customFormat="1" x14ac:dyDescent="0.25"/>
    <row r="1043107" customFormat="1" x14ac:dyDescent="0.25"/>
    <row r="1043108" customFormat="1" x14ac:dyDescent="0.25"/>
    <row r="1043109" customFormat="1" x14ac:dyDescent="0.25"/>
    <row r="1043110" customFormat="1" x14ac:dyDescent="0.25"/>
    <row r="1043111" customFormat="1" x14ac:dyDescent="0.25"/>
    <row r="1043112" customFormat="1" x14ac:dyDescent="0.25"/>
    <row r="1043113" customFormat="1" x14ac:dyDescent="0.25"/>
    <row r="1043114" customFormat="1" x14ac:dyDescent="0.25"/>
    <row r="1043115" customFormat="1" x14ac:dyDescent="0.25"/>
    <row r="1043116" customFormat="1" x14ac:dyDescent="0.25"/>
    <row r="1043117" customFormat="1" x14ac:dyDescent="0.25"/>
    <row r="1043118" customFormat="1" x14ac:dyDescent="0.25"/>
    <row r="1043119" customFormat="1" x14ac:dyDescent="0.25"/>
    <row r="1043120" customFormat="1" x14ac:dyDescent="0.25"/>
    <row r="1043121" customFormat="1" x14ac:dyDescent="0.25"/>
    <row r="1043122" customFormat="1" x14ac:dyDescent="0.25"/>
    <row r="1043123" customFormat="1" x14ac:dyDescent="0.25"/>
    <row r="1043124" customFormat="1" x14ac:dyDescent="0.25"/>
    <row r="1043125" customFormat="1" x14ac:dyDescent="0.25"/>
    <row r="1043126" customFormat="1" x14ac:dyDescent="0.25"/>
    <row r="1043127" customFormat="1" x14ac:dyDescent="0.25"/>
    <row r="1043128" customFormat="1" x14ac:dyDescent="0.25"/>
    <row r="1043129" customFormat="1" x14ac:dyDescent="0.25"/>
    <row r="1043130" customFormat="1" x14ac:dyDescent="0.25"/>
    <row r="1043131" customFormat="1" x14ac:dyDescent="0.25"/>
    <row r="1043132" customFormat="1" x14ac:dyDescent="0.25"/>
    <row r="1043133" customFormat="1" x14ac:dyDescent="0.25"/>
    <row r="1043134" customFormat="1" x14ac:dyDescent="0.25"/>
    <row r="1043135" customFormat="1" x14ac:dyDescent="0.25"/>
    <row r="1043136" customFormat="1" x14ac:dyDescent="0.25"/>
    <row r="1043137" customFormat="1" x14ac:dyDescent="0.25"/>
    <row r="1043138" customFormat="1" x14ac:dyDescent="0.25"/>
    <row r="1043139" customFormat="1" x14ac:dyDescent="0.25"/>
    <row r="1043140" customFormat="1" x14ac:dyDescent="0.25"/>
    <row r="1043141" customFormat="1" x14ac:dyDescent="0.25"/>
    <row r="1043142" customFormat="1" x14ac:dyDescent="0.25"/>
    <row r="1043143" customFormat="1" x14ac:dyDescent="0.25"/>
    <row r="1043144" customFormat="1" x14ac:dyDescent="0.25"/>
    <row r="1043145" customFormat="1" x14ac:dyDescent="0.25"/>
    <row r="1043146" customFormat="1" x14ac:dyDescent="0.25"/>
    <row r="1043147" customFormat="1" x14ac:dyDescent="0.25"/>
    <row r="1043148" customFormat="1" x14ac:dyDescent="0.25"/>
    <row r="1043149" customFormat="1" x14ac:dyDescent="0.25"/>
    <row r="1043150" customFormat="1" x14ac:dyDescent="0.25"/>
    <row r="1043151" customFormat="1" x14ac:dyDescent="0.25"/>
    <row r="1043152" customFormat="1" x14ac:dyDescent="0.25"/>
    <row r="1043153" customFormat="1" x14ac:dyDescent="0.25"/>
    <row r="1043154" customFormat="1" x14ac:dyDescent="0.25"/>
    <row r="1043155" customFormat="1" x14ac:dyDescent="0.25"/>
    <row r="1043156" customFormat="1" x14ac:dyDescent="0.25"/>
    <row r="1043157" customFormat="1" x14ac:dyDescent="0.25"/>
    <row r="1043158" customFormat="1" x14ac:dyDescent="0.25"/>
    <row r="1043159" customFormat="1" x14ac:dyDescent="0.25"/>
    <row r="1043160" customFormat="1" x14ac:dyDescent="0.25"/>
    <row r="1043161" customFormat="1" x14ac:dyDescent="0.25"/>
    <row r="1043162" customFormat="1" x14ac:dyDescent="0.25"/>
    <row r="1043163" customFormat="1" x14ac:dyDescent="0.25"/>
    <row r="1043164" customFormat="1" x14ac:dyDescent="0.25"/>
    <row r="1043165" customFormat="1" x14ac:dyDescent="0.25"/>
    <row r="1043166" customFormat="1" x14ac:dyDescent="0.25"/>
    <row r="1043167" customFormat="1" x14ac:dyDescent="0.25"/>
    <row r="1043168" customFormat="1" x14ac:dyDescent="0.25"/>
    <row r="1043169" customFormat="1" x14ac:dyDescent="0.25"/>
    <row r="1043170" customFormat="1" x14ac:dyDescent="0.25"/>
    <row r="1043171" customFormat="1" x14ac:dyDescent="0.25"/>
    <row r="1043172" customFormat="1" x14ac:dyDescent="0.25"/>
    <row r="1043173" customFormat="1" x14ac:dyDescent="0.25"/>
    <row r="1043174" customFormat="1" x14ac:dyDescent="0.25"/>
    <row r="1043175" customFormat="1" x14ac:dyDescent="0.25"/>
    <row r="1043176" customFormat="1" x14ac:dyDescent="0.25"/>
    <row r="1043177" customFormat="1" x14ac:dyDescent="0.25"/>
    <row r="1043178" customFormat="1" x14ac:dyDescent="0.25"/>
    <row r="1043179" customFormat="1" x14ac:dyDescent="0.25"/>
    <row r="1043180" customFormat="1" x14ac:dyDescent="0.25"/>
    <row r="1043181" customFormat="1" x14ac:dyDescent="0.25"/>
    <row r="1043182" customFormat="1" x14ac:dyDescent="0.25"/>
    <row r="1043183" customFormat="1" x14ac:dyDescent="0.25"/>
    <row r="1043184" customFormat="1" x14ac:dyDescent="0.25"/>
    <row r="1043185" customFormat="1" x14ac:dyDescent="0.25"/>
    <row r="1043186" customFormat="1" x14ac:dyDescent="0.25"/>
    <row r="1043187" customFormat="1" x14ac:dyDescent="0.25"/>
    <row r="1043188" customFormat="1" x14ac:dyDescent="0.25"/>
    <row r="1043189" customFormat="1" x14ac:dyDescent="0.25"/>
    <row r="1043190" customFormat="1" x14ac:dyDescent="0.25"/>
    <row r="1043191" customFormat="1" x14ac:dyDescent="0.25"/>
    <row r="1043192" customFormat="1" x14ac:dyDescent="0.25"/>
    <row r="1043193" customFormat="1" x14ac:dyDescent="0.25"/>
    <row r="1043194" customFormat="1" x14ac:dyDescent="0.25"/>
    <row r="1043195" customFormat="1" x14ac:dyDescent="0.25"/>
    <row r="1043196" customFormat="1" x14ac:dyDescent="0.25"/>
    <row r="1043197" customFormat="1" x14ac:dyDescent="0.25"/>
    <row r="1043198" customFormat="1" x14ac:dyDescent="0.25"/>
    <row r="1043199" customFormat="1" x14ac:dyDescent="0.25"/>
    <row r="1043200" customFormat="1" x14ac:dyDescent="0.25"/>
    <row r="1043201" customFormat="1" x14ac:dyDescent="0.25"/>
    <row r="1043202" customFormat="1" x14ac:dyDescent="0.25"/>
    <row r="1043203" customFormat="1" x14ac:dyDescent="0.25"/>
    <row r="1043204" customFormat="1" x14ac:dyDescent="0.25"/>
    <row r="1043205" customFormat="1" x14ac:dyDescent="0.25"/>
    <row r="1043206" customFormat="1" x14ac:dyDescent="0.25"/>
    <row r="1043207" customFormat="1" x14ac:dyDescent="0.25"/>
    <row r="1043208" customFormat="1" x14ac:dyDescent="0.25"/>
    <row r="1043209" customFormat="1" x14ac:dyDescent="0.25"/>
    <row r="1043210" customFormat="1" x14ac:dyDescent="0.25"/>
    <row r="1043211" customFormat="1" x14ac:dyDescent="0.25"/>
    <row r="1043212" customFormat="1" x14ac:dyDescent="0.25"/>
    <row r="1043213" customFormat="1" x14ac:dyDescent="0.25"/>
    <row r="1043214" customFormat="1" x14ac:dyDescent="0.25"/>
    <row r="1043215" customFormat="1" x14ac:dyDescent="0.25"/>
    <row r="1043216" customFormat="1" x14ac:dyDescent="0.25"/>
    <row r="1043217" customFormat="1" x14ac:dyDescent="0.25"/>
    <row r="1043218" customFormat="1" x14ac:dyDescent="0.25"/>
    <row r="1043219" customFormat="1" x14ac:dyDescent="0.25"/>
    <row r="1043220" customFormat="1" x14ac:dyDescent="0.25"/>
    <row r="1043221" customFormat="1" x14ac:dyDescent="0.25"/>
    <row r="1043222" customFormat="1" x14ac:dyDescent="0.25"/>
    <row r="1043223" customFormat="1" x14ac:dyDescent="0.25"/>
    <row r="1043224" customFormat="1" x14ac:dyDescent="0.25"/>
    <row r="1043225" customFormat="1" x14ac:dyDescent="0.25"/>
    <row r="1043226" customFormat="1" x14ac:dyDescent="0.25"/>
    <row r="1043227" customFormat="1" x14ac:dyDescent="0.25"/>
    <row r="1043228" customFormat="1" x14ac:dyDescent="0.25"/>
    <row r="1043229" customFormat="1" x14ac:dyDescent="0.25"/>
    <row r="1043230" customFormat="1" x14ac:dyDescent="0.25"/>
    <row r="1043231" customFormat="1" x14ac:dyDescent="0.25"/>
    <row r="1043232" customFormat="1" x14ac:dyDescent="0.25"/>
    <row r="1043233" customFormat="1" x14ac:dyDescent="0.25"/>
    <row r="1043234" customFormat="1" x14ac:dyDescent="0.25"/>
    <row r="1043235" customFormat="1" x14ac:dyDescent="0.25"/>
    <row r="1043236" customFormat="1" x14ac:dyDescent="0.25"/>
    <row r="1043237" customFormat="1" x14ac:dyDescent="0.25"/>
    <row r="1043238" customFormat="1" x14ac:dyDescent="0.25"/>
    <row r="1043239" customFormat="1" x14ac:dyDescent="0.25"/>
    <row r="1043240" customFormat="1" x14ac:dyDescent="0.25"/>
    <row r="1043241" customFormat="1" x14ac:dyDescent="0.25"/>
    <row r="1043242" customFormat="1" x14ac:dyDescent="0.25"/>
    <row r="1043243" customFormat="1" x14ac:dyDescent="0.25"/>
    <row r="1043244" customFormat="1" x14ac:dyDescent="0.25"/>
    <row r="1043245" customFormat="1" x14ac:dyDescent="0.25"/>
    <row r="1043246" customFormat="1" x14ac:dyDescent="0.25"/>
    <row r="1043247" customFormat="1" x14ac:dyDescent="0.25"/>
    <row r="1043248" customFormat="1" x14ac:dyDescent="0.25"/>
    <row r="1043249" customFormat="1" x14ac:dyDescent="0.25"/>
    <row r="1043250" customFormat="1" x14ac:dyDescent="0.25"/>
    <row r="1043251" customFormat="1" x14ac:dyDescent="0.25"/>
    <row r="1043252" customFormat="1" x14ac:dyDescent="0.25"/>
    <row r="1043253" customFormat="1" x14ac:dyDescent="0.25"/>
    <row r="1043254" customFormat="1" x14ac:dyDescent="0.25"/>
    <row r="1043255" customFormat="1" x14ac:dyDescent="0.25"/>
    <row r="1043256" customFormat="1" x14ac:dyDescent="0.25"/>
    <row r="1043257" customFormat="1" x14ac:dyDescent="0.25"/>
    <row r="1043258" customFormat="1" x14ac:dyDescent="0.25"/>
    <row r="1043259" customFormat="1" x14ac:dyDescent="0.25"/>
    <row r="1043260" customFormat="1" x14ac:dyDescent="0.25"/>
    <row r="1043261" customFormat="1" x14ac:dyDescent="0.25"/>
    <row r="1043262" customFormat="1" x14ac:dyDescent="0.25"/>
    <row r="1043263" customFormat="1" x14ac:dyDescent="0.25"/>
    <row r="1043264" customFormat="1" x14ac:dyDescent="0.25"/>
    <row r="1043265" customFormat="1" x14ac:dyDescent="0.25"/>
    <row r="1043266" customFormat="1" x14ac:dyDescent="0.25"/>
    <row r="1043267" customFormat="1" x14ac:dyDescent="0.25"/>
    <row r="1043268" customFormat="1" x14ac:dyDescent="0.25"/>
    <row r="1043269" customFormat="1" x14ac:dyDescent="0.25"/>
    <row r="1043270" customFormat="1" x14ac:dyDescent="0.25"/>
    <row r="1043271" customFormat="1" x14ac:dyDescent="0.25"/>
    <row r="1043272" customFormat="1" x14ac:dyDescent="0.25"/>
    <row r="1043273" customFormat="1" x14ac:dyDescent="0.25"/>
    <row r="1043274" customFormat="1" x14ac:dyDescent="0.25"/>
    <row r="1043275" customFormat="1" x14ac:dyDescent="0.25"/>
    <row r="1043276" customFormat="1" x14ac:dyDescent="0.25"/>
    <row r="1043277" customFormat="1" x14ac:dyDescent="0.25"/>
    <row r="1043278" customFormat="1" x14ac:dyDescent="0.25"/>
    <row r="1043279" customFormat="1" x14ac:dyDescent="0.25"/>
    <row r="1043280" customFormat="1" x14ac:dyDescent="0.25"/>
    <row r="1043281" customFormat="1" x14ac:dyDescent="0.25"/>
    <row r="1043282" customFormat="1" x14ac:dyDescent="0.25"/>
    <row r="1043283" customFormat="1" x14ac:dyDescent="0.25"/>
    <row r="1043284" customFormat="1" x14ac:dyDescent="0.25"/>
    <row r="1043285" customFormat="1" x14ac:dyDescent="0.25"/>
    <row r="1043286" customFormat="1" x14ac:dyDescent="0.25"/>
    <row r="1043287" customFormat="1" x14ac:dyDescent="0.25"/>
    <row r="1043288" customFormat="1" x14ac:dyDescent="0.25"/>
    <row r="1043289" customFormat="1" x14ac:dyDescent="0.25"/>
    <row r="1043290" customFormat="1" x14ac:dyDescent="0.25"/>
    <row r="1043291" customFormat="1" x14ac:dyDescent="0.25"/>
    <row r="1043292" customFormat="1" x14ac:dyDescent="0.25"/>
    <row r="1043293" customFormat="1" x14ac:dyDescent="0.25"/>
    <row r="1043294" customFormat="1" x14ac:dyDescent="0.25"/>
    <row r="1043295" customFormat="1" x14ac:dyDescent="0.25"/>
    <row r="1043296" customFormat="1" x14ac:dyDescent="0.25"/>
    <row r="1043297" customFormat="1" x14ac:dyDescent="0.25"/>
    <row r="1043298" customFormat="1" x14ac:dyDescent="0.25"/>
    <row r="1043299" customFormat="1" x14ac:dyDescent="0.25"/>
    <row r="1043300" customFormat="1" x14ac:dyDescent="0.25"/>
    <row r="1043301" customFormat="1" x14ac:dyDescent="0.25"/>
    <row r="1043302" customFormat="1" x14ac:dyDescent="0.25"/>
    <row r="1043303" customFormat="1" x14ac:dyDescent="0.25"/>
    <row r="1043304" customFormat="1" x14ac:dyDescent="0.25"/>
    <row r="1043305" customFormat="1" x14ac:dyDescent="0.25"/>
    <row r="1043306" customFormat="1" x14ac:dyDescent="0.25"/>
    <row r="1043307" customFormat="1" x14ac:dyDescent="0.25"/>
    <row r="1043308" customFormat="1" x14ac:dyDescent="0.25"/>
    <row r="1043309" customFormat="1" x14ac:dyDescent="0.25"/>
    <row r="1043310" customFormat="1" x14ac:dyDescent="0.25"/>
    <row r="1043311" customFormat="1" x14ac:dyDescent="0.25"/>
    <row r="1043312" customFormat="1" x14ac:dyDescent="0.25"/>
    <row r="1043313" customFormat="1" x14ac:dyDescent="0.25"/>
    <row r="1043314" customFormat="1" x14ac:dyDescent="0.25"/>
    <row r="1043315" customFormat="1" x14ac:dyDescent="0.25"/>
    <row r="1043316" customFormat="1" x14ac:dyDescent="0.25"/>
    <row r="1043317" customFormat="1" x14ac:dyDescent="0.25"/>
    <row r="1043318" customFormat="1" x14ac:dyDescent="0.25"/>
    <row r="1043319" customFormat="1" x14ac:dyDescent="0.25"/>
    <row r="1043320" customFormat="1" x14ac:dyDescent="0.25"/>
    <row r="1043321" customFormat="1" x14ac:dyDescent="0.25"/>
    <row r="1043322" customFormat="1" x14ac:dyDescent="0.25"/>
    <row r="1043323" customFormat="1" x14ac:dyDescent="0.25"/>
    <row r="1043324" customFormat="1" x14ac:dyDescent="0.25"/>
    <row r="1043325" customFormat="1" x14ac:dyDescent="0.25"/>
    <row r="1043326" customFormat="1" x14ac:dyDescent="0.25"/>
    <row r="1043327" customFormat="1" x14ac:dyDescent="0.25"/>
    <row r="1043328" customFormat="1" x14ac:dyDescent="0.25"/>
    <row r="1043329" customFormat="1" x14ac:dyDescent="0.25"/>
    <row r="1043330" customFormat="1" x14ac:dyDescent="0.25"/>
    <row r="1043331" customFormat="1" x14ac:dyDescent="0.25"/>
    <row r="1043332" customFormat="1" x14ac:dyDescent="0.25"/>
    <row r="1043333" customFormat="1" x14ac:dyDescent="0.25"/>
    <row r="1043334" customFormat="1" x14ac:dyDescent="0.25"/>
    <row r="1043335" customFormat="1" x14ac:dyDescent="0.25"/>
    <row r="1043336" customFormat="1" x14ac:dyDescent="0.25"/>
    <row r="1043337" customFormat="1" x14ac:dyDescent="0.25"/>
    <row r="1043338" customFormat="1" x14ac:dyDescent="0.25"/>
    <row r="1043339" customFormat="1" x14ac:dyDescent="0.25"/>
    <row r="1043340" customFormat="1" x14ac:dyDescent="0.25"/>
    <row r="1043341" customFormat="1" x14ac:dyDescent="0.25"/>
    <row r="1043342" customFormat="1" x14ac:dyDescent="0.25"/>
    <row r="1043343" customFormat="1" x14ac:dyDescent="0.25"/>
    <row r="1043344" customFormat="1" x14ac:dyDescent="0.25"/>
    <row r="1043345" customFormat="1" x14ac:dyDescent="0.25"/>
    <row r="1043346" customFormat="1" x14ac:dyDescent="0.25"/>
    <row r="1043347" customFormat="1" x14ac:dyDescent="0.25"/>
    <row r="1043348" customFormat="1" x14ac:dyDescent="0.25"/>
    <row r="1043349" customFormat="1" x14ac:dyDescent="0.25"/>
    <row r="1043350" customFormat="1" x14ac:dyDescent="0.25"/>
    <row r="1043351" customFormat="1" x14ac:dyDescent="0.25"/>
    <row r="1043352" customFormat="1" x14ac:dyDescent="0.25"/>
    <row r="1043353" customFormat="1" x14ac:dyDescent="0.25"/>
    <row r="1043354" customFormat="1" x14ac:dyDescent="0.25"/>
    <row r="1043355" customFormat="1" x14ac:dyDescent="0.25"/>
    <row r="1043356" customFormat="1" x14ac:dyDescent="0.25"/>
    <row r="1043357" customFormat="1" x14ac:dyDescent="0.25"/>
    <row r="1043358" customFormat="1" x14ac:dyDescent="0.25"/>
    <row r="1043359" customFormat="1" x14ac:dyDescent="0.25"/>
    <row r="1043360" customFormat="1" x14ac:dyDescent="0.25"/>
    <row r="1043361" customFormat="1" x14ac:dyDescent="0.25"/>
    <row r="1043362" customFormat="1" x14ac:dyDescent="0.25"/>
    <row r="1043363" customFormat="1" x14ac:dyDescent="0.25"/>
    <row r="1043364" customFormat="1" x14ac:dyDescent="0.25"/>
    <row r="1043365" customFormat="1" x14ac:dyDescent="0.25"/>
    <row r="1043366" customFormat="1" x14ac:dyDescent="0.25"/>
    <row r="1043367" customFormat="1" x14ac:dyDescent="0.25"/>
    <row r="1043368" customFormat="1" x14ac:dyDescent="0.25"/>
    <row r="1043369" customFormat="1" x14ac:dyDescent="0.25"/>
    <row r="1043370" customFormat="1" x14ac:dyDescent="0.25"/>
    <row r="1043371" customFormat="1" x14ac:dyDescent="0.25"/>
    <row r="1043372" customFormat="1" x14ac:dyDescent="0.25"/>
    <row r="1043373" customFormat="1" x14ac:dyDescent="0.25"/>
    <row r="1043374" customFormat="1" x14ac:dyDescent="0.25"/>
    <row r="1043375" customFormat="1" x14ac:dyDescent="0.25"/>
    <row r="1043376" customFormat="1" x14ac:dyDescent="0.25"/>
    <row r="1043377" customFormat="1" x14ac:dyDescent="0.25"/>
    <row r="1043378" customFormat="1" x14ac:dyDescent="0.25"/>
    <row r="1043379" customFormat="1" x14ac:dyDescent="0.25"/>
    <row r="1043380" customFormat="1" x14ac:dyDescent="0.25"/>
    <row r="1043381" customFormat="1" x14ac:dyDescent="0.25"/>
    <row r="1043382" customFormat="1" x14ac:dyDescent="0.25"/>
    <row r="1043383" customFormat="1" x14ac:dyDescent="0.25"/>
    <row r="1043384" customFormat="1" x14ac:dyDescent="0.25"/>
    <row r="1043385" customFormat="1" x14ac:dyDescent="0.25"/>
    <row r="1043386" customFormat="1" x14ac:dyDescent="0.25"/>
    <row r="1043387" customFormat="1" x14ac:dyDescent="0.25"/>
    <row r="1043388" customFormat="1" x14ac:dyDescent="0.25"/>
    <row r="1043389" customFormat="1" x14ac:dyDescent="0.25"/>
    <row r="1043390" customFormat="1" x14ac:dyDescent="0.25"/>
    <row r="1043391" customFormat="1" x14ac:dyDescent="0.25"/>
    <row r="1043392" customFormat="1" x14ac:dyDescent="0.25"/>
    <row r="1043393" customFormat="1" x14ac:dyDescent="0.25"/>
    <row r="1043394" customFormat="1" x14ac:dyDescent="0.25"/>
    <row r="1043395" customFormat="1" x14ac:dyDescent="0.25"/>
    <row r="1043396" customFormat="1" x14ac:dyDescent="0.25"/>
    <row r="1043397" customFormat="1" x14ac:dyDescent="0.25"/>
    <row r="1043398" customFormat="1" x14ac:dyDescent="0.25"/>
    <row r="1043399" customFormat="1" x14ac:dyDescent="0.25"/>
    <row r="1043400" customFormat="1" x14ac:dyDescent="0.25"/>
    <row r="1043401" customFormat="1" x14ac:dyDescent="0.25"/>
    <row r="1043402" customFormat="1" x14ac:dyDescent="0.25"/>
    <row r="1043403" customFormat="1" x14ac:dyDescent="0.25"/>
    <row r="1043404" customFormat="1" x14ac:dyDescent="0.25"/>
    <row r="1043405" customFormat="1" x14ac:dyDescent="0.25"/>
    <row r="1043406" customFormat="1" x14ac:dyDescent="0.25"/>
    <row r="1043407" customFormat="1" x14ac:dyDescent="0.25"/>
    <row r="1043408" customFormat="1" x14ac:dyDescent="0.25"/>
    <row r="1043409" customFormat="1" x14ac:dyDescent="0.25"/>
    <row r="1043410" customFormat="1" x14ac:dyDescent="0.25"/>
    <row r="1043411" customFormat="1" x14ac:dyDescent="0.25"/>
    <row r="1043412" customFormat="1" x14ac:dyDescent="0.25"/>
    <row r="1043413" customFormat="1" x14ac:dyDescent="0.25"/>
    <row r="1043414" customFormat="1" x14ac:dyDescent="0.25"/>
    <row r="1043415" customFormat="1" x14ac:dyDescent="0.25"/>
    <row r="1043416" customFormat="1" x14ac:dyDescent="0.25"/>
    <row r="1043417" customFormat="1" x14ac:dyDescent="0.25"/>
    <row r="1043418" customFormat="1" x14ac:dyDescent="0.25"/>
    <row r="1043419" customFormat="1" x14ac:dyDescent="0.25"/>
    <row r="1043420" customFormat="1" x14ac:dyDescent="0.25"/>
    <row r="1043421" customFormat="1" x14ac:dyDescent="0.25"/>
    <row r="1043422" customFormat="1" x14ac:dyDescent="0.25"/>
    <row r="1043423" customFormat="1" x14ac:dyDescent="0.25"/>
    <row r="1043424" customFormat="1" x14ac:dyDescent="0.25"/>
    <row r="1043425" customFormat="1" x14ac:dyDescent="0.25"/>
    <row r="1043426" customFormat="1" x14ac:dyDescent="0.25"/>
    <row r="1043427" customFormat="1" x14ac:dyDescent="0.25"/>
    <row r="1043428" customFormat="1" x14ac:dyDescent="0.25"/>
    <row r="1043429" customFormat="1" x14ac:dyDescent="0.25"/>
    <row r="1043430" customFormat="1" x14ac:dyDescent="0.25"/>
    <row r="1043431" customFormat="1" x14ac:dyDescent="0.25"/>
    <row r="1043432" customFormat="1" x14ac:dyDescent="0.25"/>
    <row r="1043433" customFormat="1" x14ac:dyDescent="0.25"/>
    <row r="1043434" customFormat="1" x14ac:dyDescent="0.25"/>
    <row r="1043435" customFormat="1" x14ac:dyDescent="0.25"/>
    <row r="1043436" customFormat="1" x14ac:dyDescent="0.25"/>
    <row r="1043437" customFormat="1" x14ac:dyDescent="0.25"/>
    <row r="1043438" customFormat="1" x14ac:dyDescent="0.25"/>
    <row r="1043439" customFormat="1" x14ac:dyDescent="0.25"/>
    <row r="1043440" customFormat="1" x14ac:dyDescent="0.25"/>
    <row r="1043441" customFormat="1" x14ac:dyDescent="0.25"/>
    <row r="1043442" customFormat="1" x14ac:dyDescent="0.25"/>
    <row r="1043443" customFormat="1" x14ac:dyDescent="0.25"/>
    <row r="1043444" customFormat="1" x14ac:dyDescent="0.25"/>
    <row r="1043445" customFormat="1" x14ac:dyDescent="0.25"/>
    <row r="1043446" customFormat="1" x14ac:dyDescent="0.25"/>
    <row r="1043447" customFormat="1" x14ac:dyDescent="0.25"/>
    <row r="1043448" customFormat="1" x14ac:dyDescent="0.25"/>
    <row r="1043449" customFormat="1" x14ac:dyDescent="0.25"/>
    <row r="1043450" customFormat="1" x14ac:dyDescent="0.25"/>
    <row r="1043451" customFormat="1" x14ac:dyDescent="0.25"/>
    <row r="1043452" customFormat="1" x14ac:dyDescent="0.25"/>
    <row r="1043453" customFormat="1" x14ac:dyDescent="0.25"/>
    <row r="1043454" customFormat="1" x14ac:dyDescent="0.25"/>
    <row r="1043455" customFormat="1" x14ac:dyDescent="0.25"/>
    <row r="1043456" customFormat="1" x14ac:dyDescent="0.25"/>
    <row r="1043457" customFormat="1" x14ac:dyDescent="0.25"/>
    <row r="1043458" customFormat="1" x14ac:dyDescent="0.25"/>
    <row r="1043459" customFormat="1" x14ac:dyDescent="0.25"/>
    <row r="1043460" customFormat="1" x14ac:dyDescent="0.25"/>
    <row r="1043461" customFormat="1" x14ac:dyDescent="0.25"/>
    <row r="1043462" customFormat="1" x14ac:dyDescent="0.25"/>
    <row r="1043463" customFormat="1" x14ac:dyDescent="0.25"/>
    <row r="1043464" customFormat="1" x14ac:dyDescent="0.25"/>
    <row r="1043465" customFormat="1" x14ac:dyDescent="0.25"/>
    <row r="1043466" customFormat="1" x14ac:dyDescent="0.25"/>
    <row r="1043467" customFormat="1" x14ac:dyDescent="0.25"/>
    <row r="1043468" customFormat="1" x14ac:dyDescent="0.25"/>
    <row r="1043469" customFormat="1" x14ac:dyDescent="0.25"/>
    <row r="1043470" customFormat="1" x14ac:dyDescent="0.25"/>
    <row r="1043471" customFormat="1" x14ac:dyDescent="0.25"/>
    <row r="1043472" customFormat="1" x14ac:dyDescent="0.25"/>
    <row r="1043473" customFormat="1" x14ac:dyDescent="0.25"/>
    <row r="1043474" customFormat="1" x14ac:dyDescent="0.25"/>
    <row r="1043475" customFormat="1" x14ac:dyDescent="0.25"/>
    <row r="1043476" customFormat="1" x14ac:dyDescent="0.25"/>
    <row r="1043477" customFormat="1" x14ac:dyDescent="0.25"/>
    <row r="1043478" customFormat="1" x14ac:dyDescent="0.25"/>
    <row r="1043479" customFormat="1" x14ac:dyDescent="0.25"/>
    <row r="1043480" customFormat="1" x14ac:dyDescent="0.25"/>
    <row r="1043481" customFormat="1" x14ac:dyDescent="0.25"/>
    <row r="1043482" customFormat="1" x14ac:dyDescent="0.25"/>
    <row r="1043483" customFormat="1" x14ac:dyDescent="0.25"/>
    <row r="1043484" customFormat="1" x14ac:dyDescent="0.25"/>
    <row r="1043485" customFormat="1" x14ac:dyDescent="0.25"/>
    <row r="1043486" customFormat="1" x14ac:dyDescent="0.25"/>
    <row r="1043487" customFormat="1" x14ac:dyDescent="0.25"/>
    <row r="1043488" customFormat="1" x14ac:dyDescent="0.25"/>
    <row r="1043489" customFormat="1" x14ac:dyDescent="0.25"/>
    <row r="1043490" customFormat="1" x14ac:dyDescent="0.25"/>
    <row r="1043491" customFormat="1" x14ac:dyDescent="0.25"/>
    <row r="1043492" customFormat="1" x14ac:dyDescent="0.25"/>
    <row r="1043493" customFormat="1" x14ac:dyDescent="0.25"/>
    <row r="1043494" customFormat="1" x14ac:dyDescent="0.25"/>
    <row r="1043495" customFormat="1" x14ac:dyDescent="0.25"/>
    <row r="1043496" customFormat="1" x14ac:dyDescent="0.25"/>
    <row r="1043497" customFormat="1" x14ac:dyDescent="0.25"/>
    <row r="1043498" customFormat="1" x14ac:dyDescent="0.25"/>
    <row r="1043499" customFormat="1" x14ac:dyDescent="0.25"/>
    <row r="1043500" customFormat="1" x14ac:dyDescent="0.25"/>
    <row r="1043501" customFormat="1" x14ac:dyDescent="0.25"/>
    <row r="1043502" customFormat="1" x14ac:dyDescent="0.25"/>
    <row r="1043503" customFormat="1" x14ac:dyDescent="0.25"/>
    <row r="1043504" customFormat="1" x14ac:dyDescent="0.25"/>
    <row r="1043505" customFormat="1" x14ac:dyDescent="0.25"/>
    <row r="1043506" customFormat="1" x14ac:dyDescent="0.25"/>
    <row r="1043507" customFormat="1" x14ac:dyDescent="0.25"/>
    <row r="1043508" customFormat="1" x14ac:dyDescent="0.25"/>
    <row r="1043509" customFormat="1" x14ac:dyDescent="0.25"/>
    <row r="1043510" customFormat="1" x14ac:dyDescent="0.25"/>
    <row r="1043511" customFormat="1" x14ac:dyDescent="0.25"/>
    <row r="1043512" customFormat="1" x14ac:dyDescent="0.25"/>
    <row r="1043513" customFormat="1" x14ac:dyDescent="0.25"/>
    <row r="1043514" customFormat="1" x14ac:dyDescent="0.25"/>
    <row r="1043515" customFormat="1" x14ac:dyDescent="0.25"/>
    <row r="1043516" customFormat="1" x14ac:dyDescent="0.25"/>
    <row r="1043517" customFormat="1" x14ac:dyDescent="0.25"/>
    <row r="1043518" customFormat="1" x14ac:dyDescent="0.25"/>
    <row r="1043519" customFormat="1" x14ac:dyDescent="0.25"/>
    <row r="1043520" customFormat="1" x14ac:dyDescent="0.25"/>
    <row r="1043521" customFormat="1" x14ac:dyDescent="0.25"/>
    <row r="1043522" customFormat="1" x14ac:dyDescent="0.25"/>
    <row r="1043523" customFormat="1" x14ac:dyDescent="0.25"/>
    <row r="1043524" customFormat="1" x14ac:dyDescent="0.25"/>
    <row r="1043525" customFormat="1" x14ac:dyDescent="0.25"/>
    <row r="1043526" customFormat="1" x14ac:dyDescent="0.25"/>
    <row r="1043527" customFormat="1" x14ac:dyDescent="0.25"/>
    <row r="1043528" customFormat="1" x14ac:dyDescent="0.25"/>
    <row r="1043529" customFormat="1" x14ac:dyDescent="0.25"/>
    <row r="1043530" customFormat="1" x14ac:dyDescent="0.25"/>
    <row r="1043531" customFormat="1" x14ac:dyDescent="0.25"/>
    <row r="1043532" customFormat="1" x14ac:dyDescent="0.25"/>
    <row r="1043533" customFormat="1" x14ac:dyDescent="0.25"/>
    <row r="1043534" customFormat="1" x14ac:dyDescent="0.25"/>
    <row r="1043535" customFormat="1" x14ac:dyDescent="0.25"/>
    <row r="1043536" customFormat="1" x14ac:dyDescent="0.25"/>
    <row r="1043537" customFormat="1" x14ac:dyDescent="0.25"/>
    <row r="1043538" customFormat="1" x14ac:dyDescent="0.25"/>
    <row r="1043539" customFormat="1" x14ac:dyDescent="0.25"/>
    <row r="1043540" customFormat="1" x14ac:dyDescent="0.25"/>
    <row r="1043541" customFormat="1" x14ac:dyDescent="0.25"/>
    <row r="1043542" customFormat="1" x14ac:dyDescent="0.25"/>
    <row r="1043543" customFormat="1" x14ac:dyDescent="0.25"/>
    <row r="1043544" customFormat="1" x14ac:dyDescent="0.25"/>
    <row r="1043545" customFormat="1" x14ac:dyDescent="0.25"/>
    <row r="1043546" customFormat="1" x14ac:dyDescent="0.25"/>
    <row r="1043547" customFormat="1" x14ac:dyDescent="0.25"/>
    <row r="1043548" customFormat="1" x14ac:dyDescent="0.25"/>
    <row r="1043549" customFormat="1" x14ac:dyDescent="0.25"/>
    <row r="1043550" customFormat="1" x14ac:dyDescent="0.25"/>
    <row r="1043551" customFormat="1" x14ac:dyDescent="0.25"/>
    <row r="1043552" customFormat="1" x14ac:dyDescent="0.25"/>
    <row r="1043553" customFormat="1" x14ac:dyDescent="0.25"/>
    <row r="1043554" customFormat="1" x14ac:dyDescent="0.25"/>
    <row r="1043555" customFormat="1" x14ac:dyDescent="0.25"/>
    <row r="1043556" customFormat="1" x14ac:dyDescent="0.25"/>
    <row r="1043557" customFormat="1" x14ac:dyDescent="0.25"/>
    <row r="1043558" customFormat="1" x14ac:dyDescent="0.25"/>
    <row r="1043559" customFormat="1" x14ac:dyDescent="0.25"/>
    <row r="1043560" customFormat="1" x14ac:dyDescent="0.25"/>
    <row r="1043561" customFormat="1" x14ac:dyDescent="0.25"/>
    <row r="1043562" customFormat="1" x14ac:dyDescent="0.25"/>
    <row r="1043563" customFormat="1" x14ac:dyDescent="0.25"/>
    <row r="1043564" customFormat="1" x14ac:dyDescent="0.25"/>
    <row r="1043565" customFormat="1" x14ac:dyDescent="0.25"/>
    <row r="1043566" customFormat="1" x14ac:dyDescent="0.25"/>
    <row r="1043567" customFormat="1" x14ac:dyDescent="0.25"/>
    <row r="1043568" customFormat="1" x14ac:dyDescent="0.25"/>
    <row r="1043569" customFormat="1" x14ac:dyDescent="0.25"/>
    <row r="1043570" customFormat="1" x14ac:dyDescent="0.25"/>
    <row r="1043571" customFormat="1" x14ac:dyDescent="0.25"/>
    <row r="1043572" customFormat="1" x14ac:dyDescent="0.25"/>
    <row r="1043573" customFormat="1" x14ac:dyDescent="0.25"/>
    <row r="1043574" customFormat="1" x14ac:dyDescent="0.25"/>
    <row r="1043575" customFormat="1" x14ac:dyDescent="0.25"/>
    <row r="1043576" customFormat="1" x14ac:dyDescent="0.25"/>
    <row r="1043577" customFormat="1" x14ac:dyDescent="0.25"/>
    <row r="1043578" customFormat="1" x14ac:dyDescent="0.25"/>
    <row r="1043579" customFormat="1" x14ac:dyDescent="0.25"/>
    <row r="1043580" customFormat="1" x14ac:dyDescent="0.25"/>
    <row r="1043581" customFormat="1" x14ac:dyDescent="0.25"/>
    <row r="1043582" customFormat="1" x14ac:dyDescent="0.25"/>
    <row r="1043583" customFormat="1" x14ac:dyDescent="0.25"/>
    <row r="1043584" customFormat="1" x14ac:dyDescent="0.25"/>
    <row r="1043585" customFormat="1" x14ac:dyDescent="0.25"/>
    <row r="1043586" customFormat="1" x14ac:dyDescent="0.25"/>
    <row r="1043587" customFormat="1" x14ac:dyDescent="0.25"/>
    <row r="1043588" customFormat="1" x14ac:dyDescent="0.25"/>
    <row r="1043589" customFormat="1" x14ac:dyDescent="0.25"/>
    <row r="1043590" customFormat="1" x14ac:dyDescent="0.25"/>
    <row r="1043591" customFormat="1" x14ac:dyDescent="0.25"/>
    <row r="1043592" customFormat="1" x14ac:dyDescent="0.25"/>
    <row r="1043593" customFormat="1" x14ac:dyDescent="0.25"/>
    <row r="1043594" customFormat="1" x14ac:dyDescent="0.25"/>
    <row r="1043595" customFormat="1" x14ac:dyDescent="0.25"/>
    <row r="1043596" customFormat="1" x14ac:dyDescent="0.25"/>
    <row r="1043597" customFormat="1" x14ac:dyDescent="0.25"/>
    <row r="1043598" customFormat="1" x14ac:dyDescent="0.25"/>
    <row r="1043599" customFormat="1" x14ac:dyDescent="0.25"/>
    <row r="1043600" customFormat="1" x14ac:dyDescent="0.25"/>
    <row r="1043601" customFormat="1" x14ac:dyDescent="0.25"/>
    <row r="1043602" customFormat="1" x14ac:dyDescent="0.25"/>
    <row r="1043603" customFormat="1" x14ac:dyDescent="0.25"/>
    <row r="1043604" customFormat="1" x14ac:dyDescent="0.25"/>
    <row r="1043605" customFormat="1" x14ac:dyDescent="0.25"/>
    <row r="1043606" customFormat="1" x14ac:dyDescent="0.25"/>
    <row r="1043607" customFormat="1" x14ac:dyDescent="0.25"/>
    <row r="1043608" customFormat="1" x14ac:dyDescent="0.25"/>
    <row r="1043609" customFormat="1" x14ac:dyDescent="0.25"/>
    <row r="1043610" customFormat="1" x14ac:dyDescent="0.25"/>
    <row r="1043611" customFormat="1" x14ac:dyDescent="0.25"/>
    <row r="1043612" customFormat="1" x14ac:dyDescent="0.25"/>
    <row r="1043613" customFormat="1" x14ac:dyDescent="0.25"/>
    <row r="1043614" customFormat="1" x14ac:dyDescent="0.25"/>
    <row r="1043615" customFormat="1" x14ac:dyDescent="0.25"/>
    <row r="1043616" customFormat="1" x14ac:dyDescent="0.25"/>
    <row r="1043617" customFormat="1" x14ac:dyDescent="0.25"/>
    <row r="1043618" customFormat="1" x14ac:dyDescent="0.25"/>
    <row r="1043619" customFormat="1" x14ac:dyDescent="0.25"/>
    <row r="1043620" customFormat="1" x14ac:dyDescent="0.25"/>
    <row r="1043621" customFormat="1" x14ac:dyDescent="0.25"/>
    <row r="1043622" customFormat="1" x14ac:dyDescent="0.25"/>
    <row r="1043623" customFormat="1" x14ac:dyDescent="0.25"/>
    <row r="1043624" customFormat="1" x14ac:dyDescent="0.25"/>
    <row r="1043625" customFormat="1" x14ac:dyDescent="0.25"/>
    <row r="1043626" customFormat="1" x14ac:dyDescent="0.25"/>
    <row r="1043627" customFormat="1" x14ac:dyDescent="0.25"/>
    <row r="1043628" customFormat="1" x14ac:dyDescent="0.25"/>
    <row r="1043629" customFormat="1" x14ac:dyDescent="0.25"/>
    <row r="1043630" customFormat="1" x14ac:dyDescent="0.25"/>
    <row r="1043631" customFormat="1" x14ac:dyDescent="0.25"/>
    <row r="1043632" customFormat="1" x14ac:dyDescent="0.25"/>
    <row r="1043633" customFormat="1" x14ac:dyDescent="0.25"/>
    <row r="1043634" customFormat="1" x14ac:dyDescent="0.25"/>
    <row r="1043635" customFormat="1" x14ac:dyDescent="0.25"/>
    <row r="1043636" customFormat="1" x14ac:dyDescent="0.25"/>
    <row r="1043637" customFormat="1" x14ac:dyDescent="0.25"/>
    <row r="1043638" customFormat="1" x14ac:dyDescent="0.25"/>
    <row r="1043639" customFormat="1" x14ac:dyDescent="0.25"/>
    <row r="1043640" customFormat="1" x14ac:dyDescent="0.25"/>
    <row r="1043641" customFormat="1" x14ac:dyDescent="0.25"/>
    <row r="1043642" customFormat="1" x14ac:dyDescent="0.25"/>
    <row r="1043643" customFormat="1" x14ac:dyDescent="0.25"/>
    <row r="1043644" customFormat="1" x14ac:dyDescent="0.25"/>
    <row r="1043645" customFormat="1" x14ac:dyDescent="0.25"/>
    <row r="1043646" customFormat="1" x14ac:dyDescent="0.25"/>
    <row r="1043647" customFormat="1" x14ac:dyDescent="0.25"/>
    <row r="1043648" customFormat="1" x14ac:dyDescent="0.25"/>
    <row r="1043649" customFormat="1" x14ac:dyDescent="0.25"/>
    <row r="1043650" customFormat="1" x14ac:dyDescent="0.25"/>
    <row r="1043651" customFormat="1" x14ac:dyDescent="0.25"/>
    <row r="1043652" customFormat="1" x14ac:dyDescent="0.25"/>
    <row r="1043653" customFormat="1" x14ac:dyDescent="0.25"/>
    <row r="1043654" customFormat="1" x14ac:dyDescent="0.25"/>
    <row r="1043655" customFormat="1" x14ac:dyDescent="0.25"/>
    <row r="1043656" customFormat="1" x14ac:dyDescent="0.25"/>
    <row r="1043657" customFormat="1" x14ac:dyDescent="0.25"/>
    <row r="1043658" customFormat="1" x14ac:dyDescent="0.25"/>
    <row r="1043659" customFormat="1" x14ac:dyDescent="0.25"/>
    <row r="1043660" customFormat="1" x14ac:dyDescent="0.25"/>
    <row r="1043661" customFormat="1" x14ac:dyDescent="0.25"/>
    <row r="1043662" customFormat="1" x14ac:dyDescent="0.25"/>
    <row r="1043663" customFormat="1" x14ac:dyDescent="0.25"/>
    <row r="1043664" customFormat="1" x14ac:dyDescent="0.25"/>
    <row r="1043665" customFormat="1" x14ac:dyDescent="0.25"/>
    <row r="1043666" customFormat="1" x14ac:dyDescent="0.25"/>
    <row r="1043667" customFormat="1" x14ac:dyDescent="0.25"/>
    <row r="1043668" customFormat="1" x14ac:dyDescent="0.25"/>
    <row r="1043669" customFormat="1" x14ac:dyDescent="0.25"/>
    <row r="1043670" customFormat="1" x14ac:dyDescent="0.25"/>
    <row r="1043671" customFormat="1" x14ac:dyDescent="0.25"/>
    <row r="1043672" customFormat="1" x14ac:dyDescent="0.25"/>
    <row r="1043673" customFormat="1" x14ac:dyDescent="0.25"/>
    <row r="1043674" customFormat="1" x14ac:dyDescent="0.25"/>
    <row r="1043675" customFormat="1" x14ac:dyDescent="0.25"/>
    <row r="1043676" customFormat="1" x14ac:dyDescent="0.25"/>
    <row r="1043677" customFormat="1" x14ac:dyDescent="0.25"/>
    <row r="1043678" customFormat="1" x14ac:dyDescent="0.25"/>
    <row r="1043679" customFormat="1" x14ac:dyDescent="0.25"/>
    <row r="1043680" customFormat="1" x14ac:dyDescent="0.25"/>
    <row r="1043681" customFormat="1" x14ac:dyDescent="0.25"/>
    <row r="1043682" customFormat="1" x14ac:dyDescent="0.25"/>
    <row r="1043683" customFormat="1" x14ac:dyDescent="0.25"/>
    <row r="1043684" customFormat="1" x14ac:dyDescent="0.25"/>
    <row r="1043685" customFormat="1" x14ac:dyDescent="0.25"/>
    <row r="1043686" customFormat="1" x14ac:dyDescent="0.25"/>
    <row r="1043687" customFormat="1" x14ac:dyDescent="0.25"/>
    <row r="1043688" customFormat="1" x14ac:dyDescent="0.25"/>
    <row r="1043689" customFormat="1" x14ac:dyDescent="0.25"/>
    <row r="1043690" customFormat="1" x14ac:dyDescent="0.25"/>
    <row r="1043691" customFormat="1" x14ac:dyDescent="0.25"/>
    <row r="1043692" customFormat="1" x14ac:dyDescent="0.25"/>
    <row r="1043693" customFormat="1" x14ac:dyDescent="0.25"/>
    <row r="1043694" customFormat="1" x14ac:dyDescent="0.25"/>
    <row r="1043695" customFormat="1" x14ac:dyDescent="0.25"/>
    <row r="1043696" customFormat="1" x14ac:dyDescent="0.25"/>
    <row r="1043697" customFormat="1" x14ac:dyDescent="0.25"/>
    <row r="1043698" customFormat="1" x14ac:dyDescent="0.25"/>
    <row r="1043699" customFormat="1" x14ac:dyDescent="0.25"/>
    <row r="1043700" customFormat="1" x14ac:dyDescent="0.25"/>
    <row r="1043701" customFormat="1" x14ac:dyDescent="0.25"/>
    <row r="1043702" customFormat="1" x14ac:dyDescent="0.25"/>
    <row r="1043703" customFormat="1" x14ac:dyDescent="0.25"/>
    <row r="1043704" customFormat="1" x14ac:dyDescent="0.25"/>
    <row r="1043705" customFormat="1" x14ac:dyDescent="0.25"/>
    <row r="1043706" customFormat="1" x14ac:dyDescent="0.25"/>
    <row r="1043707" customFormat="1" x14ac:dyDescent="0.25"/>
    <row r="1043708" customFormat="1" x14ac:dyDescent="0.25"/>
    <row r="1043709" customFormat="1" x14ac:dyDescent="0.25"/>
    <row r="1043710" customFormat="1" x14ac:dyDescent="0.25"/>
    <row r="1043711" customFormat="1" x14ac:dyDescent="0.25"/>
    <row r="1043712" customFormat="1" x14ac:dyDescent="0.25"/>
    <row r="1043713" customFormat="1" x14ac:dyDescent="0.25"/>
    <row r="1043714" customFormat="1" x14ac:dyDescent="0.25"/>
    <row r="1043715" customFormat="1" x14ac:dyDescent="0.25"/>
    <row r="1043716" customFormat="1" x14ac:dyDescent="0.25"/>
    <row r="1043717" customFormat="1" x14ac:dyDescent="0.25"/>
    <row r="1043718" customFormat="1" x14ac:dyDescent="0.25"/>
    <row r="1043719" customFormat="1" x14ac:dyDescent="0.25"/>
    <row r="1043720" customFormat="1" x14ac:dyDescent="0.25"/>
    <row r="1043721" customFormat="1" x14ac:dyDescent="0.25"/>
    <row r="1043722" customFormat="1" x14ac:dyDescent="0.25"/>
    <row r="1043723" customFormat="1" x14ac:dyDescent="0.25"/>
    <row r="1043724" customFormat="1" x14ac:dyDescent="0.25"/>
    <row r="1043725" customFormat="1" x14ac:dyDescent="0.25"/>
    <row r="1043726" customFormat="1" x14ac:dyDescent="0.25"/>
    <row r="1043727" customFormat="1" x14ac:dyDescent="0.25"/>
    <row r="1043728" customFormat="1" x14ac:dyDescent="0.25"/>
    <row r="1043729" customFormat="1" x14ac:dyDescent="0.25"/>
    <row r="1043730" customFormat="1" x14ac:dyDescent="0.25"/>
    <row r="1043731" customFormat="1" x14ac:dyDescent="0.25"/>
    <row r="1043732" customFormat="1" x14ac:dyDescent="0.25"/>
    <row r="1043733" customFormat="1" x14ac:dyDescent="0.25"/>
    <row r="1043734" customFormat="1" x14ac:dyDescent="0.25"/>
    <row r="1043735" customFormat="1" x14ac:dyDescent="0.25"/>
    <row r="1043736" customFormat="1" x14ac:dyDescent="0.25"/>
    <row r="1043737" customFormat="1" x14ac:dyDescent="0.25"/>
    <row r="1043738" customFormat="1" x14ac:dyDescent="0.25"/>
    <row r="1043739" customFormat="1" x14ac:dyDescent="0.25"/>
    <row r="1043740" customFormat="1" x14ac:dyDescent="0.25"/>
    <row r="1043741" customFormat="1" x14ac:dyDescent="0.25"/>
    <row r="1043742" customFormat="1" x14ac:dyDescent="0.25"/>
    <row r="1043743" customFormat="1" x14ac:dyDescent="0.25"/>
    <row r="1043744" customFormat="1" x14ac:dyDescent="0.25"/>
    <row r="1043745" customFormat="1" x14ac:dyDescent="0.25"/>
    <row r="1043746" customFormat="1" x14ac:dyDescent="0.25"/>
    <row r="1043747" customFormat="1" x14ac:dyDescent="0.25"/>
    <row r="1043748" customFormat="1" x14ac:dyDescent="0.25"/>
    <row r="1043749" customFormat="1" x14ac:dyDescent="0.25"/>
    <row r="1043750" customFormat="1" x14ac:dyDescent="0.25"/>
    <row r="1043751" customFormat="1" x14ac:dyDescent="0.25"/>
    <row r="1043752" customFormat="1" x14ac:dyDescent="0.25"/>
    <row r="1043753" customFormat="1" x14ac:dyDescent="0.25"/>
    <row r="1043754" customFormat="1" x14ac:dyDescent="0.25"/>
    <row r="1043755" customFormat="1" x14ac:dyDescent="0.25"/>
    <row r="1043756" customFormat="1" x14ac:dyDescent="0.25"/>
    <row r="1043757" customFormat="1" x14ac:dyDescent="0.25"/>
    <row r="1043758" customFormat="1" x14ac:dyDescent="0.25"/>
    <row r="1043759" customFormat="1" x14ac:dyDescent="0.25"/>
    <row r="1043760" customFormat="1" x14ac:dyDescent="0.25"/>
    <row r="1043761" customFormat="1" x14ac:dyDescent="0.25"/>
    <row r="1043762" customFormat="1" x14ac:dyDescent="0.25"/>
    <row r="1043763" customFormat="1" x14ac:dyDescent="0.25"/>
    <row r="1043764" customFormat="1" x14ac:dyDescent="0.25"/>
    <row r="1043765" customFormat="1" x14ac:dyDescent="0.25"/>
    <row r="1043766" customFormat="1" x14ac:dyDescent="0.25"/>
    <row r="1043767" customFormat="1" x14ac:dyDescent="0.25"/>
    <row r="1043768" customFormat="1" x14ac:dyDescent="0.25"/>
    <row r="1043769" customFormat="1" x14ac:dyDescent="0.25"/>
    <row r="1043770" customFormat="1" x14ac:dyDescent="0.25"/>
    <row r="1043771" customFormat="1" x14ac:dyDescent="0.25"/>
    <row r="1043772" customFormat="1" x14ac:dyDescent="0.25"/>
    <row r="1043773" customFormat="1" x14ac:dyDescent="0.25"/>
    <row r="1043774" customFormat="1" x14ac:dyDescent="0.25"/>
    <row r="1043775" customFormat="1" x14ac:dyDescent="0.25"/>
    <row r="1043776" customFormat="1" x14ac:dyDescent="0.25"/>
    <row r="1043777" customFormat="1" x14ac:dyDescent="0.25"/>
    <row r="1043778" customFormat="1" x14ac:dyDescent="0.25"/>
    <row r="1043779" customFormat="1" x14ac:dyDescent="0.25"/>
    <row r="1043780" customFormat="1" x14ac:dyDescent="0.25"/>
    <row r="1043781" customFormat="1" x14ac:dyDescent="0.25"/>
    <row r="1043782" customFormat="1" x14ac:dyDescent="0.25"/>
    <row r="1043783" customFormat="1" x14ac:dyDescent="0.25"/>
    <row r="1043784" customFormat="1" x14ac:dyDescent="0.25"/>
    <row r="1043785" customFormat="1" x14ac:dyDescent="0.25"/>
    <row r="1043786" customFormat="1" x14ac:dyDescent="0.25"/>
    <row r="1043787" customFormat="1" x14ac:dyDescent="0.25"/>
    <row r="1043788" customFormat="1" x14ac:dyDescent="0.25"/>
    <row r="1043789" customFormat="1" x14ac:dyDescent="0.25"/>
    <row r="1043790" customFormat="1" x14ac:dyDescent="0.25"/>
    <row r="1043791" customFormat="1" x14ac:dyDescent="0.25"/>
    <row r="1043792" customFormat="1" x14ac:dyDescent="0.25"/>
    <row r="1043793" customFormat="1" x14ac:dyDescent="0.25"/>
    <row r="1043794" customFormat="1" x14ac:dyDescent="0.25"/>
    <row r="1043795" customFormat="1" x14ac:dyDescent="0.25"/>
    <row r="1043796" customFormat="1" x14ac:dyDescent="0.25"/>
    <row r="1043797" customFormat="1" x14ac:dyDescent="0.25"/>
    <row r="1043798" customFormat="1" x14ac:dyDescent="0.25"/>
    <row r="1043799" customFormat="1" x14ac:dyDescent="0.25"/>
    <row r="1043800" customFormat="1" x14ac:dyDescent="0.25"/>
    <row r="1043801" customFormat="1" x14ac:dyDescent="0.25"/>
    <row r="1043802" customFormat="1" x14ac:dyDescent="0.25"/>
    <row r="1043803" customFormat="1" x14ac:dyDescent="0.25"/>
    <row r="1043804" customFormat="1" x14ac:dyDescent="0.25"/>
    <row r="1043805" customFormat="1" x14ac:dyDescent="0.25"/>
    <row r="1043806" customFormat="1" x14ac:dyDescent="0.25"/>
    <row r="1043807" customFormat="1" x14ac:dyDescent="0.25"/>
    <row r="1043808" customFormat="1" x14ac:dyDescent="0.25"/>
    <row r="1043809" customFormat="1" x14ac:dyDescent="0.25"/>
    <row r="1043810" customFormat="1" x14ac:dyDescent="0.25"/>
    <row r="1043811" customFormat="1" x14ac:dyDescent="0.25"/>
    <row r="1043812" customFormat="1" x14ac:dyDescent="0.25"/>
    <row r="1043813" customFormat="1" x14ac:dyDescent="0.25"/>
    <row r="1043814" customFormat="1" x14ac:dyDescent="0.25"/>
    <row r="1043815" customFormat="1" x14ac:dyDescent="0.25"/>
    <row r="1043816" customFormat="1" x14ac:dyDescent="0.25"/>
    <row r="1043817" customFormat="1" x14ac:dyDescent="0.25"/>
    <row r="1043818" customFormat="1" x14ac:dyDescent="0.25"/>
    <row r="1043819" customFormat="1" x14ac:dyDescent="0.25"/>
    <row r="1043820" customFormat="1" x14ac:dyDescent="0.25"/>
    <row r="1043821" customFormat="1" x14ac:dyDescent="0.25"/>
    <row r="1043822" customFormat="1" x14ac:dyDescent="0.25"/>
    <row r="1043823" customFormat="1" x14ac:dyDescent="0.25"/>
    <row r="1043824" customFormat="1" x14ac:dyDescent="0.25"/>
    <row r="1043825" customFormat="1" x14ac:dyDescent="0.25"/>
    <row r="1043826" customFormat="1" x14ac:dyDescent="0.25"/>
    <row r="1043827" customFormat="1" x14ac:dyDescent="0.25"/>
    <row r="1043828" customFormat="1" x14ac:dyDescent="0.25"/>
    <row r="1043829" customFormat="1" x14ac:dyDescent="0.25"/>
    <row r="1043830" customFormat="1" x14ac:dyDescent="0.25"/>
    <row r="1043831" customFormat="1" x14ac:dyDescent="0.25"/>
    <row r="1043832" customFormat="1" x14ac:dyDescent="0.25"/>
    <row r="1043833" customFormat="1" x14ac:dyDescent="0.25"/>
    <row r="1043834" customFormat="1" x14ac:dyDescent="0.25"/>
    <row r="1043835" customFormat="1" x14ac:dyDescent="0.25"/>
    <row r="1043836" customFormat="1" x14ac:dyDescent="0.25"/>
    <row r="1043837" customFormat="1" x14ac:dyDescent="0.25"/>
    <row r="1043838" customFormat="1" x14ac:dyDescent="0.25"/>
    <row r="1043839" customFormat="1" x14ac:dyDescent="0.25"/>
    <row r="1043840" customFormat="1" x14ac:dyDescent="0.25"/>
    <row r="1043841" customFormat="1" x14ac:dyDescent="0.25"/>
    <row r="1043842" customFormat="1" x14ac:dyDescent="0.25"/>
    <row r="1043843" customFormat="1" x14ac:dyDescent="0.25"/>
    <row r="1043844" customFormat="1" x14ac:dyDescent="0.25"/>
    <row r="1043845" customFormat="1" x14ac:dyDescent="0.25"/>
    <row r="1043846" customFormat="1" x14ac:dyDescent="0.25"/>
    <row r="1043847" customFormat="1" x14ac:dyDescent="0.25"/>
    <row r="1043848" customFormat="1" x14ac:dyDescent="0.25"/>
    <row r="1043849" customFormat="1" x14ac:dyDescent="0.25"/>
    <row r="1043850" customFormat="1" x14ac:dyDescent="0.25"/>
    <row r="1043851" customFormat="1" x14ac:dyDescent="0.25"/>
    <row r="1043852" customFormat="1" x14ac:dyDescent="0.25"/>
    <row r="1043853" customFormat="1" x14ac:dyDescent="0.25"/>
    <row r="1043854" customFormat="1" x14ac:dyDescent="0.25"/>
    <row r="1043855" customFormat="1" x14ac:dyDescent="0.25"/>
    <row r="1043856" customFormat="1" x14ac:dyDescent="0.25"/>
    <row r="1043857" customFormat="1" x14ac:dyDescent="0.25"/>
    <row r="1043858" customFormat="1" x14ac:dyDescent="0.25"/>
    <row r="1043859" customFormat="1" x14ac:dyDescent="0.25"/>
    <row r="1043860" customFormat="1" x14ac:dyDescent="0.25"/>
    <row r="1043861" customFormat="1" x14ac:dyDescent="0.25"/>
    <row r="1043862" customFormat="1" x14ac:dyDescent="0.25"/>
    <row r="1043863" customFormat="1" x14ac:dyDescent="0.25"/>
    <row r="1043864" customFormat="1" x14ac:dyDescent="0.25"/>
    <row r="1043865" customFormat="1" x14ac:dyDescent="0.25"/>
    <row r="1043866" customFormat="1" x14ac:dyDescent="0.25"/>
    <row r="1043867" customFormat="1" x14ac:dyDescent="0.25"/>
    <row r="1043868" customFormat="1" x14ac:dyDescent="0.25"/>
    <row r="1043869" customFormat="1" x14ac:dyDescent="0.25"/>
    <row r="1043870" customFormat="1" x14ac:dyDescent="0.25"/>
    <row r="1043871" customFormat="1" x14ac:dyDescent="0.25"/>
    <row r="1043872" customFormat="1" x14ac:dyDescent="0.25"/>
    <row r="1043873" customFormat="1" x14ac:dyDescent="0.25"/>
    <row r="1043874" customFormat="1" x14ac:dyDescent="0.25"/>
    <row r="1043875" customFormat="1" x14ac:dyDescent="0.25"/>
    <row r="1043876" customFormat="1" x14ac:dyDescent="0.25"/>
    <row r="1043877" customFormat="1" x14ac:dyDescent="0.25"/>
    <row r="1043878" customFormat="1" x14ac:dyDescent="0.25"/>
    <row r="1043879" customFormat="1" x14ac:dyDescent="0.25"/>
    <row r="1043880" customFormat="1" x14ac:dyDescent="0.25"/>
    <row r="1043881" customFormat="1" x14ac:dyDescent="0.25"/>
    <row r="1043882" customFormat="1" x14ac:dyDescent="0.25"/>
    <row r="1043883" customFormat="1" x14ac:dyDescent="0.25"/>
    <row r="1043884" customFormat="1" x14ac:dyDescent="0.25"/>
    <row r="1043885" customFormat="1" x14ac:dyDescent="0.25"/>
    <row r="1043886" customFormat="1" x14ac:dyDescent="0.25"/>
    <row r="1043887" customFormat="1" x14ac:dyDescent="0.25"/>
    <row r="1043888" customFormat="1" x14ac:dyDescent="0.25"/>
    <row r="1043889" customFormat="1" x14ac:dyDescent="0.25"/>
    <row r="1043890" customFormat="1" x14ac:dyDescent="0.25"/>
    <row r="1043891" customFormat="1" x14ac:dyDescent="0.25"/>
    <row r="1043892" customFormat="1" x14ac:dyDescent="0.25"/>
    <row r="1043893" customFormat="1" x14ac:dyDescent="0.25"/>
    <row r="1043894" customFormat="1" x14ac:dyDescent="0.25"/>
    <row r="1043895" customFormat="1" x14ac:dyDescent="0.25"/>
    <row r="1043896" customFormat="1" x14ac:dyDescent="0.25"/>
    <row r="1043897" customFormat="1" x14ac:dyDescent="0.25"/>
    <row r="1043898" customFormat="1" x14ac:dyDescent="0.25"/>
    <row r="1043899" customFormat="1" x14ac:dyDescent="0.25"/>
    <row r="1043900" customFormat="1" x14ac:dyDescent="0.25"/>
    <row r="1043901" customFormat="1" x14ac:dyDescent="0.25"/>
    <row r="1043902" customFormat="1" x14ac:dyDescent="0.25"/>
    <row r="1043903" customFormat="1" x14ac:dyDescent="0.25"/>
    <row r="1043904" customFormat="1" x14ac:dyDescent="0.25"/>
    <row r="1043905" customFormat="1" x14ac:dyDescent="0.25"/>
    <row r="1043906" customFormat="1" x14ac:dyDescent="0.25"/>
    <row r="1043907" customFormat="1" x14ac:dyDescent="0.25"/>
    <row r="1043908" customFormat="1" x14ac:dyDescent="0.25"/>
    <row r="1043909" customFormat="1" x14ac:dyDescent="0.25"/>
    <row r="1043910" customFormat="1" x14ac:dyDescent="0.25"/>
    <row r="1043911" customFormat="1" x14ac:dyDescent="0.25"/>
    <row r="1043912" customFormat="1" x14ac:dyDescent="0.25"/>
    <row r="1043913" customFormat="1" x14ac:dyDescent="0.25"/>
    <row r="1043914" customFormat="1" x14ac:dyDescent="0.25"/>
    <row r="1043915" customFormat="1" x14ac:dyDescent="0.25"/>
    <row r="1043916" customFormat="1" x14ac:dyDescent="0.25"/>
    <row r="1043917" customFormat="1" x14ac:dyDescent="0.25"/>
    <row r="1043918" customFormat="1" x14ac:dyDescent="0.25"/>
    <row r="1043919" customFormat="1" x14ac:dyDescent="0.25"/>
    <row r="1043920" customFormat="1" x14ac:dyDescent="0.25"/>
    <row r="1043921" customFormat="1" x14ac:dyDescent="0.25"/>
    <row r="1043922" customFormat="1" x14ac:dyDescent="0.25"/>
    <row r="1043923" customFormat="1" x14ac:dyDescent="0.25"/>
    <row r="1043924" customFormat="1" x14ac:dyDescent="0.25"/>
    <row r="1043925" customFormat="1" x14ac:dyDescent="0.25"/>
    <row r="1043926" customFormat="1" x14ac:dyDescent="0.25"/>
    <row r="1043927" customFormat="1" x14ac:dyDescent="0.25"/>
    <row r="1043928" customFormat="1" x14ac:dyDescent="0.25"/>
    <row r="1043929" customFormat="1" x14ac:dyDescent="0.25"/>
    <row r="1043930" customFormat="1" x14ac:dyDescent="0.25"/>
    <row r="1043931" customFormat="1" x14ac:dyDescent="0.25"/>
    <row r="1043932" customFormat="1" x14ac:dyDescent="0.25"/>
    <row r="1043933" customFormat="1" x14ac:dyDescent="0.25"/>
    <row r="1043934" customFormat="1" x14ac:dyDescent="0.25"/>
    <row r="1043935" customFormat="1" x14ac:dyDescent="0.25"/>
    <row r="1043936" customFormat="1" x14ac:dyDescent="0.25"/>
    <row r="1043937" customFormat="1" x14ac:dyDescent="0.25"/>
    <row r="1043938" customFormat="1" x14ac:dyDescent="0.25"/>
    <row r="1043939" customFormat="1" x14ac:dyDescent="0.25"/>
    <row r="1043940" customFormat="1" x14ac:dyDescent="0.25"/>
    <row r="1043941" customFormat="1" x14ac:dyDescent="0.25"/>
    <row r="1043942" customFormat="1" x14ac:dyDescent="0.25"/>
    <row r="1043943" customFormat="1" x14ac:dyDescent="0.25"/>
    <row r="1043944" customFormat="1" x14ac:dyDescent="0.25"/>
    <row r="1043945" customFormat="1" x14ac:dyDescent="0.25"/>
    <row r="1043946" customFormat="1" x14ac:dyDescent="0.25"/>
    <row r="1043947" customFormat="1" x14ac:dyDescent="0.25"/>
    <row r="1043948" customFormat="1" x14ac:dyDescent="0.25"/>
    <row r="1043949" customFormat="1" x14ac:dyDescent="0.25"/>
    <row r="1043950" customFormat="1" x14ac:dyDescent="0.25"/>
    <row r="1043951" customFormat="1" x14ac:dyDescent="0.25"/>
    <row r="1043952" customFormat="1" x14ac:dyDescent="0.25"/>
    <row r="1043953" customFormat="1" x14ac:dyDescent="0.25"/>
    <row r="1043954" customFormat="1" x14ac:dyDescent="0.25"/>
    <row r="1043955" customFormat="1" x14ac:dyDescent="0.25"/>
    <row r="1043956" customFormat="1" x14ac:dyDescent="0.25"/>
    <row r="1043957" customFormat="1" x14ac:dyDescent="0.25"/>
    <row r="1043958" customFormat="1" x14ac:dyDescent="0.25"/>
    <row r="1043959" customFormat="1" x14ac:dyDescent="0.25"/>
    <row r="1043960" customFormat="1" x14ac:dyDescent="0.25"/>
    <row r="1043961" customFormat="1" x14ac:dyDescent="0.25"/>
    <row r="1043962" customFormat="1" x14ac:dyDescent="0.25"/>
    <row r="1043963" customFormat="1" x14ac:dyDescent="0.25"/>
    <row r="1043964" customFormat="1" x14ac:dyDescent="0.25"/>
    <row r="1043965" customFormat="1" x14ac:dyDescent="0.25"/>
    <row r="1043966" customFormat="1" x14ac:dyDescent="0.25"/>
    <row r="1043967" customFormat="1" x14ac:dyDescent="0.25"/>
    <row r="1043968" customFormat="1" x14ac:dyDescent="0.25"/>
    <row r="1043969" customFormat="1" x14ac:dyDescent="0.25"/>
    <row r="1043970" customFormat="1" x14ac:dyDescent="0.25"/>
    <row r="1043971" customFormat="1" x14ac:dyDescent="0.25"/>
    <row r="1043972" customFormat="1" x14ac:dyDescent="0.25"/>
    <row r="1043973" customFormat="1" x14ac:dyDescent="0.25"/>
    <row r="1043974" customFormat="1" x14ac:dyDescent="0.25"/>
    <row r="1043975" customFormat="1" x14ac:dyDescent="0.25"/>
    <row r="1043976" customFormat="1" x14ac:dyDescent="0.25"/>
    <row r="1043977" customFormat="1" x14ac:dyDescent="0.25"/>
    <row r="1043978" customFormat="1" x14ac:dyDescent="0.25"/>
    <row r="1043979" customFormat="1" x14ac:dyDescent="0.25"/>
    <row r="1043980" customFormat="1" x14ac:dyDescent="0.25"/>
    <row r="1043981" customFormat="1" x14ac:dyDescent="0.25"/>
    <row r="1043982" customFormat="1" x14ac:dyDescent="0.25"/>
    <row r="1043983" customFormat="1" x14ac:dyDescent="0.25"/>
    <row r="1043984" customFormat="1" x14ac:dyDescent="0.25"/>
    <row r="1043985" customFormat="1" x14ac:dyDescent="0.25"/>
    <row r="1043986" customFormat="1" x14ac:dyDescent="0.25"/>
    <row r="1043987" customFormat="1" x14ac:dyDescent="0.25"/>
    <row r="1043988" customFormat="1" x14ac:dyDescent="0.25"/>
    <row r="1043989" customFormat="1" x14ac:dyDescent="0.25"/>
    <row r="1043990" customFormat="1" x14ac:dyDescent="0.25"/>
    <row r="1043991" customFormat="1" x14ac:dyDescent="0.25"/>
    <row r="1043992" customFormat="1" x14ac:dyDescent="0.25"/>
    <row r="1043993" customFormat="1" x14ac:dyDescent="0.25"/>
    <row r="1043994" customFormat="1" x14ac:dyDescent="0.25"/>
    <row r="1043995" customFormat="1" x14ac:dyDescent="0.25"/>
    <row r="1043996" customFormat="1" x14ac:dyDescent="0.25"/>
    <row r="1043997" customFormat="1" x14ac:dyDescent="0.25"/>
    <row r="1043998" customFormat="1" x14ac:dyDescent="0.25"/>
    <row r="1043999" customFormat="1" x14ac:dyDescent="0.25"/>
    <row r="1044000" customFormat="1" x14ac:dyDescent="0.25"/>
    <row r="1044001" customFormat="1" x14ac:dyDescent="0.25"/>
    <row r="1044002" customFormat="1" x14ac:dyDescent="0.25"/>
    <row r="1044003" customFormat="1" x14ac:dyDescent="0.25"/>
    <row r="1044004" customFormat="1" x14ac:dyDescent="0.25"/>
    <row r="1044005" customFormat="1" x14ac:dyDescent="0.25"/>
    <row r="1044006" customFormat="1" x14ac:dyDescent="0.25"/>
    <row r="1044007" customFormat="1" x14ac:dyDescent="0.25"/>
    <row r="1044008" customFormat="1" x14ac:dyDescent="0.25"/>
    <row r="1044009" customFormat="1" x14ac:dyDescent="0.25"/>
    <row r="1044010" customFormat="1" x14ac:dyDescent="0.25"/>
    <row r="1044011" customFormat="1" x14ac:dyDescent="0.25"/>
    <row r="1044012" customFormat="1" x14ac:dyDescent="0.25"/>
    <row r="1044013" customFormat="1" x14ac:dyDescent="0.25"/>
    <row r="1044014" customFormat="1" x14ac:dyDescent="0.25"/>
    <row r="1044015" customFormat="1" x14ac:dyDescent="0.25"/>
    <row r="1044016" customFormat="1" x14ac:dyDescent="0.25"/>
    <row r="1044017" customFormat="1" x14ac:dyDescent="0.25"/>
    <row r="1044018" customFormat="1" x14ac:dyDescent="0.25"/>
    <row r="1044019" customFormat="1" x14ac:dyDescent="0.25"/>
    <row r="1044020" customFormat="1" x14ac:dyDescent="0.25"/>
    <row r="1044021" customFormat="1" x14ac:dyDescent="0.25"/>
    <row r="1044022" customFormat="1" x14ac:dyDescent="0.25"/>
    <row r="1044023" customFormat="1" x14ac:dyDescent="0.25"/>
    <row r="1044024" customFormat="1" x14ac:dyDescent="0.25"/>
    <row r="1044025" customFormat="1" x14ac:dyDescent="0.25"/>
    <row r="1044026" customFormat="1" x14ac:dyDescent="0.25"/>
    <row r="1044027" customFormat="1" x14ac:dyDescent="0.25"/>
    <row r="1044028" customFormat="1" x14ac:dyDescent="0.25"/>
    <row r="1044029" customFormat="1" x14ac:dyDescent="0.25"/>
    <row r="1044030" customFormat="1" x14ac:dyDescent="0.25"/>
    <row r="1044031" customFormat="1" x14ac:dyDescent="0.25"/>
    <row r="1044032" customFormat="1" x14ac:dyDescent="0.25"/>
    <row r="1044033" customFormat="1" x14ac:dyDescent="0.25"/>
    <row r="1044034" customFormat="1" x14ac:dyDescent="0.25"/>
    <row r="1044035" customFormat="1" x14ac:dyDescent="0.25"/>
    <row r="1044036" customFormat="1" x14ac:dyDescent="0.25"/>
    <row r="1044037" customFormat="1" x14ac:dyDescent="0.25"/>
    <row r="1044038" customFormat="1" x14ac:dyDescent="0.25"/>
    <row r="1044039" customFormat="1" x14ac:dyDescent="0.25"/>
    <row r="1044040" customFormat="1" x14ac:dyDescent="0.25"/>
    <row r="1044041" customFormat="1" x14ac:dyDescent="0.25"/>
    <row r="1044042" customFormat="1" x14ac:dyDescent="0.25"/>
    <row r="1044043" customFormat="1" x14ac:dyDescent="0.25"/>
    <row r="1044044" customFormat="1" x14ac:dyDescent="0.25"/>
    <row r="1044045" customFormat="1" x14ac:dyDescent="0.25"/>
    <row r="1044046" customFormat="1" x14ac:dyDescent="0.25"/>
    <row r="1044047" customFormat="1" x14ac:dyDescent="0.25"/>
    <row r="1044048" customFormat="1" x14ac:dyDescent="0.25"/>
    <row r="1044049" customFormat="1" x14ac:dyDescent="0.25"/>
    <row r="1044050" customFormat="1" x14ac:dyDescent="0.25"/>
    <row r="1044051" customFormat="1" x14ac:dyDescent="0.25"/>
    <row r="1044052" customFormat="1" x14ac:dyDescent="0.25"/>
    <row r="1044053" customFormat="1" x14ac:dyDescent="0.25"/>
    <row r="1044054" customFormat="1" x14ac:dyDescent="0.25"/>
    <row r="1044055" customFormat="1" x14ac:dyDescent="0.25"/>
    <row r="1044056" customFormat="1" x14ac:dyDescent="0.25"/>
    <row r="1044057" customFormat="1" x14ac:dyDescent="0.25"/>
    <row r="1044058" customFormat="1" x14ac:dyDescent="0.25"/>
    <row r="1044059" customFormat="1" x14ac:dyDescent="0.25"/>
    <row r="1044060" customFormat="1" x14ac:dyDescent="0.25"/>
    <row r="1044061" customFormat="1" x14ac:dyDescent="0.25"/>
    <row r="1044062" customFormat="1" x14ac:dyDescent="0.25"/>
    <row r="1044063" customFormat="1" x14ac:dyDescent="0.25"/>
    <row r="1044064" customFormat="1" x14ac:dyDescent="0.25"/>
    <row r="1044065" customFormat="1" x14ac:dyDescent="0.25"/>
    <row r="1044066" customFormat="1" x14ac:dyDescent="0.25"/>
    <row r="1044067" customFormat="1" x14ac:dyDescent="0.25"/>
    <row r="1044068" customFormat="1" x14ac:dyDescent="0.25"/>
    <row r="1044069" customFormat="1" x14ac:dyDescent="0.25"/>
    <row r="1044070" customFormat="1" x14ac:dyDescent="0.25"/>
    <row r="1044071" customFormat="1" x14ac:dyDescent="0.25"/>
    <row r="1044072" customFormat="1" x14ac:dyDescent="0.25"/>
    <row r="1044073" customFormat="1" x14ac:dyDescent="0.25"/>
    <row r="1044074" customFormat="1" x14ac:dyDescent="0.25"/>
    <row r="1044075" customFormat="1" x14ac:dyDescent="0.25"/>
    <row r="1044076" customFormat="1" x14ac:dyDescent="0.25"/>
    <row r="1044077" customFormat="1" x14ac:dyDescent="0.25"/>
    <row r="1044078" customFormat="1" x14ac:dyDescent="0.25"/>
    <row r="1044079" customFormat="1" x14ac:dyDescent="0.25"/>
    <row r="1044080" customFormat="1" x14ac:dyDescent="0.25"/>
    <row r="1044081" customFormat="1" x14ac:dyDescent="0.25"/>
    <row r="1044082" customFormat="1" x14ac:dyDescent="0.25"/>
    <row r="1044083" customFormat="1" x14ac:dyDescent="0.25"/>
    <row r="1044084" customFormat="1" x14ac:dyDescent="0.25"/>
    <row r="1044085" customFormat="1" x14ac:dyDescent="0.25"/>
    <row r="1044086" customFormat="1" x14ac:dyDescent="0.25"/>
    <row r="1044087" customFormat="1" x14ac:dyDescent="0.25"/>
    <row r="1044088" customFormat="1" x14ac:dyDescent="0.25"/>
    <row r="1044089" customFormat="1" x14ac:dyDescent="0.25"/>
    <row r="1044090" customFormat="1" x14ac:dyDescent="0.25"/>
    <row r="1044091" customFormat="1" x14ac:dyDescent="0.25"/>
    <row r="1044092" customFormat="1" x14ac:dyDescent="0.25"/>
    <row r="1044093" customFormat="1" x14ac:dyDescent="0.25"/>
    <row r="1044094" customFormat="1" x14ac:dyDescent="0.25"/>
    <row r="1044095" customFormat="1" x14ac:dyDescent="0.25"/>
    <row r="1044096" customFormat="1" x14ac:dyDescent="0.25"/>
    <row r="1044097" customFormat="1" x14ac:dyDescent="0.25"/>
    <row r="1044098" customFormat="1" x14ac:dyDescent="0.25"/>
    <row r="1044099" customFormat="1" x14ac:dyDescent="0.25"/>
    <row r="1044100" customFormat="1" x14ac:dyDescent="0.25"/>
    <row r="1044101" customFormat="1" x14ac:dyDescent="0.25"/>
    <row r="1044102" customFormat="1" x14ac:dyDescent="0.25"/>
    <row r="1044103" customFormat="1" x14ac:dyDescent="0.25"/>
    <row r="1044104" customFormat="1" x14ac:dyDescent="0.25"/>
    <row r="1044105" customFormat="1" x14ac:dyDescent="0.25"/>
    <row r="1044106" customFormat="1" x14ac:dyDescent="0.25"/>
    <row r="1044107" customFormat="1" x14ac:dyDescent="0.25"/>
    <row r="1044108" customFormat="1" x14ac:dyDescent="0.25"/>
    <row r="1044109" customFormat="1" x14ac:dyDescent="0.25"/>
    <row r="1044110" customFormat="1" x14ac:dyDescent="0.25"/>
    <row r="1044111" customFormat="1" x14ac:dyDescent="0.25"/>
    <row r="1044112" customFormat="1" x14ac:dyDescent="0.25"/>
    <row r="1044113" customFormat="1" x14ac:dyDescent="0.25"/>
    <row r="1044114" customFormat="1" x14ac:dyDescent="0.25"/>
    <row r="1044115" customFormat="1" x14ac:dyDescent="0.25"/>
    <row r="1044116" customFormat="1" x14ac:dyDescent="0.25"/>
    <row r="1044117" customFormat="1" x14ac:dyDescent="0.25"/>
    <row r="1044118" customFormat="1" x14ac:dyDescent="0.25"/>
    <row r="1044119" customFormat="1" x14ac:dyDescent="0.25"/>
    <row r="1044120" customFormat="1" x14ac:dyDescent="0.25"/>
    <row r="1044121" customFormat="1" x14ac:dyDescent="0.25"/>
    <row r="1044122" customFormat="1" x14ac:dyDescent="0.25"/>
    <row r="1044123" customFormat="1" x14ac:dyDescent="0.25"/>
    <row r="1044124" customFormat="1" x14ac:dyDescent="0.25"/>
    <row r="1044125" customFormat="1" x14ac:dyDescent="0.25"/>
    <row r="1044126" customFormat="1" x14ac:dyDescent="0.25"/>
    <row r="1044127" customFormat="1" x14ac:dyDescent="0.25"/>
    <row r="1044128" customFormat="1" x14ac:dyDescent="0.25"/>
    <row r="1044129" customFormat="1" x14ac:dyDescent="0.25"/>
    <row r="1044130" customFormat="1" x14ac:dyDescent="0.25"/>
    <row r="1044131" customFormat="1" x14ac:dyDescent="0.25"/>
    <row r="1044132" customFormat="1" x14ac:dyDescent="0.25"/>
    <row r="1044133" customFormat="1" x14ac:dyDescent="0.25"/>
    <row r="1044134" customFormat="1" x14ac:dyDescent="0.25"/>
    <row r="1044135" customFormat="1" x14ac:dyDescent="0.25"/>
    <row r="1044136" customFormat="1" x14ac:dyDescent="0.25"/>
    <row r="1044137" customFormat="1" x14ac:dyDescent="0.25"/>
    <row r="1044138" customFormat="1" x14ac:dyDescent="0.25"/>
    <row r="1044139" customFormat="1" x14ac:dyDescent="0.25"/>
    <row r="1044140" customFormat="1" x14ac:dyDescent="0.25"/>
    <row r="1044141" customFormat="1" x14ac:dyDescent="0.25"/>
    <row r="1044142" customFormat="1" x14ac:dyDescent="0.25"/>
    <row r="1044143" customFormat="1" x14ac:dyDescent="0.25"/>
    <row r="1044144" customFormat="1" x14ac:dyDescent="0.25"/>
    <row r="1044145" customFormat="1" x14ac:dyDescent="0.25"/>
    <row r="1044146" customFormat="1" x14ac:dyDescent="0.25"/>
    <row r="1044147" customFormat="1" x14ac:dyDescent="0.25"/>
    <row r="1044148" customFormat="1" x14ac:dyDescent="0.25"/>
    <row r="1044149" customFormat="1" x14ac:dyDescent="0.25"/>
    <row r="1044150" customFormat="1" x14ac:dyDescent="0.25"/>
    <row r="1044151" customFormat="1" x14ac:dyDescent="0.25"/>
    <row r="1044152" customFormat="1" x14ac:dyDescent="0.25"/>
    <row r="1044153" customFormat="1" x14ac:dyDescent="0.25"/>
    <row r="1044154" customFormat="1" x14ac:dyDescent="0.25"/>
    <row r="1044155" customFormat="1" x14ac:dyDescent="0.25"/>
    <row r="1044156" customFormat="1" x14ac:dyDescent="0.25"/>
    <row r="1044157" customFormat="1" x14ac:dyDescent="0.25"/>
    <row r="1044158" customFormat="1" x14ac:dyDescent="0.25"/>
    <row r="1044159" customFormat="1" x14ac:dyDescent="0.25"/>
    <row r="1044160" customFormat="1" x14ac:dyDescent="0.25"/>
    <row r="1044161" customFormat="1" x14ac:dyDescent="0.25"/>
    <row r="1044162" customFormat="1" x14ac:dyDescent="0.25"/>
    <row r="1044163" customFormat="1" x14ac:dyDescent="0.25"/>
    <row r="1044164" customFormat="1" x14ac:dyDescent="0.25"/>
    <row r="1044165" customFormat="1" x14ac:dyDescent="0.25"/>
    <row r="1044166" customFormat="1" x14ac:dyDescent="0.25"/>
    <row r="1044167" customFormat="1" x14ac:dyDescent="0.25"/>
    <row r="1044168" customFormat="1" x14ac:dyDescent="0.25"/>
    <row r="1044169" customFormat="1" x14ac:dyDescent="0.25"/>
    <row r="1044170" customFormat="1" x14ac:dyDescent="0.25"/>
    <row r="1044171" customFormat="1" x14ac:dyDescent="0.25"/>
    <row r="1044172" customFormat="1" x14ac:dyDescent="0.25"/>
    <row r="1044173" customFormat="1" x14ac:dyDescent="0.25"/>
    <row r="1044174" customFormat="1" x14ac:dyDescent="0.25"/>
    <row r="1044175" customFormat="1" x14ac:dyDescent="0.25"/>
    <row r="1044176" customFormat="1" x14ac:dyDescent="0.25"/>
    <row r="1044177" customFormat="1" x14ac:dyDescent="0.25"/>
    <row r="1044178" customFormat="1" x14ac:dyDescent="0.25"/>
    <row r="1044179" customFormat="1" x14ac:dyDescent="0.25"/>
    <row r="1044180" customFormat="1" x14ac:dyDescent="0.25"/>
    <row r="1044181" customFormat="1" x14ac:dyDescent="0.25"/>
    <row r="1044182" customFormat="1" x14ac:dyDescent="0.25"/>
    <row r="1044183" customFormat="1" x14ac:dyDescent="0.25"/>
    <row r="1044184" customFormat="1" x14ac:dyDescent="0.25"/>
    <row r="1044185" customFormat="1" x14ac:dyDescent="0.25"/>
    <row r="1044186" customFormat="1" x14ac:dyDescent="0.25"/>
    <row r="1044187" customFormat="1" x14ac:dyDescent="0.25"/>
    <row r="1044188" customFormat="1" x14ac:dyDescent="0.25"/>
    <row r="1044189" customFormat="1" x14ac:dyDescent="0.25"/>
    <row r="1044190" customFormat="1" x14ac:dyDescent="0.25"/>
    <row r="1044191" customFormat="1" x14ac:dyDescent="0.25"/>
    <row r="1044192" customFormat="1" x14ac:dyDescent="0.25"/>
    <row r="1044193" customFormat="1" x14ac:dyDescent="0.25"/>
    <row r="1044194" customFormat="1" x14ac:dyDescent="0.25"/>
    <row r="1044195" customFormat="1" x14ac:dyDescent="0.25"/>
    <row r="1044196" customFormat="1" x14ac:dyDescent="0.25"/>
    <row r="1044197" customFormat="1" x14ac:dyDescent="0.25"/>
    <row r="1044198" customFormat="1" x14ac:dyDescent="0.25"/>
    <row r="1044199" customFormat="1" x14ac:dyDescent="0.25"/>
    <row r="1044200" customFormat="1" x14ac:dyDescent="0.25"/>
    <row r="1044201" customFormat="1" x14ac:dyDescent="0.25"/>
    <row r="1044202" customFormat="1" x14ac:dyDescent="0.25"/>
    <row r="1044203" customFormat="1" x14ac:dyDescent="0.25"/>
    <row r="1044204" customFormat="1" x14ac:dyDescent="0.25"/>
    <row r="1044205" customFormat="1" x14ac:dyDescent="0.25"/>
    <row r="1044206" customFormat="1" x14ac:dyDescent="0.25"/>
    <row r="1044207" customFormat="1" x14ac:dyDescent="0.25"/>
    <row r="1044208" customFormat="1" x14ac:dyDescent="0.25"/>
    <row r="1044209" customFormat="1" x14ac:dyDescent="0.25"/>
    <row r="1044210" customFormat="1" x14ac:dyDescent="0.25"/>
    <row r="1044211" customFormat="1" x14ac:dyDescent="0.25"/>
    <row r="1044212" customFormat="1" x14ac:dyDescent="0.25"/>
    <row r="1044213" customFormat="1" x14ac:dyDescent="0.25"/>
    <row r="1044214" customFormat="1" x14ac:dyDescent="0.25"/>
    <row r="1044215" customFormat="1" x14ac:dyDescent="0.25"/>
    <row r="1044216" customFormat="1" x14ac:dyDescent="0.25"/>
    <row r="1044217" customFormat="1" x14ac:dyDescent="0.25"/>
    <row r="1044218" customFormat="1" x14ac:dyDescent="0.25"/>
    <row r="1044219" customFormat="1" x14ac:dyDescent="0.25"/>
    <row r="1044220" customFormat="1" x14ac:dyDescent="0.25"/>
    <row r="1044221" customFormat="1" x14ac:dyDescent="0.25"/>
    <row r="1044222" customFormat="1" x14ac:dyDescent="0.25"/>
    <row r="1044223" customFormat="1" x14ac:dyDescent="0.25"/>
    <row r="1044224" customFormat="1" x14ac:dyDescent="0.25"/>
    <row r="1044225" customFormat="1" x14ac:dyDescent="0.25"/>
    <row r="1044226" customFormat="1" x14ac:dyDescent="0.25"/>
    <row r="1044227" customFormat="1" x14ac:dyDescent="0.25"/>
    <row r="1044228" customFormat="1" x14ac:dyDescent="0.25"/>
    <row r="1044229" customFormat="1" x14ac:dyDescent="0.25"/>
    <row r="1044230" customFormat="1" x14ac:dyDescent="0.25"/>
    <row r="1044231" customFormat="1" x14ac:dyDescent="0.25"/>
    <row r="1044232" customFormat="1" x14ac:dyDescent="0.25"/>
    <row r="1044233" customFormat="1" x14ac:dyDescent="0.25"/>
    <row r="1044234" customFormat="1" x14ac:dyDescent="0.25"/>
    <row r="1044235" customFormat="1" x14ac:dyDescent="0.25"/>
    <row r="1044236" customFormat="1" x14ac:dyDescent="0.25"/>
    <row r="1044237" customFormat="1" x14ac:dyDescent="0.25"/>
    <row r="1044238" customFormat="1" x14ac:dyDescent="0.25"/>
    <row r="1044239" customFormat="1" x14ac:dyDescent="0.25"/>
    <row r="1044240" customFormat="1" x14ac:dyDescent="0.25"/>
    <row r="1044241" customFormat="1" x14ac:dyDescent="0.25"/>
    <row r="1044242" customFormat="1" x14ac:dyDescent="0.25"/>
    <row r="1044243" customFormat="1" x14ac:dyDescent="0.25"/>
    <row r="1044244" customFormat="1" x14ac:dyDescent="0.25"/>
    <row r="1044245" customFormat="1" x14ac:dyDescent="0.25"/>
    <row r="1044246" customFormat="1" x14ac:dyDescent="0.25"/>
    <row r="1044247" customFormat="1" x14ac:dyDescent="0.25"/>
    <row r="1044248" customFormat="1" x14ac:dyDescent="0.25"/>
    <row r="1044249" customFormat="1" x14ac:dyDescent="0.25"/>
    <row r="1044250" customFormat="1" x14ac:dyDescent="0.25"/>
    <row r="1044251" customFormat="1" x14ac:dyDescent="0.25"/>
    <row r="1044252" customFormat="1" x14ac:dyDescent="0.25"/>
    <row r="1044253" customFormat="1" x14ac:dyDescent="0.25"/>
    <row r="1044254" customFormat="1" x14ac:dyDescent="0.25"/>
    <row r="1044255" customFormat="1" x14ac:dyDescent="0.25"/>
    <row r="1044256" customFormat="1" x14ac:dyDescent="0.25"/>
    <row r="1044257" customFormat="1" x14ac:dyDescent="0.25"/>
    <row r="1044258" customFormat="1" x14ac:dyDescent="0.25"/>
    <row r="1044259" customFormat="1" x14ac:dyDescent="0.25"/>
    <row r="1044260" customFormat="1" x14ac:dyDescent="0.25"/>
    <row r="1044261" customFormat="1" x14ac:dyDescent="0.25"/>
    <row r="1044262" customFormat="1" x14ac:dyDescent="0.25"/>
    <row r="1044263" customFormat="1" x14ac:dyDescent="0.25"/>
    <row r="1044264" customFormat="1" x14ac:dyDescent="0.25"/>
    <row r="1044265" customFormat="1" x14ac:dyDescent="0.25"/>
    <row r="1044266" customFormat="1" x14ac:dyDescent="0.25"/>
    <row r="1044267" customFormat="1" x14ac:dyDescent="0.25"/>
    <row r="1044268" customFormat="1" x14ac:dyDescent="0.25"/>
    <row r="1044269" customFormat="1" x14ac:dyDescent="0.25"/>
    <row r="1044270" customFormat="1" x14ac:dyDescent="0.25"/>
    <row r="1044271" customFormat="1" x14ac:dyDescent="0.25"/>
    <row r="1044272" customFormat="1" x14ac:dyDescent="0.25"/>
    <row r="1044273" customFormat="1" x14ac:dyDescent="0.25"/>
    <row r="1044274" customFormat="1" x14ac:dyDescent="0.25"/>
    <row r="1044275" customFormat="1" x14ac:dyDescent="0.25"/>
    <row r="1044276" customFormat="1" x14ac:dyDescent="0.25"/>
    <row r="1044277" customFormat="1" x14ac:dyDescent="0.25"/>
    <row r="1044278" customFormat="1" x14ac:dyDescent="0.25"/>
    <row r="1044279" customFormat="1" x14ac:dyDescent="0.25"/>
    <row r="1044280" customFormat="1" x14ac:dyDescent="0.25"/>
    <row r="1044281" customFormat="1" x14ac:dyDescent="0.25"/>
    <row r="1044282" customFormat="1" x14ac:dyDescent="0.25"/>
    <row r="1044283" customFormat="1" x14ac:dyDescent="0.25"/>
    <row r="1044284" customFormat="1" x14ac:dyDescent="0.25"/>
    <row r="1044285" customFormat="1" x14ac:dyDescent="0.25"/>
    <row r="1044286" customFormat="1" x14ac:dyDescent="0.25"/>
    <row r="1044287" customFormat="1" x14ac:dyDescent="0.25"/>
    <row r="1044288" customFormat="1" x14ac:dyDescent="0.25"/>
    <row r="1044289" customFormat="1" x14ac:dyDescent="0.25"/>
    <row r="1044290" customFormat="1" x14ac:dyDescent="0.25"/>
    <row r="1044291" customFormat="1" x14ac:dyDescent="0.25"/>
    <row r="1044292" customFormat="1" x14ac:dyDescent="0.25"/>
    <row r="1044293" customFormat="1" x14ac:dyDescent="0.25"/>
    <row r="1044294" customFormat="1" x14ac:dyDescent="0.25"/>
    <row r="1044295" customFormat="1" x14ac:dyDescent="0.25"/>
    <row r="1044296" customFormat="1" x14ac:dyDescent="0.25"/>
    <row r="1044297" customFormat="1" x14ac:dyDescent="0.25"/>
    <row r="1044298" customFormat="1" x14ac:dyDescent="0.25"/>
    <row r="1044299" customFormat="1" x14ac:dyDescent="0.25"/>
    <row r="1044300" customFormat="1" x14ac:dyDescent="0.25"/>
    <row r="1044301" customFormat="1" x14ac:dyDescent="0.25"/>
    <row r="1044302" customFormat="1" x14ac:dyDescent="0.25"/>
    <row r="1044303" customFormat="1" x14ac:dyDescent="0.25"/>
    <row r="1044304" customFormat="1" x14ac:dyDescent="0.25"/>
    <row r="1044305" customFormat="1" x14ac:dyDescent="0.25"/>
    <row r="1044306" customFormat="1" x14ac:dyDescent="0.25"/>
    <row r="1044307" customFormat="1" x14ac:dyDescent="0.25"/>
    <row r="1044308" customFormat="1" x14ac:dyDescent="0.25"/>
    <row r="1044309" customFormat="1" x14ac:dyDescent="0.25"/>
    <row r="1044310" customFormat="1" x14ac:dyDescent="0.25"/>
    <row r="1044311" customFormat="1" x14ac:dyDescent="0.25"/>
    <row r="1044312" customFormat="1" x14ac:dyDescent="0.25"/>
    <row r="1044313" customFormat="1" x14ac:dyDescent="0.25"/>
    <row r="1044314" customFormat="1" x14ac:dyDescent="0.25"/>
    <row r="1044315" customFormat="1" x14ac:dyDescent="0.25"/>
    <row r="1044316" customFormat="1" x14ac:dyDescent="0.25"/>
    <row r="1044317" customFormat="1" x14ac:dyDescent="0.25"/>
    <row r="1044318" customFormat="1" x14ac:dyDescent="0.25"/>
    <row r="1044319" customFormat="1" x14ac:dyDescent="0.25"/>
    <row r="1044320" customFormat="1" x14ac:dyDescent="0.25"/>
    <row r="1044321" customFormat="1" x14ac:dyDescent="0.25"/>
    <row r="1044322" customFormat="1" x14ac:dyDescent="0.25"/>
    <row r="1044323" customFormat="1" x14ac:dyDescent="0.25"/>
    <row r="1044324" customFormat="1" x14ac:dyDescent="0.25"/>
    <row r="1044325" customFormat="1" x14ac:dyDescent="0.25"/>
    <row r="1044326" customFormat="1" x14ac:dyDescent="0.25"/>
    <row r="1044327" customFormat="1" x14ac:dyDescent="0.25"/>
    <row r="1044328" customFormat="1" x14ac:dyDescent="0.25"/>
    <row r="1044329" customFormat="1" x14ac:dyDescent="0.25"/>
    <row r="1044330" customFormat="1" x14ac:dyDescent="0.25"/>
    <row r="1044331" customFormat="1" x14ac:dyDescent="0.25"/>
    <row r="1044332" customFormat="1" x14ac:dyDescent="0.25"/>
    <row r="1044333" customFormat="1" x14ac:dyDescent="0.25"/>
    <row r="1044334" customFormat="1" x14ac:dyDescent="0.25"/>
    <row r="1044335" customFormat="1" x14ac:dyDescent="0.25"/>
    <row r="1044336" customFormat="1" x14ac:dyDescent="0.25"/>
    <row r="1044337" customFormat="1" x14ac:dyDescent="0.25"/>
    <row r="1044338" customFormat="1" x14ac:dyDescent="0.25"/>
    <row r="1044339" customFormat="1" x14ac:dyDescent="0.25"/>
    <row r="1044340" customFormat="1" x14ac:dyDescent="0.25"/>
    <row r="1044341" customFormat="1" x14ac:dyDescent="0.25"/>
    <row r="1044342" customFormat="1" x14ac:dyDescent="0.25"/>
    <row r="1044343" customFormat="1" x14ac:dyDescent="0.25"/>
    <row r="1044344" customFormat="1" x14ac:dyDescent="0.25"/>
    <row r="1044345" customFormat="1" x14ac:dyDescent="0.25"/>
    <row r="1044346" customFormat="1" x14ac:dyDescent="0.25"/>
    <row r="1044347" customFormat="1" x14ac:dyDescent="0.25"/>
    <row r="1044348" customFormat="1" x14ac:dyDescent="0.25"/>
    <row r="1044349" customFormat="1" x14ac:dyDescent="0.25"/>
    <row r="1044350" customFormat="1" x14ac:dyDescent="0.25"/>
    <row r="1044351" customFormat="1" x14ac:dyDescent="0.25"/>
    <row r="1044352" customFormat="1" x14ac:dyDescent="0.25"/>
    <row r="1044353" customFormat="1" x14ac:dyDescent="0.25"/>
    <row r="1044354" customFormat="1" x14ac:dyDescent="0.25"/>
    <row r="1044355" customFormat="1" x14ac:dyDescent="0.25"/>
    <row r="1044356" customFormat="1" x14ac:dyDescent="0.25"/>
    <row r="1044357" customFormat="1" x14ac:dyDescent="0.25"/>
    <row r="1044358" customFormat="1" x14ac:dyDescent="0.25"/>
    <row r="1044359" customFormat="1" x14ac:dyDescent="0.25"/>
    <row r="1044360" customFormat="1" x14ac:dyDescent="0.25"/>
    <row r="1044361" customFormat="1" x14ac:dyDescent="0.25"/>
    <row r="1044362" customFormat="1" x14ac:dyDescent="0.25"/>
    <row r="1044363" customFormat="1" x14ac:dyDescent="0.25"/>
    <row r="1044364" customFormat="1" x14ac:dyDescent="0.25"/>
    <row r="1044365" customFormat="1" x14ac:dyDescent="0.25"/>
    <row r="1044366" customFormat="1" x14ac:dyDescent="0.25"/>
    <row r="1044367" customFormat="1" x14ac:dyDescent="0.25"/>
    <row r="1044368" customFormat="1" x14ac:dyDescent="0.25"/>
    <row r="1044369" customFormat="1" x14ac:dyDescent="0.25"/>
    <row r="1044370" customFormat="1" x14ac:dyDescent="0.25"/>
    <row r="1044371" customFormat="1" x14ac:dyDescent="0.25"/>
    <row r="1044372" customFormat="1" x14ac:dyDescent="0.25"/>
    <row r="1044373" customFormat="1" x14ac:dyDescent="0.25"/>
    <row r="1044374" customFormat="1" x14ac:dyDescent="0.25"/>
    <row r="1044375" customFormat="1" x14ac:dyDescent="0.25"/>
    <row r="1044376" customFormat="1" x14ac:dyDescent="0.25"/>
    <row r="1044377" customFormat="1" x14ac:dyDescent="0.25"/>
    <row r="1044378" customFormat="1" x14ac:dyDescent="0.25"/>
    <row r="1044379" customFormat="1" x14ac:dyDescent="0.25"/>
    <row r="1044380" customFormat="1" x14ac:dyDescent="0.25"/>
    <row r="1044381" customFormat="1" x14ac:dyDescent="0.25"/>
    <row r="1044382" customFormat="1" x14ac:dyDescent="0.25"/>
    <row r="1044383" customFormat="1" x14ac:dyDescent="0.25"/>
    <row r="1044384" customFormat="1" x14ac:dyDescent="0.25"/>
    <row r="1044385" customFormat="1" x14ac:dyDescent="0.25"/>
    <row r="1044386" customFormat="1" x14ac:dyDescent="0.25"/>
    <row r="1044387" customFormat="1" x14ac:dyDescent="0.25"/>
    <row r="1044388" customFormat="1" x14ac:dyDescent="0.25"/>
    <row r="1044389" customFormat="1" x14ac:dyDescent="0.25"/>
    <row r="1044390" customFormat="1" x14ac:dyDescent="0.25"/>
    <row r="1044391" customFormat="1" x14ac:dyDescent="0.25"/>
    <row r="1044392" customFormat="1" x14ac:dyDescent="0.25"/>
    <row r="1044393" customFormat="1" x14ac:dyDescent="0.25"/>
    <row r="1044394" customFormat="1" x14ac:dyDescent="0.25"/>
    <row r="1044395" customFormat="1" x14ac:dyDescent="0.25"/>
    <row r="1044396" customFormat="1" x14ac:dyDescent="0.25"/>
    <row r="1044397" customFormat="1" x14ac:dyDescent="0.25"/>
    <row r="1044398" customFormat="1" x14ac:dyDescent="0.25"/>
    <row r="1044399" customFormat="1" x14ac:dyDescent="0.25"/>
    <row r="1044400" customFormat="1" x14ac:dyDescent="0.25"/>
    <row r="1044401" customFormat="1" x14ac:dyDescent="0.25"/>
    <row r="1044402" customFormat="1" x14ac:dyDescent="0.25"/>
    <row r="1044403" customFormat="1" x14ac:dyDescent="0.25"/>
    <row r="1044404" customFormat="1" x14ac:dyDescent="0.25"/>
    <row r="1044405" customFormat="1" x14ac:dyDescent="0.25"/>
    <row r="1044406" customFormat="1" x14ac:dyDescent="0.25"/>
    <row r="1044407" customFormat="1" x14ac:dyDescent="0.25"/>
    <row r="1044408" customFormat="1" x14ac:dyDescent="0.25"/>
    <row r="1044409" customFormat="1" x14ac:dyDescent="0.25"/>
    <row r="1044410" customFormat="1" x14ac:dyDescent="0.25"/>
    <row r="1044411" customFormat="1" x14ac:dyDescent="0.25"/>
    <row r="1044412" customFormat="1" x14ac:dyDescent="0.25"/>
    <row r="1044413" customFormat="1" x14ac:dyDescent="0.25"/>
    <row r="1044414" customFormat="1" x14ac:dyDescent="0.25"/>
    <row r="1044415" customFormat="1" x14ac:dyDescent="0.25"/>
    <row r="1044416" customFormat="1" x14ac:dyDescent="0.25"/>
    <row r="1044417" customFormat="1" x14ac:dyDescent="0.25"/>
    <row r="1044418" customFormat="1" x14ac:dyDescent="0.25"/>
    <row r="1044419" customFormat="1" x14ac:dyDescent="0.25"/>
    <row r="1044420" customFormat="1" x14ac:dyDescent="0.25"/>
    <row r="1044421" customFormat="1" x14ac:dyDescent="0.25"/>
    <row r="1044422" customFormat="1" x14ac:dyDescent="0.25"/>
    <row r="1044423" customFormat="1" x14ac:dyDescent="0.25"/>
    <row r="1044424" customFormat="1" x14ac:dyDescent="0.25"/>
    <row r="1044425" customFormat="1" x14ac:dyDescent="0.25"/>
    <row r="1044426" customFormat="1" x14ac:dyDescent="0.25"/>
    <row r="1044427" customFormat="1" x14ac:dyDescent="0.25"/>
    <row r="1044428" customFormat="1" x14ac:dyDescent="0.25"/>
    <row r="1044429" customFormat="1" x14ac:dyDescent="0.25"/>
    <row r="1044430" customFormat="1" x14ac:dyDescent="0.25"/>
    <row r="1044431" customFormat="1" x14ac:dyDescent="0.25"/>
    <row r="1044432" customFormat="1" x14ac:dyDescent="0.25"/>
    <row r="1044433" customFormat="1" x14ac:dyDescent="0.25"/>
    <row r="1044434" customFormat="1" x14ac:dyDescent="0.25"/>
    <row r="1044435" customFormat="1" x14ac:dyDescent="0.25"/>
    <row r="1044436" customFormat="1" x14ac:dyDescent="0.25"/>
    <row r="1044437" customFormat="1" x14ac:dyDescent="0.25"/>
    <row r="1044438" customFormat="1" x14ac:dyDescent="0.25"/>
    <row r="1044439" customFormat="1" x14ac:dyDescent="0.25"/>
    <row r="1044440" customFormat="1" x14ac:dyDescent="0.25"/>
    <row r="1044441" customFormat="1" x14ac:dyDescent="0.25"/>
    <row r="1044442" customFormat="1" x14ac:dyDescent="0.25"/>
    <row r="1044443" customFormat="1" x14ac:dyDescent="0.25"/>
    <row r="1044444" customFormat="1" x14ac:dyDescent="0.25"/>
    <row r="1044445" customFormat="1" x14ac:dyDescent="0.25"/>
    <row r="1044446" customFormat="1" x14ac:dyDescent="0.25"/>
    <row r="1044447" customFormat="1" x14ac:dyDescent="0.25"/>
    <row r="1044448" customFormat="1" x14ac:dyDescent="0.25"/>
    <row r="1044449" customFormat="1" x14ac:dyDescent="0.25"/>
    <row r="1044450" customFormat="1" x14ac:dyDescent="0.25"/>
    <row r="1044451" customFormat="1" x14ac:dyDescent="0.25"/>
    <row r="1044452" customFormat="1" x14ac:dyDescent="0.25"/>
    <row r="1044453" customFormat="1" x14ac:dyDescent="0.25"/>
    <row r="1044454" customFormat="1" x14ac:dyDescent="0.25"/>
    <row r="1044455" customFormat="1" x14ac:dyDescent="0.25"/>
    <row r="1044456" customFormat="1" x14ac:dyDescent="0.25"/>
    <row r="1044457" customFormat="1" x14ac:dyDescent="0.25"/>
    <row r="1044458" customFormat="1" x14ac:dyDescent="0.25"/>
    <row r="1044459" customFormat="1" x14ac:dyDescent="0.25"/>
    <row r="1044460" customFormat="1" x14ac:dyDescent="0.25"/>
    <row r="1044461" customFormat="1" x14ac:dyDescent="0.25"/>
    <row r="1044462" customFormat="1" x14ac:dyDescent="0.25"/>
    <row r="1044463" customFormat="1" x14ac:dyDescent="0.25"/>
    <row r="1044464" customFormat="1" x14ac:dyDescent="0.25"/>
    <row r="1044465" customFormat="1" x14ac:dyDescent="0.25"/>
    <row r="1044466" customFormat="1" x14ac:dyDescent="0.25"/>
    <row r="1044467" customFormat="1" x14ac:dyDescent="0.25"/>
    <row r="1044468" customFormat="1" x14ac:dyDescent="0.25"/>
    <row r="1044469" customFormat="1" x14ac:dyDescent="0.25"/>
    <row r="1044470" customFormat="1" x14ac:dyDescent="0.25"/>
    <row r="1044471" customFormat="1" x14ac:dyDescent="0.25"/>
    <row r="1044472" customFormat="1" x14ac:dyDescent="0.25"/>
    <row r="1044473" customFormat="1" x14ac:dyDescent="0.25"/>
    <row r="1044474" customFormat="1" x14ac:dyDescent="0.25"/>
    <row r="1044475" customFormat="1" x14ac:dyDescent="0.25"/>
    <row r="1044476" customFormat="1" x14ac:dyDescent="0.25"/>
    <row r="1044477" customFormat="1" x14ac:dyDescent="0.25"/>
    <row r="1044478" customFormat="1" x14ac:dyDescent="0.25"/>
    <row r="1044479" customFormat="1" x14ac:dyDescent="0.25"/>
    <row r="1044480" customFormat="1" x14ac:dyDescent="0.25"/>
    <row r="1044481" customFormat="1" x14ac:dyDescent="0.25"/>
    <row r="1044482" customFormat="1" x14ac:dyDescent="0.25"/>
    <row r="1044483" customFormat="1" x14ac:dyDescent="0.25"/>
    <row r="1044484" customFormat="1" x14ac:dyDescent="0.25"/>
    <row r="1044485" customFormat="1" x14ac:dyDescent="0.25"/>
    <row r="1044486" customFormat="1" x14ac:dyDescent="0.25"/>
    <row r="1044487" customFormat="1" x14ac:dyDescent="0.25"/>
    <row r="1044488" customFormat="1" x14ac:dyDescent="0.25"/>
    <row r="1044489" customFormat="1" x14ac:dyDescent="0.25"/>
    <row r="1044490" customFormat="1" x14ac:dyDescent="0.25"/>
    <row r="1044491" customFormat="1" x14ac:dyDescent="0.25"/>
    <row r="1044492" customFormat="1" x14ac:dyDescent="0.25"/>
    <row r="1044493" customFormat="1" x14ac:dyDescent="0.25"/>
    <row r="1044494" customFormat="1" x14ac:dyDescent="0.25"/>
    <row r="1044495" customFormat="1" x14ac:dyDescent="0.25"/>
    <row r="1044496" customFormat="1" x14ac:dyDescent="0.25"/>
    <row r="1044497" customFormat="1" x14ac:dyDescent="0.25"/>
    <row r="1044498" customFormat="1" x14ac:dyDescent="0.25"/>
    <row r="1044499" customFormat="1" x14ac:dyDescent="0.25"/>
    <row r="1044500" customFormat="1" x14ac:dyDescent="0.25"/>
    <row r="1044501" customFormat="1" x14ac:dyDescent="0.25"/>
    <row r="1044502" customFormat="1" x14ac:dyDescent="0.25"/>
    <row r="1044503" customFormat="1" x14ac:dyDescent="0.25"/>
    <row r="1044504" customFormat="1" x14ac:dyDescent="0.25"/>
    <row r="1044505" customFormat="1" x14ac:dyDescent="0.25"/>
    <row r="1044506" customFormat="1" x14ac:dyDescent="0.25"/>
    <row r="1044507" customFormat="1" x14ac:dyDescent="0.25"/>
    <row r="1044508" customFormat="1" x14ac:dyDescent="0.25"/>
    <row r="1044509" customFormat="1" x14ac:dyDescent="0.25"/>
    <row r="1044510" customFormat="1" x14ac:dyDescent="0.25"/>
    <row r="1044511" customFormat="1" x14ac:dyDescent="0.25"/>
    <row r="1044512" customFormat="1" x14ac:dyDescent="0.25"/>
    <row r="1044513" customFormat="1" x14ac:dyDescent="0.25"/>
    <row r="1044514" customFormat="1" x14ac:dyDescent="0.25"/>
    <row r="1044515" customFormat="1" x14ac:dyDescent="0.25"/>
    <row r="1044516" customFormat="1" x14ac:dyDescent="0.25"/>
    <row r="1044517" customFormat="1" x14ac:dyDescent="0.25"/>
    <row r="1044518" customFormat="1" x14ac:dyDescent="0.25"/>
    <row r="1044519" customFormat="1" x14ac:dyDescent="0.25"/>
    <row r="1044520" customFormat="1" x14ac:dyDescent="0.25"/>
    <row r="1044521" customFormat="1" x14ac:dyDescent="0.25"/>
    <row r="1044522" customFormat="1" x14ac:dyDescent="0.25"/>
    <row r="1044523" customFormat="1" x14ac:dyDescent="0.25"/>
    <row r="1044524" customFormat="1" x14ac:dyDescent="0.25"/>
    <row r="1044525" customFormat="1" x14ac:dyDescent="0.25"/>
    <row r="1044526" customFormat="1" x14ac:dyDescent="0.25"/>
    <row r="1044527" customFormat="1" x14ac:dyDescent="0.25"/>
    <row r="1044528" customFormat="1" x14ac:dyDescent="0.25"/>
    <row r="1044529" customFormat="1" x14ac:dyDescent="0.25"/>
    <row r="1044530" customFormat="1" x14ac:dyDescent="0.25"/>
    <row r="1044531" customFormat="1" x14ac:dyDescent="0.25"/>
    <row r="1044532" customFormat="1" x14ac:dyDescent="0.25"/>
    <row r="1044533" customFormat="1" x14ac:dyDescent="0.25"/>
    <row r="1044534" customFormat="1" x14ac:dyDescent="0.25"/>
    <row r="1044535" customFormat="1" x14ac:dyDescent="0.25"/>
    <row r="1044536" customFormat="1" x14ac:dyDescent="0.25"/>
    <row r="1044537" customFormat="1" x14ac:dyDescent="0.25"/>
    <row r="1044538" customFormat="1" x14ac:dyDescent="0.25"/>
    <row r="1044539" customFormat="1" x14ac:dyDescent="0.25"/>
    <row r="1044540" customFormat="1" x14ac:dyDescent="0.25"/>
    <row r="1044541" customFormat="1" x14ac:dyDescent="0.25"/>
    <row r="1044542" customFormat="1" x14ac:dyDescent="0.25"/>
    <row r="1044543" customFormat="1" x14ac:dyDescent="0.25"/>
    <row r="1044544" customFormat="1" x14ac:dyDescent="0.25"/>
    <row r="1044545" customFormat="1" x14ac:dyDescent="0.25"/>
    <row r="1044546" customFormat="1" x14ac:dyDescent="0.25"/>
    <row r="1044547" customFormat="1" x14ac:dyDescent="0.25"/>
    <row r="1044548" customFormat="1" x14ac:dyDescent="0.25"/>
    <row r="1044549" customFormat="1" x14ac:dyDescent="0.25"/>
    <row r="1044550" customFormat="1" x14ac:dyDescent="0.25"/>
    <row r="1044551" customFormat="1" x14ac:dyDescent="0.25"/>
    <row r="1044552" customFormat="1" x14ac:dyDescent="0.25"/>
    <row r="1044553" customFormat="1" x14ac:dyDescent="0.25"/>
    <row r="1044554" customFormat="1" x14ac:dyDescent="0.25"/>
    <row r="1044555" customFormat="1" x14ac:dyDescent="0.25"/>
    <row r="1044556" customFormat="1" x14ac:dyDescent="0.25"/>
    <row r="1044557" customFormat="1" x14ac:dyDescent="0.25"/>
    <row r="1044558" customFormat="1" x14ac:dyDescent="0.25"/>
    <row r="1044559" customFormat="1" x14ac:dyDescent="0.25"/>
    <row r="1044560" customFormat="1" x14ac:dyDescent="0.25"/>
    <row r="1044561" customFormat="1" x14ac:dyDescent="0.25"/>
    <row r="1044562" customFormat="1" x14ac:dyDescent="0.25"/>
    <row r="1044563" customFormat="1" x14ac:dyDescent="0.25"/>
    <row r="1044564" customFormat="1" x14ac:dyDescent="0.25"/>
    <row r="1044565" customFormat="1" x14ac:dyDescent="0.25"/>
    <row r="1044566" customFormat="1" x14ac:dyDescent="0.25"/>
    <row r="1044567" customFormat="1" x14ac:dyDescent="0.25"/>
    <row r="1044568" customFormat="1" x14ac:dyDescent="0.25"/>
    <row r="1044569" customFormat="1" x14ac:dyDescent="0.25"/>
    <row r="1044570" customFormat="1" x14ac:dyDescent="0.25"/>
    <row r="1044571" customFormat="1" x14ac:dyDescent="0.25"/>
    <row r="1044572" customFormat="1" x14ac:dyDescent="0.25"/>
    <row r="1044573" customFormat="1" x14ac:dyDescent="0.25"/>
    <row r="1044574" customFormat="1" x14ac:dyDescent="0.25"/>
    <row r="1044575" customFormat="1" x14ac:dyDescent="0.25"/>
    <row r="1044576" customFormat="1" x14ac:dyDescent="0.25"/>
    <row r="1044577" customFormat="1" x14ac:dyDescent="0.25"/>
    <row r="1044578" customFormat="1" x14ac:dyDescent="0.25"/>
    <row r="1044579" customFormat="1" x14ac:dyDescent="0.25"/>
    <row r="1044580" customFormat="1" x14ac:dyDescent="0.25"/>
    <row r="1044581" customFormat="1" x14ac:dyDescent="0.25"/>
    <row r="1044582" customFormat="1" x14ac:dyDescent="0.25"/>
    <row r="1044583" customFormat="1" x14ac:dyDescent="0.25"/>
    <row r="1044584" customFormat="1" x14ac:dyDescent="0.25"/>
    <row r="1044585" customFormat="1" x14ac:dyDescent="0.25"/>
    <row r="1044586" customFormat="1" x14ac:dyDescent="0.25"/>
    <row r="1044587" customFormat="1" x14ac:dyDescent="0.25"/>
    <row r="1044588" customFormat="1" x14ac:dyDescent="0.25"/>
    <row r="1044589" customFormat="1" x14ac:dyDescent="0.25"/>
    <row r="1044590" customFormat="1" x14ac:dyDescent="0.25"/>
    <row r="1044591" customFormat="1" x14ac:dyDescent="0.25"/>
    <row r="1044592" customFormat="1" x14ac:dyDescent="0.25"/>
    <row r="1044593" customFormat="1" x14ac:dyDescent="0.25"/>
    <row r="1044594" customFormat="1" x14ac:dyDescent="0.25"/>
    <row r="1044595" customFormat="1" x14ac:dyDescent="0.25"/>
    <row r="1044596" customFormat="1" x14ac:dyDescent="0.25"/>
    <row r="1044597" customFormat="1" x14ac:dyDescent="0.25"/>
    <row r="1044598" customFormat="1" x14ac:dyDescent="0.25"/>
    <row r="1044599" customFormat="1" x14ac:dyDescent="0.25"/>
    <row r="1044600" customFormat="1" x14ac:dyDescent="0.25"/>
    <row r="1044601" customFormat="1" x14ac:dyDescent="0.25"/>
    <row r="1044602" customFormat="1" x14ac:dyDescent="0.25"/>
    <row r="1044603" customFormat="1" x14ac:dyDescent="0.25"/>
    <row r="1044604" customFormat="1" x14ac:dyDescent="0.25"/>
    <row r="1044605" customFormat="1" x14ac:dyDescent="0.25"/>
    <row r="1044606" customFormat="1" x14ac:dyDescent="0.25"/>
    <row r="1044607" customFormat="1" x14ac:dyDescent="0.25"/>
    <row r="1044608" customFormat="1" x14ac:dyDescent="0.25"/>
    <row r="1044609" customFormat="1" x14ac:dyDescent="0.25"/>
    <row r="1044610" customFormat="1" x14ac:dyDescent="0.25"/>
    <row r="1044611" customFormat="1" x14ac:dyDescent="0.25"/>
    <row r="1044612" customFormat="1" x14ac:dyDescent="0.25"/>
    <row r="1044613" customFormat="1" x14ac:dyDescent="0.25"/>
    <row r="1044614" customFormat="1" x14ac:dyDescent="0.25"/>
    <row r="1044615" customFormat="1" x14ac:dyDescent="0.25"/>
    <row r="1044616" customFormat="1" x14ac:dyDescent="0.25"/>
    <row r="1044617" customFormat="1" x14ac:dyDescent="0.25"/>
    <row r="1044618" customFormat="1" x14ac:dyDescent="0.25"/>
    <row r="1044619" customFormat="1" x14ac:dyDescent="0.25"/>
    <row r="1044620" customFormat="1" x14ac:dyDescent="0.25"/>
    <row r="1044621" customFormat="1" x14ac:dyDescent="0.25"/>
    <row r="1044622" customFormat="1" x14ac:dyDescent="0.25"/>
    <row r="1044623" customFormat="1" x14ac:dyDescent="0.25"/>
    <row r="1044624" customFormat="1" x14ac:dyDescent="0.25"/>
    <row r="1044625" customFormat="1" x14ac:dyDescent="0.25"/>
    <row r="1044626" customFormat="1" x14ac:dyDescent="0.25"/>
    <row r="1044627" customFormat="1" x14ac:dyDescent="0.25"/>
    <row r="1044628" customFormat="1" x14ac:dyDescent="0.25"/>
    <row r="1044629" customFormat="1" x14ac:dyDescent="0.25"/>
    <row r="1044630" customFormat="1" x14ac:dyDescent="0.25"/>
    <row r="1044631" customFormat="1" x14ac:dyDescent="0.25"/>
    <row r="1044632" customFormat="1" x14ac:dyDescent="0.25"/>
    <row r="1044633" customFormat="1" x14ac:dyDescent="0.25"/>
    <row r="1044634" customFormat="1" x14ac:dyDescent="0.25"/>
    <row r="1044635" customFormat="1" x14ac:dyDescent="0.25"/>
    <row r="1044636" customFormat="1" x14ac:dyDescent="0.25"/>
    <row r="1044637" customFormat="1" x14ac:dyDescent="0.25"/>
    <row r="1044638" customFormat="1" x14ac:dyDescent="0.25"/>
    <row r="1044639" customFormat="1" x14ac:dyDescent="0.25"/>
    <row r="1044640" customFormat="1" x14ac:dyDescent="0.25"/>
    <row r="1044641" customFormat="1" x14ac:dyDescent="0.25"/>
    <row r="1044642" customFormat="1" x14ac:dyDescent="0.25"/>
    <row r="1044643" customFormat="1" x14ac:dyDescent="0.25"/>
    <row r="1044644" customFormat="1" x14ac:dyDescent="0.25"/>
    <row r="1044645" customFormat="1" x14ac:dyDescent="0.25"/>
    <row r="1044646" customFormat="1" x14ac:dyDescent="0.25"/>
    <row r="1044647" customFormat="1" x14ac:dyDescent="0.25"/>
    <row r="1044648" customFormat="1" x14ac:dyDescent="0.25"/>
    <row r="1044649" customFormat="1" x14ac:dyDescent="0.25"/>
    <row r="1044650" customFormat="1" x14ac:dyDescent="0.25"/>
    <row r="1044651" customFormat="1" x14ac:dyDescent="0.25"/>
    <row r="1044652" customFormat="1" x14ac:dyDescent="0.25"/>
    <row r="1044653" customFormat="1" x14ac:dyDescent="0.25"/>
    <row r="1044654" customFormat="1" x14ac:dyDescent="0.25"/>
    <row r="1044655" customFormat="1" x14ac:dyDescent="0.25"/>
    <row r="1044656" customFormat="1" x14ac:dyDescent="0.25"/>
    <row r="1044657" customFormat="1" x14ac:dyDescent="0.25"/>
    <row r="1044658" customFormat="1" x14ac:dyDescent="0.25"/>
    <row r="1044659" customFormat="1" x14ac:dyDescent="0.25"/>
    <row r="1044660" customFormat="1" x14ac:dyDescent="0.25"/>
    <row r="1044661" customFormat="1" x14ac:dyDescent="0.25"/>
    <row r="1044662" customFormat="1" x14ac:dyDescent="0.25"/>
    <row r="1044663" customFormat="1" x14ac:dyDescent="0.25"/>
    <row r="1044664" customFormat="1" x14ac:dyDescent="0.25"/>
    <row r="1044665" customFormat="1" x14ac:dyDescent="0.25"/>
    <row r="1044666" customFormat="1" x14ac:dyDescent="0.25"/>
    <row r="1044667" customFormat="1" x14ac:dyDescent="0.25"/>
    <row r="1044668" customFormat="1" x14ac:dyDescent="0.25"/>
    <row r="1044669" customFormat="1" x14ac:dyDescent="0.25"/>
    <row r="1044670" customFormat="1" x14ac:dyDescent="0.25"/>
    <row r="1044671" customFormat="1" x14ac:dyDescent="0.25"/>
    <row r="1044672" customFormat="1" x14ac:dyDescent="0.25"/>
    <row r="1044673" customFormat="1" x14ac:dyDescent="0.25"/>
    <row r="1044674" customFormat="1" x14ac:dyDescent="0.25"/>
    <row r="1044675" customFormat="1" x14ac:dyDescent="0.25"/>
    <row r="1044676" customFormat="1" x14ac:dyDescent="0.25"/>
    <row r="1044677" customFormat="1" x14ac:dyDescent="0.25"/>
    <row r="1044678" customFormat="1" x14ac:dyDescent="0.25"/>
    <row r="1044679" customFormat="1" x14ac:dyDescent="0.25"/>
    <row r="1044680" customFormat="1" x14ac:dyDescent="0.25"/>
    <row r="1044681" customFormat="1" x14ac:dyDescent="0.25"/>
    <row r="1044682" customFormat="1" x14ac:dyDescent="0.25"/>
    <row r="1044683" customFormat="1" x14ac:dyDescent="0.25"/>
    <row r="1044684" customFormat="1" x14ac:dyDescent="0.25"/>
    <row r="1044685" customFormat="1" x14ac:dyDescent="0.25"/>
    <row r="1044686" customFormat="1" x14ac:dyDescent="0.25"/>
    <row r="1044687" customFormat="1" x14ac:dyDescent="0.25"/>
    <row r="1044688" customFormat="1" x14ac:dyDescent="0.25"/>
    <row r="1044689" customFormat="1" x14ac:dyDescent="0.25"/>
    <row r="1044690" customFormat="1" x14ac:dyDescent="0.25"/>
    <row r="1044691" customFormat="1" x14ac:dyDescent="0.25"/>
    <row r="1044692" customFormat="1" x14ac:dyDescent="0.25"/>
    <row r="1044693" customFormat="1" x14ac:dyDescent="0.25"/>
    <row r="1044694" customFormat="1" x14ac:dyDescent="0.25"/>
    <row r="1044695" customFormat="1" x14ac:dyDescent="0.25"/>
    <row r="1044696" customFormat="1" x14ac:dyDescent="0.25"/>
    <row r="1044697" customFormat="1" x14ac:dyDescent="0.25"/>
    <row r="1044698" customFormat="1" x14ac:dyDescent="0.25"/>
    <row r="1044699" customFormat="1" x14ac:dyDescent="0.25"/>
    <row r="1044700" customFormat="1" x14ac:dyDescent="0.25"/>
    <row r="1044701" customFormat="1" x14ac:dyDescent="0.25"/>
    <row r="1044702" customFormat="1" x14ac:dyDescent="0.25"/>
    <row r="1044703" customFormat="1" x14ac:dyDescent="0.25"/>
    <row r="1044704" customFormat="1" x14ac:dyDescent="0.25"/>
    <row r="1044705" customFormat="1" x14ac:dyDescent="0.25"/>
    <row r="1044706" customFormat="1" x14ac:dyDescent="0.25"/>
    <row r="1044707" customFormat="1" x14ac:dyDescent="0.25"/>
    <row r="1044708" customFormat="1" x14ac:dyDescent="0.25"/>
    <row r="1044709" customFormat="1" x14ac:dyDescent="0.25"/>
    <row r="1044710" customFormat="1" x14ac:dyDescent="0.25"/>
    <row r="1044711" customFormat="1" x14ac:dyDescent="0.25"/>
    <row r="1044712" customFormat="1" x14ac:dyDescent="0.25"/>
    <row r="1044713" customFormat="1" x14ac:dyDescent="0.25"/>
    <row r="1044714" customFormat="1" x14ac:dyDescent="0.25"/>
    <row r="1044715" customFormat="1" x14ac:dyDescent="0.25"/>
    <row r="1044716" customFormat="1" x14ac:dyDescent="0.25"/>
    <row r="1044717" customFormat="1" x14ac:dyDescent="0.25"/>
    <row r="1044718" customFormat="1" x14ac:dyDescent="0.25"/>
    <row r="1044719" customFormat="1" x14ac:dyDescent="0.25"/>
    <row r="1044720" customFormat="1" x14ac:dyDescent="0.25"/>
    <row r="1044721" customFormat="1" x14ac:dyDescent="0.25"/>
    <row r="1044722" customFormat="1" x14ac:dyDescent="0.25"/>
    <row r="1044723" customFormat="1" x14ac:dyDescent="0.25"/>
    <row r="1044724" customFormat="1" x14ac:dyDescent="0.25"/>
    <row r="1044725" customFormat="1" x14ac:dyDescent="0.25"/>
    <row r="1044726" customFormat="1" x14ac:dyDescent="0.25"/>
    <row r="1044727" customFormat="1" x14ac:dyDescent="0.25"/>
    <row r="1044728" customFormat="1" x14ac:dyDescent="0.25"/>
    <row r="1044729" customFormat="1" x14ac:dyDescent="0.25"/>
    <row r="1044730" customFormat="1" x14ac:dyDescent="0.25"/>
    <row r="1044731" customFormat="1" x14ac:dyDescent="0.25"/>
    <row r="1044732" customFormat="1" x14ac:dyDescent="0.25"/>
    <row r="1044733" customFormat="1" x14ac:dyDescent="0.25"/>
    <row r="1044734" customFormat="1" x14ac:dyDescent="0.25"/>
    <row r="1044735" customFormat="1" x14ac:dyDescent="0.25"/>
    <row r="1044736" customFormat="1" x14ac:dyDescent="0.25"/>
    <row r="1044737" customFormat="1" x14ac:dyDescent="0.25"/>
    <row r="1044738" customFormat="1" x14ac:dyDescent="0.25"/>
    <row r="1044739" customFormat="1" x14ac:dyDescent="0.25"/>
    <row r="1044740" customFormat="1" x14ac:dyDescent="0.25"/>
    <row r="1044741" customFormat="1" x14ac:dyDescent="0.25"/>
    <row r="1044742" customFormat="1" x14ac:dyDescent="0.25"/>
    <row r="1044743" customFormat="1" x14ac:dyDescent="0.25"/>
    <row r="1044744" customFormat="1" x14ac:dyDescent="0.25"/>
    <row r="1044745" customFormat="1" x14ac:dyDescent="0.25"/>
    <row r="1044746" customFormat="1" x14ac:dyDescent="0.25"/>
    <row r="1044747" customFormat="1" x14ac:dyDescent="0.25"/>
    <row r="1044748" customFormat="1" x14ac:dyDescent="0.25"/>
    <row r="1044749" customFormat="1" x14ac:dyDescent="0.25"/>
    <row r="1044750" customFormat="1" x14ac:dyDescent="0.25"/>
    <row r="1044751" customFormat="1" x14ac:dyDescent="0.25"/>
    <row r="1044752" customFormat="1" x14ac:dyDescent="0.25"/>
    <row r="1044753" customFormat="1" x14ac:dyDescent="0.25"/>
    <row r="1044754" customFormat="1" x14ac:dyDescent="0.25"/>
    <row r="1044755" customFormat="1" x14ac:dyDescent="0.25"/>
    <row r="1044756" customFormat="1" x14ac:dyDescent="0.25"/>
    <row r="1044757" customFormat="1" x14ac:dyDescent="0.25"/>
    <row r="1044758" customFormat="1" x14ac:dyDescent="0.25"/>
    <row r="1044759" customFormat="1" x14ac:dyDescent="0.25"/>
    <row r="1044760" customFormat="1" x14ac:dyDescent="0.25"/>
    <row r="1044761" customFormat="1" x14ac:dyDescent="0.25"/>
    <row r="1044762" customFormat="1" x14ac:dyDescent="0.25"/>
    <row r="1044763" customFormat="1" x14ac:dyDescent="0.25"/>
    <row r="1044764" customFormat="1" x14ac:dyDescent="0.25"/>
    <row r="1044765" customFormat="1" x14ac:dyDescent="0.25"/>
    <row r="1044766" customFormat="1" x14ac:dyDescent="0.25"/>
    <row r="1044767" customFormat="1" x14ac:dyDescent="0.25"/>
    <row r="1044768" customFormat="1" x14ac:dyDescent="0.25"/>
    <row r="1044769" customFormat="1" x14ac:dyDescent="0.25"/>
    <row r="1044770" customFormat="1" x14ac:dyDescent="0.25"/>
    <row r="1044771" customFormat="1" x14ac:dyDescent="0.25"/>
    <row r="1044772" customFormat="1" x14ac:dyDescent="0.25"/>
    <row r="1044773" customFormat="1" x14ac:dyDescent="0.25"/>
    <row r="1044774" customFormat="1" x14ac:dyDescent="0.25"/>
    <row r="1044775" customFormat="1" x14ac:dyDescent="0.25"/>
    <row r="1044776" customFormat="1" x14ac:dyDescent="0.25"/>
    <row r="1044777" customFormat="1" x14ac:dyDescent="0.25"/>
    <row r="1044778" customFormat="1" x14ac:dyDescent="0.25"/>
    <row r="1044779" customFormat="1" x14ac:dyDescent="0.25"/>
    <row r="1044780" customFormat="1" x14ac:dyDescent="0.25"/>
    <row r="1044781" customFormat="1" x14ac:dyDescent="0.25"/>
    <row r="1044782" customFormat="1" x14ac:dyDescent="0.25"/>
    <row r="1044783" customFormat="1" x14ac:dyDescent="0.25"/>
    <row r="1044784" customFormat="1" x14ac:dyDescent="0.25"/>
    <row r="1044785" customFormat="1" x14ac:dyDescent="0.25"/>
    <row r="1044786" customFormat="1" x14ac:dyDescent="0.25"/>
    <row r="1044787" customFormat="1" x14ac:dyDescent="0.25"/>
    <row r="1044788" customFormat="1" x14ac:dyDescent="0.25"/>
    <row r="1044789" customFormat="1" x14ac:dyDescent="0.25"/>
    <row r="1044790" customFormat="1" x14ac:dyDescent="0.25"/>
    <row r="1044791" customFormat="1" x14ac:dyDescent="0.25"/>
    <row r="1044792" customFormat="1" x14ac:dyDescent="0.25"/>
    <row r="1044793" customFormat="1" x14ac:dyDescent="0.25"/>
    <row r="1044794" customFormat="1" x14ac:dyDescent="0.25"/>
    <row r="1044795" customFormat="1" x14ac:dyDescent="0.25"/>
    <row r="1044796" customFormat="1" x14ac:dyDescent="0.25"/>
    <row r="1044797" customFormat="1" x14ac:dyDescent="0.25"/>
    <row r="1044798" customFormat="1" x14ac:dyDescent="0.25"/>
    <row r="1044799" customFormat="1" x14ac:dyDescent="0.25"/>
    <row r="1044800" customFormat="1" x14ac:dyDescent="0.25"/>
    <row r="1044801" customFormat="1" x14ac:dyDescent="0.25"/>
    <row r="1044802" customFormat="1" x14ac:dyDescent="0.25"/>
    <row r="1044803" customFormat="1" x14ac:dyDescent="0.25"/>
    <row r="1044804" customFormat="1" x14ac:dyDescent="0.25"/>
    <row r="1044805" customFormat="1" x14ac:dyDescent="0.25"/>
    <row r="1044806" customFormat="1" x14ac:dyDescent="0.25"/>
    <row r="1044807" customFormat="1" x14ac:dyDescent="0.25"/>
    <row r="1044808" customFormat="1" x14ac:dyDescent="0.25"/>
    <row r="1044809" customFormat="1" x14ac:dyDescent="0.25"/>
    <row r="1044810" customFormat="1" x14ac:dyDescent="0.25"/>
    <row r="1044811" customFormat="1" x14ac:dyDescent="0.25"/>
    <row r="1044812" customFormat="1" x14ac:dyDescent="0.25"/>
    <row r="1044813" customFormat="1" x14ac:dyDescent="0.25"/>
    <row r="1044814" customFormat="1" x14ac:dyDescent="0.25"/>
    <row r="1044815" customFormat="1" x14ac:dyDescent="0.25"/>
    <row r="1044816" customFormat="1" x14ac:dyDescent="0.25"/>
    <row r="1044817" customFormat="1" x14ac:dyDescent="0.25"/>
    <row r="1044818" customFormat="1" x14ac:dyDescent="0.25"/>
    <row r="1044819" customFormat="1" x14ac:dyDescent="0.25"/>
    <row r="1044820" customFormat="1" x14ac:dyDescent="0.25"/>
    <row r="1044821" customFormat="1" x14ac:dyDescent="0.25"/>
    <row r="1044822" customFormat="1" x14ac:dyDescent="0.25"/>
    <row r="1044823" customFormat="1" x14ac:dyDescent="0.25"/>
    <row r="1044824" customFormat="1" x14ac:dyDescent="0.25"/>
    <row r="1044825" customFormat="1" x14ac:dyDescent="0.25"/>
    <row r="1044826" customFormat="1" x14ac:dyDescent="0.25"/>
    <row r="1044827" customFormat="1" x14ac:dyDescent="0.25"/>
    <row r="1044828" customFormat="1" x14ac:dyDescent="0.25"/>
    <row r="1044829" customFormat="1" x14ac:dyDescent="0.25"/>
    <row r="1044830" customFormat="1" x14ac:dyDescent="0.25"/>
    <row r="1044831" customFormat="1" x14ac:dyDescent="0.25"/>
    <row r="1044832" customFormat="1" x14ac:dyDescent="0.25"/>
    <row r="1044833" customFormat="1" x14ac:dyDescent="0.25"/>
    <row r="1044834" customFormat="1" x14ac:dyDescent="0.25"/>
    <row r="1044835" customFormat="1" x14ac:dyDescent="0.25"/>
    <row r="1044836" customFormat="1" x14ac:dyDescent="0.25"/>
    <row r="1044837" customFormat="1" x14ac:dyDescent="0.25"/>
    <row r="1044838" customFormat="1" x14ac:dyDescent="0.25"/>
    <row r="1044839" customFormat="1" x14ac:dyDescent="0.25"/>
    <row r="1044840" customFormat="1" x14ac:dyDescent="0.25"/>
    <row r="1044841" customFormat="1" x14ac:dyDescent="0.25"/>
    <row r="1044842" customFormat="1" x14ac:dyDescent="0.25"/>
    <row r="1044843" customFormat="1" x14ac:dyDescent="0.25"/>
    <row r="1044844" customFormat="1" x14ac:dyDescent="0.25"/>
    <row r="1044845" customFormat="1" x14ac:dyDescent="0.25"/>
    <row r="1044846" customFormat="1" x14ac:dyDescent="0.25"/>
    <row r="1044847" customFormat="1" x14ac:dyDescent="0.25"/>
    <row r="1044848" customFormat="1" x14ac:dyDescent="0.25"/>
    <row r="1044849" customFormat="1" x14ac:dyDescent="0.25"/>
    <row r="1044850" customFormat="1" x14ac:dyDescent="0.25"/>
    <row r="1044851" customFormat="1" x14ac:dyDescent="0.25"/>
    <row r="1044852" customFormat="1" x14ac:dyDescent="0.25"/>
    <row r="1044853" customFormat="1" x14ac:dyDescent="0.25"/>
    <row r="1044854" customFormat="1" x14ac:dyDescent="0.25"/>
    <row r="1044855" customFormat="1" x14ac:dyDescent="0.25"/>
    <row r="1044856" customFormat="1" x14ac:dyDescent="0.25"/>
    <row r="1044857" customFormat="1" x14ac:dyDescent="0.25"/>
    <row r="1044858" customFormat="1" x14ac:dyDescent="0.25"/>
    <row r="1044859" customFormat="1" x14ac:dyDescent="0.25"/>
    <row r="1044860" customFormat="1" x14ac:dyDescent="0.25"/>
    <row r="1044861" customFormat="1" x14ac:dyDescent="0.25"/>
    <row r="1044862" customFormat="1" x14ac:dyDescent="0.25"/>
    <row r="1044863" customFormat="1" x14ac:dyDescent="0.25"/>
    <row r="1044864" customFormat="1" x14ac:dyDescent="0.25"/>
    <row r="1044865" customFormat="1" x14ac:dyDescent="0.25"/>
    <row r="1044866" customFormat="1" x14ac:dyDescent="0.25"/>
    <row r="1044867" customFormat="1" x14ac:dyDescent="0.25"/>
    <row r="1044868" customFormat="1" x14ac:dyDescent="0.25"/>
    <row r="1044869" customFormat="1" x14ac:dyDescent="0.25"/>
    <row r="1044870" customFormat="1" x14ac:dyDescent="0.25"/>
    <row r="1044871" customFormat="1" x14ac:dyDescent="0.25"/>
    <row r="1044872" customFormat="1" x14ac:dyDescent="0.25"/>
    <row r="1044873" customFormat="1" x14ac:dyDescent="0.25"/>
    <row r="1044874" customFormat="1" x14ac:dyDescent="0.25"/>
    <row r="1044875" customFormat="1" x14ac:dyDescent="0.25"/>
    <row r="1044876" customFormat="1" x14ac:dyDescent="0.25"/>
    <row r="1044877" customFormat="1" x14ac:dyDescent="0.25"/>
    <row r="1044878" customFormat="1" x14ac:dyDescent="0.25"/>
    <row r="1044879" customFormat="1" x14ac:dyDescent="0.25"/>
    <row r="1044880" customFormat="1" x14ac:dyDescent="0.25"/>
    <row r="1044881" customFormat="1" x14ac:dyDescent="0.25"/>
    <row r="1044882" customFormat="1" x14ac:dyDescent="0.25"/>
    <row r="1044883" customFormat="1" x14ac:dyDescent="0.25"/>
    <row r="1044884" customFormat="1" x14ac:dyDescent="0.25"/>
    <row r="1044885" customFormat="1" x14ac:dyDescent="0.25"/>
    <row r="1044886" customFormat="1" x14ac:dyDescent="0.25"/>
    <row r="1044887" customFormat="1" x14ac:dyDescent="0.25"/>
    <row r="1044888" customFormat="1" x14ac:dyDescent="0.25"/>
    <row r="1044889" customFormat="1" x14ac:dyDescent="0.25"/>
    <row r="1044890" customFormat="1" x14ac:dyDescent="0.25"/>
    <row r="1044891" customFormat="1" x14ac:dyDescent="0.25"/>
    <row r="1044892" customFormat="1" x14ac:dyDescent="0.25"/>
    <row r="1044893" customFormat="1" x14ac:dyDescent="0.25"/>
    <row r="1044894" customFormat="1" x14ac:dyDescent="0.25"/>
    <row r="1044895" customFormat="1" x14ac:dyDescent="0.25"/>
    <row r="1044896" customFormat="1" x14ac:dyDescent="0.25"/>
    <row r="1044897" customFormat="1" x14ac:dyDescent="0.25"/>
    <row r="1044898" customFormat="1" x14ac:dyDescent="0.25"/>
    <row r="1044899" customFormat="1" x14ac:dyDescent="0.25"/>
    <row r="1044900" customFormat="1" x14ac:dyDescent="0.25"/>
    <row r="1044901" customFormat="1" x14ac:dyDescent="0.25"/>
    <row r="1044902" customFormat="1" x14ac:dyDescent="0.25"/>
    <row r="1044903" customFormat="1" x14ac:dyDescent="0.25"/>
    <row r="1044904" customFormat="1" x14ac:dyDescent="0.25"/>
    <row r="1044905" customFormat="1" x14ac:dyDescent="0.25"/>
    <row r="1044906" customFormat="1" x14ac:dyDescent="0.25"/>
    <row r="1044907" customFormat="1" x14ac:dyDescent="0.25"/>
    <row r="1044908" customFormat="1" x14ac:dyDescent="0.25"/>
    <row r="1044909" customFormat="1" x14ac:dyDescent="0.25"/>
    <row r="1044910" customFormat="1" x14ac:dyDescent="0.25"/>
    <row r="1044911" customFormat="1" x14ac:dyDescent="0.25"/>
    <row r="1044912" customFormat="1" x14ac:dyDescent="0.25"/>
    <row r="1044913" customFormat="1" x14ac:dyDescent="0.25"/>
    <row r="1044914" customFormat="1" x14ac:dyDescent="0.25"/>
    <row r="1044915" customFormat="1" x14ac:dyDescent="0.25"/>
    <row r="1044916" customFormat="1" x14ac:dyDescent="0.25"/>
    <row r="1044917" customFormat="1" x14ac:dyDescent="0.25"/>
    <row r="1044918" customFormat="1" x14ac:dyDescent="0.25"/>
    <row r="1044919" customFormat="1" x14ac:dyDescent="0.25"/>
    <row r="1044920" customFormat="1" x14ac:dyDescent="0.25"/>
    <row r="1044921" customFormat="1" x14ac:dyDescent="0.25"/>
    <row r="1044922" customFormat="1" x14ac:dyDescent="0.25"/>
    <row r="1044923" customFormat="1" x14ac:dyDescent="0.25"/>
    <row r="1044924" customFormat="1" x14ac:dyDescent="0.25"/>
    <row r="1044925" customFormat="1" x14ac:dyDescent="0.25"/>
    <row r="1044926" customFormat="1" x14ac:dyDescent="0.25"/>
    <row r="1044927" customFormat="1" x14ac:dyDescent="0.25"/>
    <row r="1044928" customFormat="1" x14ac:dyDescent="0.25"/>
    <row r="1044929" customFormat="1" x14ac:dyDescent="0.25"/>
    <row r="1044930" customFormat="1" x14ac:dyDescent="0.25"/>
    <row r="1044931" customFormat="1" x14ac:dyDescent="0.25"/>
    <row r="1044932" customFormat="1" x14ac:dyDescent="0.25"/>
    <row r="1044933" customFormat="1" x14ac:dyDescent="0.25"/>
    <row r="1044934" customFormat="1" x14ac:dyDescent="0.25"/>
    <row r="1044935" customFormat="1" x14ac:dyDescent="0.25"/>
    <row r="1044936" customFormat="1" x14ac:dyDescent="0.25"/>
    <row r="1044937" customFormat="1" x14ac:dyDescent="0.25"/>
    <row r="1044938" customFormat="1" x14ac:dyDescent="0.25"/>
    <row r="1044939" customFormat="1" x14ac:dyDescent="0.25"/>
    <row r="1044940" customFormat="1" x14ac:dyDescent="0.25"/>
    <row r="1044941" customFormat="1" x14ac:dyDescent="0.25"/>
    <row r="1044942" customFormat="1" x14ac:dyDescent="0.25"/>
    <row r="1044943" customFormat="1" x14ac:dyDescent="0.25"/>
    <row r="1044944" customFormat="1" x14ac:dyDescent="0.25"/>
    <row r="1044945" customFormat="1" x14ac:dyDescent="0.25"/>
    <row r="1044946" customFormat="1" x14ac:dyDescent="0.25"/>
    <row r="1044947" customFormat="1" x14ac:dyDescent="0.25"/>
    <row r="1044948" customFormat="1" x14ac:dyDescent="0.25"/>
    <row r="1044949" customFormat="1" x14ac:dyDescent="0.25"/>
    <row r="1044950" customFormat="1" x14ac:dyDescent="0.25"/>
    <row r="1044951" customFormat="1" x14ac:dyDescent="0.25"/>
    <row r="1044952" customFormat="1" x14ac:dyDescent="0.25"/>
    <row r="1044953" customFormat="1" x14ac:dyDescent="0.25"/>
    <row r="1044954" customFormat="1" x14ac:dyDescent="0.25"/>
    <row r="1044955" customFormat="1" x14ac:dyDescent="0.25"/>
    <row r="1044956" customFormat="1" x14ac:dyDescent="0.25"/>
    <row r="1044957" customFormat="1" x14ac:dyDescent="0.25"/>
    <row r="1044958" customFormat="1" x14ac:dyDescent="0.25"/>
    <row r="1044959" customFormat="1" x14ac:dyDescent="0.25"/>
    <row r="1044960" customFormat="1" x14ac:dyDescent="0.25"/>
    <row r="1044961" customFormat="1" x14ac:dyDescent="0.25"/>
    <row r="1044962" customFormat="1" x14ac:dyDescent="0.25"/>
    <row r="1044963" customFormat="1" x14ac:dyDescent="0.25"/>
    <row r="1044964" customFormat="1" x14ac:dyDescent="0.25"/>
    <row r="1044965" customFormat="1" x14ac:dyDescent="0.25"/>
    <row r="1044966" customFormat="1" x14ac:dyDescent="0.25"/>
    <row r="1044967" customFormat="1" x14ac:dyDescent="0.25"/>
    <row r="1044968" customFormat="1" x14ac:dyDescent="0.25"/>
    <row r="1044969" customFormat="1" x14ac:dyDescent="0.25"/>
    <row r="1044970" customFormat="1" x14ac:dyDescent="0.25"/>
    <row r="1044971" customFormat="1" x14ac:dyDescent="0.25"/>
    <row r="1044972" customFormat="1" x14ac:dyDescent="0.25"/>
    <row r="1044973" customFormat="1" x14ac:dyDescent="0.25"/>
    <row r="1044974" customFormat="1" x14ac:dyDescent="0.25"/>
    <row r="1044975" customFormat="1" x14ac:dyDescent="0.25"/>
    <row r="1044976" customFormat="1" x14ac:dyDescent="0.25"/>
    <row r="1044977" customFormat="1" x14ac:dyDescent="0.25"/>
    <row r="1044978" customFormat="1" x14ac:dyDescent="0.25"/>
    <row r="1044979" customFormat="1" x14ac:dyDescent="0.25"/>
    <row r="1044980" customFormat="1" x14ac:dyDescent="0.25"/>
    <row r="1044981" customFormat="1" x14ac:dyDescent="0.25"/>
    <row r="1044982" customFormat="1" x14ac:dyDescent="0.25"/>
    <row r="1044983" customFormat="1" x14ac:dyDescent="0.25"/>
    <row r="1044984" customFormat="1" x14ac:dyDescent="0.25"/>
    <row r="1044985" customFormat="1" x14ac:dyDescent="0.25"/>
    <row r="1044986" customFormat="1" x14ac:dyDescent="0.25"/>
    <row r="1044987" customFormat="1" x14ac:dyDescent="0.25"/>
    <row r="1044988" customFormat="1" x14ac:dyDescent="0.25"/>
    <row r="1044989" customFormat="1" x14ac:dyDescent="0.25"/>
    <row r="1044990" customFormat="1" x14ac:dyDescent="0.25"/>
    <row r="1044991" customFormat="1" x14ac:dyDescent="0.25"/>
    <row r="1044992" customFormat="1" x14ac:dyDescent="0.25"/>
    <row r="1044993" customFormat="1" x14ac:dyDescent="0.25"/>
    <row r="1044994" customFormat="1" x14ac:dyDescent="0.25"/>
    <row r="1044995" customFormat="1" x14ac:dyDescent="0.25"/>
    <row r="1044996" customFormat="1" x14ac:dyDescent="0.25"/>
    <row r="1044997" customFormat="1" x14ac:dyDescent="0.25"/>
    <row r="1044998" customFormat="1" x14ac:dyDescent="0.25"/>
    <row r="1044999" customFormat="1" x14ac:dyDescent="0.25"/>
    <row r="1045000" customFormat="1" x14ac:dyDescent="0.25"/>
    <row r="1045001" customFormat="1" x14ac:dyDescent="0.25"/>
    <row r="1045002" customFormat="1" x14ac:dyDescent="0.25"/>
    <row r="1045003" customFormat="1" x14ac:dyDescent="0.25"/>
    <row r="1045004" customFormat="1" x14ac:dyDescent="0.25"/>
    <row r="1045005" customFormat="1" x14ac:dyDescent="0.25"/>
    <row r="1045006" customFormat="1" x14ac:dyDescent="0.25"/>
    <row r="1045007" customFormat="1" x14ac:dyDescent="0.25"/>
    <row r="1045008" customFormat="1" x14ac:dyDescent="0.25"/>
    <row r="1045009" customFormat="1" x14ac:dyDescent="0.25"/>
    <row r="1045010" customFormat="1" x14ac:dyDescent="0.25"/>
    <row r="1045011" customFormat="1" x14ac:dyDescent="0.25"/>
    <row r="1045012" customFormat="1" x14ac:dyDescent="0.25"/>
    <row r="1045013" customFormat="1" x14ac:dyDescent="0.25"/>
    <row r="1045014" customFormat="1" x14ac:dyDescent="0.25"/>
    <row r="1045015" customFormat="1" x14ac:dyDescent="0.25"/>
    <row r="1045016" customFormat="1" x14ac:dyDescent="0.25"/>
    <row r="1045017" customFormat="1" x14ac:dyDescent="0.25"/>
    <row r="1045018" customFormat="1" x14ac:dyDescent="0.25"/>
    <row r="1045019" customFormat="1" x14ac:dyDescent="0.25"/>
    <row r="1045020" customFormat="1" x14ac:dyDescent="0.25"/>
    <row r="1045021" customFormat="1" x14ac:dyDescent="0.25"/>
    <row r="1045022" customFormat="1" x14ac:dyDescent="0.25"/>
    <row r="1045023" customFormat="1" x14ac:dyDescent="0.25"/>
    <row r="1045024" customFormat="1" x14ac:dyDescent="0.25"/>
    <row r="1045025" customFormat="1" x14ac:dyDescent="0.25"/>
    <row r="1045026" customFormat="1" x14ac:dyDescent="0.25"/>
    <row r="1045027" customFormat="1" x14ac:dyDescent="0.25"/>
    <row r="1045028" customFormat="1" x14ac:dyDescent="0.25"/>
    <row r="1045029" customFormat="1" x14ac:dyDescent="0.25"/>
    <row r="1045030" customFormat="1" x14ac:dyDescent="0.25"/>
    <row r="1045031" customFormat="1" x14ac:dyDescent="0.25"/>
    <row r="1045032" customFormat="1" x14ac:dyDescent="0.25"/>
    <row r="1045033" customFormat="1" x14ac:dyDescent="0.25"/>
    <row r="1045034" customFormat="1" x14ac:dyDescent="0.25"/>
    <row r="1045035" customFormat="1" x14ac:dyDescent="0.25"/>
    <row r="1045036" customFormat="1" x14ac:dyDescent="0.25"/>
    <row r="1045037" customFormat="1" x14ac:dyDescent="0.25"/>
    <row r="1045038" customFormat="1" x14ac:dyDescent="0.25"/>
    <row r="1045039" customFormat="1" x14ac:dyDescent="0.25"/>
    <row r="1045040" customFormat="1" x14ac:dyDescent="0.25"/>
    <row r="1045041" customFormat="1" x14ac:dyDescent="0.25"/>
    <row r="1045042" customFormat="1" x14ac:dyDescent="0.25"/>
    <row r="1045043" customFormat="1" x14ac:dyDescent="0.25"/>
    <row r="1045044" customFormat="1" x14ac:dyDescent="0.25"/>
    <row r="1045045" customFormat="1" x14ac:dyDescent="0.25"/>
    <row r="1045046" customFormat="1" x14ac:dyDescent="0.25"/>
    <row r="1045047" customFormat="1" x14ac:dyDescent="0.25"/>
    <row r="1045048" customFormat="1" x14ac:dyDescent="0.25"/>
    <row r="1045049" customFormat="1" x14ac:dyDescent="0.25"/>
    <row r="1045050" customFormat="1" x14ac:dyDescent="0.25"/>
    <row r="1045051" customFormat="1" x14ac:dyDescent="0.25"/>
    <row r="1045052" customFormat="1" x14ac:dyDescent="0.25"/>
    <row r="1045053" customFormat="1" x14ac:dyDescent="0.25"/>
    <row r="1045054" customFormat="1" x14ac:dyDescent="0.25"/>
    <row r="1045055" customFormat="1" x14ac:dyDescent="0.25"/>
    <row r="1045056" customFormat="1" x14ac:dyDescent="0.25"/>
    <row r="1045057" customFormat="1" x14ac:dyDescent="0.25"/>
    <row r="1045058" customFormat="1" x14ac:dyDescent="0.25"/>
    <row r="1045059" customFormat="1" x14ac:dyDescent="0.25"/>
    <row r="1045060" customFormat="1" x14ac:dyDescent="0.25"/>
    <row r="1045061" customFormat="1" x14ac:dyDescent="0.25"/>
    <row r="1045062" customFormat="1" x14ac:dyDescent="0.25"/>
    <row r="1045063" customFormat="1" x14ac:dyDescent="0.25"/>
    <row r="1045064" customFormat="1" x14ac:dyDescent="0.25"/>
    <row r="1045065" customFormat="1" x14ac:dyDescent="0.25"/>
    <row r="1045066" customFormat="1" x14ac:dyDescent="0.25"/>
    <row r="1045067" customFormat="1" x14ac:dyDescent="0.25"/>
    <row r="1045068" customFormat="1" x14ac:dyDescent="0.25"/>
    <row r="1045069" customFormat="1" x14ac:dyDescent="0.25"/>
    <row r="1045070" customFormat="1" x14ac:dyDescent="0.25"/>
    <row r="1045071" customFormat="1" x14ac:dyDescent="0.25"/>
    <row r="1045072" customFormat="1" x14ac:dyDescent="0.25"/>
    <row r="1045073" customFormat="1" x14ac:dyDescent="0.25"/>
    <row r="1045074" customFormat="1" x14ac:dyDescent="0.25"/>
    <row r="1045075" customFormat="1" x14ac:dyDescent="0.25"/>
    <row r="1045076" customFormat="1" x14ac:dyDescent="0.25"/>
    <row r="1045077" customFormat="1" x14ac:dyDescent="0.25"/>
    <row r="1045078" customFormat="1" x14ac:dyDescent="0.25"/>
    <row r="1045079" customFormat="1" x14ac:dyDescent="0.25"/>
    <row r="1045080" customFormat="1" x14ac:dyDescent="0.25"/>
    <row r="1045081" customFormat="1" x14ac:dyDescent="0.25"/>
    <row r="1045082" customFormat="1" x14ac:dyDescent="0.25"/>
    <row r="1045083" customFormat="1" x14ac:dyDescent="0.25"/>
    <row r="1045084" customFormat="1" x14ac:dyDescent="0.25"/>
    <row r="1045085" customFormat="1" x14ac:dyDescent="0.25"/>
    <row r="1045086" customFormat="1" x14ac:dyDescent="0.25"/>
    <row r="1045087" customFormat="1" x14ac:dyDescent="0.25"/>
    <row r="1045088" customFormat="1" x14ac:dyDescent="0.25"/>
    <row r="1045089" customFormat="1" x14ac:dyDescent="0.25"/>
    <row r="1045090" customFormat="1" x14ac:dyDescent="0.25"/>
    <row r="1045091" customFormat="1" x14ac:dyDescent="0.25"/>
    <row r="1045092" customFormat="1" x14ac:dyDescent="0.25"/>
    <row r="1045093" customFormat="1" x14ac:dyDescent="0.25"/>
    <row r="1045094" customFormat="1" x14ac:dyDescent="0.25"/>
    <row r="1045095" customFormat="1" x14ac:dyDescent="0.25"/>
    <row r="1045096" customFormat="1" x14ac:dyDescent="0.25"/>
    <row r="1045097" customFormat="1" x14ac:dyDescent="0.25"/>
    <row r="1045098" customFormat="1" x14ac:dyDescent="0.25"/>
    <row r="1045099" customFormat="1" x14ac:dyDescent="0.25"/>
    <row r="1045100" customFormat="1" x14ac:dyDescent="0.25"/>
    <row r="1045101" customFormat="1" x14ac:dyDescent="0.25"/>
    <row r="1045102" customFormat="1" x14ac:dyDescent="0.25"/>
    <row r="1045103" customFormat="1" x14ac:dyDescent="0.25"/>
    <row r="1045104" customFormat="1" x14ac:dyDescent="0.25"/>
    <row r="1045105" customFormat="1" x14ac:dyDescent="0.25"/>
    <row r="1045106" customFormat="1" x14ac:dyDescent="0.25"/>
    <row r="1045107" customFormat="1" x14ac:dyDescent="0.25"/>
    <row r="1045108" customFormat="1" x14ac:dyDescent="0.25"/>
    <row r="1045109" customFormat="1" x14ac:dyDescent="0.25"/>
    <row r="1045110" customFormat="1" x14ac:dyDescent="0.25"/>
    <row r="1045111" customFormat="1" x14ac:dyDescent="0.25"/>
    <row r="1045112" customFormat="1" x14ac:dyDescent="0.25"/>
    <row r="1045113" customFormat="1" x14ac:dyDescent="0.25"/>
    <row r="1045114" customFormat="1" x14ac:dyDescent="0.25"/>
    <row r="1045115" customFormat="1" x14ac:dyDescent="0.25"/>
    <row r="1045116" customFormat="1" x14ac:dyDescent="0.25"/>
    <row r="1045117" customFormat="1" x14ac:dyDescent="0.25"/>
    <row r="1045118" customFormat="1" x14ac:dyDescent="0.25"/>
    <row r="1045119" customFormat="1" x14ac:dyDescent="0.25"/>
    <row r="1045120" customFormat="1" x14ac:dyDescent="0.25"/>
    <row r="1045121" customFormat="1" x14ac:dyDescent="0.25"/>
    <row r="1045122" customFormat="1" x14ac:dyDescent="0.25"/>
    <row r="1045123" customFormat="1" x14ac:dyDescent="0.25"/>
    <row r="1045124" customFormat="1" x14ac:dyDescent="0.25"/>
    <row r="1045125" customFormat="1" x14ac:dyDescent="0.25"/>
    <row r="1045126" customFormat="1" x14ac:dyDescent="0.25"/>
    <row r="1045127" customFormat="1" x14ac:dyDescent="0.25"/>
    <row r="1045128" customFormat="1" x14ac:dyDescent="0.25"/>
    <row r="1045129" customFormat="1" x14ac:dyDescent="0.25"/>
    <row r="1045130" customFormat="1" x14ac:dyDescent="0.25"/>
    <row r="1045131" customFormat="1" x14ac:dyDescent="0.25"/>
    <row r="1045132" customFormat="1" x14ac:dyDescent="0.25"/>
    <row r="1045133" customFormat="1" x14ac:dyDescent="0.25"/>
    <row r="1045134" customFormat="1" x14ac:dyDescent="0.25"/>
    <row r="1045135" customFormat="1" x14ac:dyDescent="0.25"/>
    <row r="1045136" customFormat="1" x14ac:dyDescent="0.25"/>
    <row r="1045137" customFormat="1" x14ac:dyDescent="0.25"/>
    <row r="1045138" customFormat="1" x14ac:dyDescent="0.25"/>
    <row r="1045139" customFormat="1" x14ac:dyDescent="0.25"/>
    <row r="1045140" customFormat="1" x14ac:dyDescent="0.25"/>
    <row r="1045141" customFormat="1" x14ac:dyDescent="0.25"/>
    <row r="1045142" customFormat="1" x14ac:dyDescent="0.25"/>
    <row r="1045143" customFormat="1" x14ac:dyDescent="0.25"/>
    <row r="1045144" customFormat="1" x14ac:dyDescent="0.25"/>
    <row r="1045145" customFormat="1" x14ac:dyDescent="0.25"/>
    <row r="1045146" customFormat="1" x14ac:dyDescent="0.25"/>
    <row r="1045147" customFormat="1" x14ac:dyDescent="0.25"/>
    <row r="1045148" customFormat="1" x14ac:dyDescent="0.25"/>
    <row r="1045149" customFormat="1" x14ac:dyDescent="0.25"/>
    <row r="1045150" customFormat="1" x14ac:dyDescent="0.25"/>
    <row r="1045151" customFormat="1" x14ac:dyDescent="0.25"/>
    <row r="1045152" customFormat="1" x14ac:dyDescent="0.25"/>
    <row r="1045153" customFormat="1" x14ac:dyDescent="0.25"/>
    <row r="1045154" customFormat="1" x14ac:dyDescent="0.25"/>
    <row r="1045155" customFormat="1" x14ac:dyDescent="0.25"/>
    <row r="1045156" customFormat="1" x14ac:dyDescent="0.25"/>
    <row r="1045157" customFormat="1" x14ac:dyDescent="0.25"/>
    <row r="1045158" customFormat="1" x14ac:dyDescent="0.25"/>
    <row r="1045159" customFormat="1" x14ac:dyDescent="0.25"/>
    <row r="1045160" customFormat="1" x14ac:dyDescent="0.25"/>
    <row r="1045161" customFormat="1" x14ac:dyDescent="0.25"/>
    <row r="1045162" customFormat="1" x14ac:dyDescent="0.25"/>
    <row r="1045163" customFormat="1" x14ac:dyDescent="0.25"/>
    <row r="1045164" customFormat="1" x14ac:dyDescent="0.25"/>
    <row r="1045165" customFormat="1" x14ac:dyDescent="0.25"/>
    <row r="1045166" customFormat="1" x14ac:dyDescent="0.25"/>
    <row r="1045167" customFormat="1" x14ac:dyDescent="0.25"/>
    <row r="1045168" customFormat="1" x14ac:dyDescent="0.25"/>
    <row r="1045169" customFormat="1" x14ac:dyDescent="0.25"/>
    <row r="1045170" customFormat="1" x14ac:dyDescent="0.25"/>
    <row r="1045171" customFormat="1" x14ac:dyDescent="0.25"/>
    <row r="1045172" customFormat="1" x14ac:dyDescent="0.25"/>
    <row r="1045173" customFormat="1" x14ac:dyDescent="0.25"/>
    <row r="1045174" customFormat="1" x14ac:dyDescent="0.25"/>
    <row r="1045175" customFormat="1" x14ac:dyDescent="0.25"/>
    <row r="1045176" customFormat="1" x14ac:dyDescent="0.25"/>
    <row r="1045177" customFormat="1" x14ac:dyDescent="0.25"/>
    <row r="1045178" customFormat="1" x14ac:dyDescent="0.25"/>
    <row r="1045179" customFormat="1" x14ac:dyDescent="0.25"/>
    <row r="1045180" customFormat="1" x14ac:dyDescent="0.25"/>
    <row r="1045181" customFormat="1" x14ac:dyDescent="0.25"/>
    <row r="1045182" customFormat="1" x14ac:dyDescent="0.25"/>
    <row r="1045183" customFormat="1" x14ac:dyDescent="0.25"/>
    <row r="1045184" customFormat="1" x14ac:dyDescent="0.25"/>
    <row r="1045185" customFormat="1" x14ac:dyDescent="0.25"/>
    <row r="1045186" customFormat="1" x14ac:dyDescent="0.25"/>
    <row r="1045187" customFormat="1" x14ac:dyDescent="0.25"/>
    <row r="1045188" customFormat="1" x14ac:dyDescent="0.25"/>
    <row r="1045189" customFormat="1" x14ac:dyDescent="0.25"/>
    <row r="1045190" customFormat="1" x14ac:dyDescent="0.25"/>
    <row r="1045191" customFormat="1" x14ac:dyDescent="0.25"/>
    <row r="1045192" customFormat="1" x14ac:dyDescent="0.25"/>
    <row r="1045193" customFormat="1" x14ac:dyDescent="0.25"/>
    <row r="1045194" customFormat="1" x14ac:dyDescent="0.25"/>
    <row r="1045195" customFormat="1" x14ac:dyDescent="0.25"/>
    <row r="1045196" customFormat="1" x14ac:dyDescent="0.25"/>
    <row r="1045197" customFormat="1" x14ac:dyDescent="0.25"/>
    <row r="1045198" customFormat="1" x14ac:dyDescent="0.25"/>
    <row r="1045199" customFormat="1" x14ac:dyDescent="0.25"/>
    <row r="1045200" customFormat="1" x14ac:dyDescent="0.25"/>
    <row r="1045201" customFormat="1" x14ac:dyDescent="0.25"/>
    <row r="1045202" customFormat="1" x14ac:dyDescent="0.25"/>
    <row r="1045203" customFormat="1" x14ac:dyDescent="0.25"/>
    <row r="1045204" customFormat="1" x14ac:dyDescent="0.25"/>
    <row r="1045205" customFormat="1" x14ac:dyDescent="0.25"/>
    <row r="1045206" customFormat="1" x14ac:dyDescent="0.25"/>
    <row r="1045207" customFormat="1" x14ac:dyDescent="0.25"/>
    <row r="1045208" customFormat="1" x14ac:dyDescent="0.25"/>
    <row r="1045209" customFormat="1" x14ac:dyDescent="0.25"/>
    <row r="1045210" customFormat="1" x14ac:dyDescent="0.25"/>
    <row r="1045211" customFormat="1" x14ac:dyDescent="0.25"/>
    <row r="1045212" customFormat="1" x14ac:dyDescent="0.25"/>
    <row r="1045213" customFormat="1" x14ac:dyDescent="0.25"/>
    <row r="1045214" customFormat="1" x14ac:dyDescent="0.25"/>
    <row r="1045215" customFormat="1" x14ac:dyDescent="0.25"/>
    <row r="1045216" customFormat="1" x14ac:dyDescent="0.25"/>
    <row r="1045217" customFormat="1" x14ac:dyDescent="0.25"/>
    <row r="1045218" customFormat="1" x14ac:dyDescent="0.25"/>
    <row r="1045219" customFormat="1" x14ac:dyDescent="0.25"/>
    <row r="1045220" customFormat="1" x14ac:dyDescent="0.25"/>
    <row r="1045221" customFormat="1" x14ac:dyDescent="0.25"/>
    <row r="1045222" customFormat="1" x14ac:dyDescent="0.25"/>
    <row r="1045223" customFormat="1" x14ac:dyDescent="0.25"/>
    <row r="1045224" customFormat="1" x14ac:dyDescent="0.25"/>
    <row r="1045225" customFormat="1" x14ac:dyDescent="0.25"/>
    <row r="1045226" customFormat="1" x14ac:dyDescent="0.25"/>
    <row r="1045227" customFormat="1" x14ac:dyDescent="0.25"/>
    <row r="1045228" customFormat="1" x14ac:dyDescent="0.25"/>
    <row r="1045229" customFormat="1" x14ac:dyDescent="0.25"/>
    <row r="1045230" customFormat="1" x14ac:dyDescent="0.25"/>
    <row r="1045231" customFormat="1" x14ac:dyDescent="0.25"/>
    <row r="1045232" customFormat="1" x14ac:dyDescent="0.25"/>
    <row r="1045233" customFormat="1" x14ac:dyDescent="0.25"/>
    <row r="1045234" customFormat="1" x14ac:dyDescent="0.25"/>
    <row r="1045235" customFormat="1" x14ac:dyDescent="0.25"/>
    <row r="1045236" customFormat="1" x14ac:dyDescent="0.25"/>
    <row r="1045237" customFormat="1" x14ac:dyDescent="0.25"/>
    <row r="1045238" customFormat="1" x14ac:dyDescent="0.25"/>
    <row r="1045239" customFormat="1" x14ac:dyDescent="0.25"/>
    <row r="1045240" customFormat="1" x14ac:dyDescent="0.25"/>
    <row r="1045241" customFormat="1" x14ac:dyDescent="0.25"/>
    <row r="1045242" customFormat="1" x14ac:dyDescent="0.25"/>
    <row r="1045243" customFormat="1" x14ac:dyDescent="0.25"/>
    <row r="1045244" customFormat="1" x14ac:dyDescent="0.25"/>
    <row r="1045245" customFormat="1" x14ac:dyDescent="0.25"/>
    <row r="1045246" customFormat="1" x14ac:dyDescent="0.25"/>
    <row r="1045247" customFormat="1" x14ac:dyDescent="0.25"/>
    <row r="1045248" customFormat="1" x14ac:dyDescent="0.25"/>
    <row r="1045249" customFormat="1" x14ac:dyDescent="0.25"/>
    <row r="1045250" customFormat="1" x14ac:dyDescent="0.25"/>
    <row r="1045251" customFormat="1" x14ac:dyDescent="0.25"/>
    <row r="1045252" customFormat="1" x14ac:dyDescent="0.25"/>
    <row r="1045253" customFormat="1" x14ac:dyDescent="0.25"/>
    <row r="1045254" customFormat="1" x14ac:dyDescent="0.25"/>
    <row r="1045255" customFormat="1" x14ac:dyDescent="0.25"/>
    <row r="1045256" customFormat="1" x14ac:dyDescent="0.25"/>
    <row r="1045257" customFormat="1" x14ac:dyDescent="0.25"/>
    <row r="1045258" customFormat="1" x14ac:dyDescent="0.25"/>
    <row r="1045259" customFormat="1" x14ac:dyDescent="0.25"/>
    <row r="1045260" customFormat="1" x14ac:dyDescent="0.25"/>
    <row r="1045261" customFormat="1" x14ac:dyDescent="0.25"/>
    <row r="1045262" customFormat="1" x14ac:dyDescent="0.25"/>
    <row r="1045263" customFormat="1" x14ac:dyDescent="0.25"/>
    <row r="1045264" customFormat="1" x14ac:dyDescent="0.25"/>
    <row r="1045265" customFormat="1" x14ac:dyDescent="0.25"/>
    <row r="1045266" customFormat="1" x14ac:dyDescent="0.25"/>
    <row r="1045267" customFormat="1" x14ac:dyDescent="0.25"/>
    <row r="1045268" customFormat="1" x14ac:dyDescent="0.25"/>
    <row r="1045269" customFormat="1" x14ac:dyDescent="0.25"/>
    <row r="1045270" customFormat="1" x14ac:dyDescent="0.25"/>
    <row r="1045271" customFormat="1" x14ac:dyDescent="0.25"/>
    <row r="1045272" customFormat="1" x14ac:dyDescent="0.25"/>
    <row r="1045273" customFormat="1" x14ac:dyDescent="0.25"/>
    <row r="1045274" customFormat="1" x14ac:dyDescent="0.25"/>
    <row r="1045275" customFormat="1" x14ac:dyDescent="0.25"/>
    <row r="1045276" customFormat="1" x14ac:dyDescent="0.25"/>
    <row r="1045277" customFormat="1" x14ac:dyDescent="0.25"/>
    <row r="1045278" customFormat="1" x14ac:dyDescent="0.25"/>
    <row r="1045279" customFormat="1" x14ac:dyDescent="0.25"/>
    <row r="1045280" customFormat="1" x14ac:dyDescent="0.25"/>
    <row r="1045281" customFormat="1" x14ac:dyDescent="0.25"/>
    <row r="1045282" customFormat="1" x14ac:dyDescent="0.25"/>
    <row r="1045283" customFormat="1" x14ac:dyDescent="0.25"/>
    <row r="1045284" customFormat="1" x14ac:dyDescent="0.25"/>
    <row r="1045285" customFormat="1" x14ac:dyDescent="0.25"/>
    <row r="1045286" customFormat="1" x14ac:dyDescent="0.25"/>
    <row r="1045287" customFormat="1" x14ac:dyDescent="0.25"/>
    <row r="1045288" customFormat="1" x14ac:dyDescent="0.25"/>
    <row r="1045289" customFormat="1" x14ac:dyDescent="0.25"/>
    <row r="1045290" customFormat="1" x14ac:dyDescent="0.25"/>
    <row r="1045291" customFormat="1" x14ac:dyDescent="0.25"/>
    <row r="1045292" customFormat="1" x14ac:dyDescent="0.25"/>
    <row r="1045293" customFormat="1" x14ac:dyDescent="0.25"/>
    <row r="1045294" customFormat="1" x14ac:dyDescent="0.25"/>
    <row r="1045295" customFormat="1" x14ac:dyDescent="0.25"/>
    <row r="1045296" customFormat="1" x14ac:dyDescent="0.25"/>
    <row r="1045297" customFormat="1" x14ac:dyDescent="0.25"/>
    <row r="1045298" customFormat="1" x14ac:dyDescent="0.25"/>
    <row r="1045299" customFormat="1" x14ac:dyDescent="0.25"/>
    <row r="1045300" customFormat="1" x14ac:dyDescent="0.25"/>
    <row r="1045301" customFormat="1" x14ac:dyDescent="0.25"/>
    <row r="1045302" customFormat="1" x14ac:dyDescent="0.25"/>
    <row r="1045303" customFormat="1" x14ac:dyDescent="0.25"/>
    <row r="1045304" customFormat="1" x14ac:dyDescent="0.25"/>
    <row r="1045305" customFormat="1" x14ac:dyDescent="0.25"/>
    <row r="1045306" customFormat="1" x14ac:dyDescent="0.25"/>
    <row r="1045307" customFormat="1" x14ac:dyDescent="0.25"/>
    <row r="1045308" customFormat="1" x14ac:dyDescent="0.25"/>
    <row r="1045309" customFormat="1" x14ac:dyDescent="0.25"/>
    <row r="1045310" customFormat="1" x14ac:dyDescent="0.25"/>
    <row r="1045311" customFormat="1" x14ac:dyDescent="0.25"/>
    <row r="1045312" customFormat="1" x14ac:dyDescent="0.25"/>
    <row r="1045313" customFormat="1" x14ac:dyDescent="0.25"/>
    <row r="1045314" customFormat="1" x14ac:dyDescent="0.25"/>
    <row r="1045315" customFormat="1" x14ac:dyDescent="0.25"/>
    <row r="1045316" customFormat="1" x14ac:dyDescent="0.25"/>
    <row r="1045317" customFormat="1" x14ac:dyDescent="0.25"/>
    <row r="1045318" customFormat="1" x14ac:dyDescent="0.25"/>
    <row r="1045319" customFormat="1" x14ac:dyDescent="0.25"/>
    <row r="1045320" customFormat="1" x14ac:dyDescent="0.25"/>
    <row r="1045321" customFormat="1" x14ac:dyDescent="0.25"/>
    <row r="1045322" customFormat="1" x14ac:dyDescent="0.25"/>
    <row r="1045323" customFormat="1" x14ac:dyDescent="0.25"/>
    <row r="1045324" customFormat="1" x14ac:dyDescent="0.25"/>
    <row r="1045325" customFormat="1" x14ac:dyDescent="0.25"/>
    <row r="1045326" customFormat="1" x14ac:dyDescent="0.25"/>
    <row r="1045327" customFormat="1" x14ac:dyDescent="0.25"/>
    <row r="1045328" customFormat="1" x14ac:dyDescent="0.25"/>
    <row r="1045329" customFormat="1" x14ac:dyDescent="0.25"/>
    <row r="1045330" customFormat="1" x14ac:dyDescent="0.25"/>
    <row r="1045331" customFormat="1" x14ac:dyDescent="0.25"/>
    <row r="1045332" customFormat="1" x14ac:dyDescent="0.25"/>
    <row r="1045333" customFormat="1" x14ac:dyDescent="0.25"/>
    <row r="1045334" customFormat="1" x14ac:dyDescent="0.25"/>
    <row r="1045335" customFormat="1" x14ac:dyDescent="0.25"/>
    <row r="1045336" customFormat="1" x14ac:dyDescent="0.25"/>
    <row r="1045337" customFormat="1" x14ac:dyDescent="0.25"/>
    <row r="1045338" customFormat="1" x14ac:dyDescent="0.25"/>
    <row r="1045339" customFormat="1" x14ac:dyDescent="0.25"/>
    <row r="1045340" customFormat="1" x14ac:dyDescent="0.25"/>
    <row r="1045341" customFormat="1" x14ac:dyDescent="0.25"/>
    <row r="1045342" customFormat="1" x14ac:dyDescent="0.25"/>
    <row r="1045343" customFormat="1" x14ac:dyDescent="0.25"/>
    <row r="1045344" customFormat="1" x14ac:dyDescent="0.25"/>
    <row r="1045345" customFormat="1" x14ac:dyDescent="0.25"/>
    <row r="1045346" customFormat="1" x14ac:dyDescent="0.25"/>
    <row r="1045347" customFormat="1" x14ac:dyDescent="0.25"/>
    <row r="1045348" customFormat="1" x14ac:dyDescent="0.25"/>
    <row r="1045349" customFormat="1" x14ac:dyDescent="0.25"/>
    <row r="1045350" customFormat="1" x14ac:dyDescent="0.25"/>
    <row r="1045351" customFormat="1" x14ac:dyDescent="0.25"/>
    <row r="1045352" customFormat="1" x14ac:dyDescent="0.25"/>
    <row r="1045353" customFormat="1" x14ac:dyDescent="0.25"/>
    <row r="1045354" customFormat="1" x14ac:dyDescent="0.25"/>
    <row r="1045355" customFormat="1" x14ac:dyDescent="0.25"/>
    <row r="1045356" customFormat="1" x14ac:dyDescent="0.25"/>
    <row r="1045357" customFormat="1" x14ac:dyDescent="0.25"/>
    <row r="1045358" customFormat="1" x14ac:dyDescent="0.25"/>
    <row r="1045359" customFormat="1" x14ac:dyDescent="0.25"/>
    <row r="1045360" customFormat="1" x14ac:dyDescent="0.25"/>
    <row r="1045361" customFormat="1" x14ac:dyDescent="0.25"/>
    <row r="1045362" customFormat="1" x14ac:dyDescent="0.25"/>
    <row r="1045363" customFormat="1" x14ac:dyDescent="0.25"/>
    <row r="1045364" customFormat="1" x14ac:dyDescent="0.25"/>
    <row r="1045365" customFormat="1" x14ac:dyDescent="0.25"/>
    <row r="1045366" customFormat="1" x14ac:dyDescent="0.25"/>
    <row r="1045367" customFormat="1" x14ac:dyDescent="0.25"/>
    <row r="1045368" customFormat="1" x14ac:dyDescent="0.25"/>
    <row r="1045369" customFormat="1" x14ac:dyDescent="0.25"/>
    <row r="1045370" customFormat="1" x14ac:dyDescent="0.25"/>
    <row r="1045371" customFormat="1" x14ac:dyDescent="0.25"/>
    <row r="1045372" customFormat="1" x14ac:dyDescent="0.25"/>
    <row r="1045373" customFormat="1" x14ac:dyDescent="0.25"/>
    <row r="1045374" customFormat="1" x14ac:dyDescent="0.25"/>
    <row r="1045375" customFormat="1" x14ac:dyDescent="0.25"/>
    <row r="1045376" customFormat="1" x14ac:dyDescent="0.25"/>
    <row r="1045377" customFormat="1" x14ac:dyDescent="0.25"/>
    <row r="1045378" customFormat="1" x14ac:dyDescent="0.25"/>
    <row r="1045379" customFormat="1" x14ac:dyDescent="0.25"/>
    <row r="1045380" customFormat="1" x14ac:dyDescent="0.25"/>
    <row r="1045381" customFormat="1" x14ac:dyDescent="0.25"/>
    <row r="1045382" customFormat="1" x14ac:dyDescent="0.25"/>
    <row r="1045383" customFormat="1" x14ac:dyDescent="0.25"/>
    <row r="1045384" customFormat="1" x14ac:dyDescent="0.25"/>
    <row r="1045385" customFormat="1" x14ac:dyDescent="0.25"/>
    <row r="1045386" customFormat="1" x14ac:dyDescent="0.25"/>
    <row r="1045387" customFormat="1" x14ac:dyDescent="0.25"/>
    <row r="1045388" customFormat="1" x14ac:dyDescent="0.25"/>
    <row r="1045389" customFormat="1" x14ac:dyDescent="0.25"/>
    <row r="1045390" customFormat="1" x14ac:dyDescent="0.25"/>
    <row r="1045391" customFormat="1" x14ac:dyDescent="0.25"/>
    <row r="1045392" customFormat="1" x14ac:dyDescent="0.25"/>
    <row r="1045393" customFormat="1" x14ac:dyDescent="0.25"/>
    <row r="1045394" customFormat="1" x14ac:dyDescent="0.25"/>
    <row r="1045395" customFormat="1" x14ac:dyDescent="0.25"/>
    <row r="1045396" customFormat="1" x14ac:dyDescent="0.25"/>
    <row r="1045397" customFormat="1" x14ac:dyDescent="0.25"/>
    <row r="1045398" customFormat="1" x14ac:dyDescent="0.25"/>
    <row r="1045399" customFormat="1" x14ac:dyDescent="0.25"/>
    <row r="1045400" customFormat="1" x14ac:dyDescent="0.25"/>
    <row r="1045401" customFormat="1" x14ac:dyDescent="0.25"/>
    <row r="1045402" customFormat="1" x14ac:dyDescent="0.25"/>
    <row r="1045403" customFormat="1" x14ac:dyDescent="0.25"/>
    <row r="1045404" customFormat="1" x14ac:dyDescent="0.25"/>
    <row r="1045405" customFormat="1" x14ac:dyDescent="0.25"/>
    <row r="1045406" customFormat="1" x14ac:dyDescent="0.25"/>
    <row r="1045407" customFormat="1" x14ac:dyDescent="0.25"/>
    <row r="1045408" customFormat="1" x14ac:dyDescent="0.25"/>
    <row r="1045409" customFormat="1" x14ac:dyDescent="0.25"/>
    <row r="1045410" customFormat="1" x14ac:dyDescent="0.25"/>
    <row r="1045411" customFormat="1" x14ac:dyDescent="0.25"/>
    <row r="1045412" customFormat="1" x14ac:dyDescent="0.25"/>
    <row r="1045413" customFormat="1" x14ac:dyDescent="0.25"/>
    <row r="1045414" customFormat="1" x14ac:dyDescent="0.25"/>
    <row r="1045415" customFormat="1" x14ac:dyDescent="0.25"/>
    <row r="1045416" customFormat="1" x14ac:dyDescent="0.25"/>
    <row r="1045417" customFormat="1" x14ac:dyDescent="0.25"/>
    <row r="1045418" customFormat="1" x14ac:dyDescent="0.25"/>
    <row r="1045419" customFormat="1" x14ac:dyDescent="0.25"/>
    <row r="1045420" customFormat="1" x14ac:dyDescent="0.25"/>
    <row r="1045421" customFormat="1" x14ac:dyDescent="0.25"/>
    <row r="1045422" customFormat="1" x14ac:dyDescent="0.25"/>
    <row r="1045423" customFormat="1" x14ac:dyDescent="0.25"/>
    <row r="1045424" customFormat="1" x14ac:dyDescent="0.25"/>
    <row r="1045425" customFormat="1" x14ac:dyDescent="0.25"/>
    <row r="1045426" customFormat="1" x14ac:dyDescent="0.25"/>
    <row r="1045427" customFormat="1" x14ac:dyDescent="0.25"/>
    <row r="1045428" customFormat="1" x14ac:dyDescent="0.25"/>
    <row r="1045429" customFormat="1" x14ac:dyDescent="0.25"/>
    <row r="1045430" customFormat="1" x14ac:dyDescent="0.25"/>
    <row r="1045431" customFormat="1" x14ac:dyDescent="0.25"/>
    <row r="1045432" customFormat="1" x14ac:dyDescent="0.25"/>
    <row r="1045433" customFormat="1" x14ac:dyDescent="0.25"/>
    <row r="1045434" customFormat="1" x14ac:dyDescent="0.25"/>
    <row r="1045435" customFormat="1" x14ac:dyDescent="0.25"/>
    <row r="1045436" customFormat="1" x14ac:dyDescent="0.25"/>
    <row r="1045437" customFormat="1" x14ac:dyDescent="0.25"/>
    <row r="1045438" customFormat="1" x14ac:dyDescent="0.25"/>
    <row r="1045439" customFormat="1" x14ac:dyDescent="0.25"/>
    <row r="1045440" customFormat="1" x14ac:dyDescent="0.25"/>
    <row r="1045441" customFormat="1" x14ac:dyDescent="0.25"/>
    <row r="1045442" customFormat="1" x14ac:dyDescent="0.25"/>
    <row r="1045443" customFormat="1" x14ac:dyDescent="0.25"/>
    <row r="1045444" customFormat="1" x14ac:dyDescent="0.25"/>
    <row r="1045445" customFormat="1" x14ac:dyDescent="0.25"/>
    <row r="1045446" customFormat="1" x14ac:dyDescent="0.25"/>
    <row r="1045447" customFormat="1" x14ac:dyDescent="0.25"/>
    <row r="1045448" customFormat="1" x14ac:dyDescent="0.25"/>
    <row r="1045449" customFormat="1" x14ac:dyDescent="0.25"/>
    <row r="1045450" customFormat="1" x14ac:dyDescent="0.25"/>
    <row r="1045451" customFormat="1" x14ac:dyDescent="0.25"/>
    <row r="1045452" customFormat="1" x14ac:dyDescent="0.25"/>
    <row r="1045453" customFormat="1" x14ac:dyDescent="0.25"/>
    <row r="1045454" customFormat="1" x14ac:dyDescent="0.25"/>
    <row r="1045455" customFormat="1" x14ac:dyDescent="0.25"/>
    <row r="1045456" customFormat="1" x14ac:dyDescent="0.25"/>
    <row r="1045457" customFormat="1" x14ac:dyDescent="0.25"/>
    <row r="1045458" customFormat="1" x14ac:dyDescent="0.25"/>
    <row r="1045459" customFormat="1" x14ac:dyDescent="0.25"/>
    <row r="1045460" customFormat="1" x14ac:dyDescent="0.25"/>
    <row r="1045461" customFormat="1" x14ac:dyDescent="0.25"/>
    <row r="1045462" customFormat="1" x14ac:dyDescent="0.25"/>
    <row r="1045463" customFormat="1" x14ac:dyDescent="0.25"/>
    <row r="1045464" customFormat="1" x14ac:dyDescent="0.25"/>
    <row r="1045465" customFormat="1" x14ac:dyDescent="0.25"/>
    <row r="1045466" customFormat="1" x14ac:dyDescent="0.25"/>
    <row r="1045467" customFormat="1" x14ac:dyDescent="0.25"/>
    <row r="1045468" customFormat="1" x14ac:dyDescent="0.25"/>
    <row r="1045469" customFormat="1" x14ac:dyDescent="0.25"/>
    <row r="1045470" customFormat="1" x14ac:dyDescent="0.25"/>
    <row r="1045471" customFormat="1" x14ac:dyDescent="0.25"/>
    <row r="1045472" customFormat="1" x14ac:dyDescent="0.25"/>
    <row r="1045473" customFormat="1" x14ac:dyDescent="0.25"/>
    <row r="1045474" customFormat="1" x14ac:dyDescent="0.25"/>
    <row r="1045475" customFormat="1" x14ac:dyDescent="0.25"/>
    <row r="1045476" customFormat="1" x14ac:dyDescent="0.25"/>
    <row r="1045477" customFormat="1" x14ac:dyDescent="0.25"/>
    <row r="1045478" customFormat="1" x14ac:dyDescent="0.25"/>
    <row r="1045479" customFormat="1" x14ac:dyDescent="0.25"/>
    <row r="1045480" customFormat="1" x14ac:dyDescent="0.25"/>
    <row r="1045481" customFormat="1" x14ac:dyDescent="0.25"/>
    <row r="1045482" customFormat="1" x14ac:dyDescent="0.25"/>
    <row r="1045483" customFormat="1" x14ac:dyDescent="0.25"/>
    <row r="1045484" customFormat="1" x14ac:dyDescent="0.25"/>
    <row r="1045485" customFormat="1" x14ac:dyDescent="0.25"/>
    <row r="1045486" customFormat="1" x14ac:dyDescent="0.25"/>
    <row r="1045487" customFormat="1" x14ac:dyDescent="0.25"/>
    <row r="1045488" customFormat="1" x14ac:dyDescent="0.25"/>
    <row r="1045489" customFormat="1" x14ac:dyDescent="0.25"/>
    <row r="1045490" customFormat="1" x14ac:dyDescent="0.25"/>
    <row r="1045491" customFormat="1" x14ac:dyDescent="0.25"/>
    <row r="1045492" customFormat="1" x14ac:dyDescent="0.25"/>
    <row r="1045493" customFormat="1" x14ac:dyDescent="0.25"/>
    <row r="1045494" customFormat="1" x14ac:dyDescent="0.25"/>
    <row r="1045495" customFormat="1" x14ac:dyDescent="0.25"/>
    <row r="1045496" customFormat="1" x14ac:dyDescent="0.25"/>
    <row r="1045497" customFormat="1" x14ac:dyDescent="0.25"/>
    <row r="1045498" customFormat="1" x14ac:dyDescent="0.25"/>
    <row r="1045499" customFormat="1" x14ac:dyDescent="0.25"/>
    <row r="1045500" customFormat="1" x14ac:dyDescent="0.25"/>
    <row r="1045501" customFormat="1" x14ac:dyDescent="0.25"/>
    <row r="1045502" customFormat="1" x14ac:dyDescent="0.25"/>
    <row r="1045503" customFormat="1" x14ac:dyDescent="0.25"/>
    <row r="1045504" customFormat="1" x14ac:dyDescent="0.25"/>
    <row r="1045505" customFormat="1" x14ac:dyDescent="0.25"/>
    <row r="1045506" customFormat="1" x14ac:dyDescent="0.25"/>
    <row r="1045507" customFormat="1" x14ac:dyDescent="0.25"/>
    <row r="1045508" customFormat="1" x14ac:dyDescent="0.25"/>
    <row r="1045509" customFormat="1" x14ac:dyDescent="0.25"/>
    <row r="1045510" customFormat="1" x14ac:dyDescent="0.25"/>
    <row r="1045511" customFormat="1" x14ac:dyDescent="0.25"/>
    <row r="1045512" customFormat="1" x14ac:dyDescent="0.25"/>
    <row r="1045513" customFormat="1" x14ac:dyDescent="0.25"/>
    <row r="1045514" customFormat="1" x14ac:dyDescent="0.25"/>
    <row r="1045515" customFormat="1" x14ac:dyDescent="0.25"/>
    <row r="1045516" customFormat="1" x14ac:dyDescent="0.25"/>
    <row r="1045517" customFormat="1" x14ac:dyDescent="0.25"/>
    <row r="1045518" customFormat="1" x14ac:dyDescent="0.25"/>
    <row r="1045519" customFormat="1" x14ac:dyDescent="0.25"/>
    <row r="1045520" customFormat="1" x14ac:dyDescent="0.25"/>
    <row r="1045521" customFormat="1" x14ac:dyDescent="0.25"/>
    <row r="1045522" customFormat="1" x14ac:dyDescent="0.25"/>
    <row r="1045523" customFormat="1" x14ac:dyDescent="0.25"/>
    <row r="1045524" customFormat="1" x14ac:dyDescent="0.25"/>
    <row r="1045525" customFormat="1" x14ac:dyDescent="0.25"/>
    <row r="1045526" customFormat="1" x14ac:dyDescent="0.25"/>
    <row r="1045527" customFormat="1" x14ac:dyDescent="0.25"/>
    <row r="1045528" customFormat="1" x14ac:dyDescent="0.25"/>
    <row r="1045529" customFormat="1" x14ac:dyDescent="0.25"/>
    <row r="1045530" customFormat="1" x14ac:dyDescent="0.25"/>
    <row r="1045531" customFormat="1" x14ac:dyDescent="0.25"/>
    <row r="1045532" customFormat="1" x14ac:dyDescent="0.25"/>
    <row r="1045533" customFormat="1" x14ac:dyDescent="0.25"/>
    <row r="1045534" customFormat="1" x14ac:dyDescent="0.25"/>
    <row r="1045535" customFormat="1" x14ac:dyDescent="0.25"/>
    <row r="1045536" customFormat="1" x14ac:dyDescent="0.25"/>
    <row r="1045537" customFormat="1" x14ac:dyDescent="0.25"/>
    <row r="1045538" customFormat="1" x14ac:dyDescent="0.25"/>
    <row r="1045539" customFormat="1" x14ac:dyDescent="0.25"/>
    <row r="1045540" customFormat="1" x14ac:dyDescent="0.25"/>
    <row r="1045541" customFormat="1" x14ac:dyDescent="0.25"/>
    <row r="1045542" customFormat="1" x14ac:dyDescent="0.25"/>
    <row r="1045543" customFormat="1" x14ac:dyDescent="0.25"/>
    <row r="1045544" customFormat="1" x14ac:dyDescent="0.25"/>
    <row r="1045545" customFormat="1" x14ac:dyDescent="0.25"/>
    <row r="1045546" customFormat="1" x14ac:dyDescent="0.25"/>
    <row r="1045547" customFormat="1" x14ac:dyDescent="0.25"/>
    <row r="1045548" customFormat="1" x14ac:dyDescent="0.25"/>
    <row r="1045549" customFormat="1" x14ac:dyDescent="0.25"/>
    <row r="1045550" customFormat="1" x14ac:dyDescent="0.25"/>
    <row r="1045551" customFormat="1" x14ac:dyDescent="0.25"/>
    <row r="1045552" customFormat="1" x14ac:dyDescent="0.25"/>
    <row r="1045553" customFormat="1" x14ac:dyDescent="0.25"/>
    <row r="1045554" customFormat="1" x14ac:dyDescent="0.25"/>
    <row r="1045555" customFormat="1" x14ac:dyDescent="0.25"/>
    <row r="1045556" customFormat="1" x14ac:dyDescent="0.25"/>
    <row r="1045557" customFormat="1" x14ac:dyDescent="0.25"/>
    <row r="1045558" customFormat="1" x14ac:dyDescent="0.25"/>
    <row r="1045559" customFormat="1" x14ac:dyDescent="0.25"/>
    <row r="1045560" customFormat="1" x14ac:dyDescent="0.25"/>
    <row r="1045561" customFormat="1" x14ac:dyDescent="0.25"/>
    <row r="1045562" customFormat="1" x14ac:dyDescent="0.25"/>
    <row r="1045563" customFormat="1" x14ac:dyDescent="0.25"/>
    <row r="1045564" customFormat="1" x14ac:dyDescent="0.25"/>
    <row r="1045565" customFormat="1" x14ac:dyDescent="0.25"/>
    <row r="1045566" customFormat="1" x14ac:dyDescent="0.25"/>
    <row r="1045567" customFormat="1" x14ac:dyDescent="0.25"/>
    <row r="1045568" customFormat="1" x14ac:dyDescent="0.25"/>
    <row r="1045569" customFormat="1" x14ac:dyDescent="0.25"/>
    <row r="1045570" customFormat="1" x14ac:dyDescent="0.25"/>
    <row r="1045571" customFormat="1" x14ac:dyDescent="0.25"/>
    <row r="1045572" customFormat="1" x14ac:dyDescent="0.25"/>
    <row r="1045573" customFormat="1" x14ac:dyDescent="0.25"/>
    <row r="1045574" customFormat="1" x14ac:dyDescent="0.25"/>
    <row r="1045575" customFormat="1" x14ac:dyDescent="0.25"/>
    <row r="1045576" customFormat="1" x14ac:dyDescent="0.25"/>
    <row r="1045577" customFormat="1" x14ac:dyDescent="0.25"/>
    <row r="1045578" customFormat="1" x14ac:dyDescent="0.25"/>
    <row r="1045579" customFormat="1" x14ac:dyDescent="0.25"/>
    <row r="1045580" customFormat="1" x14ac:dyDescent="0.25"/>
    <row r="1045581" customFormat="1" x14ac:dyDescent="0.25"/>
    <row r="1045582" customFormat="1" x14ac:dyDescent="0.25"/>
    <row r="1045583" customFormat="1" x14ac:dyDescent="0.25"/>
    <row r="1045584" customFormat="1" x14ac:dyDescent="0.25"/>
    <row r="1045585" customFormat="1" x14ac:dyDescent="0.25"/>
    <row r="1045586" customFormat="1" x14ac:dyDescent="0.25"/>
    <row r="1045587" customFormat="1" x14ac:dyDescent="0.25"/>
    <row r="1045588" customFormat="1" x14ac:dyDescent="0.25"/>
    <row r="1045589" customFormat="1" x14ac:dyDescent="0.25"/>
    <row r="1045590" customFormat="1" x14ac:dyDescent="0.25"/>
    <row r="1045591" customFormat="1" x14ac:dyDescent="0.25"/>
    <row r="1045592" customFormat="1" x14ac:dyDescent="0.25"/>
    <row r="1045593" customFormat="1" x14ac:dyDescent="0.25"/>
    <row r="1045594" customFormat="1" x14ac:dyDescent="0.25"/>
    <row r="1045595" customFormat="1" x14ac:dyDescent="0.25"/>
    <row r="1045596" customFormat="1" x14ac:dyDescent="0.25"/>
    <row r="1045597" customFormat="1" x14ac:dyDescent="0.25"/>
    <row r="1045598" customFormat="1" x14ac:dyDescent="0.25"/>
    <row r="1045599" customFormat="1" x14ac:dyDescent="0.25"/>
    <row r="1045600" customFormat="1" x14ac:dyDescent="0.25"/>
    <row r="1045601" customFormat="1" x14ac:dyDescent="0.25"/>
    <row r="1045602" customFormat="1" x14ac:dyDescent="0.25"/>
    <row r="1045603" customFormat="1" x14ac:dyDescent="0.25"/>
    <row r="1045604" customFormat="1" x14ac:dyDescent="0.25"/>
    <row r="1045605" customFormat="1" x14ac:dyDescent="0.25"/>
    <row r="1045606" customFormat="1" x14ac:dyDescent="0.25"/>
    <row r="1045607" customFormat="1" x14ac:dyDescent="0.25"/>
    <row r="1045608" customFormat="1" x14ac:dyDescent="0.25"/>
    <row r="1045609" customFormat="1" x14ac:dyDescent="0.25"/>
    <row r="1045610" customFormat="1" x14ac:dyDescent="0.25"/>
    <row r="1045611" customFormat="1" x14ac:dyDescent="0.25"/>
    <row r="1045612" customFormat="1" x14ac:dyDescent="0.25"/>
    <row r="1045613" customFormat="1" x14ac:dyDescent="0.25"/>
    <row r="1045614" customFormat="1" x14ac:dyDescent="0.25"/>
    <row r="1045615" customFormat="1" x14ac:dyDescent="0.25"/>
    <row r="1045616" customFormat="1" x14ac:dyDescent="0.25"/>
    <row r="1045617" customFormat="1" x14ac:dyDescent="0.25"/>
    <row r="1045618" customFormat="1" x14ac:dyDescent="0.25"/>
    <row r="1045619" customFormat="1" x14ac:dyDescent="0.25"/>
    <row r="1045620" customFormat="1" x14ac:dyDescent="0.25"/>
    <row r="1045621" customFormat="1" x14ac:dyDescent="0.25"/>
    <row r="1045622" customFormat="1" x14ac:dyDescent="0.25"/>
    <row r="1045623" customFormat="1" x14ac:dyDescent="0.25"/>
    <row r="1045624" customFormat="1" x14ac:dyDescent="0.25"/>
    <row r="1045625" customFormat="1" x14ac:dyDescent="0.25"/>
    <row r="1045626" customFormat="1" x14ac:dyDescent="0.25"/>
    <row r="1045627" customFormat="1" x14ac:dyDescent="0.25"/>
    <row r="1045628" customFormat="1" x14ac:dyDescent="0.25"/>
    <row r="1045629" customFormat="1" x14ac:dyDescent="0.25"/>
    <row r="1045630" customFormat="1" x14ac:dyDescent="0.25"/>
    <row r="1045631" customFormat="1" x14ac:dyDescent="0.25"/>
    <row r="1045632" customFormat="1" x14ac:dyDescent="0.25"/>
    <row r="1045633" customFormat="1" x14ac:dyDescent="0.25"/>
    <row r="1045634" customFormat="1" x14ac:dyDescent="0.25"/>
    <row r="1045635" customFormat="1" x14ac:dyDescent="0.25"/>
    <row r="1045636" customFormat="1" x14ac:dyDescent="0.25"/>
    <row r="1045637" customFormat="1" x14ac:dyDescent="0.25"/>
    <row r="1045638" customFormat="1" x14ac:dyDescent="0.25"/>
    <row r="1045639" customFormat="1" x14ac:dyDescent="0.25"/>
    <row r="1045640" customFormat="1" x14ac:dyDescent="0.25"/>
    <row r="1045641" customFormat="1" x14ac:dyDescent="0.25"/>
    <row r="1045642" customFormat="1" x14ac:dyDescent="0.25"/>
    <row r="1045643" customFormat="1" x14ac:dyDescent="0.25"/>
    <row r="1045644" customFormat="1" x14ac:dyDescent="0.25"/>
    <row r="1045645" customFormat="1" x14ac:dyDescent="0.25"/>
    <row r="1045646" customFormat="1" x14ac:dyDescent="0.25"/>
    <row r="1045647" customFormat="1" x14ac:dyDescent="0.25"/>
    <row r="1045648" customFormat="1" x14ac:dyDescent="0.25"/>
    <row r="1045649" customFormat="1" x14ac:dyDescent="0.25"/>
    <row r="1045650" customFormat="1" x14ac:dyDescent="0.25"/>
    <row r="1045651" customFormat="1" x14ac:dyDescent="0.25"/>
    <row r="1045652" customFormat="1" x14ac:dyDescent="0.25"/>
    <row r="1045653" customFormat="1" x14ac:dyDescent="0.25"/>
    <row r="1045654" customFormat="1" x14ac:dyDescent="0.25"/>
    <row r="1045655" customFormat="1" x14ac:dyDescent="0.25"/>
    <row r="1045656" customFormat="1" x14ac:dyDescent="0.25"/>
    <row r="1045657" customFormat="1" x14ac:dyDescent="0.25"/>
    <row r="1045658" customFormat="1" x14ac:dyDescent="0.25"/>
    <row r="1045659" customFormat="1" x14ac:dyDescent="0.25"/>
    <row r="1045660" customFormat="1" x14ac:dyDescent="0.25"/>
    <row r="1045661" customFormat="1" x14ac:dyDescent="0.25"/>
    <row r="1045662" customFormat="1" x14ac:dyDescent="0.25"/>
    <row r="1045663" customFormat="1" x14ac:dyDescent="0.25"/>
    <row r="1045664" customFormat="1" x14ac:dyDescent="0.25"/>
    <row r="1045665" customFormat="1" x14ac:dyDescent="0.25"/>
    <row r="1045666" customFormat="1" x14ac:dyDescent="0.25"/>
    <row r="1045667" customFormat="1" x14ac:dyDescent="0.25"/>
    <row r="1045668" customFormat="1" x14ac:dyDescent="0.25"/>
    <row r="1045669" customFormat="1" x14ac:dyDescent="0.25"/>
    <row r="1045670" customFormat="1" x14ac:dyDescent="0.25"/>
    <row r="1045671" customFormat="1" x14ac:dyDescent="0.25"/>
    <row r="1045672" customFormat="1" x14ac:dyDescent="0.25"/>
    <row r="1045673" customFormat="1" x14ac:dyDescent="0.25"/>
    <row r="1045674" customFormat="1" x14ac:dyDescent="0.25"/>
    <row r="1045675" customFormat="1" x14ac:dyDescent="0.25"/>
    <row r="1045676" customFormat="1" x14ac:dyDescent="0.25"/>
    <row r="1045677" customFormat="1" x14ac:dyDescent="0.25"/>
    <row r="1045678" customFormat="1" x14ac:dyDescent="0.25"/>
    <row r="1045679" customFormat="1" x14ac:dyDescent="0.25"/>
    <row r="1045680" customFormat="1" x14ac:dyDescent="0.25"/>
    <row r="1045681" customFormat="1" x14ac:dyDescent="0.25"/>
    <row r="1045682" customFormat="1" x14ac:dyDescent="0.25"/>
    <row r="1045683" customFormat="1" x14ac:dyDescent="0.25"/>
    <row r="1045684" customFormat="1" x14ac:dyDescent="0.25"/>
    <row r="1045685" customFormat="1" x14ac:dyDescent="0.25"/>
    <row r="1045686" customFormat="1" x14ac:dyDescent="0.25"/>
    <row r="1045687" customFormat="1" x14ac:dyDescent="0.25"/>
    <row r="1045688" customFormat="1" x14ac:dyDescent="0.25"/>
    <row r="1045689" customFormat="1" x14ac:dyDescent="0.25"/>
    <row r="1045690" customFormat="1" x14ac:dyDescent="0.25"/>
    <row r="1045691" customFormat="1" x14ac:dyDescent="0.25"/>
    <row r="1045692" customFormat="1" x14ac:dyDescent="0.25"/>
    <row r="1045693" customFormat="1" x14ac:dyDescent="0.25"/>
    <row r="1045694" customFormat="1" x14ac:dyDescent="0.25"/>
    <row r="1045695" customFormat="1" x14ac:dyDescent="0.25"/>
    <row r="1045696" customFormat="1" x14ac:dyDescent="0.25"/>
    <row r="1045697" customFormat="1" x14ac:dyDescent="0.25"/>
    <row r="1045698" customFormat="1" x14ac:dyDescent="0.25"/>
    <row r="1045699" customFormat="1" x14ac:dyDescent="0.25"/>
    <row r="1045700" customFormat="1" x14ac:dyDescent="0.25"/>
    <row r="1045701" customFormat="1" x14ac:dyDescent="0.25"/>
    <row r="1045702" customFormat="1" x14ac:dyDescent="0.25"/>
    <row r="1045703" customFormat="1" x14ac:dyDescent="0.25"/>
    <row r="1045704" customFormat="1" x14ac:dyDescent="0.25"/>
    <row r="1045705" customFormat="1" x14ac:dyDescent="0.25"/>
    <row r="1045706" customFormat="1" x14ac:dyDescent="0.25"/>
    <row r="1045707" customFormat="1" x14ac:dyDescent="0.25"/>
    <row r="1045708" customFormat="1" x14ac:dyDescent="0.25"/>
    <row r="1045709" customFormat="1" x14ac:dyDescent="0.25"/>
    <row r="1045710" customFormat="1" x14ac:dyDescent="0.25"/>
    <row r="1045711" customFormat="1" x14ac:dyDescent="0.25"/>
    <row r="1045712" customFormat="1" x14ac:dyDescent="0.25"/>
    <row r="1045713" customFormat="1" x14ac:dyDescent="0.25"/>
    <row r="1045714" customFormat="1" x14ac:dyDescent="0.25"/>
    <row r="1045715" customFormat="1" x14ac:dyDescent="0.25"/>
    <row r="1045716" customFormat="1" x14ac:dyDescent="0.25"/>
    <row r="1045717" customFormat="1" x14ac:dyDescent="0.25"/>
    <row r="1045718" customFormat="1" x14ac:dyDescent="0.25"/>
    <row r="1045719" customFormat="1" x14ac:dyDescent="0.25"/>
    <row r="1045720" customFormat="1" x14ac:dyDescent="0.25"/>
    <row r="1045721" customFormat="1" x14ac:dyDescent="0.25"/>
    <row r="1045722" customFormat="1" x14ac:dyDescent="0.25"/>
    <row r="1045723" customFormat="1" x14ac:dyDescent="0.25"/>
    <row r="1045724" customFormat="1" x14ac:dyDescent="0.25"/>
    <row r="1045725" customFormat="1" x14ac:dyDescent="0.25"/>
    <row r="1045726" customFormat="1" x14ac:dyDescent="0.25"/>
    <row r="1045727" customFormat="1" x14ac:dyDescent="0.25"/>
    <row r="1045728" customFormat="1" x14ac:dyDescent="0.25"/>
    <row r="1045729" customFormat="1" x14ac:dyDescent="0.25"/>
    <row r="1045730" customFormat="1" x14ac:dyDescent="0.25"/>
    <row r="1045731" customFormat="1" x14ac:dyDescent="0.25"/>
    <row r="1045732" customFormat="1" x14ac:dyDescent="0.25"/>
    <row r="1045733" customFormat="1" x14ac:dyDescent="0.25"/>
    <row r="1045734" customFormat="1" x14ac:dyDescent="0.25"/>
    <row r="1045735" customFormat="1" x14ac:dyDescent="0.25"/>
    <row r="1045736" customFormat="1" x14ac:dyDescent="0.25"/>
    <row r="1045737" customFormat="1" x14ac:dyDescent="0.25"/>
    <row r="1045738" customFormat="1" x14ac:dyDescent="0.25"/>
    <row r="1045739" customFormat="1" x14ac:dyDescent="0.25"/>
    <row r="1045740" customFormat="1" x14ac:dyDescent="0.25"/>
    <row r="1045741" customFormat="1" x14ac:dyDescent="0.25"/>
    <row r="1045742" customFormat="1" x14ac:dyDescent="0.25"/>
    <row r="1045743" customFormat="1" x14ac:dyDescent="0.25"/>
    <row r="1045744" customFormat="1" x14ac:dyDescent="0.25"/>
    <row r="1045745" customFormat="1" x14ac:dyDescent="0.25"/>
    <row r="1045746" customFormat="1" x14ac:dyDescent="0.25"/>
    <row r="1045747" customFormat="1" x14ac:dyDescent="0.25"/>
    <row r="1045748" customFormat="1" x14ac:dyDescent="0.25"/>
    <row r="1045749" customFormat="1" x14ac:dyDescent="0.25"/>
    <row r="1045750" customFormat="1" x14ac:dyDescent="0.25"/>
    <row r="1045751" customFormat="1" x14ac:dyDescent="0.25"/>
    <row r="1045752" customFormat="1" x14ac:dyDescent="0.25"/>
    <row r="1045753" customFormat="1" x14ac:dyDescent="0.25"/>
    <row r="1045754" customFormat="1" x14ac:dyDescent="0.25"/>
    <row r="1045755" customFormat="1" x14ac:dyDescent="0.25"/>
    <row r="1045756" customFormat="1" x14ac:dyDescent="0.25"/>
    <row r="1045757" customFormat="1" x14ac:dyDescent="0.25"/>
    <row r="1045758" customFormat="1" x14ac:dyDescent="0.25"/>
    <row r="1045759" customFormat="1" x14ac:dyDescent="0.25"/>
    <row r="1045760" customFormat="1" x14ac:dyDescent="0.25"/>
    <row r="1045761" customFormat="1" x14ac:dyDescent="0.25"/>
    <row r="1045762" customFormat="1" x14ac:dyDescent="0.25"/>
    <row r="1045763" customFormat="1" x14ac:dyDescent="0.25"/>
    <row r="1045764" customFormat="1" x14ac:dyDescent="0.25"/>
    <row r="1045765" customFormat="1" x14ac:dyDescent="0.25"/>
    <row r="1045766" customFormat="1" x14ac:dyDescent="0.25"/>
    <row r="1045767" customFormat="1" x14ac:dyDescent="0.25"/>
    <row r="1045768" customFormat="1" x14ac:dyDescent="0.25"/>
    <row r="1045769" customFormat="1" x14ac:dyDescent="0.25"/>
    <row r="1045770" customFormat="1" x14ac:dyDescent="0.25"/>
    <row r="1045771" customFormat="1" x14ac:dyDescent="0.25"/>
    <row r="1045772" customFormat="1" x14ac:dyDescent="0.25"/>
    <row r="1045773" customFormat="1" x14ac:dyDescent="0.25"/>
    <row r="1045774" customFormat="1" x14ac:dyDescent="0.25"/>
    <row r="1045775" customFormat="1" x14ac:dyDescent="0.25"/>
    <row r="1045776" customFormat="1" x14ac:dyDescent="0.25"/>
    <row r="1045777" customFormat="1" x14ac:dyDescent="0.25"/>
    <row r="1045778" customFormat="1" x14ac:dyDescent="0.25"/>
    <row r="1045779" customFormat="1" x14ac:dyDescent="0.25"/>
    <row r="1045780" customFormat="1" x14ac:dyDescent="0.25"/>
    <row r="1045781" customFormat="1" x14ac:dyDescent="0.25"/>
    <row r="1045782" customFormat="1" x14ac:dyDescent="0.25"/>
    <row r="1045783" customFormat="1" x14ac:dyDescent="0.25"/>
    <row r="1045784" customFormat="1" x14ac:dyDescent="0.25"/>
    <row r="1045785" customFormat="1" x14ac:dyDescent="0.25"/>
    <row r="1045786" customFormat="1" x14ac:dyDescent="0.25"/>
    <row r="1045787" customFormat="1" x14ac:dyDescent="0.25"/>
    <row r="1045788" customFormat="1" x14ac:dyDescent="0.25"/>
    <row r="1045789" customFormat="1" x14ac:dyDescent="0.25"/>
    <row r="1045790" customFormat="1" x14ac:dyDescent="0.25"/>
    <row r="1045791" customFormat="1" x14ac:dyDescent="0.25"/>
    <row r="1045792" customFormat="1" x14ac:dyDescent="0.25"/>
    <row r="1045793" customFormat="1" x14ac:dyDescent="0.25"/>
    <row r="1045794" customFormat="1" x14ac:dyDescent="0.25"/>
    <row r="1045795" customFormat="1" x14ac:dyDescent="0.25"/>
    <row r="1045796" customFormat="1" x14ac:dyDescent="0.25"/>
    <row r="1045797" customFormat="1" x14ac:dyDescent="0.25"/>
    <row r="1045798" customFormat="1" x14ac:dyDescent="0.25"/>
    <row r="1045799" customFormat="1" x14ac:dyDescent="0.25"/>
    <row r="1045800" customFormat="1" x14ac:dyDescent="0.25"/>
    <row r="1045801" customFormat="1" x14ac:dyDescent="0.25"/>
    <row r="1045802" customFormat="1" x14ac:dyDescent="0.25"/>
    <row r="1045803" customFormat="1" x14ac:dyDescent="0.25"/>
    <row r="1045804" customFormat="1" x14ac:dyDescent="0.25"/>
    <row r="1045805" customFormat="1" x14ac:dyDescent="0.25"/>
    <row r="1045806" customFormat="1" x14ac:dyDescent="0.25"/>
    <row r="1045807" customFormat="1" x14ac:dyDescent="0.25"/>
    <row r="1045808" customFormat="1" x14ac:dyDescent="0.25"/>
    <row r="1045809" customFormat="1" x14ac:dyDescent="0.25"/>
    <row r="1045810" customFormat="1" x14ac:dyDescent="0.25"/>
    <row r="1045811" customFormat="1" x14ac:dyDescent="0.25"/>
    <row r="1045812" customFormat="1" x14ac:dyDescent="0.25"/>
    <row r="1045813" customFormat="1" x14ac:dyDescent="0.25"/>
    <row r="1045814" customFormat="1" x14ac:dyDescent="0.25"/>
    <row r="1045815" customFormat="1" x14ac:dyDescent="0.25"/>
    <row r="1045816" customFormat="1" x14ac:dyDescent="0.25"/>
    <row r="1045817" customFormat="1" x14ac:dyDescent="0.25"/>
    <row r="1045818" customFormat="1" x14ac:dyDescent="0.25"/>
    <row r="1045819" customFormat="1" x14ac:dyDescent="0.25"/>
    <row r="1045820" customFormat="1" x14ac:dyDescent="0.25"/>
    <row r="1045821" customFormat="1" x14ac:dyDescent="0.25"/>
    <row r="1045822" customFormat="1" x14ac:dyDescent="0.25"/>
    <row r="1045823" customFormat="1" x14ac:dyDescent="0.25"/>
    <row r="1045824" customFormat="1" x14ac:dyDescent="0.25"/>
    <row r="1045825" customFormat="1" x14ac:dyDescent="0.25"/>
    <row r="1045826" customFormat="1" x14ac:dyDescent="0.25"/>
    <row r="1045827" customFormat="1" x14ac:dyDescent="0.25"/>
    <row r="1045828" customFormat="1" x14ac:dyDescent="0.25"/>
    <row r="1045829" customFormat="1" x14ac:dyDescent="0.25"/>
    <row r="1045830" customFormat="1" x14ac:dyDescent="0.25"/>
    <row r="1045831" customFormat="1" x14ac:dyDescent="0.25"/>
    <row r="1045832" customFormat="1" x14ac:dyDescent="0.25"/>
    <row r="1045833" customFormat="1" x14ac:dyDescent="0.25"/>
    <row r="1045834" customFormat="1" x14ac:dyDescent="0.25"/>
    <row r="1045835" customFormat="1" x14ac:dyDescent="0.25"/>
    <row r="1045836" customFormat="1" x14ac:dyDescent="0.25"/>
    <row r="1045837" customFormat="1" x14ac:dyDescent="0.25"/>
    <row r="1045838" customFormat="1" x14ac:dyDescent="0.25"/>
    <row r="1045839" customFormat="1" x14ac:dyDescent="0.25"/>
    <row r="1045840" customFormat="1" x14ac:dyDescent="0.25"/>
    <row r="1045841" customFormat="1" x14ac:dyDescent="0.25"/>
    <row r="1045842" customFormat="1" x14ac:dyDescent="0.25"/>
    <row r="1045843" customFormat="1" x14ac:dyDescent="0.25"/>
    <row r="1045844" customFormat="1" x14ac:dyDescent="0.25"/>
    <row r="1045845" customFormat="1" x14ac:dyDescent="0.25"/>
    <row r="1045846" customFormat="1" x14ac:dyDescent="0.25"/>
    <row r="1045847" customFormat="1" x14ac:dyDescent="0.25"/>
    <row r="1045848" customFormat="1" x14ac:dyDescent="0.25"/>
    <row r="1045849" customFormat="1" x14ac:dyDescent="0.25"/>
    <row r="1045850" customFormat="1" x14ac:dyDescent="0.25"/>
    <row r="1045851" customFormat="1" x14ac:dyDescent="0.25"/>
    <row r="1045852" customFormat="1" x14ac:dyDescent="0.25"/>
    <row r="1045853" customFormat="1" x14ac:dyDescent="0.25"/>
    <row r="1045854" customFormat="1" x14ac:dyDescent="0.25"/>
    <row r="1045855" customFormat="1" x14ac:dyDescent="0.25"/>
    <row r="1045856" customFormat="1" x14ac:dyDescent="0.25"/>
    <row r="1045857" customFormat="1" x14ac:dyDescent="0.25"/>
    <row r="1045858" customFormat="1" x14ac:dyDescent="0.25"/>
    <row r="1045859" customFormat="1" x14ac:dyDescent="0.25"/>
    <row r="1045860" customFormat="1" x14ac:dyDescent="0.25"/>
    <row r="1045861" customFormat="1" x14ac:dyDescent="0.25"/>
    <row r="1045862" customFormat="1" x14ac:dyDescent="0.25"/>
    <row r="1045863" customFormat="1" x14ac:dyDescent="0.25"/>
    <row r="1045864" customFormat="1" x14ac:dyDescent="0.25"/>
    <row r="1045865" customFormat="1" x14ac:dyDescent="0.25"/>
    <row r="1045866" customFormat="1" x14ac:dyDescent="0.25"/>
    <row r="1045867" customFormat="1" x14ac:dyDescent="0.25"/>
    <row r="1045868" customFormat="1" x14ac:dyDescent="0.25"/>
    <row r="1045869" customFormat="1" x14ac:dyDescent="0.25"/>
    <row r="1045870" customFormat="1" x14ac:dyDescent="0.25"/>
    <row r="1045871" customFormat="1" x14ac:dyDescent="0.25"/>
    <row r="1045872" customFormat="1" x14ac:dyDescent="0.25"/>
    <row r="1045873" customFormat="1" x14ac:dyDescent="0.25"/>
    <row r="1045874" customFormat="1" x14ac:dyDescent="0.25"/>
    <row r="1045875" customFormat="1" x14ac:dyDescent="0.25"/>
    <row r="1045876" customFormat="1" x14ac:dyDescent="0.25"/>
    <row r="1045877" customFormat="1" x14ac:dyDescent="0.25"/>
    <row r="1045878" customFormat="1" x14ac:dyDescent="0.25"/>
    <row r="1045879" customFormat="1" x14ac:dyDescent="0.25"/>
    <row r="1045880" customFormat="1" x14ac:dyDescent="0.25"/>
    <row r="1045881" customFormat="1" x14ac:dyDescent="0.25"/>
    <row r="1045882" customFormat="1" x14ac:dyDescent="0.25"/>
    <row r="1045883" customFormat="1" x14ac:dyDescent="0.25"/>
    <row r="1045884" customFormat="1" x14ac:dyDescent="0.25"/>
    <row r="1045885" customFormat="1" x14ac:dyDescent="0.25"/>
    <row r="1045886" customFormat="1" x14ac:dyDescent="0.25"/>
    <row r="1045887" customFormat="1" x14ac:dyDescent="0.25"/>
    <row r="1045888" customFormat="1" x14ac:dyDescent="0.25"/>
    <row r="1045889" customFormat="1" x14ac:dyDescent="0.25"/>
    <row r="1045890" customFormat="1" x14ac:dyDescent="0.25"/>
    <row r="1045891" customFormat="1" x14ac:dyDescent="0.25"/>
    <row r="1045892" customFormat="1" x14ac:dyDescent="0.25"/>
    <row r="1045893" customFormat="1" x14ac:dyDescent="0.25"/>
    <row r="1045894" customFormat="1" x14ac:dyDescent="0.25"/>
    <row r="1045895" customFormat="1" x14ac:dyDescent="0.25"/>
    <row r="1045896" customFormat="1" x14ac:dyDescent="0.25"/>
    <row r="1045897" customFormat="1" x14ac:dyDescent="0.25"/>
    <row r="1045898" customFormat="1" x14ac:dyDescent="0.25"/>
    <row r="1045899" customFormat="1" x14ac:dyDescent="0.25"/>
    <row r="1045900" customFormat="1" x14ac:dyDescent="0.25"/>
    <row r="1045901" customFormat="1" x14ac:dyDescent="0.25"/>
    <row r="1045902" customFormat="1" x14ac:dyDescent="0.25"/>
    <row r="1045903" customFormat="1" x14ac:dyDescent="0.25"/>
    <row r="1045904" customFormat="1" x14ac:dyDescent="0.25"/>
    <row r="1045905" customFormat="1" x14ac:dyDescent="0.25"/>
    <row r="1045906" customFormat="1" x14ac:dyDescent="0.25"/>
    <row r="1045907" customFormat="1" x14ac:dyDescent="0.25"/>
    <row r="1045908" customFormat="1" x14ac:dyDescent="0.25"/>
    <row r="1045909" customFormat="1" x14ac:dyDescent="0.25"/>
    <row r="1045910" customFormat="1" x14ac:dyDescent="0.25"/>
    <row r="1045911" customFormat="1" x14ac:dyDescent="0.25"/>
    <row r="1045912" customFormat="1" x14ac:dyDescent="0.25"/>
    <row r="1045913" customFormat="1" x14ac:dyDescent="0.25"/>
    <row r="1045914" customFormat="1" x14ac:dyDescent="0.25"/>
    <row r="1045915" customFormat="1" x14ac:dyDescent="0.25"/>
    <row r="1045916" customFormat="1" x14ac:dyDescent="0.25"/>
    <row r="1045917" customFormat="1" x14ac:dyDescent="0.25"/>
    <row r="1045918" customFormat="1" x14ac:dyDescent="0.25"/>
    <row r="1045919" customFormat="1" x14ac:dyDescent="0.25"/>
    <row r="1045920" customFormat="1" x14ac:dyDescent="0.25"/>
    <row r="1045921" customFormat="1" x14ac:dyDescent="0.25"/>
    <row r="1045922" customFormat="1" x14ac:dyDescent="0.25"/>
    <row r="1045923" customFormat="1" x14ac:dyDescent="0.25"/>
    <row r="1045924" customFormat="1" x14ac:dyDescent="0.25"/>
    <row r="1045925" customFormat="1" x14ac:dyDescent="0.25"/>
    <row r="1045926" customFormat="1" x14ac:dyDescent="0.25"/>
    <row r="1045927" customFormat="1" x14ac:dyDescent="0.25"/>
    <row r="1045928" customFormat="1" x14ac:dyDescent="0.25"/>
    <row r="1045929" customFormat="1" x14ac:dyDescent="0.25"/>
    <row r="1045930" customFormat="1" x14ac:dyDescent="0.25"/>
    <row r="1045931" customFormat="1" x14ac:dyDescent="0.25"/>
    <row r="1045932" customFormat="1" x14ac:dyDescent="0.25"/>
    <row r="1045933" customFormat="1" x14ac:dyDescent="0.25"/>
    <row r="1045934" customFormat="1" x14ac:dyDescent="0.25"/>
    <row r="1045935" customFormat="1" x14ac:dyDescent="0.25"/>
    <row r="1045936" customFormat="1" x14ac:dyDescent="0.25"/>
    <row r="1045937" customFormat="1" x14ac:dyDescent="0.25"/>
    <row r="1045938" customFormat="1" x14ac:dyDescent="0.25"/>
    <row r="1045939" customFormat="1" x14ac:dyDescent="0.25"/>
    <row r="1045940" customFormat="1" x14ac:dyDescent="0.25"/>
    <row r="1045941" customFormat="1" x14ac:dyDescent="0.25"/>
    <row r="1045942" customFormat="1" x14ac:dyDescent="0.25"/>
    <row r="1045943" customFormat="1" x14ac:dyDescent="0.25"/>
    <row r="1045944" customFormat="1" x14ac:dyDescent="0.25"/>
    <row r="1045945" customFormat="1" x14ac:dyDescent="0.25"/>
    <row r="1045946" customFormat="1" x14ac:dyDescent="0.25"/>
    <row r="1045947" customFormat="1" x14ac:dyDescent="0.25"/>
    <row r="1045948" customFormat="1" x14ac:dyDescent="0.25"/>
    <row r="1045949" customFormat="1" x14ac:dyDescent="0.25"/>
    <row r="1045950" customFormat="1" x14ac:dyDescent="0.25"/>
    <row r="1045951" customFormat="1" x14ac:dyDescent="0.25"/>
    <row r="1045952" customFormat="1" x14ac:dyDescent="0.25"/>
    <row r="1045953" customFormat="1" x14ac:dyDescent="0.25"/>
    <row r="1045954" customFormat="1" x14ac:dyDescent="0.25"/>
    <row r="1045955" customFormat="1" x14ac:dyDescent="0.25"/>
    <row r="1045956" customFormat="1" x14ac:dyDescent="0.25"/>
    <row r="1045957" customFormat="1" x14ac:dyDescent="0.25"/>
    <row r="1045958" customFormat="1" x14ac:dyDescent="0.25"/>
    <row r="1045959" customFormat="1" x14ac:dyDescent="0.25"/>
    <row r="1045960" customFormat="1" x14ac:dyDescent="0.25"/>
    <row r="1045961" customFormat="1" x14ac:dyDescent="0.25"/>
    <row r="1045962" customFormat="1" x14ac:dyDescent="0.25"/>
    <row r="1045963" customFormat="1" x14ac:dyDescent="0.25"/>
    <row r="1045964" customFormat="1" x14ac:dyDescent="0.25"/>
    <row r="1045965" customFormat="1" x14ac:dyDescent="0.25"/>
    <row r="1045966" customFormat="1" x14ac:dyDescent="0.25"/>
    <row r="1045967" customFormat="1" x14ac:dyDescent="0.25"/>
    <row r="1045968" customFormat="1" x14ac:dyDescent="0.25"/>
    <row r="1045969" customFormat="1" x14ac:dyDescent="0.25"/>
    <row r="1045970" customFormat="1" x14ac:dyDescent="0.25"/>
    <row r="1045971" customFormat="1" x14ac:dyDescent="0.25"/>
    <row r="1045972" customFormat="1" x14ac:dyDescent="0.25"/>
    <row r="1045973" customFormat="1" x14ac:dyDescent="0.25"/>
    <row r="1045974" customFormat="1" x14ac:dyDescent="0.25"/>
    <row r="1045975" customFormat="1" x14ac:dyDescent="0.25"/>
    <row r="1045976" customFormat="1" x14ac:dyDescent="0.25"/>
    <row r="1045977" customFormat="1" x14ac:dyDescent="0.25"/>
    <row r="1045978" customFormat="1" x14ac:dyDescent="0.25"/>
    <row r="1045979" customFormat="1" x14ac:dyDescent="0.25"/>
    <row r="1045980" customFormat="1" x14ac:dyDescent="0.25"/>
    <row r="1045981" customFormat="1" x14ac:dyDescent="0.25"/>
    <row r="1045982" customFormat="1" x14ac:dyDescent="0.25"/>
    <row r="1045983" customFormat="1" x14ac:dyDescent="0.25"/>
    <row r="1045984" customFormat="1" x14ac:dyDescent="0.25"/>
    <row r="1045985" customFormat="1" x14ac:dyDescent="0.25"/>
    <row r="1045986" customFormat="1" x14ac:dyDescent="0.25"/>
    <row r="1045987" customFormat="1" x14ac:dyDescent="0.25"/>
    <row r="1045988" customFormat="1" x14ac:dyDescent="0.25"/>
    <row r="1045989" customFormat="1" x14ac:dyDescent="0.25"/>
    <row r="1045990" customFormat="1" x14ac:dyDescent="0.25"/>
    <row r="1045991" customFormat="1" x14ac:dyDescent="0.25"/>
    <row r="1045992" customFormat="1" x14ac:dyDescent="0.25"/>
    <row r="1045993" customFormat="1" x14ac:dyDescent="0.25"/>
    <row r="1045994" customFormat="1" x14ac:dyDescent="0.25"/>
    <row r="1045995" customFormat="1" x14ac:dyDescent="0.25"/>
    <row r="1045996" customFormat="1" x14ac:dyDescent="0.25"/>
    <row r="1045997" customFormat="1" x14ac:dyDescent="0.25"/>
    <row r="1045998" customFormat="1" x14ac:dyDescent="0.25"/>
    <row r="1045999" customFormat="1" x14ac:dyDescent="0.25"/>
    <row r="1046000" customFormat="1" x14ac:dyDescent="0.25"/>
    <row r="1046001" customFormat="1" x14ac:dyDescent="0.25"/>
    <row r="1046002" customFormat="1" x14ac:dyDescent="0.25"/>
    <row r="1046003" customFormat="1" x14ac:dyDescent="0.25"/>
    <row r="1046004" customFormat="1" x14ac:dyDescent="0.25"/>
    <row r="1046005" customFormat="1" x14ac:dyDescent="0.25"/>
    <row r="1046006" customFormat="1" x14ac:dyDescent="0.25"/>
    <row r="1046007" customFormat="1" x14ac:dyDescent="0.25"/>
    <row r="1046008" customFormat="1" x14ac:dyDescent="0.25"/>
    <row r="1046009" customFormat="1" x14ac:dyDescent="0.25"/>
    <row r="1046010" customFormat="1" x14ac:dyDescent="0.25"/>
    <row r="1046011" customFormat="1" x14ac:dyDescent="0.25"/>
    <row r="1046012" customFormat="1" x14ac:dyDescent="0.25"/>
    <row r="1046013" customFormat="1" x14ac:dyDescent="0.25"/>
    <row r="1046014" customFormat="1" x14ac:dyDescent="0.25"/>
    <row r="1046015" customFormat="1" x14ac:dyDescent="0.25"/>
    <row r="1046016" customFormat="1" x14ac:dyDescent="0.25"/>
    <row r="1046017" customFormat="1" x14ac:dyDescent="0.25"/>
    <row r="1046018" customFormat="1" x14ac:dyDescent="0.25"/>
    <row r="1046019" customFormat="1" x14ac:dyDescent="0.25"/>
    <row r="1046020" customFormat="1" x14ac:dyDescent="0.25"/>
    <row r="1046021" customFormat="1" x14ac:dyDescent="0.25"/>
    <row r="1046022" customFormat="1" x14ac:dyDescent="0.25"/>
    <row r="1046023" customFormat="1" x14ac:dyDescent="0.25"/>
    <row r="1046024" customFormat="1" x14ac:dyDescent="0.25"/>
    <row r="1046025" customFormat="1" x14ac:dyDescent="0.25"/>
    <row r="1046026" customFormat="1" x14ac:dyDescent="0.25"/>
    <row r="1046027" customFormat="1" x14ac:dyDescent="0.25"/>
    <row r="1046028" customFormat="1" x14ac:dyDescent="0.25"/>
    <row r="1046029" customFormat="1" x14ac:dyDescent="0.25"/>
    <row r="1046030" customFormat="1" x14ac:dyDescent="0.25"/>
    <row r="1046031" customFormat="1" x14ac:dyDescent="0.25"/>
    <row r="1046032" customFormat="1" x14ac:dyDescent="0.25"/>
    <row r="1046033" customFormat="1" x14ac:dyDescent="0.25"/>
    <row r="1046034" customFormat="1" x14ac:dyDescent="0.25"/>
    <row r="1046035" customFormat="1" x14ac:dyDescent="0.25"/>
    <row r="1046036" customFormat="1" x14ac:dyDescent="0.25"/>
    <row r="1046037" customFormat="1" x14ac:dyDescent="0.25"/>
    <row r="1046038" customFormat="1" x14ac:dyDescent="0.25"/>
    <row r="1046039" customFormat="1" x14ac:dyDescent="0.25"/>
    <row r="1046040" customFormat="1" x14ac:dyDescent="0.25"/>
    <row r="1046041" customFormat="1" x14ac:dyDescent="0.25"/>
    <row r="1046042" customFormat="1" x14ac:dyDescent="0.25"/>
    <row r="1046043" customFormat="1" x14ac:dyDescent="0.25"/>
    <row r="1046044" customFormat="1" x14ac:dyDescent="0.25"/>
    <row r="1046045" customFormat="1" x14ac:dyDescent="0.25"/>
    <row r="1046046" customFormat="1" x14ac:dyDescent="0.25"/>
    <row r="1046047" customFormat="1" x14ac:dyDescent="0.25"/>
    <row r="1046048" customFormat="1" x14ac:dyDescent="0.25"/>
    <row r="1046049" customFormat="1" x14ac:dyDescent="0.25"/>
    <row r="1046050" customFormat="1" x14ac:dyDescent="0.25"/>
    <row r="1046051" customFormat="1" x14ac:dyDescent="0.25"/>
    <row r="1046052" customFormat="1" x14ac:dyDescent="0.25"/>
    <row r="1046053" customFormat="1" x14ac:dyDescent="0.25"/>
    <row r="1046054" customFormat="1" x14ac:dyDescent="0.25"/>
    <row r="1046055" customFormat="1" x14ac:dyDescent="0.25"/>
    <row r="1046056" customFormat="1" x14ac:dyDescent="0.25"/>
    <row r="1046057" customFormat="1" x14ac:dyDescent="0.25"/>
    <row r="1046058" customFormat="1" x14ac:dyDescent="0.25"/>
    <row r="1046059" customFormat="1" x14ac:dyDescent="0.25"/>
    <row r="1046060" customFormat="1" x14ac:dyDescent="0.25"/>
    <row r="1046061" customFormat="1" x14ac:dyDescent="0.25"/>
    <row r="1046062" customFormat="1" x14ac:dyDescent="0.25"/>
    <row r="1046063" customFormat="1" x14ac:dyDescent="0.25"/>
    <row r="1046064" customFormat="1" x14ac:dyDescent="0.25"/>
    <row r="1046065" customFormat="1" x14ac:dyDescent="0.25"/>
    <row r="1046066" customFormat="1" x14ac:dyDescent="0.25"/>
    <row r="1046067" customFormat="1" x14ac:dyDescent="0.25"/>
    <row r="1046068" customFormat="1" x14ac:dyDescent="0.25"/>
    <row r="1046069" customFormat="1" x14ac:dyDescent="0.25"/>
    <row r="1046070" customFormat="1" x14ac:dyDescent="0.25"/>
    <row r="1046071" customFormat="1" x14ac:dyDescent="0.25"/>
    <row r="1046072" customFormat="1" x14ac:dyDescent="0.25"/>
    <row r="1046073" customFormat="1" x14ac:dyDescent="0.25"/>
    <row r="1046074" customFormat="1" x14ac:dyDescent="0.25"/>
    <row r="1046075" customFormat="1" x14ac:dyDescent="0.25"/>
    <row r="1046076" customFormat="1" x14ac:dyDescent="0.25"/>
    <row r="1046077" customFormat="1" x14ac:dyDescent="0.25"/>
    <row r="1046078" customFormat="1" x14ac:dyDescent="0.25"/>
    <row r="1046079" customFormat="1" x14ac:dyDescent="0.25"/>
    <row r="1046080" customFormat="1" x14ac:dyDescent="0.25"/>
    <row r="1046081" customFormat="1" x14ac:dyDescent="0.25"/>
    <row r="1046082" customFormat="1" x14ac:dyDescent="0.25"/>
    <row r="1046083" customFormat="1" x14ac:dyDescent="0.25"/>
    <row r="1046084" customFormat="1" x14ac:dyDescent="0.25"/>
    <row r="1046085" customFormat="1" x14ac:dyDescent="0.25"/>
    <row r="1046086" customFormat="1" x14ac:dyDescent="0.25"/>
    <row r="1046087" customFormat="1" x14ac:dyDescent="0.25"/>
    <row r="1046088" customFormat="1" x14ac:dyDescent="0.25"/>
    <row r="1046089" customFormat="1" x14ac:dyDescent="0.25"/>
    <row r="1046090" customFormat="1" x14ac:dyDescent="0.25"/>
    <row r="1046091" customFormat="1" x14ac:dyDescent="0.25"/>
    <row r="1046092" customFormat="1" x14ac:dyDescent="0.25"/>
    <row r="1046093" customFormat="1" x14ac:dyDescent="0.25"/>
    <row r="1046094" customFormat="1" x14ac:dyDescent="0.25"/>
    <row r="1046095" customFormat="1" x14ac:dyDescent="0.25"/>
    <row r="1046096" customFormat="1" x14ac:dyDescent="0.25"/>
    <row r="1046097" customFormat="1" x14ac:dyDescent="0.25"/>
    <row r="1046098" customFormat="1" x14ac:dyDescent="0.25"/>
    <row r="1046099" customFormat="1" x14ac:dyDescent="0.25"/>
    <row r="1046100" customFormat="1" x14ac:dyDescent="0.25"/>
    <row r="1046101" customFormat="1" x14ac:dyDescent="0.25"/>
    <row r="1046102" customFormat="1" x14ac:dyDescent="0.25"/>
    <row r="1046103" customFormat="1" x14ac:dyDescent="0.25"/>
    <row r="1046104" customFormat="1" x14ac:dyDescent="0.25"/>
    <row r="1046105" customFormat="1" x14ac:dyDescent="0.25"/>
    <row r="1046106" customFormat="1" x14ac:dyDescent="0.25"/>
    <row r="1046107" customFormat="1" x14ac:dyDescent="0.25"/>
    <row r="1046108" customFormat="1" x14ac:dyDescent="0.25"/>
    <row r="1046109" customFormat="1" x14ac:dyDescent="0.25"/>
    <row r="1046110" customFormat="1" x14ac:dyDescent="0.25"/>
    <row r="1046111" customFormat="1" x14ac:dyDescent="0.25"/>
    <row r="1046112" customFormat="1" x14ac:dyDescent="0.25"/>
    <row r="1046113" customFormat="1" x14ac:dyDescent="0.25"/>
    <row r="1046114" customFormat="1" x14ac:dyDescent="0.25"/>
    <row r="1046115" customFormat="1" x14ac:dyDescent="0.25"/>
    <row r="1046116" customFormat="1" x14ac:dyDescent="0.25"/>
    <row r="1046117" customFormat="1" x14ac:dyDescent="0.25"/>
    <row r="1046118" customFormat="1" x14ac:dyDescent="0.25"/>
    <row r="1046119" customFormat="1" x14ac:dyDescent="0.25"/>
    <row r="1046120" customFormat="1" x14ac:dyDescent="0.25"/>
    <row r="1046121" customFormat="1" x14ac:dyDescent="0.25"/>
    <row r="1046122" customFormat="1" x14ac:dyDescent="0.25"/>
    <row r="1046123" customFormat="1" x14ac:dyDescent="0.25"/>
    <row r="1046124" customFormat="1" x14ac:dyDescent="0.25"/>
    <row r="1046125" customFormat="1" x14ac:dyDescent="0.25"/>
    <row r="1046126" customFormat="1" x14ac:dyDescent="0.25"/>
    <row r="1046127" customFormat="1" x14ac:dyDescent="0.25"/>
    <row r="1046128" customFormat="1" x14ac:dyDescent="0.25"/>
    <row r="1046129" customFormat="1" x14ac:dyDescent="0.25"/>
    <row r="1046130" customFormat="1" x14ac:dyDescent="0.25"/>
    <row r="1046131" customFormat="1" x14ac:dyDescent="0.25"/>
    <row r="1046132" customFormat="1" x14ac:dyDescent="0.25"/>
    <row r="1046133" customFormat="1" x14ac:dyDescent="0.25"/>
    <row r="1046134" customFormat="1" x14ac:dyDescent="0.25"/>
    <row r="1046135" customFormat="1" x14ac:dyDescent="0.25"/>
    <row r="1046136" customFormat="1" x14ac:dyDescent="0.25"/>
    <row r="1046137" customFormat="1" x14ac:dyDescent="0.25"/>
    <row r="1046138" customFormat="1" x14ac:dyDescent="0.25"/>
    <row r="1046139" customFormat="1" x14ac:dyDescent="0.25"/>
    <row r="1046140" customFormat="1" x14ac:dyDescent="0.25"/>
    <row r="1046141" customFormat="1" x14ac:dyDescent="0.25"/>
    <row r="1046142" customFormat="1" x14ac:dyDescent="0.25"/>
    <row r="1046143" customFormat="1" x14ac:dyDescent="0.25"/>
    <row r="1046144" customFormat="1" x14ac:dyDescent="0.25"/>
    <row r="1046145" customFormat="1" x14ac:dyDescent="0.25"/>
    <row r="1046146" customFormat="1" x14ac:dyDescent="0.25"/>
    <row r="1046147" customFormat="1" x14ac:dyDescent="0.25"/>
    <row r="1046148" customFormat="1" x14ac:dyDescent="0.25"/>
    <row r="1046149" customFormat="1" x14ac:dyDescent="0.25"/>
    <row r="1046150" customFormat="1" x14ac:dyDescent="0.25"/>
    <row r="1046151" customFormat="1" x14ac:dyDescent="0.25"/>
    <row r="1046152" customFormat="1" x14ac:dyDescent="0.25"/>
    <row r="1046153" customFormat="1" x14ac:dyDescent="0.25"/>
    <row r="1046154" customFormat="1" x14ac:dyDescent="0.25"/>
    <row r="1046155" customFormat="1" x14ac:dyDescent="0.25"/>
    <row r="1046156" customFormat="1" x14ac:dyDescent="0.25"/>
    <row r="1046157" customFormat="1" x14ac:dyDescent="0.25"/>
    <row r="1046158" customFormat="1" x14ac:dyDescent="0.25"/>
    <row r="1046159" customFormat="1" x14ac:dyDescent="0.25"/>
    <row r="1046160" customFormat="1" x14ac:dyDescent="0.25"/>
    <row r="1046161" customFormat="1" x14ac:dyDescent="0.25"/>
    <row r="1046162" customFormat="1" x14ac:dyDescent="0.25"/>
    <row r="1046163" customFormat="1" x14ac:dyDescent="0.25"/>
    <row r="1046164" customFormat="1" x14ac:dyDescent="0.25"/>
    <row r="1046165" customFormat="1" x14ac:dyDescent="0.25"/>
    <row r="1046166" customFormat="1" x14ac:dyDescent="0.25"/>
    <row r="1046167" customFormat="1" x14ac:dyDescent="0.25"/>
    <row r="1046168" customFormat="1" x14ac:dyDescent="0.25"/>
    <row r="1046169" customFormat="1" x14ac:dyDescent="0.25"/>
    <row r="1046170" customFormat="1" x14ac:dyDescent="0.25"/>
    <row r="1046171" customFormat="1" x14ac:dyDescent="0.25"/>
    <row r="1046172" customFormat="1" x14ac:dyDescent="0.25"/>
    <row r="1046173" customFormat="1" x14ac:dyDescent="0.25"/>
    <row r="1046174" customFormat="1" x14ac:dyDescent="0.25"/>
    <row r="1046175" customFormat="1" x14ac:dyDescent="0.25"/>
    <row r="1046176" customFormat="1" x14ac:dyDescent="0.25"/>
    <row r="1046177" customFormat="1" x14ac:dyDescent="0.25"/>
    <row r="1046178" customFormat="1" x14ac:dyDescent="0.25"/>
    <row r="1046179" customFormat="1" x14ac:dyDescent="0.25"/>
    <row r="1046180" customFormat="1" x14ac:dyDescent="0.25"/>
    <row r="1046181" customFormat="1" x14ac:dyDescent="0.25"/>
    <row r="1046182" customFormat="1" x14ac:dyDescent="0.25"/>
    <row r="1046183" customFormat="1" x14ac:dyDescent="0.25"/>
    <row r="1046184" customFormat="1" x14ac:dyDescent="0.25"/>
    <row r="1046185" customFormat="1" x14ac:dyDescent="0.25"/>
    <row r="1046186" customFormat="1" x14ac:dyDescent="0.25"/>
    <row r="1046187" customFormat="1" x14ac:dyDescent="0.25"/>
    <row r="1046188" customFormat="1" x14ac:dyDescent="0.25"/>
    <row r="1046189" customFormat="1" x14ac:dyDescent="0.25"/>
    <row r="1046190" customFormat="1" x14ac:dyDescent="0.25"/>
    <row r="1046191" customFormat="1" x14ac:dyDescent="0.25"/>
    <row r="1046192" customFormat="1" x14ac:dyDescent="0.25"/>
    <row r="1046193" customFormat="1" x14ac:dyDescent="0.25"/>
    <row r="1046194" customFormat="1" x14ac:dyDescent="0.25"/>
    <row r="1046195" customFormat="1" x14ac:dyDescent="0.25"/>
    <row r="1046196" customFormat="1" x14ac:dyDescent="0.25"/>
    <row r="1046197" customFormat="1" x14ac:dyDescent="0.25"/>
    <row r="1046198" customFormat="1" x14ac:dyDescent="0.25"/>
    <row r="1046199" customFormat="1" x14ac:dyDescent="0.25"/>
    <row r="1046200" customFormat="1" x14ac:dyDescent="0.25"/>
    <row r="1046201" customFormat="1" x14ac:dyDescent="0.25"/>
    <row r="1046202" customFormat="1" x14ac:dyDescent="0.25"/>
    <row r="1046203" customFormat="1" x14ac:dyDescent="0.25"/>
    <row r="1046204" customFormat="1" x14ac:dyDescent="0.25"/>
    <row r="1046205" customFormat="1" x14ac:dyDescent="0.25"/>
    <row r="1046206" customFormat="1" x14ac:dyDescent="0.25"/>
    <row r="1046207" customFormat="1" x14ac:dyDescent="0.25"/>
    <row r="1046208" customFormat="1" x14ac:dyDescent="0.25"/>
    <row r="1046209" customFormat="1" x14ac:dyDescent="0.25"/>
    <row r="1046210" customFormat="1" x14ac:dyDescent="0.25"/>
    <row r="1046211" customFormat="1" x14ac:dyDescent="0.25"/>
    <row r="1046212" customFormat="1" x14ac:dyDescent="0.25"/>
    <row r="1046213" customFormat="1" x14ac:dyDescent="0.25"/>
    <row r="1046214" customFormat="1" x14ac:dyDescent="0.25"/>
    <row r="1046215" customFormat="1" x14ac:dyDescent="0.25"/>
    <row r="1046216" customFormat="1" x14ac:dyDescent="0.25"/>
    <row r="1046217" customFormat="1" x14ac:dyDescent="0.25"/>
    <row r="1046218" customFormat="1" x14ac:dyDescent="0.25"/>
    <row r="1046219" customFormat="1" x14ac:dyDescent="0.25"/>
    <row r="1046220" customFormat="1" x14ac:dyDescent="0.25"/>
    <row r="1046221" customFormat="1" x14ac:dyDescent="0.25"/>
    <row r="1046222" customFormat="1" x14ac:dyDescent="0.25"/>
    <row r="1046223" customFormat="1" x14ac:dyDescent="0.25"/>
    <row r="1046224" customFormat="1" x14ac:dyDescent="0.25"/>
    <row r="1046225" customFormat="1" x14ac:dyDescent="0.25"/>
    <row r="1046226" customFormat="1" x14ac:dyDescent="0.25"/>
    <row r="1046227" customFormat="1" x14ac:dyDescent="0.25"/>
    <row r="1046228" customFormat="1" x14ac:dyDescent="0.25"/>
    <row r="1046229" customFormat="1" x14ac:dyDescent="0.25"/>
    <row r="1046230" customFormat="1" x14ac:dyDescent="0.25"/>
    <row r="1046231" customFormat="1" x14ac:dyDescent="0.25"/>
    <row r="1046232" customFormat="1" x14ac:dyDescent="0.25"/>
    <row r="1046233" customFormat="1" x14ac:dyDescent="0.25"/>
    <row r="1046234" customFormat="1" x14ac:dyDescent="0.25"/>
    <row r="1046235" customFormat="1" x14ac:dyDescent="0.25"/>
    <row r="1046236" customFormat="1" x14ac:dyDescent="0.25"/>
    <row r="1046237" customFormat="1" x14ac:dyDescent="0.25"/>
    <row r="1046238" customFormat="1" x14ac:dyDescent="0.25"/>
    <row r="1046239" customFormat="1" x14ac:dyDescent="0.25"/>
    <row r="1046240" customFormat="1" x14ac:dyDescent="0.25"/>
    <row r="1046241" customFormat="1" x14ac:dyDescent="0.25"/>
    <row r="1046242" customFormat="1" x14ac:dyDescent="0.25"/>
    <row r="1046243" customFormat="1" x14ac:dyDescent="0.25"/>
    <row r="1046244" customFormat="1" x14ac:dyDescent="0.25"/>
    <row r="1046245" customFormat="1" x14ac:dyDescent="0.25"/>
    <row r="1046246" customFormat="1" x14ac:dyDescent="0.25"/>
    <row r="1046247" customFormat="1" x14ac:dyDescent="0.25"/>
    <row r="1046248" customFormat="1" x14ac:dyDescent="0.25"/>
    <row r="1046249" customFormat="1" x14ac:dyDescent="0.25"/>
    <row r="1046250" customFormat="1" x14ac:dyDescent="0.25"/>
    <row r="1046251" customFormat="1" x14ac:dyDescent="0.25"/>
    <row r="1046252" customFormat="1" x14ac:dyDescent="0.25"/>
    <row r="1046253" customFormat="1" x14ac:dyDescent="0.25"/>
    <row r="1046254" customFormat="1" x14ac:dyDescent="0.25"/>
    <row r="1046255" customFormat="1" x14ac:dyDescent="0.25"/>
    <row r="1046256" customFormat="1" x14ac:dyDescent="0.25"/>
    <row r="1046257" customFormat="1" x14ac:dyDescent="0.25"/>
    <row r="1046258" customFormat="1" x14ac:dyDescent="0.25"/>
    <row r="1046259" customFormat="1" x14ac:dyDescent="0.25"/>
    <row r="1046260" customFormat="1" x14ac:dyDescent="0.25"/>
    <row r="1046261" customFormat="1" x14ac:dyDescent="0.25"/>
    <row r="1046262" customFormat="1" x14ac:dyDescent="0.25"/>
    <row r="1046263" customFormat="1" x14ac:dyDescent="0.25"/>
    <row r="1046264" customFormat="1" x14ac:dyDescent="0.25"/>
    <row r="1046265" customFormat="1" x14ac:dyDescent="0.25"/>
    <row r="1046266" customFormat="1" x14ac:dyDescent="0.25"/>
    <row r="1046267" customFormat="1" x14ac:dyDescent="0.25"/>
    <row r="1046268" customFormat="1" x14ac:dyDescent="0.25"/>
    <row r="1046269" customFormat="1" x14ac:dyDescent="0.25"/>
    <row r="1046270" customFormat="1" x14ac:dyDescent="0.25"/>
    <row r="1046271" customFormat="1" x14ac:dyDescent="0.25"/>
    <row r="1046272" customFormat="1" x14ac:dyDescent="0.25"/>
    <row r="1046273" customFormat="1" x14ac:dyDescent="0.25"/>
    <row r="1046274" customFormat="1" x14ac:dyDescent="0.25"/>
    <row r="1046275" customFormat="1" x14ac:dyDescent="0.25"/>
    <row r="1046276" customFormat="1" x14ac:dyDescent="0.25"/>
    <row r="1046277" customFormat="1" x14ac:dyDescent="0.25"/>
    <row r="1046278" customFormat="1" x14ac:dyDescent="0.25"/>
    <row r="1046279" customFormat="1" x14ac:dyDescent="0.25"/>
    <row r="1046280" customFormat="1" x14ac:dyDescent="0.25"/>
    <row r="1046281" customFormat="1" x14ac:dyDescent="0.25"/>
    <row r="1046282" customFormat="1" x14ac:dyDescent="0.25"/>
    <row r="1046283" customFormat="1" x14ac:dyDescent="0.25"/>
    <row r="1046284" customFormat="1" x14ac:dyDescent="0.25"/>
    <row r="1046285" customFormat="1" x14ac:dyDescent="0.25"/>
    <row r="1046286" customFormat="1" x14ac:dyDescent="0.25"/>
    <row r="1046287" customFormat="1" x14ac:dyDescent="0.25"/>
    <row r="1046288" customFormat="1" x14ac:dyDescent="0.25"/>
    <row r="1046289" customFormat="1" x14ac:dyDescent="0.25"/>
    <row r="1046290" customFormat="1" x14ac:dyDescent="0.25"/>
    <row r="1046291" customFormat="1" x14ac:dyDescent="0.25"/>
    <row r="1046292" customFormat="1" x14ac:dyDescent="0.25"/>
    <row r="1046293" customFormat="1" x14ac:dyDescent="0.25"/>
    <row r="1046294" customFormat="1" x14ac:dyDescent="0.25"/>
    <row r="1046295" customFormat="1" x14ac:dyDescent="0.25"/>
    <row r="1046296" customFormat="1" x14ac:dyDescent="0.25"/>
    <row r="1046297" customFormat="1" x14ac:dyDescent="0.25"/>
    <row r="1046298" customFormat="1" x14ac:dyDescent="0.25"/>
    <row r="1046299" customFormat="1" x14ac:dyDescent="0.25"/>
    <row r="1046300" customFormat="1" x14ac:dyDescent="0.25"/>
    <row r="1046301" customFormat="1" x14ac:dyDescent="0.25"/>
    <row r="1046302" customFormat="1" x14ac:dyDescent="0.25"/>
    <row r="1046303" customFormat="1" x14ac:dyDescent="0.25"/>
    <row r="1046304" customFormat="1" x14ac:dyDescent="0.25"/>
    <row r="1046305" customFormat="1" x14ac:dyDescent="0.25"/>
    <row r="1046306" customFormat="1" x14ac:dyDescent="0.25"/>
    <row r="1046307" customFormat="1" x14ac:dyDescent="0.25"/>
    <row r="1046308" customFormat="1" x14ac:dyDescent="0.25"/>
    <row r="1046309" customFormat="1" x14ac:dyDescent="0.25"/>
    <row r="1046310" customFormat="1" x14ac:dyDescent="0.25"/>
    <row r="1046311" customFormat="1" x14ac:dyDescent="0.25"/>
    <row r="1046312" customFormat="1" x14ac:dyDescent="0.25"/>
    <row r="1046313" customFormat="1" x14ac:dyDescent="0.25"/>
    <row r="1046314" customFormat="1" x14ac:dyDescent="0.25"/>
    <row r="1046315" customFormat="1" x14ac:dyDescent="0.25"/>
    <row r="1046316" customFormat="1" x14ac:dyDescent="0.25"/>
    <row r="1046317" customFormat="1" x14ac:dyDescent="0.25"/>
    <row r="1046318" customFormat="1" x14ac:dyDescent="0.25"/>
    <row r="1046319" customFormat="1" x14ac:dyDescent="0.25"/>
    <row r="1046320" customFormat="1" x14ac:dyDescent="0.25"/>
    <row r="1046321" customFormat="1" x14ac:dyDescent="0.25"/>
    <row r="1046322" customFormat="1" x14ac:dyDescent="0.25"/>
    <row r="1046323" customFormat="1" x14ac:dyDescent="0.25"/>
    <row r="1046324" customFormat="1" x14ac:dyDescent="0.25"/>
    <row r="1046325" customFormat="1" x14ac:dyDescent="0.25"/>
    <row r="1046326" customFormat="1" x14ac:dyDescent="0.25"/>
    <row r="1046327" customFormat="1" x14ac:dyDescent="0.25"/>
    <row r="1046328" customFormat="1" x14ac:dyDescent="0.25"/>
    <row r="1046329" customFormat="1" x14ac:dyDescent="0.25"/>
    <row r="1046330" customFormat="1" x14ac:dyDescent="0.25"/>
    <row r="1046331" customFormat="1" x14ac:dyDescent="0.25"/>
    <row r="1046332" customFormat="1" x14ac:dyDescent="0.25"/>
    <row r="1046333" customFormat="1" x14ac:dyDescent="0.25"/>
    <row r="1046334" customFormat="1" x14ac:dyDescent="0.25"/>
    <row r="1046335" customFormat="1" x14ac:dyDescent="0.25"/>
    <row r="1046336" customFormat="1" x14ac:dyDescent="0.25"/>
    <row r="1046337" customFormat="1" x14ac:dyDescent="0.25"/>
    <row r="1046338" customFormat="1" x14ac:dyDescent="0.25"/>
    <row r="1046339" customFormat="1" x14ac:dyDescent="0.25"/>
    <row r="1046340" customFormat="1" x14ac:dyDescent="0.25"/>
    <row r="1046341" customFormat="1" x14ac:dyDescent="0.25"/>
    <row r="1046342" customFormat="1" x14ac:dyDescent="0.25"/>
    <row r="1046343" customFormat="1" x14ac:dyDescent="0.25"/>
    <row r="1046344" customFormat="1" x14ac:dyDescent="0.25"/>
    <row r="1046345" customFormat="1" x14ac:dyDescent="0.25"/>
    <row r="1046346" customFormat="1" x14ac:dyDescent="0.25"/>
    <row r="1046347" customFormat="1" x14ac:dyDescent="0.25"/>
    <row r="1046348" customFormat="1" x14ac:dyDescent="0.25"/>
    <row r="1046349" customFormat="1" x14ac:dyDescent="0.25"/>
    <row r="1046350" customFormat="1" x14ac:dyDescent="0.25"/>
    <row r="1046351" customFormat="1" x14ac:dyDescent="0.25"/>
    <row r="1046352" customFormat="1" x14ac:dyDescent="0.25"/>
    <row r="1046353" customFormat="1" x14ac:dyDescent="0.25"/>
    <row r="1046354" customFormat="1" x14ac:dyDescent="0.25"/>
    <row r="1046355" customFormat="1" x14ac:dyDescent="0.25"/>
    <row r="1046356" customFormat="1" x14ac:dyDescent="0.25"/>
    <row r="1046357" customFormat="1" x14ac:dyDescent="0.25"/>
    <row r="1046358" customFormat="1" x14ac:dyDescent="0.25"/>
    <row r="1046359" customFormat="1" x14ac:dyDescent="0.25"/>
    <row r="1046360" customFormat="1" x14ac:dyDescent="0.25"/>
    <row r="1046361" customFormat="1" x14ac:dyDescent="0.25"/>
    <row r="1046362" customFormat="1" x14ac:dyDescent="0.25"/>
    <row r="1046363" customFormat="1" x14ac:dyDescent="0.25"/>
    <row r="1046364" customFormat="1" x14ac:dyDescent="0.25"/>
    <row r="1046365" customFormat="1" x14ac:dyDescent="0.25"/>
    <row r="1046366" customFormat="1" x14ac:dyDescent="0.25"/>
    <row r="1046367" customFormat="1" x14ac:dyDescent="0.25"/>
    <row r="1046368" customFormat="1" x14ac:dyDescent="0.25"/>
    <row r="1046369" customFormat="1" x14ac:dyDescent="0.25"/>
    <row r="1046370" customFormat="1" x14ac:dyDescent="0.25"/>
    <row r="1046371" customFormat="1" x14ac:dyDescent="0.25"/>
    <row r="1046372" customFormat="1" x14ac:dyDescent="0.25"/>
    <row r="1046373" customFormat="1" x14ac:dyDescent="0.25"/>
    <row r="1046374" customFormat="1" x14ac:dyDescent="0.25"/>
    <row r="1046375" customFormat="1" x14ac:dyDescent="0.25"/>
    <row r="1046376" customFormat="1" x14ac:dyDescent="0.25"/>
    <row r="1046377" customFormat="1" x14ac:dyDescent="0.25"/>
    <row r="1046378" customFormat="1" x14ac:dyDescent="0.25"/>
    <row r="1046379" customFormat="1" x14ac:dyDescent="0.25"/>
    <row r="1046380" customFormat="1" x14ac:dyDescent="0.25"/>
    <row r="1046381" customFormat="1" x14ac:dyDescent="0.25"/>
    <row r="1046382" customFormat="1" x14ac:dyDescent="0.25"/>
    <row r="1046383" customFormat="1" x14ac:dyDescent="0.25"/>
    <row r="1046384" customFormat="1" x14ac:dyDescent="0.25"/>
    <row r="1046385" customFormat="1" x14ac:dyDescent="0.25"/>
    <row r="1046386" customFormat="1" x14ac:dyDescent="0.25"/>
    <row r="1046387" customFormat="1" x14ac:dyDescent="0.25"/>
    <row r="1046388" customFormat="1" x14ac:dyDescent="0.25"/>
    <row r="1046389" customFormat="1" x14ac:dyDescent="0.25"/>
    <row r="1046390" customFormat="1" x14ac:dyDescent="0.25"/>
    <row r="1046391" customFormat="1" x14ac:dyDescent="0.25"/>
    <row r="1046392" customFormat="1" x14ac:dyDescent="0.25"/>
    <row r="1046393" customFormat="1" x14ac:dyDescent="0.25"/>
    <row r="1046394" customFormat="1" x14ac:dyDescent="0.25"/>
    <row r="1046395" customFormat="1" x14ac:dyDescent="0.25"/>
    <row r="1046396" customFormat="1" x14ac:dyDescent="0.25"/>
    <row r="1046397" customFormat="1" x14ac:dyDescent="0.25"/>
    <row r="1046398" customFormat="1" x14ac:dyDescent="0.25"/>
    <row r="1046399" customFormat="1" x14ac:dyDescent="0.25"/>
    <row r="1046400" customFormat="1" x14ac:dyDescent="0.25"/>
    <row r="1046401" customFormat="1" x14ac:dyDescent="0.25"/>
    <row r="1046402" customFormat="1" x14ac:dyDescent="0.25"/>
    <row r="1046403" customFormat="1" x14ac:dyDescent="0.25"/>
    <row r="1046404" customFormat="1" x14ac:dyDescent="0.25"/>
    <row r="1046405" customFormat="1" x14ac:dyDescent="0.25"/>
    <row r="1046406" customFormat="1" x14ac:dyDescent="0.25"/>
    <row r="1046407" customFormat="1" x14ac:dyDescent="0.25"/>
    <row r="1046408" customFormat="1" x14ac:dyDescent="0.25"/>
    <row r="1046409" customFormat="1" x14ac:dyDescent="0.25"/>
    <row r="1046410" customFormat="1" x14ac:dyDescent="0.25"/>
    <row r="1046411" customFormat="1" x14ac:dyDescent="0.25"/>
    <row r="1046412" customFormat="1" x14ac:dyDescent="0.25"/>
    <row r="1046413" customFormat="1" x14ac:dyDescent="0.25"/>
    <row r="1046414" customFormat="1" x14ac:dyDescent="0.25"/>
    <row r="1046415" customFormat="1" x14ac:dyDescent="0.25"/>
    <row r="1046416" customFormat="1" x14ac:dyDescent="0.25"/>
    <row r="1046417" customFormat="1" x14ac:dyDescent="0.25"/>
    <row r="1046418" customFormat="1" x14ac:dyDescent="0.25"/>
    <row r="1046419" customFormat="1" x14ac:dyDescent="0.25"/>
    <row r="1046420" customFormat="1" x14ac:dyDescent="0.25"/>
    <row r="1046421" customFormat="1" x14ac:dyDescent="0.25"/>
    <row r="1046422" customFormat="1" x14ac:dyDescent="0.25"/>
    <row r="1046423" customFormat="1" x14ac:dyDescent="0.25"/>
    <row r="1046424" customFormat="1" x14ac:dyDescent="0.25"/>
    <row r="1046425" customFormat="1" x14ac:dyDescent="0.25"/>
    <row r="1046426" customFormat="1" x14ac:dyDescent="0.25"/>
    <row r="1046427" customFormat="1" x14ac:dyDescent="0.25"/>
    <row r="1046428" customFormat="1" x14ac:dyDescent="0.25"/>
    <row r="1046429" customFormat="1" x14ac:dyDescent="0.25"/>
    <row r="1046430" customFormat="1" x14ac:dyDescent="0.25"/>
    <row r="1046431" customFormat="1" x14ac:dyDescent="0.25"/>
    <row r="1046432" customFormat="1" x14ac:dyDescent="0.25"/>
    <row r="1046433" customFormat="1" x14ac:dyDescent="0.25"/>
    <row r="1046434" customFormat="1" x14ac:dyDescent="0.25"/>
    <row r="1046435" customFormat="1" x14ac:dyDescent="0.25"/>
    <row r="1046436" customFormat="1" x14ac:dyDescent="0.25"/>
    <row r="1046437" customFormat="1" x14ac:dyDescent="0.25"/>
    <row r="1046438" customFormat="1" x14ac:dyDescent="0.25"/>
    <row r="1046439" customFormat="1" x14ac:dyDescent="0.25"/>
    <row r="1046440" customFormat="1" x14ac:dyDescent="0.25"/>
    <row r="1046441" customFormat="1" x14ac:dyDescent="0.25"/>
    <row r="1046442" customFormat="1" x14ac:dyDescent="0.25"/>
    <row r="1046443" customFormat="1" x14ac:dyDescent="0.25"/>
    <row r="1046444" customFormat="1" x14ac:dyDescent="0.25"/>
    <row r="1046445" customFormat="1" x14ac:dyDescent="0.25"/>
    <row r="1046446" customFormat="1" x14ac:dyDescent="0.25"/>
    <row r="1046447" customFormat="1" x14ac:dyDescent="0.25"/>
    <row r="1046448" customFormat="1" x14ac:dyDescent="0.25"/>
    <row r="1046449" customFormat="1" x14ac:dyDescent="0.25"/>
    <row r="1046450" customFormat="1" x14ac:dyDescent="0.25"/>
    <row r="1046451" customFormat="1" x14ac:dyDescent="0.25"/>
    <row r="1046452" customFormat="1" x14ac:dyDescent="0.25"/>
    <row r="1046453" customFormat="1" x14ac:dyDescent="0.25"/>
    <row r="1046454" customFormat="1" x14ac:dyDescent="0.25"/>
    <row r="1046455" customFormat="1" x14ac:dyDescent="0.25"/>
    <row r="1046456" customFormat="1" x14ac:dyDescent="0.25"/>
    <row r="1046457" customFormat="1" x14ac:dyDescent="0.25"/>
    <row r="1046458" customFormat="1" x14ac:dyDescent="0.25"/>
    <row r="1046459" customFormat="1" x14ac:dyDescent="0.25"/>
    <row r="1046460" customFormat="1" x14ac:dyDescent="0.25"/>
    <row r="1046461" customFormat="1" x14ac:dyDescent="0.25"/>
    <row r="1046462" customFormat="1" x14ac:dyDescent="0.25"/>
    <row r="1046463" customFormat="1" x14ac:dyDescent="0.25"/>
    <row r="1046464" customFormat="1" x14ac:dyDescent="0.25"/>
    <row r="1046465" customFormat="1" x14ac:dyDescent="0.25"/>
    <row r="1046466" customFormat="1" x14ac:dyDescent="0.25"/>
    <row r="1046467" customFormat="1" x14ac:dyDescent="0.25"/>
    <row r="1046468" customFormat="1" x14ac:dyDescent="0.25"/>
    <row r="1046469" customFormat="1" x14ac:dyDescent="0.25"/>
    <row r="1046470" customFormat="1" x14ac:dyDescent="0.25"/>
    <row r="1046471" customFormat="1" x14ac:dyDescent="0.25"/>
    <row r="1046472" customFormat="1" x14ac:dyDescent="0.25"/>
    <row r="1046473" customFormat="1" x14ac:dyDescent="0.25"/>
    <row r="1046474" customFormat="1" x14ac:dyDescent="0.25"/>
    <row r="1046475" customFormat="1" x14ac:dyDescent="0.25"/>
    <row r="1046476" customFormat="1" x14ac:dyDescent="0.25"/>
    <row r="1046477" customFormat="1" x14ac:dyDescent="0.25"/>
    <row r="1046478" customFormat="1" x14ac:dyDescent="0.25"/>
    <row r="1046479" customFormat="1" x14ac:dyDescent="0.25"/>
    <row r="1046480" customFormat="1" x14ac:dyDescent="0.25"/>
    <row r="1046481" customFormat="1" x14ac:dyDescent="0.25"/>
    <row r="1046482" customFormat="1" x14ac:dyDescent="0.25"/>
    <row r="1046483" customFormat="1" x14ac:dyDescent="0.25"/>
    <row r="1046484" customFormat="1" x14ac:dyDescent="0.25"/>
    <row r="1046485" customFormat="1" x14ac:dyDescent="0.25"/>
    <row r="1046486" customFormat="1" x14ac:dyDescent="0.25"/>
    <row r="1046487" customFormat="1" x14ac:dyDescent="0.25"/>
    <row r="1046488" customFormat="1" x14ac:dyDescent="0.25"/>
    <row r="1046489" customFormat="1" x14ac:dyDescent="0.25"/>
    <row r="1046490" customFormat="1" x14ac:dyDescent="0.25"/>
    <row r="1046491" customFormat="1" x14ac:dyDescent="0.25"/>
    <row r="1046492" customFormat="1" x14ac:dyDescent="0.25"/>
    <row r="1046493" customFormat="1" x14ac:dyDescent="0.25"/>
    <row r="1046494" customFormat="1" x14ac:dyDescent="0.25"/>
    <row r="1046495" customFormat="1" x14ac:dyDescent="0.25"/>
    <row r="1046496" customFormat="1" x14ac:dyDescent="0.25"/>
    <row r="1046497" customFormat="1" x14ac:dyDescent="0.25"/>
    <row r="1046498" customFormat="1" x14ac:dyDescent="0.25"/>
    <row r="1046499" customFormat="1" x14ac:dyDescent="0.25"/>
    <row r="1046500" customFormat="1" x14ac:dyDescent="0.25"/>
    <row r="1046501" customFormat="1" x14ac:dyDescent="0.25"/>
    <row r="1046502" customFormat="1" x14ac:dyDescent="0.25"/>
    <row r="1046503" customFormat="1" x14ac:dyDescent="0.25"/>
    <row r="1046504" customFormat="1" x14ac:dyDescent="0.25"/>
    <row r="1046505" customFormat="1" x14ac:dyDescent="0.25"/>
    <row r="1046506" customFormat="1" x14ac:dyDescent="0.25"/>
    <row r="1046507" customFormat="1" x14ac:dyDescent="0.25"/>
    <row r="1046508" customFormat="1" x14ac:dyDescent="0.25"/>
    <row r="1046509" customFormat="1" x14ac:dyDescent="0.25"/>
    <row r="1046510" customFormat="1" x14ac:dyDescent="0.25"/>
    <row r="1046511" customFormat="1" x14ac:dyDescent="0.25"/>
    <row r="1046512" customFormat="1" x14ac:dyDescent="0.25"/>
    <row r="1046513" customFormat="1" x14ac:dyDescent="0.25"/>
    <row r="1046514" customFormat="1" x14ac:dyDescent="0.25"/>
    <row r="1046515" customFormat="1" x14ac:dyDescent="0.25"/>
    <row r="1046516" customFormat="1" x14ac:dyDescent="0.25"/>
    <row r="1046517" customFormat="1" x14ac:dyDescent="0.25"/>
    <row r="1046518" customFormat="1" x14ac:dyDescent="0.25"/>
    <row r="1046519" customFormat="1" x14ac:dyDescent="0.25"/>
    <row r="1046520" customFormat="1" x14ac:dyDescent="0.25"/>
    <row r="1046521" customFormat="1" x14ac:dyDescent="0.25"/>
    <row r="1046522" customFormat="1" x14ac:dyDescent="0.25"/>
    <row r="1046523" customFormat="1" x14ac:dyDescent="0.25"/>
    <row r="1046524" customFormat="1" x14ac:dyDescent="0.25"/>
    <row r="1046525" customFormat="1" x14ac:dyDescent="0.25"/>
    <row r="1046526" customFormat="1" x14ac:dyDescent="0.25"/>
    <row r="1046527" customFormat="1" x14ac:dyDescent="0.25"/>
    <row r="1046528" customFormat="1" x14ac:dyDescent="0.25"/>
    <row r="1046529" customFormat="1" x14ac:dyDescent="0.25"/>
    <row r="1046530" customFormat="1" x14ac:dyDescent="0.25"/>
    <row r="1046531" customFormat="1" x14ac:dyDescent="0.25"/>
    <row r="1046532" customFormat="1" x14ac:dyDescent="0.25"/>
    <row r="1046533" customFormat="1" x14ac:dyDescent="0.25"/>
    <row r="1046534" customFormat="1" x14ac:dyDescent="0.25"/>
    <row r="1046535" customFormat="1" x14ac:dyDescent="0.25"/>
    <row r="1046536" customFormat="1" x14ac:dyDescent="0.25"/>
    <row r="1046537" customFormat="1" x14ac:dyDescent="0.25"/>
    <row r="1046538" customFormat="1" x14ac:dyDescent="0.25"/>
    <row r="1046539" customFormat="1" x14ac:dyDescent="0.25"/>
    <row r="1046540" customFormat="1" x14ac:dyDescent="0.25"/>
    <row r="1046541" customFormat="1" x14ac:dyDescent="0.25"/>
    <row r="1046542" customFormat="1" x14ac:dyDescent="0.25"/>
    <row r="1046543" customFormat="1" x14ac:dyDescent="0.25"/>
    <row r="1046544" customFormat="1" x14ac:dyDescent="0.25"/>
    <row r="1046545" customFormat="1" x14ac:dyDescent="0.25"/>
    <row r="1046546" customFormat="1" x14ac:dyDescent="0.25"/>
    <row r="1046547" customFormat="1" x14ac:dyDescent="0.25"/>
    <row r="1046548" customFormat="1" x14ac:dyDescent="0.25"/>
    <row r="1046549" customFormat="1" x14ac:dyDescent="0.25"/>
    <row r="1046550" customFormat="1" x14ac:dyDescent="0.25"/>
    <row r="1046551" customFormat="1" x14ac:dyDescent="0.25"/>
    <row r="1046552" customFormat="1" x14ac:dyDescent="0.25"/>
    <row r="1046553" customFormat="1" x14ac:dyDescent="0.25"/>
    <row r="1046554" customFormat="1" x14ac:dyDescent="0.25"/>
    <row r="1046555" customFormat="1" x14ac:dyDescent="0.25"/>
    <row r="1046556" customFormat="1" x14ac:dyDescent="0.25"/>
    <row r="1046557" customFormat="1" x14ac:dyDescent="0.25"/>
    <row r="1046558" customFormat="1" x14ac:dyDescent="0.25"/>
    <row r="1046559" customFormat="1" x14ac:dyDescent="0.25"/>
    <row r="1046560" customFormat="1" x14ac:dyDescent="0.25"/>
    <row r="1046561" customFormat="1" x14ac:dyDescent="0.25"/>
    <row r="1046562" customFormat="1" x14ac:dyDescent="0.25"/>
    <row r="1046563" customFormat="1" x14ac:dyDescent="0.25"/>
    <row r="1046564" customFormat="1" x14ac:dyDescent="0.25"/>
    <row r="1046565" customFormat="1" x14ac:dyDescent="0.25"/>
    <row r="1046566" customFormat="1" x14ac:dyDescent="0.25"/>
    <row r="1046567" customFormat="1" x14ac:dyDescent="0.25"/>
    <row r="1046568" customFormat="1" x14ac:dyDescent="0.25"/>
    <row r="1046569" customFormat="1" x14ac:dyDescent="0.25"/>
    <row r="1046570" customFormat="1" x14ac:dyDescent="0.25"/>
    <row r="1046571" customFormat="1" x14ac:dyDescent="0.25"/>
    <row r="1046572" customFormat="1" x14ac:dyDescent="0.25"/>
    <row r="1046573" customFormat="1" x14ac:dyDescent="0.25"/>
    <row r="1046574" customFormat="1" x14ac:dyDescent="0.25"/>
    <row r="1046575" customFormat="1" x14ac:dyDescent="0.25"/>
    <row r="1046576" customFormat="1" x14ac:dyDescent="0.25"/>
    <row r="1046577" customFormat="1" x14ac:dyDescent="0.25"/>
    <row r="1046578" customFormat="1" x14ac:dyDescent="0.25"/>
    <row r="1046579" customFormat="1" x14ac:dyDescent="0.25"/>
    <row r="1046580" customFormat="1" x14ac:dyDescent="0.25"/>
    <row r="1046581" customFormat="1" x14ac:dyDescent="0.25"/>
    <row r="1046582" customFormat="1" x14ac:dyDescent="0.25"/>
    <row r="1046583" customFormat="1" x14ac:dyDescent="0.25"/>
    <row r="1046584" customFormat="1" x14ac:dyDescent="0.25"/>
    <row r="1046585" customFormat="1" x14ac:dyDescent="0.25"/>
    <row r="1046586" customFormat="1" x14ac:dyDescent="0.25"/>
    <row r="1046587" customFormat="1" x14ac:dyDescent="0.25"/>
    <row r="1046588" customFormat="1" x14ac:dyDescent="0.25"/>
    <row r="1046589" customFormat="1" x14ac:dyDescent="0.25"/>
    <row r="1046590" customFormat="1" x14ac:dyDescent="0.25"/>
    <row r="1046591" customFormat="1" x14ac:dyDescent="0.25"/>
    <row r="1046592" customFormat="1" x14ac:dyDescent="0.25"/>
    <row r="1046593" customFormat="1" x14ac:dyDescent="0.25"/>
    <row r="1046594" customFormat="1" x14ac:dyDescent="0.25"/>
    <row r="1046595" customFormat="1" x14ac:dyDescent="0.25"/>
    <row r="1046596" customFormat="1" x14ac:dyDescent="0.25"/>
    <row r="1046597" customFormat="1" x14ac:dyDescent="0.25"/>
    <row r="1046598" customFormat="1" x14ac:dyDescent="0.25"/>
    <row r="1046599" customFormat="1" x14ac:dyDescent="0.25"/>
    <row r="1046600" customFormat="1" x14ac:dyDescent="0.25"/>
    <row r="1046601" customFormat="1" x14ac:dyDescent="0.25"/>
    <row r="1046602" customFormat="1" x14ac:dyDescent="0.25"/>
    <row r="1046603" customFormat="1" x14ac:dyDescent="0.25"/>
    <row r="1046604" customFormat="1" x14ac:dyDescent="0.25"/>
    <row r="1046605" customFormat="1" x14ac:dyDescent="0.25"/>
    <row r="1046606" customFormat="1" x14ac:dyDescent="0.25"/>
    <row r="1046607" customFormat="1" x14ac:dyDescent="0.25"/>
    <row r="1046608" customFormat="1" x14ac:dyDescent="0.25"/>
    <row r="1046609" customFormat="1" x14ac:dyDescent="0.25"/>
    <row r="1046610" customFormat="1" x14ac:dyDescent="0.25"/>
    <row r="1046611" customFormat="1" x14ac:dyDescent="0.25"/>
    <row r="1046612" customFormat="1" x14ac:dyDescent="0.25"/>
    <row r="1046613" customFormat="1" x14ac:dyDescent="0.25"/>
    <row r="1046614" customFormat="1" x14ac:dyDescent="0.25"/>
    <row r="1046615" customFormat="1" x14ac:dyDescent="0.25"/>
    <row r="1046616" customFormat="1" x14ac:dyDescent="0.25"/>
    <row r="1046617" customFormat="1" x14ac:dyDescent="0.25"/>
    <row r="1046618" customFormat="1" x14ac:dyDescent="0.25"/>
    <row r="1046619" customFormat="1" x14ac:dyDescent="0.25"/>
    <row r="1046620" customFormat="1" x14ac:dyDescent="0.25"/>
    <row r="1046621" customFormat="1" x14ac:dyDescent="0.25"/>
    <row r="1046622" customFormat="1" x14ac:dyDescent="0.25"/>
    <row r="1046623" customFormat="1" x14ac:dyDescent="0.25"/>
    <row r="1046624" customFormat="1" x14ac:dyDescent="0.25"/>
    <row r="1046625" customFormat="1" x14ac:dyDescent="0.25"/>
    <row r="1046626" customFormat="1" x14ac:dyDescent="0.25"/>
    <row r="1046627" customFormat="1" x14ac:dyDescent="0.25"/>
    <row r="1046628" customFormat="1" x14ac:dyDescent="0.25"/>
    <row r="1046629" customFormat="1" x14ac:dyDescent="0.25"/>
    <row r="1046630" customFormat="1" x14ac:dyDescent="0.25"/>
    <row r="1046631" customFormat="1" x14ac:dyDescent="0.25"/>
    <row r="1046632" customFormat="1" x14ac:dyDescent="0.25"/>
    <row r="1046633" customFormat="1" x14ac:dyDescent="0.25"/>
    <row r="1046634" customFormat="1" x14ac:dyDescent="0.25"/>
    <row r="1046635" customFormat="1" x14ac:dyDescent="0.25"/>
    <row r="1046636" customFormat="1" x14ac:dyDescent="0.25"/>
    <row r="1046637" customFormat="1" x14ac:dyDescent="0.25"/>
    <row r="1046638" customFormat="1" x14ac:dyDescent="0.25"/>
    <row r="1046639" customFormat="1" x14ac:dyDescent="0.25"/>
    <row r="1046640" customFormat="1" x14ac:dyDescent="0.25"/>
    <row r="1046641" customFormat="1" x14ac:dyDescent="0.25"/>
    <row r="1046642" customFormat="1" x14ac:dyDescent="0.25"/>
    <row r="1046643" customFormat="1" x14ac:dyDescent="0.25"/>
    <row r="1046644" customFormat="1" x14ac:dyDescent="0.25"/>
    <row r="1046645" customFormat="1" x14ac:dyDescent="0.25"/>
    <row r="1046646" customFormat="1" x14ac:dyDescent="0.25"/>
    <row r="1046647" customFormat="1" x14ac:dyDescent="0.25"/>
    <row r="1046648" customFormat="1" x14ac:dyDescent="0.25"/>
    <row r="1046649" customFormat="1" x14ac:dyDescent="0.25"/>
    <row r="1046650" customFormat="1" x14ac:dyDescent="0.25"/>
    <row r="1046651" customFormat="1" x14ac:dyDescent="0.25"/>
    <row r="1046652" customFormat="1" x14ac:dyDescent="0.25"/>
    <row r="1046653" customFormat="1" x14ac:dyDescent="0.25"/>
    <row r="1046654" customFormat="1" x14ac:dyDescent="0.25"/>
    <row r="1046655" customFormat="1" x14ac:dyDescent="0.25"/>
    <row r="1046656" customFormat="1" x14ac:dyDescent="0.25"/>
    <row r="1046657" customFormat="1" x14ac:dyDescent="0.25"/>
    <row r="1046658" customFormat="1" x14ac:dyDescent="0.25"/>
    <row r="1046659" customFormat="1" x14ac:dyDescent="0.25"/>
    <row r="1046660" customFormat="1" x14ac:dyDescent="0.25"/>
    <row r="1046661" customFormat="1" x14ac:dyDescent="0.25"/>
    <row r="1046662" customFormat="1" x14ac:dyDescent="0.25"/>
    <row r="1046663" customFormat="1" x14ac:dyDescent="0.25"/>
    <row r="1046664" customFormat="1" x14ac:dyDescent="0.25"/>
    <row r="1046665" customFormat="1" x14ac:dyDescent="0.25"/>
    <row r="1046666" customFormat="1" x14ac:dyDescent="0.25"/>
    <row r="1046667" customFormat="1" x14ac:dyDescent="0.25"/>
    <row r="1046668" customFormat="1" x14ac:dyDescent="0.25"/>
    <row r="1046669" customFormat="1" x14ac:dyDescent="0.25"/>
    <row r="1046670" customFormat="1" x14ac:dyDescent="0.25"/>
    <row r="1046671" customFormat="1" x14ac:dyDescent="0.25"/>
    <row r="1046672" customFormat="1" x14ac:dyDescent="0.25"/>
    <row r="1046673" customFormat="1" x14ac:dyDescent="0.25"/>
    <row r="1046674" customFormat="1" x14ac:dyDescent="0.25"/>
    <row r="1046675" customFormat="1" x14ac:dyDescent="0.25"/>
    <row r="1046676" customFormat="1" x14ac:dyDescent="0.25"/>
    <row r="1046677" customFormat="1" x14ac:dyDescent="0.25"/>
    <row r="1046678" customFormat="1" x14ac:dyDescent="0.25"/>
    <row r="1046679" customFormat="1" x14ac:dyDescent="0.25"/>
    <row r="1046680" customFormat="1" x14ac:dyDescent="0.25"/>
    <row r="1046681" customFormat="1" x14ac:dyDescent="0.25"/>
    <row r="1046682" customFormat="1" x14ac:dyDescent="0.25"/>
    <row r="1046683" customFormat="1" x14ac:dyDescent="0.25"/>
    <row r="1046684" customFormat="1" x14ac:dyDescent="0.25"/>
    <row r="1046685" customFormat="1" x14ac:dyDescent="0.25"/>
    <row r="1046686" customFormat="1" x14ac:dyDescent="0.25"/>
    <row r="1046687" customFormat="1" x14ac:dyDescent="0.25"/>
    <row r="1046688" customFormat="1" x14ac:dyDescent="0.25"/>
    <row r="1046689" customFormat="1" x14ac:dyDescent="0.25"/>
    <row r="1046690" customFormat="1" x14ac:dyDescent="0.25"/>
    <row r="1046691" customFormat="1" x14ac:dyDescent="0.25"/>
    <row r="1046692" customFormat="1" x14ac:dyDescent="0.25"/>
    <row r="1046693" customFormat="1" x14ac:dyDescent="0.25"/>
    <row r="1046694" customFormat="1" x14ac:dyDescent="0.25"/>
    <row r="1046695" customFormat="1" x14ac:dyDescent="0.25"/>
    <row r="1046696" customFormat="1" x14ac:dyDescent="0.25"/>
    <row r="1046697" customFormat="1" x14ac:dyDescent="0.25"/>
    <row r="1046698" customFormat="1" x14ac:dyDescent="0.25"/>
    <row r="1046699" customFormat="1" x14ac:dyDescent="0.25"/>
    <row r="1046700" customFormat="1" x14ac:dyDescent="0.25"/>
    <row r="1046701" customFormat="1" x14ac:dyDescent="0.25"/>
    <row r="1046702" customFormat="1" x14ac:dyDescent="0.25"/>
    <row r="1046703" customFormat="1" x14ac:dyDescent="0.25"/>
    <row r="1046704" customFormat="1" x14ac:dyDescent="0.25"/>
    <row r="1046705" customFormat="1" x14ac:dyDescent="0.25"/>
    <row r="1046706" customFormat="1" x14ac:dyDescent="0.25"/>
    <row r="1046707" customFormat="1" x14ac:dyDescent="0.25"/>
    <row r="1046708" customFormat="1" x14ac:dyDescent="0.25"/>
    <row r="1046709" customFormat="1" x14ac:dyDescent="0.25"/>
    <row r="1046710" customFormat="1" x14ac:dyDescent="0.25"/>
    <row r="1046711" customFormat="1" x14ac:dyDescent="0.25"/>
    <row r="1046712" customFormat="1" x14ac:dyDescent="0.25"/>
    <row r="1046713" customFormat="1" x14ac:dyDescent="0.25"/>
    <row r="1046714" customFormat="1" x14ac:dyDescent="0.25"/>
    <row r="1046715" customFormat="1" x14ac:dyDescent="0.25"/>
    <row r="1046716" customFormat="1" x14ac:dyDescent="0.25"/>
    <row r="1046717" customFormat="1" x14ac:dyDescent="0.25"/>
    <row r="1046718" customFormat="1" x14ac:dyDescent="0.25"/>
    <row r="1046719" customFormat="1" x14ac:dyDescent="0.25"/>
    <row r="1046720" customFormat="1" x14ac:dyDescent="0.25"/>
    <row r="1046721" customFormat="1" x14ac:dyDescent="0.25"/>
    <row r="1046722" customFormat="1" x14ac:dyDescent="0.25"/>
    <row r="1046723" customFormat="1" x14ac:dyDescent="0.25"/>
    <row r="1046724" customFormat="1" x14ac:dyDescent="0.25"/>
    <row r="1046725" customFormat="1" x14ac:dyDescent="0.25"/>
    <row r="1046726" customFormat="1" x14ac:dyDescent="0.25"/>
    <row r="1046727" customFormat="1" x14ac:dyDescent="0.25"/>
    <row r="1046728" customFormat="1" x14ac:dyDescent="0.25"/>
    <row r="1046729" customFormat="1" x14ac:dyDescent="0.25"/>
    <row r="1046730" customFormat="1" x14ac:dyDescent="0.25"/>
    <row r="1046731" customFormat="1" x14ac:dyDescent="0.25"/>
    <row r="1046732" customFormat="1" x14ac:dyDescent="0.25"/>
    <row r="1046733" customFormat="1" x14ac:dyDescent="0.25"/>
    <row r="1046734" customFormat="1" x14ac:dyDescent="0.25"/>
    <row r="1046735" customFormat="1" x14ac:dyDescent="0.25"/>
    <row r="1046736" customFormat="1" x14ac:dyDescent="0.25"/>
    <row r="1046737" customFormat="1" x14ac:dyDescent="0.25"/>
    <row r="1046738" customFormat="1" x14ac:dyDescent="0.25"/>
    <row r="1046739" customFormat="1" x14ac:dyDescent="0.25"/>
    <row r="1046740" customFormat="1" x14ac:dyDescent="0.25"/>
    <row r="1046741" customFormat="1" x14ac:dyDescent="0.25"/>
    <row r="1046742" customFormat="1" x14ac:dyDescent="0.25"/>
    <row r="1046743" customFormat="1" x14ac:dyDescent="0.25"/>
    <row r="1046744" customFormat="1" x14ac:dyDescent="0.25"/>
    <row r="1046745" customFormat="1" x14ac:dyDescent="0.25"/>
    <row r="1046746" customFormat="1" x14ac:dyDescent="0.25"/>
    <row r="1046747" customFormat="1" x14ac:dyDescent="0.25"/>
    <row r="1046748" customFormat="1" x14ac:dyDescent="0.25"/>
    <row r="1046749" customFormat="1" x14ac:dyDescent="0.25"/>
    <row r="1046750" customFormat="1" x14ac:dyDescent="0.25"/>
    <row r="1046751" customFormat="1" x14ac:dyDescent="0.25"/>
    <row r="1046752" customFormat="1" x14ac:dyDescent="0.25"/>
    <row r="1046753" customFormat="1" x14ac:dyDescent="0.25"/>
    <row r="1046754" customFormat="1" x14ac:dyDescent="0.25"/>
    <row r="1046755" customFormat="1" x14ac:dyDescent="0.25"/>
    <row r="1046756" customFormat="1" x14ac:dyDescent="0.25"/>
    <row r="1046757" customFormat="1" x14ac:dyDescent="0.25"/>
    <row r="1046758" customFormat="1" x14ac:dyDescent="0.25"/>
    <row r="1046759" customFormat="1" x14ac:dyDescent="0.25"/>
    <row r="1046760" customFormat="1" x14ac:dyDescent="0.25"/>
    <row r="1046761" customFormat="1" x14ac:dyDescent="0.25"/>
    <row r="1046762" customFormat="1" x14ac:dyDescent="0.25"/>
    <row r="1046763" customFormat="1" x14ac:dyDescent="0.25"/>
    <row r="1046764" customFormat="1" x14ac:dyDescent="0.25"/>
    <row r="1046765" customFormat="1" x14ac:dyDescent="0.25"/>
    <row r="1046766" customFormat="1" x14ac:dyDescent="0.25"/>
    <row r="1046767" customFormat="1" x14ac:dyDescent="0.25"/>
    <row r="1046768" customFormat="1" x14ac:dyDescent="0.25"/>
    <row r="1046769" customFormat="1" x14ac:dyDescent="0.25"/>
    <row r="1046770" customFormat="1" x14ac:dyDescent="0.25"/>
    <row r="1046771" customFormat="1" x14ac:dyDescent="0.25"/>
    <row r="1046772" customFormat="1" x14ac:dyDescent="0.25"/>
    <row r="1046773" customFormat="1" x14ac:dyDescent="0.25"/>
    <row r="1046774" customFormat="1" x14ac:dyDescent="0.25"/>
    <row r="1046775" customFormat="1" x14ac:dyDescent="0.25"/>
    <row r="1046776" customFormat="1" x14ac:dyDescent="0.25"/>
    <row r="1046777" customFormat="1" x14ac:dyDescent="0.25"/>
    <row r="1046778" customFormat="1" x14ac:dyDescent="0.25"/>
    <row r="1046779" customFormat="1" x14ac:dyDescent="0.25"/>
    <row r="1046780" customFormat="1" x14ac:dyDescent="0.25"/>
    <row r="1046781" customFormat="1" x14ac:dyDescent="0.25"/>
    <row r="1046782" customFormat="1" x14ac:dyDescent="0.25"/>
    <row r="1046783" customFormat="1" x14ac:dyDescent="0.25"/>
    <row r="1046784" customFormat="1" x14ac:dyDescent="0.25"/>
    <row r="1046785" customFormat="1" x14ac:dyDescent="0.25"/>
    <row r="1046786" customFormat="1" x14ac:dyDescent="0.25"/>
    <row r="1046787" customFormat="1" x14ac:dyDescent="0.25"/>
    <row r="1046788" customFormat="1" x14ac:dyDescent="0.25"/>
    <row r="1046789" customFormat="1" x14ac:dyDescent="0.25"/>
    <row r="1046790" customFormat="1" x14ac:dyDescent="0.25"/>
    <row r="1046791" customFormat="1" x14ac:dyDescent="0.25"/>
    <row r="1046792" customFormat="1" x14ac:dyDescent="0.25"/>
    <row r="1046793" customFormat="1" x14ac:dyDescent="0.25"/>
    <row r="1046794" customFormat="1" x14ac:dyDescent="0.25"/>
    <row r="1046795" customFormat="1" x14ac:dyDescent="0.25"/>
    <row r="1046796" customFormat="1" x14ac:dyDescent="0.25"/>
    <row r="1046797" customFormat="1" x14ac:dyDescent="0.25"/>
    <row r="1046798" customFormat="1" x14ac:dyDescent="0.25"/>
    <row r="1046799" customFormat="1" x14ac:dyDescent="0.25"/>
    <row r="1046800" customFormat="1" x14ac:dyDescent="0.25"/>
    <row r="1046801" customFormat="1" x14ac:dyDescent="0.25"/>
    <row r="1046802" customFormat="1" x14ac:dyDescent="0.25"/>
    <row r="1046803" customFormat="1" x14ac:dyDescent="0.25"/>
    <row r="1046804" customFormat="1" x14ac:dyDescent="0.25"/>
    <row r="1046805" customFormat="1" x14ac:dyDescent="0.25"/>
    <row r="1046806" customFormat="1" x14ac:dyDescent="0.25"/>
    <row r="1046807" customFormat="1" x14ac:dyDescent="0.25"/>
    <row r="1046808" customFormat="1" x14ac:dyDescent="0.25"/>
    <row r="1046809" customFormat="1" x14ac:dyDescent="0.25"/>
    <row r="1046810" customFormat="1" x14ac:dyDescent="0.25"/>
    <row r="1046811" customFormat="1" x14ac:dyDescent="0.25"/>
    <row r="1046812" customFormat="1" x14ac:dyDescent="0.25"/>
    <row r="1046813" customFormat="1" x14ac:dyDescent="0.25"/>
    <row r="1046814" customFormat="1" x14ac:dyDescent="0.25"/>
    <row r="1046815" customFormat="1" x14ac:dyDescent="0.25"/>
    <row r="1046816" customFormat="1" x14ac:dyDescent="0.25"/>
    <row r="1046817" customFormat="1" x14ac:dyDescent="0.25"/>
    <row r="1046818" customFormat="1" x14ac:dyDescent="0.25"/>
    <row r="1046819" customFormat="1" x14ac:dyDescent="0.25"/>
    <row r="1046820" customFormat="1" x14ac:dyDescent="0.25"/>
    <row r="1046821" customFormat="1" x14ac:dyDescent="0.25"/>
    <row r="1046822" customFormat="1" x14ac:dyDescent="0.25"/>
    <row r="1046823" customFormat="1" x14ac:dyDescent="0.25"/>
    <row r="1046824" customFormat="1" x14ac:dyDescent="0.25"/>
    <row r="1046825" customFormat="1" x14ac:dyDescent="0.25"/>
    <row r="1046826" customFormat="1" x14ac:dyDescent="0.25"/>
    <row r="1046827" customFormat="1" x14ac:dyDescent="0.25"/>
    <row r="1046828" customFormat="1" x14ac:dyDescent="0.25"/>
    <row r="1046829" customFormat="1" x14ac:dyDescent="0.25"/>
    <row r="1046830" customFormat="1" x14ac:dyDescent="0.25"/>
    <row r="1046831" customFormat="1" x14ac:dyDescent="0.25"/>
    <row r="1046832" customFormat="1" x14ac:dyDescent="0.25"/>
    <row r="1046833" customFormat="1" x14ac:dyDescent="0.25"/>
    <row r="1046834" customFormat="1" x14ac:dyDescent="0.25"/>
    <row r="1046835" customFormat="1" x14ac:dyDescent="0.25"/>
    <row r="1046836" customFormat="1" x14ac:dyDescent="0.25"/>
    <row r="1046837" customFormat="1" x14ac:dyDescent="0.25"/>
    <row r="1046838" customFormat="1" x14ac:dyDescent="0.25"/>
    <row r="1046839" customFormat="1" x14ac:dyDescent="0.25"/>
    <row r="1046840" customFormat="1" x14ac:dyDescent="0.25"/>
    <row r="1046841" customFormat="1" x14ac:dyDescent="0.25"/>
    <row r="1046842" customFormat="1" x14ac:dyDescent="0.25"/>
    <row r="1046843" customFormat="1" x14ac:dyDescent="0.25"/>
    <row r="1046844" customFormat="1" x14ac:dyDescent="0.25"/>
    <row r="1046845" customFormat="1" x14ac:dyDescent="0.25"/>
    <row r="1046846" customFormat="1" x14ac:dyDescent="0.25"/>
    <row r="1046847" customFormat="1" x14ac:dyDescent="0.25"/>
    <row r="1046848" customFormat="1" x14ac:dyDescent="0.25"/>
    <row r="1046849" customFormat="1" x14ac:dyDescent="0.25"/>
    <row r="1046850" customFormat="1" x14ac:dyDescent="0.25"/>
    <row r="1046851" customFormat="1" x14ac:dyDescent="0.25"/>
    <row r="1046852" customFormat="1" x14ac:dyDescent="0.25"/>
    <row r="1046853" customFormat="1" x14ac:dyDescent="0.25"/>
    <row r="1046854" customFormat="1" x14ac:dyDescent="0.25"/>
    <row r="1046855" customFormat="1" x14ac:dyDescent="0.25"/>
    <row r="1046856" customFormat="1" x14ac:dyDescent="0.25"/>
    <row r="1046857" customFormat="1" x14ac:dyDescent="0.25"/>
    <row r="1046858" customFormat="1" x14ac:dyDescent="0.25"/>
    <row r="1046859" customFormat="1" x14ac:dyDescent="0.25"/>
    <row r="1046860" customFormat="1" x14ac:dyDescent="0.25"/>
    <row r="1046861" customFormat="1" x14ac:dyDescent="0.25"/>
    <row r="1046862" customFormat="1" x14ac:dyDescent="0.25"/>
    <row r="1046863" customFormat="1" x14ac:dyDescent="0.25"/>
    <row r="1046864" customFormat="1" x14ac:dyDescent="0.25"/>
    <row r="1046865" customFormat="1" x14ac:dyDescent="0.25"/>
    <row r="1046866" customFormat="1" x14ac:dyDescent="0.25"/>
    <row r="1046867" customFormat="1" x14ac:dyDescent="0.25"/>
    <row r="1046868" customFormat="1" x14ac:dyDescent="0.25"/>
    <row r="1046869" customFormat="1" x14ac:dyDescent="0.25"/>
    <row r="1046870" customFormat="1" x14ac:dyDescent="0.25"/>
    <row r="1046871" customFormat="1" x14ac:dyDescent="0.25"/>
    <row r="1046872" customFormat="1" x14ac:dyDescent="0.25"/>
    <row r="1046873" customFormat="1" x14ac:dyDescent="0.25"/>
    <row r="1046874" customFormat="1" x14ac:dyDescent="0.25"/>
    <row r="1046875" customFormat="1" x14ac:dyDescent="0.25"/>
    <row r="1046876" customFormat="1" x14ac:dyDescent="0.25"/>
    <row r="1046877" customFormat="1" x14ac:dyDescent="0.25"/>
    <row r="1046878" customFormat="1" x14ac:dyDescent="0.25"/>
    <row r="1046879" customFormat="1" x14ac:dyDescent="0.25"/>
    <row r="1046880" customFormat="1" x14ac:dyDescent="0.25"/>
    <row r="1046881" customFormat="1" x14ac:dyDescent="0.25"/>
    <row r="1046882" customFormat="1" x14ac:dyDescent="0.25"/>
    <row r="1046883" customFormat="1" x14ac:dyDescent="0.25"/>
    <row r="1046884" customFormat="1" x14ac:dyDescent="0.25"/>
    <row r="1046885" customFormat="1" x14ac:dyDescent="0.25"/>
    <row r="1046886" customFormat="1" x14ac:dyDescent="0.25"/>
    <row r="1046887" customFormat="1" x14ac:dyDescent="0.25"/>
    <row r="1046888" customFormat="1" x14ac:dyDescent="0.25"/>
    <row r="1046889" customFormat="1" x14ac:dyDescent="0.25"/>
    <row r="1046890" customFormat="1" x14ac:dyDescent="0.25"/>
    <row r="1046891" customFormat="1" x14ac:dyDescent="0.25"/>
    <row r="1046892" customFormat="1" x14ac:dyDescent="0.25"/>
    <row r="1046893" customFormat="1" x14ac:dyDescent="0.25"/>
    <row r="1046894" customFormat="1" x14ac:dyDescent="0.25"/>
    <row r="1046895" customFormat="1" x14ac:dyDescent="0.25"/>
    <row r="1046896" customFormat="1" x14ac:dyDescent="0.25"/>
    <row r="1046897" customFormat="1" x14ac:dyDescent="0.25"/>
    <row r="1046898" customFormat="1" x14ac:dyDescent="0.25"/>
    <row r="1046899" customFormat="1" x14ac:dyDescent="0.25"/>
    <row r="1046900" customFormat="1" x14ac:dyDescent="0.25"/>
    <row r="1046901" customFormat="1" x14ac:dyDescent="0.25"/>
    <row r="1046902" customFormat="1" x14ac:dyDescent="0.25"/>
    <row r="1046903" customFormat="1" x14ac:dyDescent="0.25"/>
    <row r="1046904" customFormat="1" x14ac:dyDescent="0.25"/>
    <row r="1046905" customFormat="1" x14ac:dyDescent="0.25"/>
    <row r="1046906" customFormat="1" x14ac:dyDescent="0.25"/>
    <row r="1046907" customFormat="1" x14ac:dyDescent="0.25"/>
    <row r="1046908" customFormat="1" x14ac:dyDescent="0.25"/>
    <row r="1046909" customFormat="1" x14ac:dyDescent="0.25"/>
    <row r="1046910" customFormat="1" x14ac:dyDescent="0.25"/>
    <row r="1046911" customFormat="1" x14ac:dyDescent="0.25"/>
    <row r="1046912" customFormat="1" x14ac:dyDescent="0.25"/>
    <row r="1046913" customFormat="1" x14ac:dyDescent="0.25"/>
    <row r="1046914" customFormat="1" x14ac:dyDescent="0.25"/>
    <row r="1046915" customFormat="1" x14ac:dyDescent="0.25"/>
    <row r="1046916" customFormat="1" x14ac:dyDescent="0.25"/>
    <row r="1046917" customFormat="1" x14ac:dyDescent="0.25"/>
    <row r="1046918" customFormat="1" x14ac:dyDescent="0.25"/>
    <row r="1046919" customFormat="1" x14ac:dyDescent="0.25"/>
    <row r="1046920" customFormat="1" x14ac:dyDescent="0.25"/>
    <row r="1046921" customFormat="1" x14ac:dyDescent="0.25"/>
    <row r="1046922" customFormat="1" x14ac:dyDescent="0.25"/>
    <row r="1046923" customFormat="1" x14ac:dyDescent="0.25"/>
    <row r="1046924" customFormat="1" x14ac:dyDescent="0.25"/>
    <row r="1046925" customFormat="1" x14ac:dyDescent="0.25"/>
    <row r="1046926" customFormat="1" x14ac:dyDescent="0.25"/>
    <row r="1046927" customFormat="1" x14ac:dyDescent="0.25"/>
    <row r="1046928" customFormat="1" x14ac:dyDescent="0.25"/>
    <row r="1046929" customFormat="1" x14ac:dyDescent="0.25"/>
    <row r="1046930" customFormat="1" x14ac:dyDescent="0.25"/>
    <row r="1046931" customFormat="1" x14ac:dyDescent="0.25"/>
    <row r="1046932" customFormat="1" x14ac:dyDescent="0.25"/>
    <row r="1046933" customFormat="1" x14ac:dyDescent="0.25"/>
    <row r="1046934" customFormat="1" x14ac:dyDescent="0.25"/>
    <row r="1046935" customFormat="1" x14ac:dyDescent="0.25"/>
    <row r="1046936" customFormat="1" x14ac:dyDescent="0.25"/>
    <row r="1046937" customFormat="1" x14ac:dyDescent="0.25"/>
    <row r="1046938" customFormat="1" x14ac:dyDescent="0.25"/>
    <row r="1046939" customFormat="1" x14ac:dyDescent="0.25"/>
    <row r="1046940" customFormat="1" x14ac:dyDescent="0.25"/>
    <row r="1046941" customFormat="1" x14ac:dyDescent="0.25"/>
    <row r="1046942" customFormat="1" x14ac:dyDescent="0.25"/>
    <row r="1046943" customFormat="1" x14ac:dyDescent="0.25"/>
    <row r="1046944" customFormat="1" x14ac:dyDescent="0.25"/>
    <row r="1046945" customFormat="1" x14ac:dyDescent="0.25"/>
    <row r="1046946" customFormat="1" x14ac:dyDescent="0.25"/>
    <row r="1046947" customFormat="1" x14ac:dyDescent="0.25"/>
    <row r="1046948" customFormat="1" x14ac:dyDescent="0.25"/>
    <row r="1046949" customFormat="1" x14ac:dyDescent="0.25"/>
    <row r="1046950" customFormat="1" x14ac:dyDescent="0.25"/>
    <row r="1046951" customFormat="1" x14ac:dyDescent="0.25"/>
    <row r="1046952" customFormat="1" x14ac:dyDescent="0.25"/>
    <row r="1046953" customFormat="1" x14ac:dyDescent="0.25"/>
    <row r="1046954" customFormat="1" x14ac:dyDescent="0.25"/>
    <row r="1046955" customFormat="1" x14ac:dyDescent="0.25"/>
    <row r="1046956" customFormat="1" x14ac:dyDescent="0.25"/>
    <row r="1046957" customFormat="1" x14ac:dyDescent="0.25"/>
    <row r="1046958" customFormat="1" x14ac:dyDescent="0.25"/>
    <row r="1046959" customFormat="1" x14ac:dyDescent="0.25"/>
    <row r="1046960" customFormat="1" x14ac:dyDescent="0.25"/>
    <row r="1046961" customFormat="1" x14ac:dyDescent="0.25"/>
    <row r="1046962" customFormat="1" x14ac:dyDescent="0.25"/>
    <row r="1046963" customFormat="1" x14ac:dyDescent="0.25"/>
    <row r="1046964" customFormat="1" x14ac:dyDescent="0.25"/>
    <row r="1046965" customFormat="1" x14ac:dyDescent="0.25"/>
    <row r="1046966" customFormat="1" x14ac:dyDescent="0.25"/>
    <row r="1046967" customFormat="1" x14ac:dyDescent="0.25"/>
    <row r="1046968" customFormat="1" x14ac:dyDescent="0.25"/>
    <row r="1046969" customFormat="1" x14ac:dyDescent="0.25"/>
    <row r="1046970" customFormat="1" x14ac:dyDescent="0.25"/>
    <row r="1046971" customFormat="1" x14ac:dyDescent="0.25"/>
    <row r="1046972" customFormat="1" x14ac:dyDescent="0.25"/>
    <row r="1046973" customFormat="1" x14ac:dyDescent="0.25"/>
    <row r="1046974" customFormat="1" x14ac:dyDescent="0.25"/>
    <row r="1046975" customFormat="1" x14ac:dyDescent="0.25"/>
    <row r="1046976" customFormat="1" x14ac:dyDescent="0.25"/>
    <row r="1046977" customFormat="1" x14ac:dyDescent="0.25"/>
    <row r="1046978" customFormat="1" x14ac:dyDescent="0.25"/>
    <row r="1046979" customFormat="1" x14ac:dyDescent="0.25"/>
    <row r="1046980" customFormat="1" x14ac:dyDescent="0.25"/>
    <row r="1046981" customFormat="1" x14ac:dyDescent="0.25"/>
    <row r="1046982" customFormat="1" x14ac:dyDescent="0.25"/>
    <row r="1046983" customFormat="1" x14ac:dyDescent="0.25"/>
    <row r="1046984" customFormat="1" x14ac:dyDescent="0.25"/>
    <row r="1046985" customFormat="1" x14ac:dyDescent="0.25"/>
    <row r="1046986" customFormat="1" x14ac:dyDescent="0.25"/>
    <row r="1046987" customFormat="1" x14ac:dyDescent="0.25"/>
    <row r="1046988" customFormat="1" x14ac:dyDescent="0.25"/>
    <row r="1046989" customFormat="1" x14ac:dyDescent="0.25"/>
    <row r="1046990" customFormat="1" x14ac:dyDescent="0.25"/>
    <row r="1046991" customFormat="1" x14ac:dyDescent="0.25"/>
    <row r="1046992" customFormat="1" x14ac:dyDescent="0.25"/>
    <row r="1046993" customFormat="1" x14ac:dyDescent="0.25"/>
    <row r="1046994" customFormat="1" x14ac:dyDescent="0.25"/>
    <row r="1046995" customFormat="1" x14ac:dyDescent="0.25"/>
    <row r="1046996" customFormat="1" x14ac:dyDescent="0.25"/>
    <row r="1046997" customFormat="1" x14ac:dyDescent="0.25"/>
    <row r="1046998" customFormat="1" x14ac:dyDescent="0.25"/>
    <row r="1046999" customFormat="1" x14ac:dyDescent="0.25"/>
    <row r="1047000" customFormat="1" x14ac:dyDescent="0.25"/>
    <row r="1047001" customFormat="1" x14ac:dyDescent="0.25"/>
    <row r="1047002" customFormat="1" x14ac:dyDescent="0.25"/>
    <row r="1047003" customFormat="1" x14ac:dyDescent="0.25"/>
    <row r="1047004" customFormat="1" x14ac:dyDescent="0.25"/>
    <row r="1047005" customFormat="1" x14ac:dyDescent="0.25"/>
    <row r="1047006" customFormat="1" x14ac:dyDescent="0.25"/>
    <row r="1047007" customFormat="1" x14ac:dyDescent="0.25"/>
    <row r="1047008" customFormat="1" x14ac:dyDescent="0.25"/>
    <row r="1047009" customFormat="1" x14ac:dyDescent="0.25"/>
    <row r="1047010" customFormat="1" x14ac:dyDescent="0.25"/>
    <row r="1047011" customFormat="1" x14ac:dyDescent="0.25"/>
    <row r="1047012" customFormat="1" x14ac:dyDescent="0.25"/>
    <row r="1047013" customFormat="1" x14ac:dyDescent="0.25"/>
    <row r="1047014" customFormat="1" x14ac:dyDescent="0.25"/>
    <row r="1047015" customFormat="1" x14ac:dyDescent="0.25"/>
    <row r="1047016" customFormat="1" x14ac:dyDescent="0.25"/>
    <row r="1047017" customFormat="1" x14ac:dyDescent="0.25"/>
    <row r="1047018" customFormat="1" x14ac:dyDescent="0.25"/>
    <row r="1047019" customFormat="1" x14ac:dyDescent="0.25"/>
    <row r="1047020" customFormat="1" x14ac:dyDescent="0.25"/>
    <row r="1047021" customFormat="1" x14ac:dyDescent="0.25"/>
    <row r="1047022" customFormat="1" x14ac:dyDescent="0.25"/>
    <row r="1047023" customFormat="1" x14ac:dyDescent="0.25"/>
    <row r="1047024" customFormat="1" x14ac:dyDescent="0.25"/>
    <row r="1047025" customFormat="1" x14ac:dyDescent="0.25"/>
    <row r="1047026" customFormat="1" x14ac:dyDescent="0.25"/>
    <row r="1047027" customFormat="1" x14ac:dyDescent="0.25"/>
    <row r="1047028" customFormat="1" x14ac:dyDescent="0.25"/>
    <row r="1047029" customFormat="1" x14ac:dyDescent="0.25"/>
    <row r="1047030" customFormat="1" x14ac:dyDescent="0.25"/>
    <row r="1047031" customFormat="1" x14ac:dyDescent="0.25"/>
    <row r="1047032" customFormat="1" x14ac:dyDescent="0.25"/>
    <row r="1047033" customFormat="1" x14ac:dyDescent="0.25"/>
    <row r="1047034" customFormat="1" x14ac:dyDescent="0.25"/>
    <row r="1047035" customFormat="1" x14ac:dyDescent="0.25"/>
    <row r="1047036" customFormat="1" x14ac:dyDescent="0.25"/>
    <row r="1047037" customFormat="1" x14ac:dyDescent="0.25"/>
    <row r="1047038" customFormat="1" x14ac:dyDescent="0.25"/>
    <row r="1047039" customFormat="1" x14ac:dyDescent="0.25"/>
    <row r="1047040" customFormat="1" x14ac:dyDescent="0.25"/>
    <row r="1047041" customFormat="1" x14ac:dyDescent="0.25"/>
    <row r="1047042" customFormat="1" x14ac:dyDescent="0.25"/>
    <row r="1047043" customFormat="1" x14ac:dyDescent="0.25"/>
    <row r="1047044" customFormat="1" x14ac:dyDescent="0.25"/>
    <row r="1047045" customFormat="1" x14ac:dyDescent="0.25"/>
    <row r="1047046" customFormat="1" x14ac:dyDescent="0.25"/>
    <row r="1047047" customFormat="1" x14ac:dyDescent="0.25"/>
    <row r="1047048" customFormat="1" x14ac:dyDescent="0.25"/>
    <row r="1047049" customFormat="1" x14ac:dyDescent="0.25"/>
    <row r="1047050" customFormat="1" x14ac:dyDescent="0.25"/>
    <row r="1047051" customFormat="1" x14ac:dyDescent="0.25"/>
    <row r="1047052" customFormat="1" x14ac:dyDescent="0.25"/>
    <row r="1047053" customFormat="1" x14ac:dyDescent="0.25"/>
    <row r="1047054" customFormat="1" x14ac:dyDescent="0.25"/>
    <row r="1047055" customFormat="1" x14ac:dyDescent="0.25"/>
    <row r="1047056" customFormat="1" x14ac:dyDescent="0.25"/>
    <row r="1047057" customFormat="1" x14ac:dyDescent="0.25"/>
    <row r="1047058" customFormat="1" x14ac:dyDescent="0.25"/>
    <row r="1047059" customFormat="1" x14ac:dyDescent="0.25"/>
    <row r="1047060" customFormat="1" x14ac:dyDescent="0.25"/>
    <row r="1047061" customFormat="1" x14ac:dyDescent="0.25"/>
    <row r="1047062" customFormat="1" x14ac:dyDescent="0.25"/>
    <row r="1047063" customFormat="1" x14ac:dyDescent="0.25"/>
    <row r="1047064" customFormat="1" x14ac:dyDescent="0.25"/>
    <row r="1047065" customFormat="1" x14ac:dyDescent="0.25"/>
    <row r="1047066" customFormat="1" x14ac:dyDescent="0.25"/>
    <row r="1047067" customFormat="1" x14ac:dyDescent="0.25"/>
    <row r="1047068" customFormat="1" x14ac:dyDescent="0.25"/>
    <row r="1047069" customFormat="1" x14ac:dyDescent="0.25"/>
    <row r="1047070" customFormat="1" x14ac:dyDescent="0.25"/>
    <row r="1047071" customFormat="1" x14ac:dyDescent="0.25"/>
    <row r="1047072" customFormat="1" x14ac:dyDescent="0.25"/>
    <row r="1047073" customFormat="1" x14ac:dyDescent="0.25"/>
    <row r="1047074" customFormat="1" x14ac:dyDescent="0.25"/>
    <row r="1047075" customFormat="1" x14ac:dyDescent="0.25"/>
    <row r="1047076" customFormat="1" x14ac:dyDescent="0.25"/>
    <row r="1047077" customFormat="1" x14ac:dyDescent="0.25"/>
    <row r="1047078" customFormat="1" x14ac:dyDescent="0.25"/>
    <row r="1047079" customFormat="1" x14ac:dyDescent="0.25"/>
    <row r="1047080" customFormat="1" x14ac:dyDescent="0.25"/>
    <row r="1047081" customFormat="1" x14ac:dyDescent="0.25"/>
    <row r="1047082" customFormat="1" x14ac:dyDescent="0.25"/>
    <row r="1047083" customFormat="1" x14ac:dyDescent="0.25"/>
    <row r="1047084" customFormat="1" x14ac:dyDescent="0.25"/>
    <row r="1047085" customFormat="1" x14ac:dyDescent="0.25"/>
    <row r="1047086" customFormat="1" x14ac:dyDescent="0.25"/>
    <row r="1047087" customFormat="1" x14ac:dyDescent="0.25"/>
    <row r="1047088" customFormat="1" x14ac:dyDescent="0.25"/>
    <row r="1047089" customFormat="1" x14ac:dyDescent="0.25"/>
    <row r="1047090" customFormat="1" x14ac:dyDescent="0.25"/>
    <row r="1047091" customFormat="1" x14ac:dyDescent="0.25"/>
    <row r="1047092" customFormat="1" x14ac:dyDescent="0.25"/>
    <row r="1047093" customFormat="1" x14ac:dyDescent="0.25"/>
    <row r="1047094" customFormat="1" x14ac:dyDescent="0.25"/>
    <row r="1047095" customFormat="1" x14ac:dyDescent="0.25"/>
    <row r="1047096" customFormat="1" x14ac:dyDescent="0.25"/>
    <row r="1047097" customFormat="1" x14ac:dyDescent="0.25"/>
    <row r="1047098" customFormat="1" x14ac:dyDescent="0.25"/>
    <row r="1047099" customFormat="1" x14ac:dyDescent="0.25"/>
    <row r="1047100" customFormat="1" x14ac:dyDescent="0.25"/>
    <row r="1047101" customFormat="1" x14ac:dyDescent="0.25"/>
    <row r="1047102" customFormat="1" x14ac:dyDescent="0.25"/>
    <row r="1047103" customFormat="1" x14ac:dyDescent="0.25"/>
    <row r="1047104" customFormat="1" x14ac:dyDescent="0.25"/>
    <row r="1047105" customFormat="1" x14ac:dyDescent="0.25"/>
    <row r="1047106" customFormat="1" x14ac:dyDescent="0.25"/>
    <row r="1047107" customFormat="1" x14ac:dyDescent="0.25"/>
    <row r="1047108" customFormat="1" x14ac:dyDescent="0.25"/>
    <row r="1047109" customFormat="1" x14ac:dyDescent="0.25"/>
    <row r="1047110" customFormat="1" x14ac:dyDescent="0.25"/>
    <row r="1047111" customFormat="1" x14ac:dyDescent="0.25"/>
    <row r="1047112" customFormat="1" x14ac:dyDescent="0.25"/>
    <row r="1047113" customFormat="1" x14ac:dyDescent="0.25"/>
    <row r="1047114" customFormat="1" x14ac:dyDescent="0.25"/>
    <row r="1047115" customFormat="1" x14ac:dyDescent="0.25"/>
    <row r="1047116" customFormat="1" x14ac:dyDescent="0.25"/>
    <row r="1047117" customFormat="1" x14ac:dyDescent="0.25"/>
    <row r="1047118" customFormat="1" x14ac:dyDescent="0.25"/>
    <row r="1047119" customFormat="1" x14ac:dyDescent="0.25"/>
    <row r="1047120" customFormat="1" x14ac:dyDescent="0.25"/>
    <row r="1047121" customFormat="1" x14ac:dyDescent="0.25"/>
    <row r="1047122" customFormat="1" x14ac:dyDescent="0.25"/>
    <row r="1047123" customFormat="1" x14ac:dyDescent="0.25"/>
    <row r="1047124" customFormat="1" x14ac:dyDescent="0.25"/>
    <row r="1047125" customFormat="1" x14ac:dyDescent="0.25"/>
    <row r="1047126" customFormat="1" x14ac:dyDescent="0.25"/>
    <row r="1047127" customFormat="1" x14ac:dyDescent="0.25"/>
    <row r="1047128" customFormat="1" x14ac:dyDescent="0.25"/>
    <row r="1047129" customFormat="1" x14ac:dyDescent="0.25"/>
    <row r="1047130" customFormat="1" x14ac:dyDescent="0.25"/>
    <row r="1047131" customFormat="1" x14ac:dyDescent="0.25"/>
    <row r="1047132" customFormat="1" x14ac:dyDescent="0.25"/>
    <row r="1047133" customFormat="1" x14ac:dyDescent="0.25"/>
    <row r="1047134" customFormat="1" x14ac:dyDescent="0.25"/>
    <row r="1047135" customFormat="1" x14ac:dyDescent="0.25"/>
    <row r="1047136" customFormat="1" x14ac:dyDescent="0.25"/>
    <row r="1047137" customFormat="1" x14ac:dyDescent="0.25"/>
    <row r="1047138" customFormat="1" x14ac:dyDescent="0.25"/>
    <row r="1047139" customFormat="1" x14ac:dyDescent="0.25"/>
    <row r="1047140" customFormat="1" x14ac:dyDescent="0.25"/>
    <row r="1047141" customFormat="1" x14ac:dyDescent="0.25"/>
    <row r="1047142" customFormat="1" x14ac:dyDescent="0.25"/>
    <row r="1047143" customFormat="1" x14ac:dyDescent="0.25"/>
    <row r="1047144" customFormat="1" x14ac:dyDescent="0.25"/>
    <row r="1047145" customFormat="1" x14ac:dyDescent="0.25"/>
    <row r="1047146" customFormat="1" x14ac:dyDescent="0.25"/>
    <row r="1047147" customFormat="1" x14ac:dyDescent="0.25"/>
    <row r="1047148" customFormat="1" x14ac:dyDescent="0.25"/>
    <row r="1047149" customFormat="1" x14ac:dyDescent="0.25"/>
    <row r="1047150" customFormat="1" x14ac:dyDescent="0.25"/>
    <row r="1047151" customFormat="1" x14ac:dyDescent="0.25"/>
    <row r="1047152" customFormat="1" x14ac:dyDescent="0.25"/>
    <row r="1047153" customFormat="1" x14ac:dyDescent="0.25"/>
    <row r="1047154" customFormat="1" x14ac:dyDescent="0.25"/>
    <row r="1047155" customFormat="1" x14ac:dyDescent="0.25"/>
    <row r="1047156" customFormat="1" x14ac:dyDescent="0.25"/>
    <row r="1047157" customFormat="1" x14ac:dyDescent="0.25"/>
    <row r="1047158" customFormat="1" x14ac:dyDescent="0.25"/>
    <row r="1047159" customFormat="1" x14ac:dyDescent="0.25"/>
    <row r="1047160" customFormat="1" x14ac:dyDescent="0.25"/>
    <row r="1047161" customFormat="1" x14ac:dyDescent="0.25"/>
    <row r="1047162" customFormat="1" x14ac:dyDescent="0.25"/>
    <row r="1047163" customFormat="1" x14ac:dyDescent="0.25"/>
    <row r="1047164" customFormat="1" x14ac:dyDescent="0.25"/>
    <row r="1047165" customFormat="1" x14ac:dyDescent="0.25"/>
    <row r="1047166" customFormat="1" x14ac:dyDescent="0.25"/>
    <row r="1047167" customFormat="1" x14ac:dyDescent="0.25"/>
    <row r="1047168" customFormat="1" x14ac:dyDescent="0.25"/>
    <row r="1047169" customFormat="1" x14ac:dyDescent="0.25"/>
    <row r="1047170" customFormat="1" x14ac:dyDescent="0.25"/>
    <row r="1047171" customFormat="1" x14ac:dyDescent="0.25"/>
    <row r="1047172" customFormat="1" x14ac:dyDescent="0.25"/>
    <row r="1047173" customFormat="1" x14ac:dyDescent="0.25"/>
    <row r="1047174" customFormat="1" x14ac:dyDescent="0.25"/>
    <row r="1047175" customFormat="1" x14ac:dyDescent="0.25"/>
    <row r="1047176" customFormat="1" x14ac:dyDescent="0.25"/>
    <row r="1047177" customFormat="1" x14ac:dyDescent="0.25"/>
    <row r="1047178" customFormat="1" x14ac:dyDescent="0.25"/>
    <row r="1047179" customFormat="1" x14ac:dyDescent="0.25"/>
    <row r="1047180" customFormat="1" x14ac:dyDescent="0.25"/>
    <row r="1047181" customFormat="1" x14ac:dyDescent="0.25"/>
    <row r="1047182" customFormat="1" x14ac:dyDescent="0.25"/>
    <row r="1047183" customFormat="1" x14ac:dyDescent="0.25"/>
    <row r="1047184" customFormat="1" x14ac:dyDescent="0.25"/>
    <row r="1047185" customFormat="1" x14ac:dyDescent="0.25"/>
    <row r="1047186" customFormat="1" x14ac:dyDescent="0.25"/>
    <row r="1047187" customFormat="1" x14ac:dyDescent="0.25"/>
    <row r="1047188" customFormat="1" x14ac:dyDescent="0.25"/>
    <row r="1047189" customFormat="1" x14ac:dyDescent="0.25"/>
    <row r="1047190" customFormat="1" x14ac:dyDescent="0.25"/>
    <row r="1047191" customFormat="1" x14ac:dyDescent="0.25"/>
    <row r="1047192" customFormat="1" x14ac:dyDescent="0.25"/>
    <row r="1047193" customFormat="1" x14ac:dyDescent="0.25"/>
    <row r="1047194" customFormat="1" x14ac:dyDescent="0.25"/>
    <row r="1047195" customFormat="1" x14ac:dyDescent="0.25"/>
    <row r="1047196" customFormat="1" x14ac:dyDescent="0.25"/>
    <row r="1047197" customFormat="1" x14ac:dyDescent="0.25"/>
    <row r="1047198" customFormat="1" x14ac:dyDescent="0.25"/>
    <row r="1047199" customFormat="1" x14ac:dyDescent="0.25"/>
    <row r="1047200" customFormat="1" x14ac:dyDescent="0.25"/>
    <row r="1047201" customFormat="1" x14ac:dyDescent="0.25"/>
    <row r="1047202" customFormat="1" x14ac:dyDescent="0.25"/>
    <row r="1047203" customFormat="1" x14ac:dyDescent="0.25"/>
    <row r="1047204" customFormat="1" x14ac:dyDescent="0.25"/>
    <row r="1047205" customFormat="1" x14ac:dyDescent="0.25"/>
    <row r="1047206" customFormat="1" x14ac:dyDescent="0.25"/>
    <row r="1047207" customFormat="1" x14ac:dyDescent="0.25"/>
    <row r="1047208" customFormat="1" x14ac:dyDescent="0.25"/>
    <row r="1047209" customFormat="1" x14ac:dyDescent="0.25"/>
    <row r="1047210" customFormat="1" x14ac:dyDescent="0.25"/>
    <row r="1047211" customFormat="1" x14ac:dyDescent="0.25"/>
    <row r="1047212" customFormat="1" x14ac:dyDescent="0.25"/>
    <row r="1047213" customFormat="1" x14ac:dyDescent="0.25"/>
    <row r="1047214" customFormat="1" x14ac:dyDescent="0.25"/>
    <row r="1047215" customFormat="1" x14ac:dyDescent="0.25"/>
    <row r="1047216" customFormat="1" x14ac:dyDescent="0.25"/>
    <row r="1047217" customFormat="1" x14ac:dyDescent="0.25"/>
    <row r="1047218" customFormat="1" x14ac:dyDescent="0.25"/>
    <row r="1047219" customFormat="1" x14ac:dyDescent="0.25"/>
    <row r="1047220" customFormat="1" x14ac:dyDescent="0.25"/>
    <row r="1047221" customFormat="1" x14ac:dyDescent="0.25"/>
    <row r="1047222" customFormat="1" x14ac:dyDescent="0.25"/>
    <row r="1047223" customFormat="1" x14ac:dyDescent="0.25"/>
    <row r="1047224" customFormat="1" x14ac:dyDescent="0.25"/>
    <row r="1047225" customFormat="1" x14ac:dyDescent="0.25"/>
    <row r="1047226" customFormat="1" x14ac:dyDescent="0.25"/>
    <row r="1047227" customFormat="1" x14ac:dyDescent="0.25"/>
    <row r="1047228" customFormat="1" x14ac:dyDescent="0.25"/>
    <row r="1047229" customFormat="1" x14ac:dyDescent="0.25"/>
    <row r="1047230" customFormat="1" x14ac:dyDescent="0.25"/>
    <row r="1047231" customFormat="1" x14ac:dyDescent="0.25"/>
    <row r="1047232" customFormat="1" x14ac:dyDescent="0.25"/>
    <row r="1047233" customFormat="1" x14ac:dyDescent="0.25"/>
    <row r="1047234" customFormat="1" x14ac:dyDescent="0.25"/>
    <row r="1047235" customFormat="1" x14ac:dyDescent="0.25"/>
    <row r="1047236" customFormat="1" x14ac:dyDescent="0.25"/>
    <row r="1047237" customFormat="1" x14ac:dyDescent="0.25"/>
    <row r="1047238" customFormat="1" x14ac:dyDescent="0.25"/>
    <row r="1047239" customFormat="1" x14ac:dyDescent="0.25"/>
    <row r="1047240" customFormat="1" x14ac:dyDescent="0.25"/>
    <row r="1047241" customFormat="1" x14ac:dyDescent="0.25"/>
    <row r="1047242" customFormat="1" x14ac:dyDescent="0.25"/>
    <row r="1047243" customFormat="1" x14ac:dyDescent="0.25"/>
    <row r="1047244" customFormat="1" x14ac:dyDescent="0.25"/>
    <row r="1047245" customFormat="1" x14ac:dyDescent="0.25"/>
    <row r="1047246" customFormat="1" x14ac:dyDescent="0.25"/>
    <row r="1047247" customFormat="1" x14ac:dyDescent="0.25"/>
    <row r="1047248" customFormat="1" x14ac:dyDescent="0.25"/>
    <row r="1047249" customFormat="1" x14ac:dyDescent="0.25"/>
    <row r="1047250" customFormat="1" x14ac:dyDescent="0.25"/>
    <row r="1047251" customFormat="1" x14ac:dyDescent="0.25"/>
    <row r="1047252" customFormat="1" x14ac:dyDescent="0.25"/>
    <row r="1047253" customFormat="1" x14ac:dyDescent="0.25"/>
    <row r="1047254" customFormat="1" x14ac:dyDescent="0.25"/>
    <row r="1047255" customFormat="1" x14ac:dyDescent="0.25"/>
    <row r="1047256" customFormat="1" x14ac:dyDescent="0.25"/>
    <row r="1047257" customFormat="1" x14ac:dyDescent="0.25"/>
    <row r="1047258" customFormat="1" x14ac:dyDescent="0.25"/>
    <row r="1047259" customFormat="1" x14ac:dyDescent="0.25"/>
    <row r="1047260" customFormat="1" x14ac:dyDescent="0.25"/>
    <row r="1047261" customFormat="1" x14ac:dyDescent="0.25"/>
    <row r="1047262" customFormat="1" x14ac:dyDescent="0.25"/>
    <row r="1047263" customFormat="1" x14ac:dyDescent="0.25"/>
    <row r="1047264" customFormat="1" x14ac:dyDescent="0.25"/>
    <row r="1047265" customFormat="1" x14ac:dyDescent="0.25"/>
    <row r="1047266" customFormat="1" x14ac:dyDescent="0.25"/>
    <row r="1047267" customFormat="1" x14ac:dyDescent="0.25"/>
    <row r="1047268" customFormat="1" x14ac:dyDescent="0.25"/>
    <row r="1047269" customFormat="1" x14ac:dyDescent="0.25"/>
    <row r="1047270" customFormat="1" x14ac:dyDescent="0.25"/>
    <row r="1047271" customFormat="1" x14ac:dyDescent="0.25"/>
    <row r="1047272" customFormat="1" x14ac:dyDescent="0.25"/>
    <row r="1047273" customFormat="1" x14ac:dyDescent="0.25"/>
    <row r="1047274" customFormat="1" x14ac:dyDescent="0.25"/>
    <row r="1047275" customFormat="1" x14ac:dyDescent="0.25"/>
    <row r="1047276" customFormat="1" x14ac:dyDescent="0.25"/>
    <row r="1047277" customFormat="1" x14ac:dyDescent="0.25"/>
    <row r="1047278" customFormat="1" x14ac:dyDescent="0.25"/>
    <row r="1047279" customFormat="1" x14ac:dyDescent="0.25"/>
    <row r="1047280" customFormat="1" x14ac:dyDescent="0.25"/>
    <row r="1047281" customFormat="1" x14ac:dyDescent="0.25"/>
    <row r="1047282" customFormat="1" x14ac:dyDescent="0.25"/>
    <row r="1047283" customFormat="1" x14ac:dyDescent="0.25"/>
    <row r="1047284" customFormat="1" x14ac:dyDescent="0.25"/>
    <row r="1047285" customFormat="1" x14ac:dyDescent="0.25"/>
    <row r="1047286" customFormat="1" x14ac:dyDescent="0.25"/>
    <row r="1047287" customFormat="1" x14ac:dyDescent="0.25"/>
    <row r="1047288" customFormat="1" x14ac:dyDescent="0.25"/>
    <row r="1047289" customFormat="1" x14ac:dyDescent="0.25"/>
    <row r="1047290" customFormat="1" x14ac:dyDescent="0.25"/>
    <row r="1047291" customFormat="1" x14ac:dyDescent="0.25"/>
    <row r="1047292" customFormat="1" x14ac:dyDescent="0.25"/>
    <row r="1047293" customFormat="1" x14ac:dyDescent="0.25"/>
    <row r="1047294" customFormat="1" x14ac:dyDescent="0.25"/>
    <row r="1047295" customFormat="1" x14ac:dyDescent="0.25"/>
    <row r="1047296" customFormat="1" x14ac:dyDescent="0.25"/>
    <row r="1047297" customFormat="1" x14ac:dyDescent="0.25"/>
    <row r="1047298" customFormat="1" x14ac:dyDescent="0.25"/>
    <row r="1047299" customFormat="1" x14ac:dyDescent="0.25"/>
    <row r="1047300" customFormat="1" x14ac:dyDescent="0.25"/>
    <row r="1047301" customFormat="1" x14ac:dyDescent="0.25"/>
    <row r="1047302" customFormat="1" x14ac:dyDescent="0.25"/>
    <row r="1047303" customFormat="1" x14ac:dyDescent="0.25"/>
    <row r="1047304" customFormat="1" x14ac:dyDescent="0.25"/>
    <row r="1047305" customFormat="1" x14ac:dyDescent="0.25"/>
    <row r="1047306" customFormat="1" x14ac:dyDescent="0.25"/>
    <row r="1047307" customFormat="1" x14ac:dyDescent="0.25"/>
    <row r="1047308" customFormat="1" x14ac:dyDescent="0.25"/>
    <row r="1047309" customFormat="1" x14ac:dyDescent="0.25"/>
    <row r="1047310" customFormat="1" x14ac:dyDescent="0.25"/>
    <row r="1047311" customFormat="1" x14ac:dyDescent="0.25"/>
    <row r="1047312" customFormat="1" x14ac:dyDescent="0.25"/>
    <row r="1047313" customFormat="1" x14ac:dyDescent="0.25"/>
    <row r="1047314" customFormat="1" x14ac:dyDescent="0.25"/>
    <row r="1047315" customFormat="1" x14ac:dyDescent="0.25"/>
    <row r="1047316" customFormat="1" x14ac:dyDescent="0.25"/>
    <row r="1047317" customFormat="1" x14ac:dyDescent="0.25"/>
    <row r="1047318" customFormat="1" x14ac:dyDescent="0.25"/>
    <row r="1047319" customFormat="1" x14ac:dyDescent="0.25"/>
    <row r="1047320" customFormat="1" x14ac:dyDescent="0.25"/>
    <row r="1047321" customFormat="1" x14ac:dyDescent="0.25"/>
    <row r="1047322" customFormat="1" x14ac:dyDescent="0.25"/>
    <row r="1047323" customFormat="1" x14ac:dyDescent="0.25"/>
    <row r="1047324" customFormat="1" x14ac:dyDescent="0.25"/>
    <row r="1047325" customFormat="1" x14ac:dyDescent="0.25"/>
    <row r="1047326" customFormat="1" x14ac:dyDescent="0.25"/>
    <row r="1047327" customFormat="1" x14ac:dyDescent="0.25"/>
    <row r="1047328" customFormat="1" x14ac:dyDescent="0.25"/>
    <row r="1047329" customFormat="1" x14ac:dyDescent="0.25"/>
    <row r="1047330" customFormat="1" x14ac:dyDescent="0.25"/>
    <row r="1047331" customFormat="1" x14ac:dyDescent="0.25"/>
    <row r="1047332" customFormat="1" x14ac:dyDescent="0.25"/>
    <row r="1047333" customFormat="1" x14ac:dyDescent="0.25"/>
    <row r="1047334" customFormat="1" x14ac:dyDescent="0.25"/>
    <row r="1047335" customFormat="1" x14ac:dyDescent="0.25"/>
    <row r="1047336" customFormat="1" x14ac:dyDescent="0.25"/>
    <row r="1047337" customFormat="1" x14ac:dyDescent="0.25"/>
    <row r="1047338" customFormat="1" x14ac:dyDescent="0.25"/>
    <row r="1047339" customFormat="1" x14ac:dyDescent="0.25"/>
    <row r="1047340" customFormat="1" x14ac:dyDescent="0.25"/>
    <row r="1047341" customFormat="1" x14ac:dyDescent="0.25"/>
    <row r="1047342" customFormat="1" x14ac:dyDescent="0.25"/>
    <row r="1047343" customFormat="1" x14ac:dyDescent="0.25"/>
    <row r="1047344" customFormat="1" x14ac:dyDescent="0.25"/>
    <row r="1047345" customFormat="1" x14ac:dyDescent="0.25"/>
    <row r="1047346" customFormat="1" x14ac:dyDescent="0.25"/>
    <row r="1047347" customFormat="1" x14ac:dyDescent="0.25"/>
    <row r="1047348" customFormat="1" x14ac:dyDescent="0.25"/>
    <row r="1047349" customFormat="1" x14ac:dyDescent="0.25"/>
    <row r="1047350" customFormat="1" x14ac:dyDescent="0.25"/>
    <row r="1047351" customFormat="1" x14ac:dyDescent="0.25"/>
    <row r="1047352" customFormat="1" x14ac:dyDescent="0.25"/>
    <row r="1047353" customFormat="1" x14ac:dyDescent="0.25"/>
    <row r="1047354" customFormat="1" x14ac:dyDescent="0.25"/>
    <row r="1047355" customFormat="1" x14ac:dyDescent="0.25"/>
    <row r="1047356" customFormat="1" x14ac:dyDescent="0.25"/>
    <row r="1047357" customFormat="1" x14ac:dyDescent="0.25"/>
    <row r="1047358" customFormat="1" x14ac:dyDescent="0.25"/>
    <row r="1047359" customFormat="1" x14ac:dyDescent="0.25"/>
    <row r="1047360" customFormat="1" x14ac:dyDescent="0.25"/>
    <row r="1047361" customFormat="1" x14ac:dyDescent="0.25"/>
    <row r="1047362" customFormat="1" x14ac:dyDescent="0.25"/>
    <row r="1047363" customFormat="1" x14ac:dyDescent="0.25"/>
    <row r="1047364" customFormat="1" x14ac:dyDescent="0.25"/>
    <row r="1047365" customFormat="1" x14ac:dyDescent="0.25"/>
    <row r="1047366" customFormat="1" x14ac:dyDescent="0.25"/>
    <row r="1047367" customFormat="1" x14ac:dyDescent="0.25"/>
    <row r="1047368" customFormat="1" x14ac:dyDescent="0.25"/>
    <row r="1047369" customFormat="1" x14ac:dyDescent="0.25"/>
    <row r="1047370" customFormat="1" x14ac:dyDescent="0.25"/>
    <row r="1047371" customFormat="1" x14ac:dyDescent="0.25"/>
    <row r="1047372" customFormat="1" x14ac:dyDescent="0.25"/>
    <row r="1047373" customFormat="1" x14ac:dyDescent="0.25"/>
    <row r="1047374" customFormat="1" x14ac:dyDescent="0.25"/>
    <row r="1047375" customFormat="1" x14ac:dyDescent="0.25"/>
    <row r="1047376" customFormat="1" x14ac:dyDescent="0.25"/>
    <row r="1047377" customFormat="1" x14ac:dyDescent="0.25"/>
    <row r="1047378" customFormat="1" x14ac:dyDescent="0.25"/>
    <row r="1047379" customFormat="1" x14ac:dyDescent="0.25"/>
    <row r="1047380" customFormat="1" x14ac:dyDescent="0.25"/>
    <row r="1047381" customFormat="1" x14ac:dyDescent="0.25"/>
    <row r="1047382" customFormat="1" x14ac:dyDescent="0.25"/>
    <row r="1047383" customFormat="1" x14ac:dyDescent="0.25"/>
    <row r="1047384" customFormat="1" x14ac:dyDescent="0.25"/>
    <row r="1047385" customFormat="1" x14ac:dyDescent="0.25"/>
    <row r="1047386" customFormat="1" x14ac:dyDescent="0.25"/>
    <row r="1047387" customFormat="1" x14ac:dyDescent="0.25"/>
    <row r="1047388" customFormat="1" x14ac:dyDescent="0.25"/>
    <row r="1047389" customFormat="1" x14ac:dyDescent="0.25"/>
    <row r="1047390" customFormat="1" x14ac:dyDescent="0.25"/>
    <row r="1047391" customFormat="1" x14ac:dyDescent="0.25"/>
    <row r="1047392" customFormat="1" x14ac:dyDescent="0.25"/>
    <row r="1047393" customFormat="1" x14ac:dyDescent="0.25"/>
    <row r="1047394" customFormat="1" x14ac:dyDescent="0.25"/>
    <row r="1047395" customFormat="1" x14ac:dyDescent="0.25"/>
    <row r="1047396" customFormat="1" x14ac:dyDescent="0.25"/>
    <row r="1047397" customFormat="1" x14ac:dyDescent="0.25"/>
    <row r="1047398" customFormat="1" x14ac:dyDescent="0.25"/>
    <row r="1047399" customFormat="1" x14ac:dyDescent="0.25"/>
    <row r="1047400" customFormat="1" x14ac:dyDescent="0.25"/>
    <row r="1047401" customFormat="1" x14ac:dyDescent="0.25"/>
    <row r="1047402" customFormat="1" x14ac:dyDescent="0.25"/>
    <row r="1047403" customFormat="1" x14ac:dyDescent="0.25"/>
    <row r="1047404" customFormat="1" x14ac:dyDescent="0.25"/>
    <row r="1047405" customFormat="1" x14ac:dyDescent="0.25"/>
    <row r="1047406" customFormat="1" x14ac:dyDescent="0.25"/>
    <row r="1047407" customFormat="1" x14ac:dyDescent="0.25"/>
    <row r="1047408" customFormat="1" x14ac:dyDescent="0.25"/>
    <row r="1047409" customFormat="1" x14ac:dyDescent="0.25"/>
    <row r="1047410" customFormat="1" x14ac:dyDescent="0.25"/>
    <row r="1047411" customFormat="1" x14ac:dyDescent="0.25"/>
    <row r="1047412" customFormat="1" x14ac:dyDescent="0.25"/>
    <row r="1047413" customFormat="1" x14ac:dyDescent="0.25"/>
    <row r="1047414" customFormat="1" x14ac:dyDescent="0.25"/>
    <row r="1047415" customFormat="1" x14ac:dyDescent="0.25"/>
    <row r="1047416" customFormat="1" x14ac:dyDescent="0.25"/>
    <row r="1047417" customFormat="1" x14ac:dyDescent="0.25"/>
    <row r="1047418" customFormat="1" x14ac:dyDescent="0.25"/>
    <row r="1047419" customFormat="1" x14ac:dyDescent="0.25"/>
    <row r="1047420" customFormat="1" x14ac:dyDescent="0.25"/>
    <row r="1047421" customFormat="1" x14ac:dyDescent="0.25"/>
    <row r="1047422" customFormat="1" x14ac:dyDescent="0.25"/>
    <row r="1047423" customFormat="1" x14ac:dyDescent="0.25"/>
    <row r="1047424" customFormat="1" x14ac:dyDescent="0.25"/>
    <row r="1047425" customFormat="1" x14ac:dyDescent="0.25"/>
    <row r="1047426" customFormat="1" x14ac:dyDescent="0.25"/>
    <row r="1047427" customFormat="1" x14ac:dyDescent="0.25"/>
    <row r="1047428" customFormat="1" x14ac:dyDescent="0.25"/>
    <row r="1047429" customFormat="1" x14ac:dyDescent="0.25"/>
    <row r="1047430" customFormat="1" x14ac:dyDescent="0.25"/>
    <row r="1047431" customFormat="1" x14ac:dyDescent="0.25"/>
    <row r="1047432" customFormat="1" x14ac:dyDescent="0.25"/>
    <row r="1047433" customFormat="1" x14ac:dyDescent="0.25"/>
    <row r="1047434" customFormat="1" x14ac:dyDescent="0.25"/>
    <row r="1047435" customFormat="1" x14ac:dyDescent="0.25"/>
    <row r="1047436" customFormat="1" x14ac:dyDescent="0.25"/>
    <row r="1047437" customFormat="1" x14ac:dyDescent="0.25"/>
    <row r="1047438" customFormat="1" x14ac:dyDescent="0.25"/>
    <row r="1047439" customFormat="1" x14ac:dyDescent="0.25"/>
    <row r="1047440" customFormat="1" x14ac:dyDescent="0.25"/>
    <row r="1047441" customFormat="1" x14ac:dyDescent="0.25"/>
    <row r="1047442" customFormat="1" x14ac:dyDescent="0.25"/>
    <row r="1047443" customFormat="1" x14ac:dyDescent="0.25"/>
    <row r="1047444" customFormat="1" x14ac:dyDescent="0.25"/>
    <row r="1047445" customFormat="1" x14ac:dyDescent="0.25"/>
    <row r="1047446" customFormat="1" x14ac:dyDescent="0.25"/>
    <row r="1047447" customFormat="1" x14ac:dyDescent="0.25"/>
    <row r="1047448" customFormat="1" x14ac:dyDescent="0.25"/>
    <row r="1047449" customFormat="1" x14ac:dyDescent="0.25"/>
    <row r="1047450" customFormat="1" x14ac:dyDescent="0.25"/>
    <row r="1047451" customFormat="1" x14ac:dyDescent="0.25"/>
    <row r="1047452" customFormat="1" x14ac:dyDescent="0.25"/>
    <row r="1047453" customFormat="1" x14ac:dyDescent="0.25"/>
    <row r="1047454" customFormat="1" x14ac:dyDescent="0.25"/>
    <row r="1047455" customFormat="1" x14ac:dyDescent="0.25"/>
    <row r="1047456" customFormat="1" x14ac:dyDescent="0.25"/>
    <row r="1047457" customFormat="1" x14ac:dyDescent="0.25"/>
    <row r="1047458" customFormat="1" x14ac:dyDescent="0.25"/>
    <row r="1047459" customFormat="1" x14ac:dyDescent="0.25"/>
    <row r="1047460" customFormat="1" x14ac:dyDescent="0.25"/>
    <row r="1047461" customFormat="1" x14ac:dyDescent="0.25"/>
    <row r="1047462" customFormat="1" x14ac:dyDescent="0.25"/>
    <row r="1047463" customFormat="1" x14ac:dyDescent="0.25"/>
    <row r="1047464" customFormat="1" x14ac:dyDescent="0.25"/>
    <row r="1047465" customFormat="1" x14ac:dyDescent="0.25"/>
    <row r="1047466" customFormat="1" x14ac:dyDescent="0.25"/>
    <row r="1047467" customFormat="1" x14ac:dyDescent="0.25"/>
    <row r="1047468" customFormat="1" x14ac:dyDescent="0.25"/>
    <row r="1047469" customFormat="1" x14ac:dyDescent="0.25"/>
    <row r="1047470" customFormat="1" x14ac:dyDescent="0.25"/>
    <row r="1047471" customFormat="1" x14ac:dyDescent="0.25"/>
    <row r="1047472" customFormat="1" x14ac:dyDescent="0.25"/>
    <row r="1047473" customFormat="1" x14ac:dyDescent="0.25"/>
    <row r="1047474" customFormat="1" x14ac:dyDescent="0.25"/>
    <row r="1047475" customFormat="1" x14ac:dyDescent="0.25"/>
    <row r="1047476" customFormat="1" x14ac:dyDescent="0.25"/>
    <row r="1047477" customFormat="1" x14ac:dyDescent="0.25"/>
    <row r="1047478" customFormat="1" x14ac:dyDescent="0.25"/>
    <row r="1047479" customFormat="1" x14ac:dyDescent="0.25"/>
    <row r="1047480" customFormat="1" x14ac:dyDescent="0.25"/>
    <row r="1047481" customFormat="1" x14ac:dyDescent="0.25"/>
    <row r="1047482" customFormat="1" x14ac:dyDescent="0.25"/>
    <row r="1047483" customFormat="1" x14ac:dyDescent="0.25"/>
    <row r="1047484" customFormat="1" x14ac:dyDescent="0.25"/>
    <row r="1047485" customFormat="1" x14ac:dyDescent="0.25"/>
    <row r="1047486" customFormat="1" x14ac:dyDescent="0.25"/>
    <row r="1047487" customFormat="1" x14ac:dyDescent="0.25"/>
    <row r="1047488" customFormat="1" x14ac:dyDescent="0.25"/>
    <row r="1047489" customFormat="1" x14ac:dyDescent="0.25"/>
    <row r="1047490" customFormat="1" x14ac:dyDescent="0.25"/>
    <row r="1047491" customFormat="1" x14ac:dyDescent="0.25"/>
    <row r="1047492" customFormat="1" x14ac:dyDescent="0.25"/>
    <row r="1047493" customFormat="1" x14ac:dyDescent="0.25"/>
    <row r="1047494" customFormat="1" x14ac:dyDescent="0.25"/>
    <row r="1047495" customFormat="1" x14ac:dyDescent="0.25"/>
    <row r="1047496" customFormat="1" x14ac:dyDescent="0.25"/>
    <row r="1047497" customFormat="1" x14ac:dyDescent="0.25"/>
    <row r="1047498" customFormat="1" x14ac:dyDescent="0.25"/>
    <row r="1047499" customFormat="1" x14ac:dyDescent="0.25"/>
    <row r="1047500" customFormat="1" x14ac:dyDescent="0.25"/>
    <row r="1047501" customFormat="1" x14ac:dyDescent="0.25"/>
    <row r="1047502" customFormat="1" x14ac:dyDescent="0.25"/>
    <row r="1047503" customFormat="1" x14ac:dyDescent="0.25"/>
    <row r="1047504" customFormat="1" x14ac:dyDescent="0.25"/>
    <row r="1047505" customFormat="1" x14ac:dyDescent="0.25"/>
    <row r="1047506" customFormat="1" x14ac:dyDescent="0.25"/>
    <row r="1047507" customFormat="1" x14ac:dyDescent="0.25"/>
    <row r="1047508" customFormat="1" x14ac:dyDescent="0.25"/>
    <row r="1047509" customFormat="1" x14ac:dyDescent="0.25"/>
    <row r="1047510" customFormat="1" x14ac:dyDescent="0.25"/>
    <row r="1047511" customFormat="1" x14ac:dyDescent="0.25"/>
    <row r="1047512" customFormat="1" x14ac:dyDescent="0.25"/>
    <row r="1047513" customFormat="1" x14ac:dyDescent="0.25"/>
    <row r="1047514" customFormat="1" x14ac:dyDescent="0.25"/>
    <row r="1047515" customFormat="1" x14ac:dyDescent="0.25"/>
    <row r="1047516" customFormat="1" x14ac:dyDescent="0.25"/>
    <row r="1047517" customFormat="1" x14ac:dyDescent="0.25"/>
    <row r="1047518" customFormat="1" x14ac:dyDescent="0.25"/>
    <row r="1047519" customFormat="1" x14ac:dyDescent="0.25"/>
    <row r="1047520" customFormat="1" x14ac:dyDescent="0.25"/>
    <row r="1047521" customFormat="1" x14ac:dyDescent="0.25"/>
    <row r="1047522" customFormat="1" x14ac:dyDescent="0.25"/>
    <row r="1047523" customFormat="1" x14ac:dyDescent="0.25"/>
    <row r="1047524" customFormat="1" x14ac:dyDescent="0.25"/>
    <row r="1047525" customFormat="1" x14ac:dyDescent="0.25"/>
    <row r="1047526" customFormat="1" x14ac:dyDescent="0.25"/>
    <row r="1047527" customFormat="1" x14ac:dyDescent="0.25"/>
    <row r="1047528" customFormat="1" x14ac:dyDescent="0.25"/>
    <row r="1047529" customFormat="1" x14ac:dyDescent="0.25"/>
    <row r="1047530" customFormat="1" x14ac:dyDescent="0.25"/>
    <row r="1047531" customFormat="1" x14ac:dyDescent="0.25"/>
    <row r="1047532" customFormat="1" x14ac:dyDescent="0.25"/>
    <row r="1047533" customFormat="1" x14ac:dyDescent="0.25"/>
    <row r="1047534" customFormat="1" x14ac:dyDescent="0.25"/>
    <row r="1047535" customFormat="1" x14ac:dyDescent="0.25"/>
    <row r="1047536" customFormat="1" x14ac:dyDescent="0.25"/>
    <row r="1047537" customFormat="1" x14ac:dyDescent="0.25"/>
    <row r="1047538" customFormat="1" x14ac:dyDescent="0.25"/>
    <row r="1047539" customFormat="1" x14ac:dyDescent="0.25"/>
    <row r="1047540" customFormat="1" x14ac:dyDescent="0.25"/>
    <row r="1047541" customFormat="1" x14ac:dyDescent="0.25"/>
    <row r="1047542" customFormat="1" x14ac:dyDescent="0.25"/>
    <row r="1047543" customFormat="1" x14ac:dyDescent="0.25"/>
    <row r="1047544" customFormat="1" x14ac:dyDescent="0.25"/>
    <row r="1047545" customFormat="1" x14ac:dyDescent="0.25"/>
    <row r="1047546" customFormat="1" x14ac:dyDescent="0.25"/>
    <row r="1047547" customFormat="1" x14ac:dyDescent="0.25"/>
    <row r="1047548" customFormat="1" x14ac:dyDescent="0.25"/>
    <row r="1047549" customFormat="1" x14ac:dyDescent="0.25"/>
    <row r="1047550" customFormat="1" x14ac:dyDescent="0.25"/>
    <row r="1047551" customFormat="1" x14ac:dyDescent="0.25"/>
    <row r="1047552" customFormat="1" x14ac:dyDescent="0.25"/>
    <row r="1047553" customFormat="1" x14ac:dyDescent="0.25"/>
    <row r="1047554" customFormat="1" x14ac:dyDescent="0.25"/>
    <row r="1047555" customFormat="1" x14ac:dyDescent="0.25"/>
    <row r="1047556" customFormat="1" x14ac:dyDescent="0.25"/>
    <row r="1047557" customFormat="1" x14ac:dyDescent="0.25"/>
    <row r="1047558" customFormat="1" x14ac:dyDescent="0.25"/>
    <row r="1047559" customFormat="1" x14ac:dyDescent="0.25"/>
    <row r="1047560" customFormat="1" x14ac:dyDescent="0.25"/>
    <row r="1047561" customFormat="1" x14ac:dyDescent="0.25"/>
    <row r="1047562" customFormat="1" x14ac:dyDescent="0.25"/>
    <row r="1047563" customFormat="1" x14ac:dyDescent="0.25"/>
    <row r="1047564" customFormat="1" x14ac:dyDescent="0.25"/>
    <row r="1047565" customFormat="1" x14ac:dyDescent="0.25"/>
    <row r="1047566" customFormat="1" x14ac:dyDescent="0.25"/>
    <row r="1047567" customFormat="1" x14ac:dyDescent="0.25"/>
    <row r="1047568" customFormat="1" x14ac:dyDescent="0.25"/>
    <row r="1047569" customFormat="1" x14ac:dyDescent="0.25"/>
    <row r="1047570" customFormat="1" x14ac:dyDescent="0.25"/>
    <row r="1047571" customFormat="1" x14ac:dyDescent="0.25"/>
    <row r="1047572" customFormat="1" x14ac:dyDescent="0.25"/>
    <row r="1047573" customFormat="1" x14ac:dyDescent="0.25"/>
    <row r="1047574" customFormat="1" x14ac:dyDescent="0.25"/>
    <row r="1047575" customFormat="1" x14ac:dyDescent="0.25"/>
    <row r="1047576" customFormat="1" x14ac:dyDescent="0.25"/>
    <row r="1047577" customFormat="1" x14ac:dyDescent="0.25"/>
    <row r="1047578" customFormat="1" x14ac:dyDescent="0.25"/>
    <row r="1047579" customFormat="1" x14ac:dyDescent="0.25"/>
    <row r="1047580" customFormat="1" x14ac:dyDescent="0.25"/>
    <row r="1047581" customFormat="1" x14ac:dyDescent="0.25"/>
    <row r="1047582" customFormat="1" x14ac:dyDescent="0.25"/>
    <row r="1047583" customFormat="1" x14ac:dyDescent="0.25"/>
    <row r="1047584" customFormat="1" x14ac:dyDescent="0.25"/>
    <row r="1047585" customFormat="1" x14ac:dyDescent="0.25"/>
    <row r="1047586" customFormat="1" x14ac:dyDescent="0.25"/>
    <row r="1047587" customFormat="1" x14ac:dyDescent="0.25"/>
    <row r="1047588" customFormat="1" x14ac:dyDescent="0.25"/>
    <row r="1047589" customFormat="1" x14ac:dyDescent="0.25"/>
    <row r="1047590" customFormat="1" x14ac:dyDescent="0.25"/>
    <row r="1047591" customFormat="1" x14ac:dyDescent="0.25"/>
    <row r="1047592" customFormat="1" x14ac:dyDescent="0.25"/>
    <row r="1047593" customFormat="1" x14ac:dyDescent="0.25"/>
    <row r="1047594" customFormat="1" x14ac:dyDescent="0.25"/>
    <row r="1047595" customFormat="1" x14ac:dyDescent="0.25"/>
    <row r="1047596" customFormat="1" x14ac:dyDescent="0.25"/>
    <row r="1047597" customFormat="1" x14ac:dyDescent="0.25"/>
    <row r="1047598" customFormat="1" x14ac:dyDescent="0.25"/>
    <row r="1047599" customFormat="1" x14ac:dyDescent="0.25"/>
    <row r="1047600" customFormat="1" x14ac:dyDescent="0.25"/>
    <row r="1047601" customFormat="1" x14ac:dyDescent="0.25"/>
    <row r="1047602" customFormat="1" x14ac:dyDescent="0.25"/>
    <row r="1047603" customFormat="1" x14ac:dyDescent="0.25"/>
    <row r="1047604" customFormat="1" x14ac:dyDescent="0.25"/>
    <row r="1047605" customFormat="1" x14ac:dyDescent="0.25"/>
    <row r="1047606" customFormat="1" x14ac:dyDescent="0.25"/>
    <row r="1047607" customFormat="1" x14ac:dyDescent="0.25"/>
    <row r="1047608" customFormat="1" x14ac:dyDescent="0.25"/>
    <row r="1047609" customFormat="1" x14ac:dyDescent="0.25"/>
    <row r="1047610" customFormat="1" x14ac:dyDescent="0.25"/>
    <row r="1047611" customFormat="1" x14ac:dyDescent="0.25"/>
    <row r="1047612" customFormat="1" x14ac:dyDescent="0.25"/>
    <row r="1047613" customFormat="1" x14ac:dyDescent="0.25"/>
    <row r="1047614" customFormat="1" x14ac:dyDescent="0.25"/>
    <row r="1047615" customFormat="1" x14ac:dyDescent="0.25"/>
    <row r="1047616" customFormat="1" x14ac:dyDescent="0.25"/>
    <row r="1047617" customFormat="1" x14ac:dyDescent="0.25"/>
    <row r="1047618" customFormat="1" x14ac:dyDescent="0.25"/>
    <row r="1047619" customFormat="1" x14ac:dyDescent="0.25"/>
    <row r="1047620" customFormat="1" x14ac:dyDescent="0.25"/>
    <row r="1047621" customFormat="1" x14ac:dyDescent="0.25"/>
    <row r="1047622" customFormat="1" x14ac:dyDescent="0.25"/>
    <row r="1047623" customFormat="1" x14ac:dyDescent="0.25"/>
    <row r="1047624" customFormat="1" x14ac:dyDescent="0.25"/>
    <row r="1047625" customFormat="1" x14ac:dyDescent="0.25"/>
    <row r="1047626" customFormat="1" x14ac:dyDescent="0.25"/>
    <row r="1047627" customFormat="1" x14ac:dyDescent="0.25"/>
    <row r="1047628" customFormat="1" x14ac:dyDescent="0.25"/>
    <row r="1047629" customFormat="1" x14ac:dyDescent="0.25"/>
    <row r="1047630" customFormat="1" x14ac:dyDescent="0.25"/>
    <row r="1047631" customFormat="1" x14ac:dyDescent="0.25"/>
    <row r="1047632" customFormat="1" x14ac:dyDescent="0.25"/>
    <row r="1047633" customFormat="1" x14ac:dyDescent="0.25"/>
    <row r="1047634" customFormat="1" x14ac:dyDescent="0.25"/>
    <row r="1047635" customFormat="1" x14ac:dyDescent="0.25"/>
    <row r="1047636" customFormat="1" x14ac:dyDescent="0.25"/>
    <row r="1047637" customFormat="1" x14ac:dyDescent="0.25"/>
    <row r="1047638" customFormat="1" x14ac:dyDescent="0.25"/>
    <row r="1047639" customFormat="1" x14ac:dyDescent="0.25"/>
    <row r="1047640" customFormat="1" x14ac:dyDescent="0.25"/>
    <row r="1047641" customFormat="1" x14ac:dyDescent="0.25"/>
    <row r="1047642" customFormat="1" x14ac:dyDescent="0.25"/>
    <row r="1047643" customFormat="1" x14ac:dyDescent="0.25"/>
    <row r="1047644" customFormat="1" x14ac:dyDescent="0.25"/>
    <row r="1047645" customFormat="1" x14ac:dyDescent="0.25"/>
    <row r="1047646" customFormat="1" x14ac:dyDescent="0.25"/>
    <row r="1047647" customFormat="1" x14ac:dyDescent="0.25"/>
    <row r="1047648" customFormat="1" x14ac:dyDescent="0.25"/>
    <row r="1047649" customFormat="1" x14ac:dyDescent="0.25"/>
    <row r="1047650" customFormat="1" x14ac:dyDescent="0.25"/>
    <row r="1047651" customFormat="1" x14ac:dyDescent="0.25"/>
    <row r="1047652" customFormat="1" x14ac:dyDescent="0.25"/>
    <row r="1047653" customFormat="1" x14ac:dyDescent="0.25"/>
    <row r="1047654" customFormat="1" x14ac:dyDescent="0.25"/>
    <row r="1047655" customFormat="1" x14ac:dyDescent="0.25"/>
    <row r="1047656" customFormat="1" x14ac:dyDescent="0.25"/>
    <row r="1047657" customFormat="1" x14ac:dyDescent="0.25"/>
    <row r="1047658" customFormat="1" x14ac:dyDescent="0.25"/>
    <row r="1047659" customFormat="1" x14ac:dyDescent="0.25"/>
    <row r="1047660" customFormat="1" x14ac:dyDescent="0.25"/>
    <row r="1047661" customFormat="1" x14ac:dyDescent="0.25"/>
    <row r="1047662" customFormat="1" x14ac:dyDescent="0.25"/>
    <row r="1047663" customFormat="1" x14ac:dyDescent="0.25"/>
    <row r="1047664" customFormat="1" x14ac:dyDescent="0.25"/>
    <row r="1047665" customFormat="1" x14ac:dyDescent="0.25"/>
    <row r="1047666" customFormat="1" x14ac:dyDescent="0.25"/>
    <row r="1047667" customFormat="1" x14ac:dyDescent="0.25"/>
    <row r="1047668" customFormat="1" x14ac:dyDescent="0.25"/>
    <row r="1047669" customFormat="1" x14ac:dyDescent="0.25"/>
    <row r="1047670" customFormat="1" x14ac:dyDescent="0.25"/>
    <row r="1047671" customFormat="1" x14ac:dyDescent="0.25"/>
    <row r="1047672" customFormat="1" x14ac:dyDescent="0.25"/>
    <row r="1047673" customFormat="1" x14ac:dyDescent="0.25"/>
    <row r="1047674" customFormat="1" x14ac:dyDescent="0.25"/>
    <row r="1047675" customFormat="1" x14ac:dyDescent="0.25"/>
    <row r="1047676" customFormat="1" x14ac:dyDescent="0.25"/>
    <row r="1047677" customFormat="1" x14ac:dyDescent="0.25"/>
    <row r="1047678" customFormat="1" x14ac:dyDescent="0.25"/>
    <row r="1047679" customFormat="1" x14ac:dyDescent="0.25"/>
    <row r="1047680" customFormat="1" x14ac:dyDescent="0.25"/>
    <row r="1047681" customFormat="1" x14ac:dyDescent="0.25"/>
    <row r="1047682" customFormat="1" x14ac:dyDescent="0.25"/>
    <row r="1047683" customFormat="1" x14ac:dyDescent="0.25"/>
    <row r="1047684" customFormat="1" x14ac:dyDescent="0.25"/>
    <row r="1047685" customFormat="1" x14ac:dyDescent="0.25"/>
    <row r="1047686" customFormat="1" x14ac:dyDescent="0.25"/>
    <row r="1047687" customFormat="1" x14ac:dyDescent="0.25"/>
    <row r="1047688" customFormat="1" x14ac:dyDescent="0.25"/>
    <row r="1047689" customFormat="1" x14ac:dyDescent="0.25"/>
    <row r="1047690" customFormat="1" x14ac:dyDescent="0.25"/>
    <row r="1047691" customFormat="1" x14ac:dyDescent="0.25"/>
    <row r="1047692" customFormat="1" x14ac:dyDescent="0.25"/>
    <row r="1047693" customFormat="1" x14ac:dyDescent="0.25"/>
    <row r="1047694" customFormat="1" x14ac:dyDescent="0.25"/>
    <row r="1047695" customFormat="1" x14ac:dyDescent="0.25"/>
    <row r="1047696" customFormat="1" x14ac:dyDescent="0.25"/>
    <row r="1047697" customFormat="1" x14ac:dyDescent="0.25"/>
    <row r="1047698" customFormat="1" x14ac:dyDescent="0.25"/>
    <row r="1047699" customFormat="1" x14ac:dyDescent="0.25"/>
    <row r="1047700" customFormat="1" x14ac:dyDescent="0.25"/>
    <row r="1047701" customFormat="1" x14ac:dyDescent="0.25"/>
    <row r="1047702" customFormat="1" x14ac:dyDescent="0.25"/>
    <row r="1047703" customFormat="1" x14ac:dyDescent="0.25"/>
    <row r="1047704" customFormat="1" x14ac:dyDescent="0.25"/>
    <row r="1047705" customFormat="1" x14ac:dyDescent="0.25"/>
    <row r="1047706" customFormat="1" x14ac:dyDescent="0.25"/>
    <row r="1047707" customFormat="1" x14ac:dyDescent="0.25"/>
    <row r="1047708" customFormat="1" x14ac:dyDescent="0.25"/>
    <row r="1047709" customFormat="1" x14ac:dyDescent="0.25"/>
    <row r="1047710" customFormat="1" x14ac:dyDescent="0.25"/>
    <row r="1047711" customFormat="1" x14ac:dyDescent="0.25"/>
    <row r="1047712" customFormat="1" x14ac:dyDescent="0.25"/>
    <row r="1047713" customFormat="1" x14ac:dyDescent="0.25"/>
    <row r="1047714" customFormat="1" x14ac:dyDescent="0.25"/>
    <row r="1047715" customFormat="1" x14ac:dyDescent="0.25"/>
    <row r="1047716" customFormat="1" x14ac:dyDescent="0.25"/>
    <row r="1047717" customFormat="1" x14ac:dyDescent="0.25"/>
    <row r="1047718" customFormat="1" x14ac:dyDescent="0.25"/>
    <row r="1047719" customFormat="1" x14ac:dyDescent="0.25"/>
    <row r="1047720" customFormat="1" x14ac:dyDescent="0.25"/>
    <row r="1047721" customFormat="1" x14ac:dyDescent="0.25"/>
    <row r="1047722" customFormat="1" x14ac:dyDescent="0.25"/>
    <row r="1047723" customFormat="1" x14ac:dyDescent="0.25"/>
    <row r="1047724" customFormat="1" x14ac:dyDescent="0.25"/>
    <row r="1047725" customFormat="1" x14ac:dyDescent="0.25"/>
    <row r="1047726" customFormat="1" x14ac:dyDescent="0.25"/>
    <row r="1047727" customFormat="1" x14ac:dyDescent="0.25"/>
    <row r="1047728" customFormat="1" x14ac:dyDescent="0.25"/>
    <row r="1047729" customFormat="1" x14ac:dyDescent="0.25"/>
    <row r="1047730" customFormat="1" x14ac:dyDescent="0.25"/>
    <row r="1047731" customFormat="1" x14ac:dyDescent="0.25"/>
    <row r="1047732" customFormat="1" x14ac:dyDescent="0.25"/>
    <row r="1047733" customFormat="1" x14ac:dyDescent="0.25"/>
    <row r="1047734" customFormat="1" x14ac:dyDescent="0.25"/>
    <row r="1047735" customFormat="1" x14ac:dyDescent="0.25"/>
    <row r="1047736" customFormat="1" x14ac:dyDescent="0.25"/>
    <row r="1047737" customFormat="1" x14ac:dyDescent="0.25"/>
    <row r="1047738" customFormat="1" x14ac:dyDescent="0.25"/>
    <row r="1047739" customFormat="1" x14ac:dyDescent="0.25"/>
    <row r="1047740" customFormat="1" x14ac:dyDescent="0.25"/>
    <row r="1047741" customFormat="1" x14ac:dyDescent="0.25"/>
    <row r="1047742" customFormat="1" x14ac:dyDescent="0.25"/>
    <row r="1047743" customFormat="1" x14ac:dyDescent="0.25"/>
    <row r="1047744" customFormat="1" x14ac:dyDescent="0.25"/>
    <row r="1047745" customFormat="1" x14ac:dyDescent="0.25"/>
    <row r="1047746" customFormat="1" x14ac:dyDescent="0.25"/>
    <row r="1047747" customFormat="1" x14ac:dyDescent="0.25"/>
    <row r="1047748" customFormat="1" x14ac:dyDescent="0.25"/>
    <row r="1047749" customFormat="1" x14ac:dyDescent="0.25"/>
    <row r="1047750" customFormat="1" x14ac:dyDescent="0.25"/>
    <row r="1047751" customFormat="1" x14ac:dyDescent="0.25"/>
    <row r="1047752" customFormat="1" x14ac:dyDescent="0.25"/>
    <row r="1047753" customFormat="1" x14ac:dyDescent="0.25"/>
    <row r="1047754" customFormat="1" x14ac:dyDescent="0.25"/>
    <row r="1047755" customFormat="1" x14ac:dyDescent="0.25"/>
    <row r="1047756" customFormat="1" x14ac:dyDescent="0.25"/>
    <row r="1047757" customFormat="1" x14ac:dyDescent="0.25"/>
    <row r="1047758" customFormat="1" x14ac:dyDescent="0.25"/>
    <row r="1047759" customFormat="1" x14ac:dyDescent="0.25"/>
    <row r="1047760" customFormat="1" x14ac:dyDescent="0.25"/>
    <row r="1047761" customFormat="1" x14ac:dyDescent="0.25"/>
    <row r="1047762" customFormat="1" x14ac:dyDescent="0.25"/>
    <row r="1047763" customFormat="1" x14ac:dyDescent="0.25"/>
    <row r="1047764" customFormat="1" x14ac:dyDescent="0.25"/>
    <row r="1047765" customFormat="1" x14ac:dyDescent="0.25"/>
    <row r="1047766" customFormat="1" x14ac:dyDescent="0.25"/>
    <row r="1047767" customFormat="1" x14ac:dyDescent="0.25"/>
    <row r="1047768" customFormat="1" x14ac:dyDescent="0.25"/>
    <row r="1047769" customFormat="1" x14ac:dyDescent="0.25"/>
    <row r="1047770" customFormat="1" x14ac:dyDescent="0.25"/>
    <row r="1047771" customFormat="1" x14ac:dyDescent="0.25"/>
    <row r="1047772" customFormat="1" x14ac:dyDescent="0.25"/>
    <row r="1047773" customFormat="1" x14ac:dyDescent="0.25"/>
    <row r="1047774" customFormat="1" x14ac:dyDescent="0.25"/>
    <row r="1047775" customFormat="1" x14ac:dyDescent="0.25"/>
    <row r="1047776" customFormat="1" x14ac:dyDescent="0.25"/>
    <row r="1047777" customFormat="1" x14ac:dyDescent="0.25"/>
    <row r="1047778" customFormat="1" x14ac:dyDescent="0.25"/>
    <row r="1047779" customFormat="1" x14ac:dyDescent="0.25"/>
    <row r="1047780" customFormat="1" x14ac:dyDescent="0.25"/>
    <row r="1047781" customFormat="1" x14ac:dyDescent="0.25"/>
    <row r="1047782" customFormat="1" x14ac:dyDescent="0.25"/>
    <row r="1047783" customFormat="1" x14ac:dyDescent="0.25"/>
    <row r="1047784" customFormat="1" x14ac:dyDescent="0.25"/>
    <row r="1047785" customFormat="1" x14ac:dyDescent="0.25"/>
    <row r="1047786" customFormat="1" x14ac:dyDescent="0.25"/>
    <row r="1047787" customFormat="1" x14ac:dyDescent="0.25"/>
    <row r="1047788" customFormat="1" x14ac:dyDescent="0.25"/>
    <row r="1047789" customFormat="1" x14ac:dyDescent="0.25"/>
    <row r="1047790" customFormat="1" x14ac:dyDescent="0.25"/>
    <row r="1047791" customFormat="1" x14ac:dyDescent="0.25"/>
    <row r="1047792" customFormat="1" x14ac:dyDescent="0.25"/>
    <row r="1047793" customFormat="1" x14ac:dyDescent="0.25"/>
    <row r="1047794" customFormat="1" x14ac:dyDescent="0.25"/>
    <row r="1047795" customFormat="1" x14ac:dyDescent="0.25"/>
    <row r="1047796" customFormat="1" x14ac:dyDescent="0.25"/>
    <row r="1047797" customFormat="1" x14ac:dyDescent="0.25"/>
    <row r="1047798" customFormat="1" x14ac:dyDescent="0.25"/>
    <row r="1047799" customFormat="1" x14ac:dyDescent="0.25"/>
    <row r="1047800" customFormat="1" x14ac:dyDescent="0.25"/>
    <row r="1047801" customFormat="1" x14ac:dyDescent="0.25"/>
    <row r="1047802" customFormat="1" x14ac:dyDescent="0.25"/>
    <row r="1047803" customFormat="1" x14ac:dyDescent="0.25"/>
    <row r="1047804" customFormat="1" x14ac:dyDescent="0.25"/>
    <row r="1047805" customFormat="1" x14ac:dyDescent="0.25"/>
    <row r="1047806" customFormat="1" x14ac:dyDescent="0.25"/>
    <row r="1047807" customFormat="1" x14ac:dyDescent="0.25"/>
    <row r="1047808" customFormat="1" x14ac:dyDescent="0.25"/>
    <row r="1047809" customFormat="1" x14ac:dyDescent="0.25"/>
    <row r="1047810" customFormat="1" x14ac:dyDescent="0.25"/>
    <row r="1047811" customFormat="1" x14ac:dyDescent="0.25"/>
    <row r="1047812" customFormat="1" x14ac:dyDescent="0.25"/>
    <row r="1047813" customFormat="1" x14ac:dyDescent="0.25"/>
    <row r="1047814" customFormat="1" x14ac:dyDescent="0.25"/>
    <row r="1047815" customFormat="1" x14ac:dyDescent="0.25"/>
    <row r="1047816" customFormat="1" x14ac:dyDescent="0.25"/>
    <row r="1047817" customFormat="1" x14ac:dyDescent="0.25"/>
    <row r="1047818" customFormat="1" x14ac:dyDescent="0.25"/>
    <row r="1047819" customFormat="1" x14ac:dyDescent="0.25"/>
    <row r="1047820" customFormat="1" x14ac:dyDescent="0.25"/>
    <row r="1047821" customFormat="1" x14ac:dyDescent="0.25"/>
    <row r="1047822" customFormat="1" x14ac:dyDescent="0.25"/>
    <row r="1047823" customFormat="1" x14ac:dyDescent="0.25"/>
    <row r="1047824" customFormat="1" x14ac:dyDescent="0.25"/>
    <row r="1047825" customFormat="1" x14ac:dyDescent="0.25"/>
    <row r="1047826" customFormat="1" x14ac:dyDescent="0.25"/>
    <row r="1047827" customFormat="1" x14ac:dyDescent="0.25"/>
    <row r="1047828" customFormat="1" x14ac:dyDescent="0.25"/>
    <row r="1047829" customFormat="1" x14ac:dyDescent="0.25"/>
    <row r="1047830" customFormat="1" x14ac:dyDescent="0.25"/>
    <row r="1047831" customFormat="1" x14ac:dyDescent="0.25"/>
    <row r="1047832" customFormat="1" x14ac:dyDescent="0.25"/>
    <row r="1047833" customFormat="1" x14ac:dyDescent="0.25"/>
    <row r="1047834" customFormat="1" x14ac:dyDescent="0.25"/>
    <row r="1047835" customFormat="1" x14ac:dyDescent="0.25"/>
    <row r="1047836" customFormat="1" x14ac:dyDescent="0.25"/>
    <row r="1047837" customFormat="1" x14ac:dyDescent="0.25"/>
    <row r="1047838" customFormat="1" x14ac:dyDescent="0.25"/>
    <row r="1047839" customFormat="1" x14ac:dyDescent="0.25"/>
    <row r="1047840" customFormat="1" x14ac:dyDescent="0.25"/>
    <row r="1047841" customFormat="1" x14ac:dyDescent="0.25"/>
    <row r="1047842" customFormat="1" x14ac:dyDescent="0.25"/>
    <row r="1047843" customFormat="1" x14ac:dyDescent="0.25"/>
    <row r="1047844" customFormat="1" x14ac:dyDescent="0.25"/>
    <row r="1047845" customFormat="1" x14ac:dyDescent="0.25"/>
    <row r="1047846" customFormat="1" x14ac:dyDescent="0.25"/>
    <row r="1047847" customFormat="1" x14ac:dyDescent="0.25"/>
    <row r="1047848" customFormat="1" x14ac:dyDescent="0.25"/>
    <row r="1047849" customFormat="1" x14ac:dyDescent="0.25"/>
    <row r="1047850" customFormat="1" x14ac:dyDescent="0.25"/>
    <row r="1047851" customFormat="1" x14ac:dyDescent="0.25"/>
    <row r="1047852" customFormat="1" x14ac:dyDescent="0.25"/>
    <row r="1047853" customFormat="1" x14ac:dyDescent="0.25"/>
    <row r="1047854" customFormat="1" x14ac:dyDescent="0.25"/>
    <row r="1047855" customFormat="1" x14ac:dyDescent="0.25"/>
    <row r="1047856" customFormat="1" x14ac:dyDescent="0.25"/>
    <row r="1047857" customFormat="1" x14ac:dyDescent="0.25"/>
    <row r="1047858" customFormat="1" x14ac:dyDescent="0.25"/>
    <row r="1047859" customFormat="1" x14ac:dyDescent="0.25"/>
    <row r="1047860" customFormat="1" x14ac:dyDescent="0.25"/>
    <row r="1047861" customFormat="1" x14ac:dyDescent="0.25"/>
    <row r="1047862" customFormat="1" x14ac:dyDescent="0.25"/>
    <row r="1047863" customFormat="1" x14ac:dyDescent="0.25"/>
    <row r="1047864" customFormat="1" x14ac:dyDescent="0.25"/>
    <row r="1047865" customFormat="1" x14ac:dyDescent="0.25"/>
    <row r="1047866" customFormat="1" x14ac:dyDescent="0.25"/>
    <row r="1047867" customFormat="1" x14ac:dyDescent="0.25"/>
    <row r="1047868" customFormat="1" x14ac:dyDescent="0.25"/>
    <row r="1047869" customFormat="1" x14ac:dyDescent="0.25"/>
    <row r="1047870" customFormat="1" x14ac:dyDescent="0.25"/>
    <row r="1047871" customFormat="1" x14ac:dyDescent="0.25"/>
    <row r="1047872" customFormat="1" x14ac:dyDescent="0.25"/>
    <row r="1047873" customFormat="1" x14ac:dyDescent="0.25"/>
    <row r="1047874" customFormat="1" x14ac:dyDescent="0.25"/>
    <row r="1047875" customFormat="1" x14ac:dyDescent="0.25"/>
    <row r="1047876" customFormat="1" x14ac:dyDescent="0.25"/>
    <row r="1047877" customFormat="1" x14ac:dyDescent="0.25"/>
    <row r="1047878" customFormat="1" x14ac:dyDescent="0.25"/>
    <row r="1047879" customFormat="1" x14ac:dyDescent="0.25"/>
    <row r="1047880" customFormat="1" x14ac:dyDescent="0.25"/>
    <row r="1047881" customFormat="1" x14ac:dyDescent="0.25"/>
    <row r="1047882" customFormat="1" x14ac:dyDescent="0.25"/>
    <row r="1047883" customFormat="1" x14ac:dyDescent="0.25"/>
    <row r="1047884" customFormat="1" x14ac:dyDescent="0.25"/>
    <row r="1047885" customFormat="1" x14ac:dyDescent="0.25"/>
    <row r="1047886" customFormat="1" x14ac:dyDescent="0.25"/>
    <row r="1047887" customFormat="1" x14ac:dyDescent="0.25"/>
    <row r="1047888" customFormat="1" x14ac:dyDescent="0.25"/>
    <row r="1047889" customFormat="1" x14ac:dyDescent="0.25"/>
    <row r="1047890" customFormat="1" x14ac:dyDescent="0.25"/>
    <row r="1047891" customFormat="1" x14ac:dyDescent="0.25"/>
    <row r="1047892" customFormat="1" x14ac:dyDescent="0.25"/>
    <row r="1047893" customFormat="1" x14ac:dyDescent="0.25"/>
    <row r="1047894" customFormat="1" x14ac:dyDescent="0.25"/>
    <row r="1047895" customFormat="1" x14ac:dyDescent="0.25"/>
    <row r="1047896" customFormat="1" x14ac:dyDescent="0.25"/>
    <row r="1047897" customFormat="1" x14ac:dyDescent="0.25"/>
    <row r="1047898" customFormat="1" x14ac:dyDescent="0.25"/>
    <row r="1047899" customFormat="1" x14ac:dyDescent="0.25"/>
    <row r="1047900" customFormat="1" x14ac:dyDescent="0.25"/>
    <row r="1047901" customFormat="1" x14ac:dyDescent="0.25"/>
    <row r="1047902" customFormat="1" x14ac:dyDescent="0.25"/>
    <row r="1047903" customFormat="1" x14ac:dyDescent="0.25"/>
    <row r="1047904" customFormat="1" x14ac:dyDescent="0.25"/>
    <row r="1047905" customFormat="1" x14ac:dyDescent="0.25"/>
    <row r="1047906" customFormat="1" x14ac:dyDescent="0.25"/>
    <row r="1047907" customFormat="1" x14ac:dyDescent="0.25"/>
    <row r="1047908" customFormat="1" x14ac:dyDescent="0.25"/>
    <row r="1047909" customFormat="1" x14ac:dyDescent="0.25"/>
    <row r="1047910" customFormat="1" x14ac:dyDescent="0.25"/>
    <row r="1047911" customFormat="1" x14ac:dyDescent="0.25"/>
    <row r="1047912" customFormat="1" x14ac:dyDescent="0.25"/>
    <row r="1047913" customFormat="1" x14ac:dyDescent="0.25"/>
    <row r="1047914" customFormat="1" x14ac:dyDescent="0.25"/>
    <row r="1047915" customFormat="1" x14ac:dyDescent="0.25"/>
    <row r="1047916" customFormat="1" x14ac:dyDescent="0.25"/>
    <row r="1047917" customFormat="1" x14ac:dyDescent="0.25"/>
    <row r="1047918" customFormat="1" x14ac:dyDescent="0.25"/>
    <row r="1047919" customFormat="1" x14ac:dyDescent="0.25"/>
    <row r="1047920" customFormat="1" x14ac:dyDescent="0.25"/>
    <row r="1047921" customFormat="1" x14ac:dyDescent="0.25"/>
    <row r="1047922" customFormat="1" x14ac:dyDescent="0.25"/>
    <row r="1047923" customFormat="1" x14ac:dyDescent="0.25"/>
    <row r="1047924" customFormat="1" x14ac:dyDescent="0.25"/>
    <row r="1047925" customFormat="1" x14ac:dyDescent="0.25"/>
    <row r="1047926" customFormat="1" x14ac:dyDescent="0.25"/>
    <row r="1047927" customFormat="1" x14ac:dyDescent="0.25"/>
    <row r="1047928" customFormat="1" x14ac:dyDescent="0.25"/>
    <row r="1047929" customFormat="1" x14ac:dyDescent="0.25"/>
    <row r="1047930" customFormat="1" x14ac:dyDescent="0.25"/>
    <row r="1047931" customFormat="1" x14ac:dyDescent="0.25"/>
    <row r="1047932" customFormat="1" x14ac:dyDescent="0.25"/>
    <row r="1047933" customFormat="1" x14ac:dyDescent="0.25"/>
    <row r="1047934" customFormat="1" x14ac:dyDescent="0.25"/>
    <row r="1047935" customFormat="1" x14ac:dyDescent="0.25"/>
    <row r="1047936" customFormat="1" x14ac:dyDescent="0.25"/>
    <row r="1047937" customFormat="1" x14ac:dyDescent="0.25"/>
    <row r="1047938" customFormat="1" x14ac:dyDescent="0.25"/>
    <row r="1047939" customFormat="1" x14ac:dyDescent="0.25"/>
    <row r="1047940" customFormat="1" x14ac:dyDescent="0.25"/>
    <row r="1047941" customFormat="1" x14ac:dyDescent="0.25"/>
    <row r="1047942" customFormat="1" x14ac:dyDescent="0.25"/>
    <row r="1047943" customFormat="1" x14ac:dyDescent="0.25"/>
    <row r="1047944" customFormat="1" x14ac:dyDescent="0.25"/>
    <row r="1047945" customFormat="1" x14ac:dyDescent="0.25"/>
    <row r="1047946" customFormat="1" x14ac:dyDescent="0.25"/>
    <row r="1047947" customFormat="1" x14ac:dyDescent="0.25"/>
    <row r="1047948" customFormat="1" x14ac:dyDescent="0.25"/>
    <row r="1047949" customFormat="1" x14ac:dyDescent="0.25"/>
    <row r="1047950" customFormat="1" x14ac:dyDescent="0.25"/>
    <row r="1047951" customFormat="1" x14ac:dyDescent="0.25"/>
    <row r="1047952" customFormat="1" x14ac:dyDescent="0.25"/>
    <row r="1047953" customFormat="1" x14ac:dyDescent="0.25"/>
    <row r="1047954" customFormat="1" x14ac:dyDescent="0.25"/>
    <row r="1047955" customFormat="1" x14ac:dyDescent="0.25"/>
    <row r="1047956" customFormat="1" x14ac:dyDescent="0.25"/>
    <row r="1047957" customFormat="1" x14ac:dyDescent="0.25"/>
    <row r="1047958" customFormat="1" x14ac:dyDescent="0.25"/>
    <row r="1047959" customFormat="1" x14ac:dyDescent="0.25"/>
    <row r="1047960" customFormat="1" x14ac:dyDescent="0.25"/>
    <row r="1047961" customFormat="1" x14ac:dyDescent="0.25"/>
    <row r="1047962" customFormat="1" x14ac:dyDescent="0.25"/>
    <row r="1047963" customFormat="1" x14ac:dyDescent="0.25"/>
    <row r="1047964" customFormat="1" x14ac:dyDescent="0.25"/>
    <row r="1047965" customFormat="1" x14ac:dyDescent="0.25"/>
    <row r="1047966" customFormat="1" x14ac:dyDescent="0.25"/>
    <row r="1047967" customFormat="1" x14ac:dyDescent="0.25"/>
    <row r="1047968" customFormat="1" x14ac:dyDescent="0.25"/>
    <row r="1047969" customFormat="1" x14ac:dyDescent="0.25"/>
    <row r="1047970" customFormat="1" x14ac:dyDescent="0.25"/>
    <row r="1047971" customFormat="1" x14ac:dyDescent="0.25"/>
    <row r="1047972" customFormat="1" x14ac:dyDescent="0.25"/>
    <row r="1047973" customFormat="1" x14ac:dyDescent="0.25"/>
    <row r="1047974" customFormat="1" x14ac:dyDescent="0.25"/>
    <row r="1047975" customFormat="1" x14ac:dyDescent="0.25"/>
    <row r="1047976" customFormat="1" x14ac:dyDescent="0.25"/>
    <row r="1047977" customFormat="1" x14ac:dyDescent="0.25"/>
    <row r="1047978" customFormat="1" x14ac:dyDescent="0.25"/>
    <row r="1047979" customFormat="1" x14ac:dyDescent="0.25"/>
    <row r="1047980" customFormat="1" x14ac:dyDescent="0.25"/>
    <row r="1047981" customFormat="1" x14ac:dyDescent="0.25"/>
    <row r="1047982" customFormat="1" x14ac:dyDescent="0.25"/>
    <row r="1047983" customFormat="1" x14ac:dyDescent="0.25"/>
    <row r="1047984" customFormat="1" x14ac:dyDescent="0.25"/>
    <row r="1047985" customFormat="1" x14ac:dyDescent="0.25"/>
    <row r="1047986" customFormat="1" x14ac:dyDescent="0.25"/>
    <row r="1047987" customFormat="1" x14ac:dyDescent="0.25"/>
    <row r="1047988" customFormat="1" x14ac:dyDescent="0.25"/>
    <row r="1047989" customFormat="1" x14ac:dyDescent="0.25"/>
    <row r="1047990" customFormat="1" x14ac:dyDescent="0.25"/>
    <row r="1047991" customFormat="1" x14ac:dyDescent="0.25"/>
    <row r="1047992" customFormat="1" x14ac:dyDescent="0.25"/>
    <row r="1047993" customFormat="1" x14ac:dyDescent="0.25"/>
    <row r="1047994" customFormat="1" x14ac:dyDescent="0.25"/>
    <row r="1047995" customFormat="1" x14ac:dyDescent="0.25"/>
    <row r="1047996" customFormat="1" x14ac:dyDescent="0.25"/>
    <row r="1047997" customFormat="1" x14ac:dyDescent="0.25"/>
    <row r="1047998" customFormat="1" x14ac:dyDescent="0.25"/>
    <row r="1047999" customFormat="1" x14ac:dyDescent="0.25"/>
    <row r="1048000" customFormat="1" x14ac:dyDescent="0.25"/>
    <row r="1048001" customFormat="1" x14ac:dyDescent="0.25"/>
    <row r="1048002" customFormat="1" x14ac:dyDescent="0.25"/>
    <row r="1048003" customFormat="1" x14ac:dyDescent="0.25"/>
    <row r="1048004" customFormat="1" x14ac:dyDescent="0.25"/>
    <row r="1048005" customFormat="1" x14ac:dyDescent="0.25"/>
    <row r="1048006" customFormat="1" x14ac:dyDescent="0.25"/>
    <row r="1048007" customFormat="1" x14ac:dyDescent="0.25"/>
    <row r="1048008" customFormat="1" x14ac:dyDescent="0.25"/>
    <row r="1048009" customFormat="1" x14ac:dyDescent="0.25"/>
    <row r="1048010" customFormat="1" x14ac:dyDescent="0.25"/>
    <row r="1048011" customFormat="1" x14ac:dyDescent="0.25"/>
    <row r="1048012" customFormat="1" x14ac:dyDescent="0.25"/>
    <row r="1048013" customFormat="1" x14ac:dyDescent="0.25"/>
    <row r="1048014" customFormat="1" x14ac:dyDescent="0.25"/>
    <row r="1048015" customFormat="1" x14ac:dyDescent="0.25"/>
    <row r="1048016" customFormat="1" x14ac:dyDescent="0.25"/>
    <row r="1048017" customFormat="1" x14ac:dyDescent="0.25"/>
    <row r="1048018" customFormat="1" x14ac:dyDescent="0.25"/>
    <row r="1048019" customFormat="1" x14ac:dyDescent="0.25"/>
    <row r="1048020" customFormat="1" x14ac:dyDescent="0.25"/>
    <row r="1048021" customFormat="1" x14ac:dyDescent="0.25"/>
    <row r="1048022" customFormat="1" x14ac:dyDescent="0.25"/>
    <row r="1048023" customFormat="1" x14ac:dyDescent="0.25"/>
    <row r="1048024" customFormat="1" x14ac:dyDescent="0.25"/>
    <row r="1048025" customFormat="1" x14ac:dyDescent="0.25"/>
    <row r="1048026" customFormat="1" x14ac:dyDescent="0.25"/>
    <row r="1048027" customFormat="1" x14ac:dyDescent="0.25"/>
    <row r="1048028" customFormat="1" x14ac:dyDescent="0.25"/>
    <row r="1048029" customFormat="1" x14ac:dyDescent="0.25"/>
    <row r="1048030" customFormat="1" x14ac:dyDescent="0.25"/>
    <row r="1048031" customFormat="1" x14ac:dyDescent="0.25"/>
    <row r="1048032" customFormat="1" x14ac:dyDescent="0.25"/>
    <row r="1048033" customFormat="1" x14ac:dyDescent="0.25"/>
    <row r="1048034" customFormat="1" x14ac:dyDescent="0.25"/>
    <row r="1048035" customFormat="1" x14ac:dyDescent="0.25"/>
    <row r="1048036" customFormat="1" x14ac:dyDescent="0.25"/>
    <row r="1048037" customFormat="1" x14ac:dyDescent="0.25"/>
    <row r="1048038" customFormat="1" x14ac:dyDescent="0.25"/>
    <row r="1048039" customFormat="1" x14ac:dyDescent="0.25"/>
    <row r="1048040" customFormat="1" x14ac:dyDescent="0.25"/>
    <row r="1048041" customFormat="1" x14ac:dyDescent="0.25"/>
    <row r="1048042" customFormat="1" x14ac:dyDescent="0.25"/>
    <row r="1048043" customFormat="1" x14ac:dyDescent="0.25"/>
    <row r="1048044" customFormat="1" x14ac:dyDescent="0.25"/>
    <row r="1048045" customFormat="1" x14ac:dyDescent="0.25"/>
    <row r="1048046" customFormat="1" x14ac:dyDescent="0.25"/>
    <row r="1048047" customFormat="1" x14ac:dyDescent="0.25"/>
    <row r="1048048" customFormat="1" x14ac:dyDescent="0.25"/>
    <row r="1048049" customFormat="1" x14ac:dyDescent="0.25"/>
    <row r="1048050" customFormat="1" x14ac:dyDescent="0.25"/>
    <row r="1048051" customFormat="1" x14ac:dyDescent="0.25"/>
    <row r="1048052" customFormat="1" x14ac:dyDescent="0.25"/>
    <row r="1048053" customFormat="1" x14ac:dyDescent="0.25"/>
    <row r="1048054" customFormat="1" x14ac:dyDescent="0.25"/>
    <row r="1048055" customFormat="1" x14ac:dyDescent="0.25"/>
    <row r="1048056" customFormat="1" x14ac:dyDescent="0.25"/>
    <row r="1048057" customFormat="1" x14ac:dyDescent="0.25"/>
    <row r="1048058" customFormat="1" x14ac:dyDescent="0.25"/>
    <row r="1048059" customFormat="1" x14ac:dyDescent="0.25"/>
    <row r="1048060" customFormat="1" x14ac:dyDescent="0.25"/>
    <row r="1048061" customFormat="1" x14ac:dyDescent="0.25"/>
    <row r="1048062" customFormat="1" x14ac:dyDescent="0.25"/>
    <row r="1048063" customFormat="1" x14ac:dyDescent="0.25"/>
    <row r="1048064" customFormat="1" x14ac:dyDescent="0.25"/>
    <row r="1048065" customFormat="1" x14ac:dyDescent="0.25"/>
    <row r="1048066" customFormat="1" x14ac:dyDescent="0.25"/>
    <row r="1048067" customFormat="1" x14ac:dyDescent="0.25"/>
    <row r="1048068" customFormat="1" x14ac:dyDescent="0.25"/>
    <row r="1048069" customFormat="1" x14ac:dyDescent="0.25"/>
    <row r="1048070" customFormat="1" x14ac:dyDescent="0.25"/>
    <row r="1048071" customFormat="1" x14ac:dyDescent="0.25"/>
    <row r="1048072" customFormat="1" x14ac:dyDescent="0.25"/>
    <row r="1048073" customFormat="1" x14ac:dyDescent="0.25"/>
    <row r="1048074" customFormat="1" x14ac:dyDescent="0.25"/>
    <row r="1048075" customFormat="1" x14ac:dyDescent="0.25"/>
    <row r="1048076" customFormat="1" x14ac:dyDescent="0.25"/>
    <row r="1048077" customFormat="1" x14ac:dyDescent="0.25"/>
    <row r="1048078" customFormat="1" x14ac:dyDescent="0.25"/>
    <row r="1048079" customFormat="1" x14ac:dyDescent="0.25"/>
    <row r="1048080" customFormat="1" x14ac:dyDescent="0.25"/>
    <row r="1048081" customFormat="1" x14ac:dyDescent="0.25"/>
    <row r="1048082" customFormat="1" x14ac:dyDescent="0.25"/>
    <row r="1048083" customFormat="1" x14ac:dyDescent="0.25"/>
    <row r="1048084" customFormat="1" x14ac:dyDescent="0.25"/>
    <row r="1048085" customFormat="1" x14ac:dyDescent="0.25"/>
    <row r="1048086" customFormat="1" x14ac:dyDescent="0.25"/>
    <row r="1048087" customFormat="1" x14ac:dyDescent="0.25"/>
    <row r="1048088" customFormat="1" x14ac:dyDescent="0.25"/>
    <row r="1048089" customFormat="1" x14ac:dyDescent="0.25"/>
    <row r="1048090" customFormat="1" x14ac:dyDescent="0.25"/>
    <row r="1048091" customFormat="1" x14ac:dyDescent="0.25"/>
    <row r="1048092" customFormat="1" x14ac:dyDescent="0.25"/>
    <row r="1048093" customFormat="1" x14ac:dyDescent="0.25"/>
    <row r="1048094" customFormat="1" x14ac:dyDescent="0.25"/>
    <row r="1048095" customFormat="1" x14ac:dyDescent="0.25"/>
    <row r="1048096" customFormat="1" x14ac:dyDescent="0.25"/>
    <row r="1048097" customFormat="1" x14ac:dyDescent="0.25"/>
    <row r="1048098" customFormat="1" x14ac:dyDescent="0.25"/>
    <row r="1048099" customFormat="1" x14ac:dyDescent="0.25"/>
    <row r="1048100" customFormat="1" x14ac:dyDescent="0.25"/>
    <row r="1048101" customFormat="1" x14ac:dyDescent="0.25"/>
    <row r="1048102" customFormat="1" x14ac:dyDescent="0.25"/>
    <row r="1048103" customFormat="1" x14ac:dyDescent="0.25"/>
    <row r="1048104" customFormat="1" x14ac:dyDescent="0.25"/>
    <row r="1048105" customFormat="1" x14ac:dyDescent="0.25"/>
    <row r="1048106" customFormat="1" x14ac:dyDescent="0.25"/>
    <row r="1048107" customFormat="1" x14ac:dyDescent="0.25"/>
    <row r="1048108" customFormat="1" x14ac:dyDescent="0.25"/>
    <row r="1048109" customFormat="1" x14ac:dyDescent="0.25"/>
    <row r="1048110" customFormat="1" x14ac:dyDescent="0.25"/>
    <row r="1048111" customFormat="1" x14ac:dyDescent="0.25"/>
    <row r="1048112" customFormat="1" x14ac:dyDescent="0.25"/>
    <row r="1048113" customFormat="1" x14ac:dyDescent="0.25"/>
    <row r="1048114" customFormat="1" x14ac:dyDescent="0.25"/>
    <row r="1048115" customFormat="1" x14ac:dyDescent="0.25"/>
    <row r="1048116" customFormat="1" x14ac:dyDescent="0.25"/>
    <row r="1048117" customFormat="1" x14ac:dyDescent="0.25"/>
    <row r="1048118" customFormat="1" x14ac:dyDescent="0.25"/>
    <row r="1048119" customFormat="1" x14ac:dyDescent="0.25"/>
    <row r="1048120" customFormat="1" x14ac:dyDescent="0.25"/>
    <row r="1048121" customFormat="1" x14ac:dyDescent="0.25"/>
    <row r="1048122" customFormat="1" x14ac:dyDescent="0.25"/>
    <row r="1048123" customFormat="1" x14ac:dyDescent="0.25"/>
    <row r="1048124" customFormat="1" x14ac:dyDescent="0.25"/>
    <row r="1048125" customFormat="1" x14ac:dyDescent="0.25"/>
    <row r="1048126" customFormat="1" x14ac:dyDescent="0.25"/>
    <row r="1048127" customFormat="1" x14ac:dyDescent="0.25"/>
    <row r="1048128" customFormat="1" x14ac:dyDescent="0.25"/>
    <row r="1048129" customFormat="1" x14ac:dyDescent="0.25"/>
    <row r="1048130" customFormat="1" x14ac:dyDescent="0.25"/>
    <row r="1048131" customFormat="1" x14ac:dyDescent="0.25"/>
    <row r="1048132" customFormat="1" x14ac:dyDescent="0.25"/>
    <row r="1048133" customFormat="1" x14ac:dyDescent="0.25"/>
    <row r="1048134" customFormat="1" x14ac:dyDescent="0.25"/>
    <row r="1048135" customFormat="1" x14ac:dyDescent="0.25"/>
    <row r="1048136" customFormat="1" x14ac:dyDescent="0.25"/>
    <row r="1048137" customFormat="1" x14ac:dyDescent="0.25"/>
    <row r="1048138" customFormat="1" x14ac:dyDescent="0.25"/>
    <row r="1048139" customFormat="1" x14ac:dyDescent="0.25"/>
    <row r="1048140" customFormat="1" x14ac:dyDescent="0.25"/>
    <row r="1048141" customFormat="1" x14ac:dyDescent="0.25"/>
    <row r="1048142" customFormat="1" x14ac:dyDescent="0.25"/>
    <row r="1048143" customFormat="1" x14ac:dyDescent="0.25"/>
    <row r="1048144" customFormat="1" x14ac:dyDescent="0.25"/>
    <row r="1048145" customFormat="1" x14ac:dyDescent="0.25"/>
    <row r="1048146" customFormat="1" x14ac:dyDescent="0.25"/>
    <row r="1048147" customFormat="1" x14ac:dyDescent="0.25"/>
    <row r="1048148" customFormat="1" x14ac:dyDescent="0.25"/>
    <row r="1048149" customFormat="1" x14ac:dyDescent="0.25"/>
    <row r="1048150" customFormat="1" x14ac:dyDescent="0.25"/>
    <row r="1048151" customFormat="1" x14ac:dyDescent="0.25"/>
    <row r="1048152" customFormat="1" x14ac:dyDescent="0.25"/>
    <row r="1048153" customFormat="1" x14ac:dyDescent="0.25"/>
    <row r="1048154" customFormat="1" x14ac:dyDescent="0.25"/>
    <row r="1048155" customFormat="1" x14ac:dyDescent="0.25"/>
    <row r="1048156" customFormat="1" x14ac:dyDescent="0.25"/>
    <row r="1048157" customFormat="1" x14ac:dyDescent="0.25"/>
    <row r="1048158" customFormat="1" x14ac:dyDescent="0.25"/>
    <row r="1048159" customFormat="1" x14ac:dyDescent="0.25"/>
    <row r="1048160" customFormat="1" x14ac:dyDescent="0.25"/>
    <row r="1048161" customFormat="1" x14ac:dyDescent="0.25"/>
    <row r="1048162" customFormat="1" x14ac:dyDescent="0.25"/>
    <row r="1048163" customFormat="1" x14ac:dyDescent="0.25"/>
    <row r="1048164" customFormat="1" x14ac:dyDescent="0.25"/>
    <row r="1048165" customFormat="1" x14ac:dyDescent="0.25"/>
    <row r="1048166" customFormat="1" x14ac:dyDescent="0.25"/>
    <row r="1048167" customFormat="1" x14ac:dyDescent="0.25"/>
    <row r="1048168" customFormat="1" x14ac:dyDescent="0.25"/>
    <row r="1048169" customFormat="1" x14ac:dyDescent="0.25"/>
    <row r="1048170" customFormat="1" x14ac:dyDescent="0.25"/>
    <row r="1048171" customFormat="1" x14ac:dyDescent="0.25"/>
    <row r="1048172" customFormat="1" x14ac:dyDescent="0.25"/>
    <row r="1048173" customFormat="1" x14ac:dyDescent="0.25"/>
    <row r="1048174" customFormat="1" x14ac:dyDescent="0.25"/>
    <row r="1048175" customFormat="1" x14ac:dyDescent="0.25"/>
    <row r="1048176" customFormat="1" x14ac:dyDescent="0.25"/>
    <row r="1048177" customFormat="1" x14ac:dyDescent="0.25"/>
    <row r="1048178" customFormat="1" x14ac:dyDescent="0.25"/>
    <row r="1048179" customFormat="1" x14ac:dyDescent="0.25"/>
    <row r="1048180" customFormat="1" x14ac:dyDescent="0.25"/>
    <row r="1048181" customFormat="1" x14ac:dyDescent="0.25"/>
    <row r="1048182" customFormat="1" x14ac:dyDescent="0.25"/>
    <row r="1048183" customFormat="1" x14ac:dyDescent="0.25"/>
    <row r="1048184" customFormat="1" x14ac:dyDescent="0.25"/>
    <row r="1048185" customFormat="1" x14ac:dyDescent="0.25"/>
    <row r="1048186" customFormat="1" x14ac:dyDescent="0.25"/>
    <row r="1048187" customFormat="1" x14ac:dyDescent="0.25"/>
    <row r="1048188" customFormat="1" x14ac:dyDescent="0.25"/>
    <row r="1048189" customFormat="1" x14ac:dyDescent="0.25"/>
    <row r="1048190" customFormat="1" x14ac:dyDescent="0.25"/>
    <row r="1048191" customFormat="1" x14ac:dyDescent="0.25"/>
    <row r="1048192" customFormat="1" x14ac:dyDescent="0.25"/>
    <row r="1048193" customFormat="1" x14ac:dyDescent="0.25"/>
    <row r="1048194" customFormat="1" x14ac:dyDescent="0.25"/>
    <row r="1048195" customFormat="1" x14ac:dyDescent="0.25"/>
    <row r="1048196" customFormat="1" x14ac:dyDescent="0.25"/>
    <row r="1048197" customFormat="1" x14ac:dyDescent="0.25"/>
    <row r="1048198" customFormat="1" x14ac:dyDescent="0.25"/>
    <row r="1048199" customFormat="1" x14ac:dyDescent="0.25"/>
    <row r="1048200" customFormat="1" x14ac:dyDescent="0.25"/>
    <row r="1048201" customFormat="1" x14ac:dyDescent="0.25"/>
    <row r="1048202" customFormat="1" x14ac:dyDescent="0.25"/>
    <row r="1048203" customFormat="1" x14ac:dyDescent="0.25"/>
    <row r="1048204" customFormat="1" x14ac:dyDescent="0.25"/>
    <row r="1048205" customFormat="1" x14ac:dyDescent="0.25"/>
    <row r="1048206" customFormat="1" x14ac:dyDescent="0.25"/>
    <row r="1048207" customFormat="1" x14ac:dyDescent="0.25"/>
    <row r="1048208" customFormat="1" x14ac:dyDescent="0.25"/>
    <row r="1048209" customFormat="1" x14ac:dyDescent="0.25"/>
    <row r="1048210" customFormat="1" x14ac:dyDescent="0.25"/>
    <row r="1048211" customFormat="1" x14ac:dyDescent="0.25"/>
    <row r="1048212" customFormat="1" x14ac:dyDescent="0.25"/>
    <row r="1048213" customFormat="1" x14ac:dyDescent="0.25"/>
    <row r="1048214" customFormat="1" x14ac:dyDescent="0.25"/>
    <row r="1048215" customFormat="1" x14ac:dyDescent="0.25"/>
    <row r="1048216" customFormat="1" x14ac:dyDescent="0.25"/>
    <row r="1048217" customFormat="1" x14ac:dyDescent="0.25"/>
    <row r="1048218" customFormat="1" x14ac:dyDescent="0.25"/>
    <row r="1048219" customFormat="1" x14ac:dyDescent="0.25"/>
    <row r="1048220" customFormat="1" x14ac:dyDescent="0.25"/>
    <row r="1048221" customFormat="1" x14ac:dyDescent="0.25"/>
    <row r="1048222" customFormat="1" x14ac:dyDescent="0.25"/>
    <row r="1048223" customFormat="1" x14ac:dyDescent="0.25"/>
    <row r="1048224" customFormat="1" x14ac:dyDescent="0.25"/>
    <row r="1048225" customFormat="1" x14ac:dyDescent="0.25"/>
    <row r="1048226" customFormat="1" x14ac:dyDescent="0.25"/>
    <row r="1048227" customFormat="1" x14ac:dyDescent="0.25"/>
    <row r="1048228" customFormat="1" x14ac:dyDescent="0.25"/>
    <row r="1048229" customFormat="1" x14ac:dyDescent="0.25"/>
    <row r="1048230" customFormat="1" x14ac:dyDescent="0.25"/>
    <row r="1048231" customFormat="1" x14ac:dyDescent="0.25"/>
    <row r="1048232" customFormat="1" x14ac:dyDescent="0.25"/>
    <row r="1048233" customFormat="1" x14ac:dyDescent="0.25"/>
    <row r="1048234" customFormat="1" x14ac:dyDescent="0.25"/>
    <row r="1048235" customFormat="1" x14ac:dyDescent="0.25"/>
    <row r="1048236" customFormat="1" x14ac:dyDescent="0.25"/>
    <row r="1048237" customFormat="1" x14ac:dyDescent="0.25"/>
    <row r="1048238" customFormat="1" x14ac:dyDescent="0.25"/>
    <row r="1048239" customFormat="1" x14ac:dyDescent="0.25"/>
    <row r="1048240" customFormat="1" x14ac:dyDescent="0.25"/>
    <row r="1048241" customFormat="1" x14ac:dyDescent="0.25"/>
    <row r="1048242" customFormat="1" x14ac:dyDescent="0.25"/>
    <row r="1048243" customFormat="1" x14ac:dyDescent="0.25"/>
    <row r="1048244" customFormat="1" x14ac:dyDescent="0.25"/>
    <row r="1048245" customFormat="1" x14ac:dyDescent="0.25"/>
    <row r="1048246" customFormat="1" x14ac:dyDescent="0.25"/>
    <row r="1048247" customFormat="1" x14ac:dyDescent="0.25"/>
    <row r="1048248" customFormat="1" x14ac:dyDescent="0.25"/>
    <row r="1048249" customFormat="1" x14ac:dyDescent="0.25"/>
    <row r="1048250" customFormat="1" x14ac:dyDescent="0.25"/>
    <row r="1048251" customFormat="1" x14ac:dyDescent="0.25"/>
    <row r="1048252" customFormat="1" x14ac:dyDescent="0.25"/>
    <row r="1048253" customFormat="1" x14ac:dyDescent="0.25"/>
    <row r="1048254" customFormat="1" x14ac:dyDescent="0.25"/>
    <row r="1048255" customFormat="1" x14ac:dyDescent="0.25"/>
    <row r="1048256" customFormat="1" x14ac:dyDescent="0.25"/>
    <row r="1048257" customFormat="1" x14ac:dyDescent="0.25"/>
    <row r="1048258" customFormat="1" x14ac:dyDescent="0.25"/>
    <row r="1048259" customFormat="1" x14ac:dyDescent="0.25"/>
    <row r="1048260" customFormat="1" x14ac:dyDescent="0.25"/>
    <row r="1048261" customFormat="1" x14ac:dyDescent="0.25"/>
    <row r="1048262" customFormat="1" x14ac:dyDescent="0.25"/>
    <row r="1048263" customFormat="1" x14ac:dyDescent="0.25"/>
    <row r="1048264" customFormat="1" x14ac:dyDescent="0.25"/>
    <row r="1048265" customFormat="1" x14ac:dyDescent="0.25"/>
    <row r="1048266" customFormat="1" x14ac:dyDescent="0.25"/>
    <row r="1048267" customFormat="1" x14ac:dyDescent="0.25"/>
    <row r="1048268" customFormat="1" x14ac:dyDescent="0.25"/>
    <row r="1048269" customFormat="1" x14ac:dyDescent="0.25"/>
    <row r="1048270" customFormat="1" x14ac:dyDescent="0.25"/>
    <row r="1048271" customFormat="1" x14ac:dyDescent="0.25"/>
    <row r="1048272" customFormat="1" x14ac:dyDescent="0.25"/>
    <row r="1048273" customFormat="1" x14ac:dyDescent="0.25"/>
    <row r="1048274" customFormat="1" x14ac:dyDescent="0.25"/>
    <row r="1048275" customFormat="1" x14ac:dyDescent="0.25"/>
    <row r="1048276" customFormat="1" x14ac:dyDescent="0.25"/>
    <row r="1048277" customFormat="1" x14ac:dyDescent="0.25"/>
    <row r="1048278" customFormat="1" x14ac:dyDescent="0.25"/>
    <row r="1048279" customFormat="1" x14ac:dyDescent="0.25"/>
    <row r="1048280" customFormat="1" x14ac:dyDescent="0.25"/>
    <row r="1048281" customFormat="1" x14ac:dyDescent="0.25"/>
    <row r="1048282" customFormat="1" x14ac:dyDescent="0.25"/>
    <row r="1048283" customFormat="1" x14ac:dyDescent="0.25"/>
    <row r="1048284" customFormat="1" x14ac:dyDescent="0.25"/>
    <row r="1048285" customFormat="1" x14ac:dyDescent="0.25"/>
    <row r="1048286" customFormat="1" x14ac:dyDescent="0.25"/>
    <row r="1048287" customFormat="1" x14ac:dyDescent="0.25"/>
    <row r="1048288" customFormat="1" x14ac:dyDescent="0.25"/>
    <row r="1048289" customFormat="1" x14ac:dyDescent="0.25"/>
    <row r="1048290" customFormat="1" x14ac:dyDescent="0.25"/>
    <row r="1048291" customFormat="1" x14ac:dyDescent="0.25"/>
    <row r="1048292" customFormat="1" x14ac:dyDescent="0.25"/>
    <row r="1048293" customFormat="1" x14ac:dyDescent="0.25"/>
    <row r="1048294" customFormat="1" x14ac:dyDescent="0.25"/>
    <row r="1048295" customFormat="1" x14ac:dyDescent="0.25"/>
    <row r="1048296" customFormat="1" x14ac:dyDescent="0.25"/>
    <row r="1048297" customFormat="1" x14ac:dyDescent="0.25"/>
    <row r="1048298" customFormat="1" x14ac:dyDescent="0.25"/>
    <row r="1048299" customFormat="1" x14ac:dyDescent="0.25"/>
    <row r="1048300" customFormat="1" x14ac:dyDescent="0.25"/>
    <row r="1048301" customFormat="1" x14ac:dyDescent="0.25"/>
    <row r="1048302" customFormat="1" x14ac:dyDescent="0.25"/>
    <row r="1048303" customFormat="1" x14ac:dyDescent="0.25"/>
    <row r="1048304" customFormat="1" x14ac:dyDescent="0.25"/>
    <row r="1048305" customFormat="1" x14ac:dyDescent="0.25"/>
    <row r="1048306" customFormat="1" x14ac:dyDescent="0.25"/>
    <row r="1048307" customFormat="1" x14ac:dyDescent="0.25"/>
    <row r="1048308" customFormat="1" x14ac:dyDescent="0.25"/>
    <row r="1048309" customFormat="1" x14ac:dyDescent="0.25"/>
    <row r="1048310" customFormat="1" x14ac:dyDescent="0.25"/>
    <row r="1048311" customFormat="1" x14ac:dyDescent="0.25"/>
    <row r="1048312" customFormat="1" x14ac:dyDescent="0.25"/>
    <row r="1048313" customFormat="1" x14ac:dyDescent="0.25"/>
    <row r="1048314" customFormat="1" x14ac:dyDescent="0.25"/>
    <row r="1048315" customFormat="1" x14ac:dyDescent="0.25"/>
    <row r="1048316" customFormat="1" x14ac:dyDescent="0.25"/>
    <row r="1048317" customFormat="1" x14ac:dyDescent="0.25"/>
    <row r="1048318" customFormat="1" x14ac:dyDescent="0.25"/>
    <row r="1048319" customFormat="1" x14ac:dyDescent="0.25"/>
    <row r="1048320" customFormat="1" x14ac:dyDescent="0.25"/>
    <row r="1048321" customFormat="1" x14ac:dyDescent="0.25"/>
    <row r="1048322" customFormat="1" x14ac:dyDescent="0.25"/>
    <row r="1048323" customFormat="1" x14ac:dyDescent="0.25"/>
    <row r="1048324" customFormat="1" x14ac:dyDescent="0.25"/>
    <row r="1048325" customFormat="1" x14ac:dyDescent="0.25"/>
    <row r="1048326" customFormat="1" x14ac:dyDescent="0.25"/>
    <row r="1048327" customFormat="1" x14ac:dyDescent="0.25"/>
    <row r="1048328" customFormat="1" x14ac:dyDescent="0.25"/>
    <row r="1048329" customFormat="1" x14ac:dyDescent="0.25"/>
    <row r="1048330" customFormat="1" x14ac:dyDescent="0.25"/>
    <row r="1048331" customFormat="1" x14ac:dyDescent="0.25"/>
    <row r="1048332" customFormat="1" x14ac:dyDescent="0.25"/>
    <row r="1048333" customFormat="1" x14ac:dyDescent="0.25"/>
    <row r="1048334" customFormat="1" x14ac:dyDescent="0.25"/>
    <row r="1048335" customFormat="1" x14ac:dyDescent="0.25"/>
    <row r="1048336" customFormat="1" x14ac:dyDescent="0.25"/>
    <row r="1048337" customFormat="1" x14ac:dyDescent="0.25"/>
    <row r="1048338" customFormat="1" x14ac:dyDescent="0.25"/>
    <row r="1048339" customFormat="1" x14ac:dyDescent="0.25"/>
    <row r="1048340" customFormat="1" x14ac:dyDescent="0.25"/>
    <row r="1048341" customFormat="1" x14ac:dyDescent="0.25"/>
    <row r="1048342" customFormat="1" x14ac:dyDescent="0.25"/>
    <row r="1048343" customFormat="1" x14ac:dyDescent="0.25"/>
    <row r="1048344" customFormat="1" x14ac:dyDescent="0.25"/>
    <row r="1048345" customFormat="1" x14ac:dyDescent="0.25"/>
    <row r="1048346" customFormat="1" x14ac:dyDescent="0.25"/>
    <row r="1048347" customFormat="1" x14ac:dyDescent="0.25"/>
    <row r="1048348" customFormat="1" x14ac:dyDescent="0.25"/>
    <row r="1048349" customFormat="1" x14ac:dyDescent="0.25"/>
    <row r="1048350" customFormat="1" x14ac:dyDescent="0.25"/>
    <row r="1048351" customFormat="1" x14ac:dyDescent="0.25"/>
    <row r="1048352" customFormat="1" x14ac:dyDescent="0.25"/>
    <row r="1048353" customFormat="1" x14ac:dyDescent="0.25"/>
    <row r="1048354" customFormat="1" x14ac:dyDescent="0.25"/>
    <row r="1048355" customFormat="1" x14ac:dyDescent="0.25"/>
    <row r="1048356" customFormat="1" x14ac:dyDescent="0.25"/>
    <row r="1048357" customFormat="1" x14ac:dyDescent="0.25"/>
    <row r="1048358" customFormat="1" x14ac:dyDescent="0.25"/>
    <row r="1048359" customFormat="1" x14ac:dyDescent="0.25"/>
    <row r="1048360" customFormat="1" x14ac:dyDescent="0.25"/>
    <row r="1048361" customFormat="1" x14ac:dyDescent="0.25"/>
    <row r="1048362" customFormat="1" x14ac:dyDescent="0.25"/>
    <row r="1048363" customFormat="1" x14ac:dyDescent="0.25"/>
    <row r="1048364" customFormat="1" x14ac:dyDescent="0.25"/>
    <row r="1048365" customFormat="1" x14ac:dyDescent="0.25"/>
    <row r="1048366" customFormat="1" x14ac:dyDescent="0.25"/>
    <row r="1048367" customFormat="1" x14ac:dyDescent="0.25"/>
    <row r="1048368" customFormat="1" x14ac:dyDescent="0.25"/>
    <row r="1048369" customFormat="1" x14ac:dyDescent="0.25"/>
    <row r="1048370" customFormat="1" x14ac:dyDescent="0.25"/>
    <row r="1048371" customFormat="1" x14ac:dyDescent="0.25"/>
    <row r="1048372" customFormat="1" x14ac:dyDescent="0.25"/>
    <row r="1048373" customFormat="1" x14ac:dyDescent="0.25"/>
    <row r="1048374" customFormat="1" x14ac:dyDescent="0.25"/>
    <row r="1048375" customFormat="1" x14ac:dyDescent="0.25"/>
    <row r="1048376" customFormat="1" x14ac:dyDescent="0.25"/>
    <row r="1048377" customFormat="1" x14ac:dyDescent="0.25"/>
    <row r="1048378" customFormat="1" x14ac:dyDescent="0.25"/>
    <row r="1048379" customFormat="1" x14ac:dyDescent="0.25"/>
    <row r="1048380" customFormat="1" x14ac:dyDescent="0.25"/>
    <row r="1048381" customFormat="1" x14ac:dyDescent="0.25"/>
    <row r="1048382" customFormat="1" x14ac:dyDescent="0.25"/>
    <row r="1048383" customFormat="1" x14ac:dyDescent="0.25"/>
    <row r="1048384" customFormat="1" x14ac:dyDescent="0.25"/>
    <row r="1048385" customFormat="1" x14ac:dyDescent="0.25"/>
    <row r="1048386" customFormat="1" x14ac:dyDescent="0.25"/>
    <row r="1048387" customFormat="1" x14ac:dyDescent="0.25"/>
    <row r="1048388" customFormat="1" x14ac:dyDescent="0.25"/>
    <row r="1048389" customFormat="1" x14ac:dyDescent="0.25"/>
    <row r="1048390" customFormat="1" x14ac:dyDescent="0.25"/>
    <row r="1048391" customFormat="1" x14ac:dyDescent="0.25"/>
    <row r="1048392" customFormat="1" x14ac:dyDescent="0.25"/>
    <row r="1048393" customFormat="1" x14ac:dyDescent="0.25"/>
    <row r="1048394" customFormat="1" x14ac:dyDescent="0.25"/>
    <row r="1048395" customFormat="1" x14ac:dyDescent="0.25"/>
    <row r="1048396" customFormat="1" x14ac:dyDescent="0.25"/>
    <row r="1048397" customFormat="1" x14ac:dyDescent="0.25"/>
    <row r="1048398" customFormat="1" x14ac:dyDescent="0.25"/>
    <row r="1048399" customFormat="1" x14ac:dyDescent="0.25"/>
    <row r="1048400" customFormat="1" x14ac:dyDescent="0.25"/>
    <row r="1048401" customFormat="1" x14ac:dyDescent="0.25"/>
    <row r="1048402" customFormat="1" x14ac:dyDescent="0.25"/>
    <row r="1048403" customFormat="1" x14ac:dyDescent="0.25"/>
    <row r="1048404" customFormat="1" x14ac:dyDescent="0.25"/>
    <row r="1048405" customFormat="1" x14ac:dyDescent="0.25"/>
    <row r="1048406" customFormat="1" x14ac:dyDescent="0.25"/>
    <row r="1048407" customFormat="1" x14ac:dyDescent="0.25"/>
    <row r="1048408" customFormat="1" x14ac:dyDescent="0.25"/>
    <row r="1048409" customFormat="1" x14ac:dyDescent="0.25"/>
    <row r="1048410" customFormat="1" x14ac:dyDescent="0.25"/>
    <row r="1048411" customFormat="1" x14ac:dyDescent="0.25"/>
    <row r="1048412" customFormat="1" x14ac:dyDescent="0.25"/>
    <row r="1048413" customFormat="1" x14ac:dyDescent="0.25"/>
    <row r="1048414" customFormat="1" x14ac:dyDescent="0.25"/>
    <row r="1048415" customFormat="1" x14ac:dyDescent="0.25"/>
    <row r="1048416" customFormat="1" x14ac:dyDescent="0.25"/>
    <row r="1048417" customFormat="1" x14ac:dyDescent="0.25"/>
    <row r="1048418" customFormat="1" x14ac:dyDescent="0.25"/>
    <row r="1048419" customFormat="1" x14ac:dyDescent="0.25"/>
    <row r="1048420" customFormat="1" x14ac:dyDescent="0.25"/>
    <row r="1048421" customFormat="1" x14ac:dyDescent="0.25"/>
    <row r="1048422" customFormat="1" x14ac:dyDescent="0.25"/>
    <row r="1048423" customFormat="1" x14ac:dyDescent="0.25"/>
    <row r="1048424" customFormat="1" x14ac:dyDescent="0.25"/>
    <row r="1048425" customFormat="1" x14ac:dyDescent="0.25"/>
    <row r="1048426" customFormat="1" x14ac:dyDescent="0.25"/>
    <row r="1048427" customFormat="1" x14ac:dyDescent="0.25"/>
    <row r="1048428" customFormat="1" x14ac:dyDescent="0.25"/>
    <row r="1048429" customFormat="1" x14ac:dyDescent="0.25"/>
    <row r="1048430" customFormat="1" x14ac:dyDescent="0.25"/>
    <row r="1048431" customFormat="1" x14ac:dyDescent="0.25"/>
    <row r="1048432" customFormat="1" x14ac:dyDescent="0.25"/>
    <row r="1048433" customFormat="1" x14ac:dyDescent="0.25"/>
    <row r="1048434" customFormat="1" x14ac:dyDescent="0.25"/>
    <row r="1048435" customFormat="1" x14ac:dyDescent="0.25"/>
    <row r="1048436" customFormat="1" x14ac:dyDescent="0.25"/>
    <row r="1048437" customFormat="1" x14ac:dyDescent="0.25"/>
    <row r="1048438" customFormat="1" x14ac:dyDescent="0.25"/>
    <row r="1048439" customFormat="1" x14ac:dyDescent="0.25"/>
    <row r="1048440" customFormat="1" x14ac:dyDescent="0.25"/>
    <row r="1048441" customFormat="1" x14ac:dyDescent="0.25"/>
    <row r="1048442" customFormat="1" x14ac:dyDescent="0.25"/>
    <row r="1048443" customFormat="1" x14ac:dyDescent="0.25"/>
    <row r="1048444" customFormat="1" x14ac:dyDescent="0.25"/>
    <row r="1048445" customFormat="1" x14ac:dyDescent="0.25"/>
    <row r="1048446" customFormat="1" x14ac:dyDescent="0.25"/>
    <row r="1048447" customFormat="1" x14ac:dyDescent="0.25"/>
    <row r="1048448" customFormat="1" x14ac:dyDescent="0.25"/>
    <row r="1048449" customFormat="1" x14ac:dyDescent="0.25"/>
    <row r="1048450" customFormat="1" x14ac:dyDescent="0.25"/>
    <row r="1048451" customFormat="1" x14ac:dyDescent="0.25"/>
    <row r="1048452" customFormat="1" x14ac:dyDescent="0.25"/>
    <row r="1048453" customFormat="1" x14ac:dyDescent="0.25"/>
    <row r="1048454" customFormat="1" x14ac:dyDescent="0.25"/>
    <row r="1048455" customFormat="1" x14ac:dyDescent="0.25"/>
    <row r="1048456" customFormat="1" x14ac:dyDescent="0.25"/>
    <row r="1048457" customFormat="1" x14ac:dyDescent="0.25"/>
    <row r="1048458" customFormat="1" x14ac:dyDescent="0.25"/>
    <row r="1048459" customFormat="1" x14ac:dyDescent="0.25"/>
    <row r="1048460" customFormat="1" x14ac:dyDescent="0.25"/>
    <row r="1048461" customFormat="1" x14ac:dyDescent="0.25"/>
    <row r="1048462" customFormat="1" x14ac:dyDescent="0.25"/>
    <row r="1048463" customFormat="1" x14ac:dyDescent="0.25"/>
    <row r="1048464" customFormat="1" x14ac:dyDescent="0.25"/>
    <row r="1048465" customFormat="1" x14ac:dyDescent="0.25"/>
    <row r="1048466" customFormat="1" x14ac:dyDescent="0.25"/>
    <row r="1048467" customFormat="1" x14ac:dyDescent="0.25"/>
    <row r="1048468" customFormat="1" x14ac:dyDescent="0.25"/>
    <row r="1048469" customFormat="1" x14ac:dyDescent="0.25"/>
    <row r="1048470" customFormat="1" x14ac:dyDescent="0.25"/>
    <row r="1048471" customFormat="1" x14ac:dyDescent="0.25"/>
    <row r="1048472" customFormat="1" x14ac:dyDescent="0.25"/>
    <row r="1048473" customFormat="1" x14ac:dyDescent="0.25"/>
    <row r="1048474" customFormat="1" x14ac:dyDescent="0.25"/>
    <row r="1048475" customFormat="1" x14ac:dyDescent="0.25"/>
    <row r="1048476" customFormat="1" x14ac:dyDescent="0.25"/>
    <row r="1048477" customFormat="1" x14ac:dyDescent="0.25"/>
    <row r="1048478" customFormat="1" x14ac:dyDescent="0.25"/>
    <row r="1048479" customFormat="1" x14ac:dyDescent="0.25"/>
    <row r="1048480" customFormat="1" x14ac:dyDescent="0.25"/>
    <row r="1048481" customFormat="1" x14ac:dyDescent="0.25"/>
    <row r="1048482" customFormat="1" x14ac:dyDescent="0.25"/>
    <row r="1048483" customFormat="1" x14ac:dyDescent="0.25"/>
    <row r="1048484" customFormat="1" x14ac:dyDescent="0.25"/>
    <row r="1048485" customFormat="1" x14ac:dyDescent="0.25"/>
    <row r="1048486" customFormat="1" x14ac:dyDescent="0.25"/>
    <row r="1048487" customFormat="1" x14ac:dyDescent="0.25"/>
    <row r="1048488" customFormat="1" x14ac:dyDescent="0.25"/>
    <row r="1048489" customFormat="1" x14ac:dyDescent="0.25"/>
    <row r="1048490" customFormat="1" x14ac:dyDescent="0.25"/>
    <row r="1048491" customFormat="1" x14ac:dyDescent="0.25"/>
    <row r="1048492" customFormat="1" x14ac:dyDescent="0.25"/>
    <row r="1048493" customFormat="1" x14ac:dyDescent="0.25"/>
    <row r="1048494" customFormat="1" x14ac:dyDescent="0.25"/>
    <row r="1048495" customFormat="1" x14ac:dyDescent="0.25"/>
    <row r="1048496" customFormat="1" x14ac:dyDescent="0.25"/>
    <row r="1048497" customFormat="1" x14ac:dyDescent="0.25"/>
    <row r="1048498" customFormat="1" x14ac:dyDescent="0.25"/>
    <row r="1048499" customFormat="1" x14ac:dyDescent="0.25"/>
    <row r="1048500" customFormat="1" x14ac:dyDescent="0.25"/>
    <row r="1048501" customFormat="1" x14ac:dyDescent="0.25"/>
    <row r="1048502" customFormat="1" x14ac:dyDescent="0.25"/>
    <row r="1048503" customFormat="1" x14ac:dyDescent="0.25"/>
    <row r="1048504" customFormat="1" x14ac:dyDescent="0.25"/>
    <row r="1048505" customFormat="1" x14ac:dyDescent="0.25"/>
    <row r="1048506" customFormat="1" x14ac:dyDescent="0.25"/>
    <row r="1048507" customFormat="1" x14ac:dyDescent="0.25"/>
    <row r="1048508" customFormat="1" x14ac:dyDescent="0.25"/>
    <row r="1048509" customFormat="1" x14ac:dyDescent="0.25"/>
    <row r="1048510" customFormat="1" x14ac:dyDescent="0.25"/>
    <row r="1048511" customFormat="1" x14ac:dyDescent="0.25"/>
    <row r="1048512" customFormat="1" x14ac:dyDescent="0.25"/>
    <row r="1048513" customFormat="1" x14ac:dyDescent="0.25"/>
    <row r="1048514" customFormat="1" x14ac:dyDescent="0.25"/>
    <row r="1048515" customFormat="1" x14ac:dyDescent="0.25"/>
    <row r="1048516" customFormat="1" x14ac:dyDescent="0.25"/>
    <row r="1048517" customFormat="1" x14ac:dyDescent="0.25"/>
    <row r="1048518" customFormat="1" x14ac:dyDescent="0.25"/>
    <row r="1048519" customFormat="1" x14ac:dyDescent="0.25"/>
    <row r="1048520" customFormat="1" x14ac:dyDescent="0.25"/>
    <row r="1048521" customFormat="1" x14ac:dyDescent="0.25"/>
    <row r="1048522" customFormat="1" x14ac:dyDescent="0.25"/>
    <row r="1048523" customFormat="1" x14ac:dyDescent="0.25"/>
    <row r="1048524" customFormat="1" x14ac:dyDescent="0.25"/>
    <row r="1048525" customFormat="1" x14ac:dyDescent="0.25"/>
    <row r="1048526" customFormat="1" x14ac:dyDescent="0.25"/>
    <row r="1048527" customFormat="1" x14ac:dyDescent="0.25"/>
    <row r="1048528" customFormat="1" x14ac:dyDescent="0.25"/>
    <row r="1048529" customFormat="1" x14ac:dyDescent="0.25"/>
    <row r="1048530" customFormat="1" x14ac:dyDescent="0.25"/>
    <row r="1048531" customFormat="1" x14ac:dyDescent="0.25"/>
    <row r="1048532" customFormat="1" x14ac:dyDescent="0.25"/>
    <row r="1048533" customFormat="1" x14ac:dyDescent="0.25"/>
    <row r="1048534" customFormat="1" x14ac:dyDescent="0.25"/>
  </sheetData>
  <sheetProtection algorithmName="SHA-512" hashValue="AC3IhbjvkJzBXFNeyc/daB3mXuAERROLGddxipXR2sVD0hRVYXH37xllIrZUdy5eAFa+9cY2VLCbQwDx98/xQg==" saltValue="6J7mR7OxQCz7eytI1ZXxuA==" spinCount="100000" sheet="1" objects="1" scenarios="1" formatRows="0" selectLockedCells="1" autoFilter="0"/>
  <mergeCells count="262">
    <mergeCell ref="G210:I215"/>
    <mergeCell ref="G199:I204"/>
    <mergeCell ref="G221:I226"/>
    <mergeCell ref="A94:F94"/>
    <mergeCell ref="G94:I94"/>
    <mergeCell ref="A136:I136"/>
    <mergeCell ref="A168:F168"/>
    <mergeCell ref="A157:F157"/>
    <mergeCell ref="A154:F154"/>
    <mergeCell ref="A152:F152"/>
    <mergeCell ref="A96:I96"/>
    <mergeCell ref="A97:F97"/>
    <mergeCell ref="A95:F95"/>
    <mergeCell ref="A126:F126"/>
    <mergeCell ref="A129:F129"/>
    <mergeCell ref="A124:F124"/>
    <mergeCell ref="A127:F127"/>
    <mergeCell ref="A128:F128"/>
    <mergeCell ref="A130:F130"/>
    <mergeCell ref="A159:E159"/>
    <mergeCell ref="A131:F131"/>
    <mergeCell ref="A132:F132"/>
    <mergeCell ref="A145:F145"/>
    <mergeCell ref="A147:F147"/>
    <mergeCell ref="A195:I195"/>
    <mergeCell ref="G6:I6"/>
    <mergeCell ref="G7:I7"/>
    <mergeCell ref="G8:I8"/>
    <mergeCell ref="G9:I9"/>
    <mergeCell ref="A41:I41"/>
    <mergeCell ref="A42:I42"/>
    <mergeCell ref="G38:I38"/>
    <mergeCell ref="G39:I39"/>
    <mergeCell ref="G40:I40"/>
    <mergeCell ref="A48:I48"/>
    <mergeCell ref="A51:I51"/>
    <mergeCell ref="A52:I52"/>
    <mergeCell ref="A54:I54"/>
    <mergeCell ref="A55:I55"/>
    <mergeCell ref="G57:I57"/>
    <mergeCell ref="A156:F156"/>
    <mergeCell ref="A123:F123"/>
    <mergeCell ref="A86:B86"/>
    <mergeCell ref="A189:F189"/>
    <mergeCell ref="A148:F148"/>
    <mergeCell ref="A167:F167"/>
    <mergeCell ref="A160:F160"/>
    <mergeCell ref="G86:H86"/>
    <mergeCell ref="E72:F72"/>
    <mergeCell ref="A93:I93"/>
    <mergeCell ref="A87:B87"/>
    <mergeCell ref="A88:B88"/>
    <mergeCell ref="A165:F165"/>
    <mergeCell ref="A166:F166"/>
    <mergeCell ref="A188:F188"/>
    <mergeCell ref="A183:F183"/>
    <mergeCell ref="A186:I186"/>
    <mergeCell ref="A176:F176"/>
    <mergeCell ref="A179:F179"/>
    <mergeCell ref="A180:F180"/>
    <mergeCell ref="A133:F133"/>
    <mergeCell ref="A161:I161"/>
    <mergeCell ref="A155:F155"/>
    <mergeCell ref="A182:F182"/>
    <mergeCell ref="A142:F142"/>
    <mergeCell ref="A76:I76"/>
    <mergeCell ref="A138:F138"/>
    <mergeCell ref="A139:F139"/>
    <mergeCell ref="A140:F140"/>
    <mergeCell ref="A141:F141"/>
    <mergeCell ref="A163:F163"/>
    <mergeCell ref="A164:F164"/>
    <mergeCell ref="A82:F82"/>
    <mergeCell ref="A83:F83"/>
    <mergeCell ref="A85:B85"/>
    <mergeCell ref="G87:H87"/>
    <mergeCell ref="G84:I84"/>
    <mergeCell ref="G85:H85"/>
    <mergeCell ref="G88:H88"/>
    <mergeCell ref="G89:H89"/>
    <mergeCell ref="A84:F84"/>
    <mergeCell ref="A89:B89"/>
    <mergeCell ref="G82:I82"/>
    <mergeCell ref="G83:I83"/>
    <mergeCell ref="G91:I91"/>
    <mergeCell ref="G92:I92"/>
    <mergeCell ref="A92:F92"/>
    <mergeCell ref="A1:I1"/>
    <mergeCell ref="A12:I12"/>
    <mergeCell ref="A14:I14"/>
    <mergeCell ref="A15:I15"/>
    <mergeCell ref="A16:I16"/>
    <mergeCell ref="A18:I18"/>
    <mergeCell ref="A24:I24"/>
    <mergeCell ref="A26:I26"/>
    <mergeCell ref="A28:I28"/>
    <mergeCell ref="A6:F6"/>
    <mergeCell ref="A4:F4"/>
    <mergeCell ref="A5:I5"/>
    <mergeCell ref="A17:I17"/>
    <mergeCell ref="A23:I23"/>
    <mergeCell ref="A25:I25"/>
    <mergeCell ref="A27:I27"/>
    <mergeCell ref="A10:F10"/>
    <mergeCell ref="A2:I2"/>
    <mergeCell ref="A38:F38"/>
    <mergeCell ref="A43:I43"/>
    <mergeCell ref="A44:I44"/>
    <mergeCell ref="A45:F45"/>
    <mergeCell ref="G45:I45"/>
    <mergeCell ref="A46:I46"/>
    <mergeCell ref="A47:I47"/>
    <mergeCell ref="A36:I36"/>
    <mergeCell ref="A13:E13"/>
    <mergeCell ref="A35:I35"/>
    <mergeCell ref="A31:I31"/>
    <mergeCell ref="A33:I33"/>
    <mergeCell ref="A30:I30"/>
    <mergeCell ref="A32:I32"/>
    <mergeCell ref="A34:I34"/>
    <mergeCell ref="A49:I49"/>
    <mergeCell ref="A3:G3"/>
    <mergeCell ref="H3:I3"/>
    <mergeCell ref="A7:F7"/>
    <mergeCell ref="A8:F8"/>
    <mergeCell ref="A9:F9"/>
    <mergeCell ref="E11:F11"/>
    <mergeCell ref="A11:D11"/>
    <mergeCell ref="A79:I81"/>
    <mergeCell ref="C67:D67"/>
    <mergeCell ref="C68:D68"/>
    <mergeCell ref="A19:I19"/>
    <mergeCell ref="A20:I20"/>
    <mergeCell ref="A29:I29"/>
    <mergeCell ref="A21:I21"/>
    <mergeCell ref="A22:I22"/>
    <mergeCell ref="A37:E37"/>
    <mergeCell ref="A39:F39"/>
    <mergeCell ref="A58:F58"/>
    <mergeCell ref="A53:C53"/>
    <mergeCell ref="D53:F53"/>
    <mergeCell ref="G50:I50"/>
    <mergeCell ref="G53:I53"/>
    <mergeCell ref="A40:F40"/>
    <mergeCell ref="A91:F91"/>
    <mergeCell ref="A90:I90"/>
    <mergeCell ref="A75:F75"/>
    <mergeCell ref="A105:F105"/>
    <mergeCell ref="A100:F100"/>
    <mergeCell ref="A78:F78"/>
    <mergeCell ref="A71:I71"/>
    <mergeCell ref="G59:I59"/>
    <mergeCell ref="A59:F59"/>
    <mergeCell ref="A70:I70"/>
    <mergeCell ref="A98:I98"/>
    <mergeCell ref="E65:F65"/>
    <mergeCell ref="E67:F67"/>
    <mergeCell ref="E68:F68"/>
    <mergeCell ref="A61:I61"/>
    <mergeCell ref="E66:F66"/>
    <mergeCell ref="A65:B65"/>
    <mergeCell ref="A66:B66"/>
    <mergeCell ref="C65:D65"/>
    <mergeCell ref="C66:D66"/>
    <mergeCell ref="A72:D72"/>
    <mergeCell ref="A69:F69"/>
    <mergeCell ref="A67:B67"/>
    <mergeCell ref="A68:B68"/>
    <mergeCell ref="A103:F103"/>
    <mergeCell ref="A107:F107"/>
    <mergeCell ref="A108:F108"/>
    <mergeCell ref="A110:F110"/>
    <mergeCell ref="A102:F102"/>
    <mergeCell ref="A104:F104"/>
    <mergeCell ref="A106:F106"/>
    <mergeCell ref="A109:F109"/>
    <mergeCell ref="A99:I99"/>
    <mergeCell ref="A101:F101"/>
    <mergeCell ref="A50:F50"/>
    <mergeCell ref="G58:I58"/>
    <mergeCell ref="A62:I62"/>
    <mergeCell ref="A63:B63"/>
    <mergeCell ref="E64:F64"/>
    <mergeCell ref="A64:B64"/>
    <mergeCell ref="C63:D63"/>
    <mergeCell ref="C64:D64"/>
    <mergeCell ref="A56:I56"/>
    <mergeCell ref="A57:F57"/>
    <mergeCell ref="A60:F60"/>
    <mergeCell ref="E63:F63"/>
    <mergeCell ref="A73:I73"/>
    <mergeCell ref="A74:I74"/>
    <mergeCell ref="A213:F213"/>
    <mergeCell ref="A198:I198"/>
    <mergeCell ref="A205:F205"/>
    <mergeCell ref="A202:F202"/>
    <mergeCell ref="G205:I205"/>
    <mergeCell ref="A206:I206"/>
    <mergeCell ref="A209:I209"/>
    <mergeCell ref="A203:F204"/>
    <mergeCell ref="A177:F177"/>
    <mergeCell ref="A171:F171"/>
    <mergeCell ref="A120:F120"/>
    <mergeCell ref="A121:F121"/>
    <mergeCell ref="A150:F150"/>
    <mergeCell ref="A144:I144"/>
    <mergeCell ref="A125:F125"/>
    <mergeCell ref="A113:F113"/>
    <mergeCell ref="A77:I77"/>
    <mergeCell ref="A135:F135"/>
    <mergeCell ref="A112:E112"/>
    <mergeCell ref="A207:I207"/>
    <mergeCell ref="A146:F146"/>
    <mergeCell ref="A111:F111"/>
    <mergeCell ref="A229:I230"/>
    <mergeCell ref="A224:F224"/>
    <mergeCell ref="A225:F226"/>
    <mergeCell ref="A115:F115"/>
    <mergeCell ref="A116:F116"/>
    <mergeCell ref="A117:F117"/>
    <mergeCell ref="A118:F118"/>
    <mergeCell ref="A119:F119"/>
    <mergeCell ref="A143:F143"/>
    <mergeCell ref="A162:F162"/>
    <mergeCell ref="A149:F149"/>
    <mergeCell ref="A153:F153"/>
    <mergeCell ref="A151:F151"/>
    <mergeCell ref="A137:F137"/>
    <mergeCell ref="A221:F223"/>
    <mergeCell ref="A210:F212"/>
    <mergeCell ref="A214:F215"/>
    <mergeCell ref="A196:I196"/>
    <mergeCell ref="A197:I197"/>
    <mergeCell ref="G216:I216"/>
    <mergeCell ref="A134:E134"/>
    <mergeCell ref="G227:I227"/>
    <mergeCell ref="A227:F227"/>
    <mergeCell ref="A208:I208"/>
    <mergeCell ref="A218:I218"/>
    <mergeCell ref="A219:I219"/>
    <mergeCell ref="A217:I217"/>
    <mergeCell ref="A220:I220"/>
    <mergeCell ref="A216:F216"/>
    <mergeCell ref="A193:F193"/>
    <mergeCell ref="A122:I122"/>
    <mergeCell ref="A187:F187"/>
    <mergeCell ref="A114:I114"/>
    <mergeCell ref="A192:F192"/>
    <mergeCell ref="A173:F173"/>
    <mergeCell ref="A184:E184"/>
    <mergeCell ref="A175:F175"/>
    <mergeCell ref="A181:F181"/>
    <mergeCell ref="A158:F158"/>
    <mergeCell ref="A169:I169"/>
    <mergeCell ref="A174:F174"/>
    <mergeCell ref="A185:F185"/>
    <mergeCell ref="A172:F172"/>
    <mergeCell ref="A178:F178"/>
    <mergeCell ref="A170:F170"/>
    <mergeCell ref="A190:F190"/>
    <mergeCell ref="A191:F191"/>
    <mergeCell ref="A194:I194"/>
  </mergeCells>
  <conditionalFormatting sqref="G148">
    <cfRule type="expression" dxfId="74" priority="102">
      <formula>$G$148="Valider BNT"</formula>
    </cfRule>
  </conditionalFormatting>
  <conditionalFormatting sqref="G173">
    <cfRule type="expression" dxfId="73" priority="100">
      <formula>$G$173="Valider BNT"</formula>
    </cfRule>
  </conditionalFormatting>
  <conditionalFormatting sqref="H148">
    <cfRule type="expression" dxfId="72" priority="103">
      <formula>$H$148="Valider BNT"</formula>
    </cfRule>
  </conditionalFormatting>
  <conditionalFormatting sqref="H173">
    <cfRule type="expression" dxfId="71" priority="101">
      <formula>$H$173="Valider BNT"</formula>
    </cfRule>
  </conditionalFormatting>
  <conditionalFormatting sqref="G4:I4">
    <cfRule type="expression" dxfId="70" priority="80">
      <formula>$I$4="Ministère"</formula>
    </cfRule>
  </conditionalFormatting>
  <conditionalFormatting sqref="I173">
    <cfRule type="expression" dxfId="69" priority="104">
      <formula>$I$173="Valider BNT"</formula>
    </cfRule>
  </conditionalFormatting>
  <conditionalFormatting sqref="I148">
    <cfRule type="expression" dxfId="68" priority="105">
      <formula>$I$148="Valider BNT"</formula>
    </cfRule>
  </conditionalFormatting>
  <conditionalFormatting sqref="G64:G68 G72 G78 G97 A197 G75 I85 A203:F204 A200:F201 A199:G199">
    <cfRule type="expression" dxfId="67" priority="49">
      <formula>$I$4="BGAD"</formula>
    </cfRule>
  </conditionalFormatting>
  <conditionalFormatting sqref="H111 H133 H158 H183">
    <cfRule type="expression" dxfId="66" priority="17">
      <formula>$I$4="Planification"</formula>
    </cfRule>
    <cfRule type="expression" dxfId="65" priority="18">
      <formula>$I$4="Inscrire une valeur"</formula>
    </cfRule>
    <cfRule type="expression" dxfId="64" priority="19">
      <formula>$I$4=""</formula>
    </cfRule>
  </conditionalFormatting>
  <conditionalFormatting sqref="G101">
    <cfRule type="expression" dxfId="63" priority="16">
      <formula>$G$101="Valider "&amp;Réduction_Programme_remboursement_chemins</formula>
    </cfRule>
  </conditionalFormatting>
  <conditionalFormatting sqref="H101">
    <cfRule type="expression" dxfId="62" priority="15">
      <formula>$H$101="Valider "&amp;Réduction_Programme_remboursement_chemins</formula>
    </cfRule>
  </conditionalFormatting>
  <conditionalFormatting sqref="I101">
    <cfRule type="expression" dxfId="61" priority="14">
      <formula>$I$101="Valider "&amp;Réduction_Programme_remboursement_chemins</formula>
    </cfRule>
  </conditionalFormatting>
  <conditionalFormatting sqref="G124">
    <cfRule type="expression" dxfId="60" priority="13">
      <formula>$G$124="Valider "&amp;Réduction_Programme_remboursement_chemins</formula>
    </cfRule>
  </conditionalFormatting>
  <conditionalFormatting sqref="H124">
    <cfRule type="expression" dxfId="59" priority="12">
      <formula>$H$124="Valider "&amp;Réduction_Programme_remboursement_chemins</formula>
    </cfRule>
  </conditionalFormatting>
  <conditionalFormatting sqref="I124">
    <cfRule type="expression" dxfId="58" priority="11">
      <formula>$I$124="Valider "&amp;Réduction_Programme_remboursement_chemins</formula>
    </cfRule>
  </conditionalFormatting>
  <conditionalFormatting sqref="G146">
    <cfRule type="expression" dxfId="57" priority="10">
      <formula>$G$146="Valider "&amp;Réduction_Programme_remboursement_chemins</formula>
    </cfRule>
  </conditionalFormatting>
  <conditionalFormatting sqref="H146">
    <cfRule type="expression" dxfId="56" priority="9">
      <formula>$H$146="Valider "&amp;Réduction_Programme_remboursement_chemins</formula>
    </cfRule>
  </conditionalFormatting>
  <conditionalFormatting sqref="I146">
    <cfRule type="expression" dxfId="55" priority="8">
      <formula>$I$146="Valider "&amp;Réduction_Programme_remboursement_chemins</formula>
    </cfRule>
  </conditionalFormatting>
  <conditionalFormatting sqref="G171">
    <cfRule type="expression" dxfId="54" priority="7">
      <formula>$G$171="Valider "&amp;Réduction_Programme_remboursement_chemins</formula>
    </cfRule>
  </conditionalFormatting>
  <conditionalFormatting sqref="H171">
    <cfRule type="expression" dxfId="53" priority="6">
      <formula>$H$171="Valider "&amp;Réduction_Programme_remboursement_chemins</formula>
    </cfRule>
  </conditionalFormatting>
  <conditionalFormatting sqref="I171">
    <cfRule type="expression" dxfId="52" priority="5">
      <formula>$I$171="Valider "&amp;Réduction_Programme_remboursement_chemins</formula>
    </cfRule>
  </conditionalFormatting>
  <conditionalFormatting sqref="H64:H68 H72 H78 H97 A208 H75 G84:G85 A214:F215 A211:F212 A210:G210">
    <cfRule type="expression" dxfId="51" priority="50">
      <formula>$I$4=""</formula>
    </cfRule>
    <cfRule type="expression" dxfId="50" priority="51">
      <formula>$I$4="Inscrire une valeur"</formula>
    </cfRule>
    <cfRule type="expression" dxfId="49" priority="52">
      <formula>$I$4="Planification"</formula>
    </cfRule>
  </conditionalFormatting>
  <dataValidations xWindow="1312" yWindow="373" count="22">
    <dataValidation type="custom" allowBlank="1" showInputMessage="1" showErrorMessage="1" errorTitle="Validation « RTR »" error="Inscrire une valeur située entre 0% et 50% inclusivement sans décimale." sqref="G50:I50" xr:uid="{00000000-0002-0000-0200-000000000000}">
      <formula1>AND((ROUND(G50,2)=G50),G50&gt;=0,G50&lt;=0.5)</formula1>
    </dataValidation>
    <dataValidation type="list" allowBlank="1" showInputMessage="1" showErrorMessage="1" errorTitle="Validation « HCP »" error="La valeur inscrite ne correspond pas aux valeurs pré-établies" sqref="G78:I78 I85" xr:uid="{00000000-0002-0000-0200-000002000000}">
      <formula1>Majoration_HCP</formula1>
    </dataValidation>
    <dataValidation type="list" errorStyle="information" allowBlank="1" showInputMessage="1" errorTitle="Validation «Code DICA»" error="Il est possible de saisir le code DICA de votre choix s'il ne se retrouve pas dans le menu déroulant. Vous devrez toutefois choisir la formule à utiliser parmi l'ensemble des formules proposées." promptTitle="Code DICA" prompt="Il est possible de saisir le code DICA de votre choix s'il ne se retrouve pas dans le menu déroulant." sqref="I10" xr:uid="{00000000-0002-0000-0200-000003000000}">
      <formula1>Codes_DICA</formula1>
    </dataValidation>
    <dataValidation allowBlank="1" showInputMessage="1" showErrorMessage="1" promptTitle="Information" prompt="La date du jour est inscrite. Il est toutefois possible de modifier la valeur." sqref="G199 G221 G210" xr:uid="{00000000-0002-0000-0200-000005000000}"/>
    <dataValidation type="list" allowBlank="1" showInputMessage="1" showErrorMessage="1" errorTitle="Validation « Contexte »" error="La valeur inscrite ne correspond pas aux valeurs pré-établies" sqref="I4" xr:uid="{00000000-0002-0000-0200-000006000000}">
      <formula1>Contexte_utilisation</formula1>
    </dataValidation>
    <dataValidation type="list" allowBlank="1" showInputMessage="1" showErrorMessage="1" errorTitle="Validation « Critères »" error="La valeur inscrite ne correspond pas au valeurs pré-établies" sqref="H183 H158 H111 H133" xr:uid="{00000000-0002-0000-0200-000008000000}">
      <formula1>Question</formula1>
    </dataValidation>
    <dataValidation type="custom" allowBlank="1" showInputMessage="1" showErrorMessage="1" errorTitle="Validation « Modulation »" error="La valeur inscrite doit être comprise entre 0% et 100% inclusivement et avoir un maximum de deux décimales" sqref="I183 I111 I133 I158" xr:uid="{00000000-0002-0000-0200-000009000000}">
      <formula1>AND((ROUND(I111,4)=I111),I111&gt;=0,I111&lt;=1)</formula1>
    </dataValidation>
    <dataValidation type="list" allowBlank="1" showInputMessage="1" showErrorMessage="1" errorTitle="Validation « MAN »" error="La valeur inscrite ne correspond pas aux valeurs pré-établies" sqref="G72:I72" xr:uid="{00000000-0002-0000-0200-00000A000000}">
      <formula1>INDIRECT($E$72)</formula1>
    </dataValidation>
    <dataValidation type="list" allowBlank="1" showInputMessage="1" showErrorMessage="1" errorTitle="Validation « Planchers invest. »" error="La valeur inscrite ne correspond pas au valeurs pré-établies" sqref="I112 I184 I159 I134" xr:uid="{00000000-0002-0000-0200-00000B000000}">
      <formula1>INDIRECT(F112)</formula1>
    </dataValidation>
    <dataValidation type="custom" allowBlank="1" showInputMessage="1" showErrorMessage="1" errorTitle="Validation « Superficie »" error="La valeur inscrite doit être numérique, positive et avoir un maximum de deux décimales" sqref="G64:I68" xr:uid="{00000000-0002-0000-0200-00000C000000}">
      <formula1>AND((ROUND(G64,2)=G64),G64&gt;=0,G64&lt;=9999)</formula1>
    </dataValidation>
    <dataValidation type="custom" allowBlank="1" showInputMessage="1" showErrorMessage="1" errorTitle="Validation « Volume à prélever »" error="La valeur inscrite doit être numérique, positive et avoir un maximum de deux décimales" sqref="G38:I38" xr:uid="{00000000-0002-0000-0200-00000D000000}">
      <formula1>AND((ROUND(G38,2)=G38),G38&gt;=0,G38&lt;=500)</formula1>
    </dataValidation>
    <dataValidation type="custom" errorStyle="warning" allowBlank="1" showInputMessage="1" showErrorMessage="1" errorTitle="Validation « VMT Peuplement »" error="La valeur saisie contient plus de trois décimales. Toutefois, la valeur affichée sera arrondie à trois décimales. Cette situation pourrait avoir un impact sur les calculs." sqref="G39:I39" xr:uid="{00000000-0002-0000-0200-00000E000000}">
      <formula1>AND((ROUND(G39,3)=G39),G39&gt;=0,G39&lt;=4)</formula1>
    </dataValidation>
    <dataValidation type="custom" errorStyle="warning" allowBlank="1" showInputMessage="1" showErrorMessage="1" errorTitle="Validation « VMT à récolter »" error="La valeur saisie contient plus de trois décimales. Toutefois, la valeur affichée sera arrondie à trois décimales. Cette situation pourrait avoir un impact sur les calculs." sqref="G40:I40" xr:uid="{00000000-0002-0000-0200-00000F000000}">
      <formula1>AND((ROUND(G40,3)=G40),G40&gt;=0,G40&lt;=3)</formula1>
    </dataValidation>
    <dataValidation type="custom" allowBlank="1" showInputMessage="1" showErrorMessage="1" errorTitle="Validation « LP »" error="La valeur inscrite doit être numérique, positive et avoir un maximum de deux décimales" sqref="G57:I57" xr:uid="{00000000-0002-0000-0200-000010000000}">
      <formula1>AND((ROUND(G57,2)=G57),G57&gt;=0,G57&lt;=500)</formula1>
    </dataValidation>
    <dataValidation type="custom" allowBlank="1" showInputMessage="1" showErrorMessage="1" errorTitle="Validation « SE »" error="La valeur inscrite doit être numérique, positive et avoir un maximum de deux décimales_x000a__x000a_" sqref="G58:I58" xr:uid="{00000000-0002-0000-0200-000011000000}">
      <formula1>AND((ROUND(G58,2)=G58),G58&gt;=0,G58&lt;=500)</formula1>
    </dataValidation>
    <dataValidation type="custom" allowBlank="1" showInputMessage="1" showErrorMessage="1" errorTitle="Validationb « ZNT »" error="La valeur inscrite doit être numérique, positive et avoir un maximum de deux décimales_x000a__x000a_" sqref="G59:I59" xr:uid="{00000000-0002-0000-0200-000012000000}">
      <formula1>AND((ROUND(G59,2)=G59),G59&gt;=0,G59&lt;=500)</formula1>
    </dataValidation>
    <dataValidation type="list" errorStyle="information" allowBlank="1" showInputMessage="1" errorTitle="Validation «Code RATF»" error="Il est possible de saisir le code RATF de votre choix s'il ne se retrouve pas dans le menu déroulant." promptTitle="Code RATF" prompt="Il est possible de saisir le code RATF de votre choix s'il ne se retrouve pas dans le menu déroulant." sqref="I11" xr:uid="{00000000-0002-0000-0200-000013000000}">
      <formula1>INDIRECT(E11)</formula1>
    </dataValidation>
    <dataValidation type="list" allowBlank="1" showInputMessage="1" showErrorMessage="1" errorTitle="Validation « UA »" error="La valeur inscrite ne correspond pas aux valeurs pré-établies" sqref="G6:I6" xr:uid="{00000000-0002-0000-0200-000014000000}">
      <formula1>UA</formula1>
    </dataValidation>
    <dataValidation type="list" allowBlank="1" showInputMessage="1" showErrorMessage="1" errorTitle="Validation « RUB »" error="La valeur inscrite ne correspond pas aux valeurs pré-établies" sqref="G75:I75" xr:uid="{00000000-0002-0000-0200-000016000000}">
      <formula1>Majoration_RUB</formula1>
    </dataValidation>
    <dataValidation type="list" allowBlank="1" showInputMessage="1" showErrorMessage="1" errorTitle="Validation « DCP-COVID »" error="La valeur inscrite ne correspond pas aux valeurs pré-établies" sqref="G97" xr:uid="{00000000-0002-0000-0200-000017000000}">
      <formula1>INDIRECT($G$95)</formula1>
    </dataValidation>
    <dataValidation type="list" allowBlank="1" showInputMessage="1" showErrorMessage="1" errorTitle="Validation « DCP-COVID »" error="La valeur inscrite ne correspond pas aux valeurs pré-établies" sqref="H97" xr:uid="{00000000-0002-0000-0200-000018000000}">
      <formula1>INDIRECT($H$95)</formula1>
    </dataValidation>
    <dataValidation type="list" allowBlank="1" showInputMessage="1" showErrorMessage="1" errorTitle="Validation « DCP-COVID »" error="La valeur inscrite ne correspond pas aux valeurs pré-établies" sqref="I97" xr:uid="{00000000-0002-0000-0200-000019000000}">
      <formula1>INDIRECT($I$95)</formula1>
    </dataValidation>
  </dataValidations>
  <printOptions horizontalCentered="1"/>
  <pageMargins left="0.31496062992125984" right="0.31496062992125984" top="0.55118110236220474" bottom="0.55118110236220474" header="0.31496062992125984" footer="0.31496062992125984"/>
  <pageSetup paperSize="5" scale="51" fitToHeight="2" orientation="portrait" r:id="rId1"/>
  <headerFooter>
    <oddHeader>&amp;CVersion 3 : 2025-09-09</oddHeader>
    <oddFooter>&amp;L&amp;A&amp;C&amp;"-,Gras"&amp;KFF0000Ce document comporte &amp;N pages&amp;R&amp;P de &amp;N</oddFooter>
  </headerFooter>
  <rowBreaks count="1" manualBreakCount="1">
    <brk id="121" max="8" man="1"/>
  </rowBreaks>
  <drawing r:id="rId2"/>
  <legacyDrawing r:id="rId3"/>
  <controls>
    <mc:AlternateContent xmlns:mc="http://schemas.openxmlformats.org/markup-compatibility/2006">
      <mc:Choice Requires="x14">
        <control shapeId="1054" r:id="rId4" name="CheckBox1">
          <controlPr defaultSize="0" autoFill="0" autoLine="0" r:id="rId5">
            <anchor moveWithCells="1">
              <from>
                <xdr:col>9</xdr:col>
                <xdr:colOff>628650</xdr:colOff>
                <xdr:row>1</xdr:row>
                <xdr:rowOff>2505075</xdr:rowOff>
              </from>
              <to>
                <xdr:col>11</xdr:col>
                <xdr:colOff>523875</xdr:colOff>
                <xdr:row>3</xdr:row>
                <xdr:rowOff>180975</xdr:rowOff>
              </to>
            </anchor>
          </controlPr>
        </control>
      </mc:Choice>
      <mc:Fallback>
        <control shapeId="1054" r:id="rId4" name="CheckBox1"/>
      </mc:Fallback>
    </mc:AlternateContent>
    <mc:AlternateContent xmlns:mc="http://schemas.openxmlformats.org/markup-compatibility/2006">
      <mc:Choice Requires="x14">
        <control shapeId="1051" r:id="rId6" name="Button 27">
          <controlPr defaultSize="0" print="0" autoFill="0" autoPict="0" macro="[0]!Calcul_taux_effacervaleurcellules_couleur_blanc_Planification">
            <anchor moveWithCells="1" sizeWithCells="1">
              <from>
                <xdr:col>9</xdr:col>
                <xdr:colOff>609600</xdr:colOff>
                <xdr:row>1</xdr:row>
                <xdr:rowOff>133350</xdr:rowOff>
              </from>
              <to>
                <xdr:col>11</xdr:col>
                <xdr:colOff>514350</xdr:colOff>
                <xdr:row>1</xdr:row>
                <xdr:rowOff>819150</xdr:rowOff>
              </to>
            </anchor>
          </controlPr>
        </control>
      </mc:Choice>
    </mc:AlternateContent>
    <mc:AlternateContent xmlns:mc="http://schemas.openxmlformats.org/markup-compatibility/2006">
      <mc:Choice Requires="x14">
        <control shapeId="1052" r:id="rId7" name="Button 28">
          <controlPr defaultSize="0" print="0" autoFill="0" autoPict="0" macro="[0]!Calcul_taux_effacervaleurcellules_couleur_blanc_BGAD">
            <anchor moveWithCells="1" sizeWithCells="1">
              <from>
                <xdr:col>9</xdr:col>
                <xdr:colOff>600075</xdr:colOff>
                <xdr:row>1</xdr:row>
                <xdr:rowOff>904875</xdr:rowOff>
              </from>
              <to>
                <xdr:col>11</xdr:col>
                <xdr:colOff>514350</xdr:colOff>
                <xdr:row>1</xdr:row>
                <xdr:rowOff>1581150</xdr:rowOff>
              </to>
            </anchor>
          </controlPr>
        </control>
      </mc:Choice>
    </mc:AlternateContent>
    <mc:AlternateContent xmlns:mc="http://schemas.openxmlformats.org/markup-compatibility/2006">
      <mc:Choice Requires="x14">
        <control shapeId="1092" r:id="rId8" name="Button 68">
          <controlPr defaultSize="0" print="0" autoFill="0" autoPict="0" macro="[0]!Calcul_taux_effacervaleurcellules_couleur_jaune_Ministere">
            <anchor moveWithCells="1">
              <from>
                <xdr:col>9</xdr:col>
                <xdr:colOff>609600</xdr:colOff>
                <xdr:row>1</xdr:row>
                <xdr:rowOff>1704975</xdr:rowOff>
              </from>
              <to>
                <xdr:col>11</xdr:col>
                <xdr:colOff>485775</xdr:colOff>
                <xdr:row>1</xdr:row>
                <xdr:rowOff>2343150</xdr:rowOff>
              </to>
            </anchor>
          </controlPr>
        </control>
      </mc:Choice>
    </mc:AlternateContent>
  </controls>
  <extLst>
    <ext xmlns:x14="http://schemas.microsoft.com/office/spreadsheetml/2009/9/main" uri="{CCE6A557-97BC-4b89-ADB6-D9C93CAAB3DF}">
      <x14:dataValidations xmlns:xm="http://schemas.microsoft.com/office/excel/2006/main" xWindow="1312" yWindow="373" count="2">
        <x14:dataValidation type="list" allowBlank="1" showInputMessage="1" showErrorMessage="1" errorTitle="Validation « Sélect. des tiges »" error="La valeur inscrite ne correspond pas aux valeurs pré-établies." xr:uid="{00000000-0002-0000-0200-000004000000}">
          <x14:formula1>
            <xm:f>Menus!$C$344:$C$345</xm:f>
          </x14:formula1>
          <xm:sqref>I37</xm:sqref>
        </x14:dataValidation>
        <x14:dataValidation type="list" allowBlank="1" showInputMessage="1" showErrorMessage="1" errorTitle="Validation « Formules »" error="La valeur inscrite ne correspond pas aux valeurs pré-établies" promptTitle="Information" prompt="Afin d'inscrire la bonne formule à utiliser, vous pouvez consulter l'onglet « Traitements admissibles »." xr:uid="{00000000-0002-0000-0200-000007000000}">
          <x14:formula1>
            <xm:f>Menus!$D$462:$D$466</xm:f>
          </x14:formula1>
          <xm:sqref>I13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16">
    <pageSetUpPr fitToPage="1"/>
  </sheetPr>
  <dimension ref="A1:R124"/>
  <sheetViews>
    <sheetView zoomScale="85" zoomScaleNormal="85" workbookViewId="0">
      <pane ySplit="2" topLeftCell="A3" activePane="bottomLeft" state="frozen"/>
      <selection pane="bottomLeft" sqref="A1:J1"/>
    </sheetView>
  </sheetViews>
  <sheetFormatPr baseColWidth="10" defaultColWidth="11.5703125" defaultRowHeight="15" x14ac:dyDescent="0.25"/>
  <cols>
    <col min="1" max="1" width="14.7109375" style="23" customWidth="1"/>
    <col min="2" max="2" width="23.140625" style="23" customWidth="1"/>
    <col min="3" max="3" width="19.7109375" style="23" customWidth="1"/>
    <col min="4" max="4" width="18.85546875" style="23" customWidth="1"/>
    <col min="5" max="5" width="19.28515625" style="23" customWidth="1"/>
    <col min="6" max="6" width="51.28515625" style="23" bestFit="1" customWidth="1"/>
    <col min="7" max="7" width="18" style="23" customWidth="1"/>
    <col min="8" max="8" width="16.42578125" style="23" customWidth="1"/>
    <col min="9" max="9" width="43" style="23" customWidth="1"/>
    <col min="10" max="10" width="13.28515625" style="373" customWidth="1"/>
    <col min="11" max="11" width="11.5703125" style="23" hidden="1" customWidth="1"/>
    <col min="12" max="12" width="47" style="23" bestFit="1" customWidth="1"/>
    <col min="13" max="13" width="15.85546875" style="23" bestFit="1" customWidth="1"/>
    <col min="14" max="14" width="43" style="23" customWidth="1"/>
    <col min="15" max="15" width="23.140625" style="23" bestFit="1" customWidth="1"/>
    <col min="16" max="16384" width="11.5703125" style="23"/>
  </cols>
  <sheetData>
    <row r="1" spans="1:13" ht="30" customHeight="1" thickBot="1" x14ac:dyDescent="0.4">
      <c r="A1" s="1115" t="s">
        <v>1359</v>
      </c>
      <c r="B1" s="1116"/>
      <c r="C1" s="1116"/>
      <c r="D1" s="1116"/>
      <c r="E1" s="1116"/>
      <c r="F1" s="1116"/>
      <c r="G1" s="1116"/>
      <c r="H1" s="1116"/>
      <c r="I1" s="1116"/>
      <c r="J1" s="1117"/>
      <c r="K1" s="365"/>
    </row>
    <row r="2" spans="1:13" s="31" customFormat="1" ht="32.25" thickBot="1" x14ac:dyDescent="0.3">
      <c r="A2" s="366" t="s">
        <v>717</v>
      </c>
      <c r="B2" s="366" t="s">
        <v>718</v>
      </c>
      <c r="C2" s="366" t="s">
        <v>732</v>
      </c>
      <c r="D2" s="366" t="s">
        <v>719</v>
      </c>
      <c r="E2" s="366" t="s">
        <v>720</v>
      </c>
      <c r="F2" s="366" t="s">
        <v>418</v>
      </c>
      <c r="G2" s="366" t="s">
        <v>721</v>
      </c>
      <c r="H2" s="366" t="s">
        <v>722</v>
      </c>
      <c r="I2" s="366" t="s">
        <v>723</v>
      </c>
      <c r="J2" s="366" t="s">
        <v>931</v>
      </c>
      <c r="K2" s="366" t="s">
        <v>727</v>
      </c>
      <c r="L2" s="372"/>
    </row>
    <row r="3" spans="1:13" s="369" customFormat="1" ht="70.150000000000006" customHeight="1" x14ac:dyDescent="0.25">
      <c r="A3" s="367" t="s">
        <v>724</v>
      </c>
      <c r="B3" s="367" t="s">
        <v>923</v>
      </c>
      <c r="C3" s="368" t="s">
        <v>464</v>
      </c>
      <c r="D3" s="367" t="s">
        <v>173</v>
      </c>
      <c r="E3" s="367" t="s">
        <v>174</v>
      </c>
      <c r="F3" s="367" t="s">
        <v>175</v>
      </c>
      <c r="G3" s="367" t="s">
        <v>179</v>
      </c>
      <c r="H3" s="367" t="s">
        <v>608</v>
      </c>
      <c r="I3" s="367" t="s">
        <v>1083</v>
      </c>
      <c r="J3" s="368" t="s">
        <v>1079</v>
      </c>
      <c r="K3" s="367"/>
      <c r="L3" s="372"/>
      <c r="M3" s="372"/>
    </row>
    <row r="4" spans="1:13" s="369" customFormat="1" ht="70.150000000000006" customHeight="1" x14ac:dyDescent="0.25">
      <c r="A4" s="370" t="s">
        <v>724</v>
      </c>
      <c r="B4" s="370" t="s">
        <v>923</v>
      </c>
      <c r="C4" s="371" t="s">
        <v>464</v>
      </c>
      <c r="D4" s="370" t="s">
        <v>173</v>
      </c>
      <c r="E4" s="370" t="s">
        <v>174</v>
      </c>
      <c r="F4" s="370" t="s">
        <v>175</v>
      </c>
      <c r="G4" s="370" t="s">
        <v>179</v>
      </c>
      <c r="H4" s="370" t="s">
        <v>1049</v>
      </c>
      <c r="I4" s="370" t="s">
        <v>1050</v>
      </c>
      <c r="J4" s="371" t="s">
        <v>1080</v>
      </c>
      <c r="K4" s="467" t="s">
        <v>1082</v>
      </c>
      <c r="L4" s="372"/>
      <c r="M4" s="372"/>
    </row>
    <row r="5" spans="1:13" s="369" customFormat="1" ht="70.150000000000006" customHeight="1" x14ac:dyDescent="0.25">
      <c r="A5" s="370" t="s">
        <v>724</v>
      </c>
      <c r="B5" s="370" t="s">
        <v>923</v>
      </c>
      <c r="C5" s="371" t="s">
        <v>464</v>
      </c>
      <c r="D5" s="370" t="s">
        <v>173</v>
      </c>
      <c r="E5" s="370" t="s">
        <v>174</v>
      </c>
      <c r="F5" s="370" t="s">
        <v>175</v>
      </c>
      <c r="G5" s="370" t="s">
        <v>180</v>
      </c>
      <c r="H5" s="370" t="s">
        <v>610</v>
      </c>
      <c r="I5" s="370" t="s">
        <v>1084</v>
      </c>
      <c r="J5" s="371" t="s">
        <v>1079</v>
      </c>
      <c r="K5" s="370"/>
      <c r="L5" s="372"/>
      <c r="M5" s="372"/>
    </row>
    <row r="6" spans="1:13" s="369" customFormat="1" ht="70.150000000000006" customHeight="1" x14ac:dyDescent="0.25">
      <c r="A6" s="370" t="s">
        <v>724</v>
      </c>
      <c r="B6" s="370" t="s">
        <v>923</v>
      </c>
      <c r="C6" s="371" t="s">
        <v>464</v>
      </c>
      <c r="D6" s="370" t="s">
        <v>173</v>
      </c>
      <c r="E6" s="370" t="s">
        <v>174</v>
      </c>
      <c r="F6" s="370" t="s">
        <v>175</v>
      </c>
      <c r="G6" s="370" t="s">
        <v>180</v>
      </c>
      <c r="H6" s="370" t="s">
        <v>1051</v>
      </c>
      <c r="I6" s="370" t="s">
        <v>1052</v>
      </c>
      <c r="J6" s="371" t="s">
        <v>1080</v>
      </c>
      <c r="K6" s="370" t="s">
        <v>1082</v>
      </c>
      <c r="L6" s="372"/>
      <c r="M6" s="372"/>
    </row>
    <row r="7" spans="1:13" s="369" customFormat="1" ht="70.150000000000006" customHeight="1" x14ac:dyDescent="0.25">
      <c r="A7" s="370" t="s">
        <v>724</v>
      </c>
      <c r="B7" s="370" t="s">
        <v>923</v>
      </c>
      <c r="C7" s="371" t="s">
        <v>464</v>
      </c>
      <c r="D7" s="370" t="s">
        <v>173</v>
      </c>
      <c r="E7" s="370" t="s">
        <v>174</v>
      </c>
      <c r="F7" s="370" t="s">
        <v>175</v>
      </c>
      <c r="G7" s="370" t="s">
        <v>181</v>
      </c>
      <c r="H7" s="370" t="s">
        <v>612</v>
      </c>
      <c r="I7" s="370" t="s">
        <v>1085</v>
      </c>
      <c r="J7" s="371" t="s">
        <v>1079</v>
      </c>
      <c r="K7" s="370"/>
      <c r="L7" s="372"/>
      <c r="M7" s="372"/>
    </row>
    <row r="8" spans="1:13" s="369" customFormat="1" ht="70.150000000000006" customHeight="1" x14ac:dyDescent="0.25">
      <c r="A8" s="370" t="s">
        <v>724</v>
      </c>
      <c r="B8" s="370" t="s">
        <v>923</v>
      </c>
      <c r="C8" s="371" t="s">
        <v>464</v>
      </c>
      <c r="D8" s="370" t="s">
        <v>173</v>
      </c>
      <c r="E8" s="370" t="s">
        <v>174</v>
      </c>
      <c r="F8" s="370" t="s">
        <v>175</v>
      </c>
      <c r="G8" s="370" t="s">
        <v>181</v>
      </c>
      <c r="H8" s="370" t="s">
        <v>1053</v>
      </c>
      <c r="I8" s="370" t="s">
        <v>1054</v>
      </c>
      <c r="J8" s="371" t="s">
        <v>1080</v>
      </c>
      <c r="K8" s="370" t="s">
        <v>1082</v>
      </c>
      <c r="L8" s="372"/>
      <c r="M8" s="372"/>
    </row>
    <row r="9" spans="1:13" s="369" customFormat="1" ht="70.150000000000006" customHeight="1" x14ac:dyDescent="0.25">
      <c r="A9" s="370" t="s">
        <v>724</v>
      </c>
      <c r="B9" s="370" t="s">
        <v>923</v>
      </c>
      <c r="C9" s="371" t="s">
        <v>464</v>
      </c>
      <c r="D9" s="370" t="s">
        <v>173</v>
      </c>
      <c r="E9" s="370" t="s">
        <v>174</v>
      </c>
      <c r="F9" s="370" t="s">
        <v>175</v>
      </c>
      <c r="G9" s="370" t="s">
        <v>176</v>
      </c>
      <c r="H9" s="370" t="s">
        <v>602</v>
      </c>
      <c r="I9" s="370" t="s">
        <v>1086</v>
      </c>
      <c r="J9" s="371" t="s">
        <v>1079</v>
      </c>
      <c r="K9" s="370"/>
      <c r="L9" s="372"/>
      <c r="M9" s="372"/>
    </row>
    <row r="10" spans="1:13" s="369" customFormat="1" ht="70.150000000000006" customHeight="1" x14ac:dyDescent="0.25">
      <c r="A10" s="370" t="s">
        <v>724</v>
      </c>
      <c r="B10" s="370" t="s">
        <v>923</v>
      </c>
      <c r="C10" s="371" t="s">
        <v>464</v>
      </c>
      <c r="D10" s="370" t="s">
        <v>173</v>
      </c>
      <c r="E10" s="370" t="s">
        <v>174</v>
      </c>
      <c r="F10" s="370" t="s">
        <v>175</v>
      </c>
      <c r="G10" s="370" t="s">
        <v>176</v>
      </c>
      <c r="H10" s="370" t="s">
        <v>1055</v>
      </c>
      <c r="I10" s="370" t="s">
        <v>1056</v>
      </c>
      <c r="J10" s="371" t="s">
        <v>1080</v>
      </c>
      <c r="K10" s="370" t="s">
        <v>1082</v>
      </c>
      <c r="L10" s="372"/>
      <c r="M10" s="372"/>
    </row>
    <row r="11" spans="1:13" s="369" customFormat="1" ht="70.150000000000006" customHeight="1" x14ac:dyDescent="0.25">
      <c r="A11" s="370" t="s">
        <v>724</v>
      </c>
      <c r="B11" s="370" t="s">
        <v>923</v>
      </c>
      <c r="C11" s="371" t="s">
        <v>464</v>
      </c>
      <c r="D11" s="370" t="s">
        <v>173</v>
      </c>
      <c r="E11" s="370" t="s">
        <v>174</v>
      </c>
      <c r="F11" s="370" t="s">
        <v>175</v>
      </c>
      <c r="G11" s="370" t="s">
        <v>177</v>
      </c>
      <c r="H11" s="370" t="s">
        <v>604</v>
      </c>
      <c r="I11" s="370" t="s">
        <v>1087</v>
      </c>
      <c r="J11" s="371" t="s">
        <v>1079</v>
      </c>
      <c r="K11" s="370"/>
      <c r="L11" s="372"/>
      <c r="M11" s="372"/>
    </row>
    <row r="12" spans="1:13" s="369" customFormat="1" ht="70.150000000000006" customHeight="1" x14ac:dyDescent="0.25">
      <c r="A12" s="370" t="s">
        <v>724</v>
      </c>
      <c r="B12" s="370" t="s">
        <v>923</v>
      </c>
      <c r="C12" s="371" t="s">
        <v>464</v>
      </c>
      <c r="D12" s="370" t="s">
        <v>173</v>
      </c>
      <c r="E12" s="370" t="s">
        <v>174</v>
      </c>
      <c r="F12" s="370" t="s">
        <v>175</v>
      </c>
      <c r="G12" s="370" t="s">
        <v>177</v>
      </c>
      <c r="H12" s="370" t="s">
        <v>1057</v>
      </c>
      <c r="I12" s="370" t="s">
        <v>1058</v>
      </c>
      <c r="J12" s="371" t="s">
        <v>1080</v>
      </c>
      <c r="K12" s="370" t="s">
        <v>1082</v>
      </c>
      <c r="L12" s="372"/>
      <c r="M12" s="372"/>
    </row>
    <row r="13" spans="1:13" s="369" customFormat="1" ht="70.150000000000006" customHeight="1" x14ac:dyDescent="0.25">
      <c r="A13" s="370" t="s">
        <v>724</v>
      </c>
      <c r="B13" s="370" t="s">
        <v>923</v>
      </c>
      <c r="C13" s="371" t="s">
        <v>464</v>
      </c>
      <c r="D13" s="370" t="s">
        <v>173</v>
      </c>
      <c r="E13" s="370" t="s">
        <v>174</v>
      </c>
      <c r="F13" s="370" t="s">
        <v>175</v>
      </c>
      <c r="G13" s="370" t="s">
        <v>178</v>
      </c>
      <c r="H13" s="370" t="s">
        <v>606</v>
      </c>
      <c r="I13" s="370" t="s">
        <v>1088</v>
      </c>
      <c r="J13" s="371" t="s">
        <v>1079</v>
      </c>
      <c r="K13" s="370"/>
      <c r="L13" s="372"/>
      <c r="M13" s="372"/>
    </row>
    <row r="14" spans="1:13" s="369" customFormat="1" ht="70.150000000000006" customHeight="1" x14ac:dyDescent="0.25">
      <c r="A14" s="370" t="s">
        <v>724</v>
      </c>
      <c r="B14" s="370" t="s">
        <v>923</v>
      </c>
      <c r="C14" s="371" t="s">
        <v>464</v>
      </c>
      <c r="D14" s="370" t="s">
        <v>173</v>
      </c>
      <c r="E14" s="370" t="s">
        <v>174</v>
      </c>
      <c r="F14" s="370" t="s">
        <v>175</v>
      </c>
      <c r="G14" s="370" t="s">
        <v>178</v>
      </c>
      <c r="H14" s="370" t="s">
        <v>1059</v>
      </c>
      <c r="I14" s="370" t="s">
        <v>1060</v>
      </c>
      <c r="J14" s="371" t="s">
        <v>1080</v>
      </c>
      <c r="K14" s="370" t="s">
        <v>1082</v>
      </c>
      <c r="L14" s="372"/>
      <c r="M14" s="372"/>
    </row>
    <row r="15" spans="1:13" s="369" customFormat="1" ht="70.150000000000006" customHeight="1" x14ac:dyDescent="0.25">
      <c r="A15" s="370" t="s">
        <v>724</v>
      </c>
      <c r="B15" s="370" t="s">
        <v>924</v>
      </c>
      <c r="C15" s="371" t="s">
        <v>464</v>
      </c>
      <c r="D15" s="370" t="s">
        <v>173</v>
      </c>
      <c r="E15" s="370" t="s">
        <v>174</v>
      </c>
      <c r="F15" s="370" t="s">
        <v>175</v>
      </c>
      <c r="G15" s="370" t="s">
        <v>179</v>
      </c>
      <c r="H15" s="370" t="s">
        <v>609</v>
      </c>
      <c r="I15" s="370" t="s">
        <v>1089</v>
      </c>
      <c r="J15" s="371">
        <v>2</v>
      </c>
      <c r="K15" s="370"/>
      <c r="L15" s="372"/>
      <c r="M15" s="372"/>
    </row>
    <row r="16" spans="1:13" s="369" customFormat="1" ht="70.150000000000006" customHeight="1" x14ac:dyDescent="0.25">
      <c r="A16" s="370" t="s">
        <v>724</v>
      </c>
      <c r="B16" s="370" t="s">
        <v>924</v>
      </c>
      <c r="C16" s="371" t="s">
        <v>464</v>
      </c>
      <c r="D16" s="370" t="s">
        <v>173</v>
      </c>
      <c r="E16" s="370" t="s">
        <v>174</v>
      </c>
      <c r="F16" s="370" t="s">
        <v>175</v>
      </c>
      <c r="G16" s="370" t="s">
        <v>180</v>
      </c>
      <c r="H16" s="370" t="s">
        <v>611</v>
      </c>
      <c r="I16" s="370" t="s">
        <v>1090</v>
      </c>
      <c r="J16" s="371">
        <v>2</v>
      </c>
      <c r="K16" s="370"/>
      <c r="L16" s="372"/>
      <c r="M16" s="372"/>
    </row>
    <row r="17" spans="1:18" s="369" customFormat="1" ht="70.150000000000006" customHeight="1" x14ac:dyDescent="0.25">
      <c r="A17" s="370" t="s">
        <v>724</v>
      </c>
      <c r="B17" s="370" t="s">
        <v>924</v>
      </c>
      <c r="C17" s="371" t="s">
        <v>464</v>
      </c>
      <c r="D17" s="370" t="s">
        <v>173</v>
      </c>
      <c r="E17" s="370" t="s">
        <v>174</v>
      </c>
      <c r="F17" s="370" t="s">
        <v>175</v>
      </c>
      <c r="G17" s="370" t="s">
        <v>181</v>
      </c>
      <c r="H17" s="370" t="s">
        <v>613</v>
      </c>
      <c r="I17" s="370" t="s">
        <v>1091</v>
      </c>
      <c r="J17" s="371">
        <v>2</v>
      </c>
      <c r="K17" s="370"/>
      <c r="L17" s="372"/>
      <c r="M17" s="372"/>
    </row>
    <row r="18" spans="1:18" s="369" customFormat="1" ht="70.150000000000006" customHeight="1" x14ac:dyDescent="0.25">
      <c r="A18" s="370" t="s">
        <v>724</v>
      </c>
      <c r="B18" s="370" t="s">
        <v>924</v>
      </c>
      <c r="C18" s="371" t="s">
        <v>464</v>
      </c>
      <c r="D18" s="370" t="s">
        <v>173</v>
      </c>
      <c r="E18" s="370" t="s">
        <v>174</v>
      </c>
      <c r="F18" s="370" t="s">
        <v>175</v>
      </c>
      <c r="G18" s="370" t="s">
        <v>176</v>
      </c>
      <c r="H18" s="370" t="s">
        <v>603</v>
      </c>
      <c r="I18" s="370" t="s">
        <v>1092</v>
      </c>
      <c r="J18" s="371">
        <v>2</v>
      </c>
      <c r="K18" s="370"/>
      <c r="L18" s="372"/>
      <c r="M18" s="372"/>
    </row>
    <row r="19" spans="1:18" s="372" customFormat="1" ht="70.150000000000006" customHeight="1" x14ac:dyDescent="0.25">
      <c r="A19" s="370" t="s">
        <v>724</v>
      </c>
      <c r="B19" s="370" t="s">
        <v>924</v>
      </c>
      <c r="C19" s="371" t="s">
        <v>464</v>
      </c>
      <c r="D19" s="370" t="s">
        <v>173</v>
      </c>
      <c r="E19" s="370" t="s">
        <v>174</v>
      </c>
      <c r="F19" s="370" t="s">
        <v>175</v>
      </c>
      <c r="G19" s="370" t="s">
        <v>177</v>
      </c>
      <c r="H19" s="370" t="s">
        <v>605</v>
      </c>
      <c r="I19" s="370" t="s">
        <v>1093</v>
      </c>
      <c r="J19" s="371">
        <v>2</v>
      </c>
      <c r="K19" s="370"/>
      <c r="N19" s="369"/>
      <c r="O19" s="369"/>
      <c r="P19" s="369"/>
      <c r="Q19" s="369"/>
      <c r="R19" s="369"/>
    </row>
    <row r="20" spans="1:18" s="369" customFormat="1" ht="70.150000000000006" customHeight="1" x14ac:dyDescent="0.25">
      <c r="A20" s="370" t="s">
        <v>724</v>
      </c>
      <c r="B20" s="370" t="s">
        <v>924</v>
      </c>
      <c r="C20" s="371" t="s">
        <v>464</v>
      </c>
      <c r="D20" s="370" t="s">
        <v>173</v>
      </c>
      <c r="E20" s="370" t="s">
        <v>174</v>
      </c>
      <c r="F20" s="370" t="s">
        <v>175</v>
      </c>
      <c r="G20" s="370" t="s">
        <v>178</v>
      </c>
      <c r="H20" s="370" t="s">
        <v>607</v>
      </c>
      <c r="I20" s="370" t="s">
        <v>1094</v>
      </c>
      <c r="J20" s="371">
        <v>2</v>
      </c>
      <c r="K20" s="370"/>
      <c r="L20" s="372"/>
      <c r="M20" s="372"/>
    </row>
    <row r="21" spans="1:18" s="369" customFormat="1" ht="70.150000000000006" customHeight="1" x14ac:dyDescent="0.25">
      <c r="A21" s="370" t="s">
        <v>725</v>
      </c>
      <c r="B21" s="370" t="s">
        <v>925</v>
      </c>
      <c r="C21" s="370" t="s">
        <v>153</v>
      </c>
      <c r="D21" s="370" t="s">
        <v>190</v>
      </c>
      <c r="E21" s="370" t="s">
        <v>191</v>
      </c>
      <c r="F21" s="370" t="s">
        <v>192</v>
      </c>
      <c r="G21" s="370" t="s">
        <v>71</v>
      </c>
      <c r="H21" s="370" t="s">
        <v>92</v>
      </c>
      <c r="I21" s="370" t="s">
        <v>503</v>
      </c>
      <c r="J21" s="371">
        <v>4</v>
      </c>
      <c r="K21" s="370"/>
      <c r="L21" s="372"/>
      <c r="M21" s="372"/>
    </row>
    <row r="22" spans="1:18" s="369" customFormat="1" ht="70.150000000000006" customHeight="1" x14ac:dyDescent="0.25">
      <c r="A22" s="370" t="s">
        <v>725</v>
      </c>
      <c r="B22" s="370" t="s">
        <v>925</v>
      </c>
      <c r="C22" s="370" t="s">
        <v>4</v>
      </c>
      <c r="D22" s="370" t="s">
        <v>190</v>
      </c>
      <c r="E22" s="370" t="s">
        <v>191</v>
      </c>
      <c r="F22" s="370" t="s">
        <v>192</v>
      </c>
      <c r="G22" s="370" t="s">
        <v>71</v>
      </c>
      <c r="H22" s="370" t="s">
        <v>93</v>
      </c>
      <c r="I22" s="370" t="s">
        <v>504</v>
      </c>
      <c r="J22" s="371">
        <v>4</v>
      </c>
      <c r="K22" s="370"/>
      <c r="L22" s="372"/>
      <c r="M22" s="372"/>
    </row>
    <row r="23" spans="1:18" s="369" customFormat="1" ht="70.150000000000006" customHeight="1" x14ac:dyDescent="0.25">
      <c r="A23" s="370" t="s">
        <v>725</v>
      </c>
      <c r="B23" s="370" t="s">
        <v>925</v>
      </c>
      <c r="C23" s="370" t="s">
        <v>153</v>
      </c>
      <c r="D23" s="370" t="s">
        <v>173</v>
      </c>
      <c r="E23" s="370" t="s">
        <v>182</v>
      </c>
      <c r="F23" s="370" t="s">
        <v>183</v>
      </c>
      <c r="G23" s="370" t="s">
        <v>1127</v>
      </c>
      <c r="H23" s="370" t="s">
        <v>1128</v>
      </c>
      <c r="I23" s="468" t="s">
        <v>1129</v>
      </c>
      <c r="J23" s="371">
        <v>4</v>
      </c>
      <c r="K23" s="468" t="s">
        <v>1081</v>
      </c>
      <c r="L23" s="372"/>
      <c r="M23" s="372"/>
    </row>
    <row r="24" spans="1:18" s="369" customFormat="1" ht="70.150000000000006" customHeight="1" x14ac:dyDescent="0.25">
      <c r="A24" s="370" t="s">
        <v>725</v>
      </c>
      <c r="B24" s="370" t="s">
        <v>925</v>
      </c>
      <c r="C24" s="370" t="s">
        <v>4</v>
      </c>
      <c r="D24" s="370" t="s">
        <v>173</v>
      </c>
      <c r="E24" s="370" t="s">
        <v>182</v>
      </c>
      <c r="F24" s="370" t="s">
        <v>183</v>
      </c>
      <c r="G24" s="370" t="s">
        <v>1127</v>
      </c>
      <c r="H24" s="370" t="s">
        <v>1130</v>
      </c>
      <c r="I24" s="468" t="s">
        <v>1131</v>
      </c>
      <c r="J24" s="371">
        <v>4</v>
      </c>
      <c r="K24" s="468" t="s">
        <v>1082</v>
      </c>
      <c r="L24" s="372"/>
      <c r="M24" s="372"/>
    </row>
    <row r="25" spans="1:18" s="369" customFormat="1" ht="70.150000000000006" customHeight="1" x14ac:dyDescent="0.25">
      <c r="A25" s="370" t="s">
        <v>725</v>
      </c>
      <c r="B25" s="370" t="s">
        <v>925</v>
      </c>
      <c r="C25" s="370" t="s">
        <v>153</v>
      </c>
      <c r="D25" s="370" t="s">
        <v>173</v>
      </c>
      <c r="E25" s="370" t="s">
        <v>182</v>
      </c>
      <c r="F25" s="370" t="s">
        <v>183</v>
      </c>
      <c r="G25" s="370" t="s">
        <v>72</v>
      </c>
      <c r="H25" s="370" t="s">
        <v>1061</v>
      </c>
      <c r="I25" s="468" t="s">
        <v>1176</v>
      </c>
      <c r="J25" s="371">
        <v>4</v>
      </c>
      <c r="K25" s="468" t="s">
        <v>1081</v>
      </c>
      <c r="L25" s="372"/>
      <c r="M25" s="372"/>
    </row>
    <row r="26" spans="1:18" s="369" customFormat="1" ht="70.150000000000006" customHeight="1" x14ac:dyDescent="0.25">
      <c r="A26" s="370" t="s">
        <v>725</v>
      </c>
      <c r="B26" s="370" t="s">
        <v>925</v>
      </c>
      <c r="C26" s="370" t="s">
        <v>4</v>
      </c>
      <c r="D26" s="370" t="s">
        <v>173</v>
      </c>
      <c r="E26" s="370" t="s">
        <v>182</v>
      </c>
      <c r="F26" s="370" t="s">
        <v>183</v>
      </c>
      <c r="G26" s="370" t="s">
        <v>72</v>
      </c>
      <c r="H26" s="370" t="s">
        <v>1062</v>
      </c>
      <c r="I26" s="468" t="s">
        <v>1063</v>
      </c>
      <c r="J26" s="371">
        <v>4</v>
      </c>
      <c r="K26" s="468" t="s">
        <v>1082</v>
      </c>
      <c r="L26" s="372"/>
      <c r="M26" s="372"/>
    </row>
    <row r="27" spans="1:18" s="369" customFormat="1" ht="70.150000000000006" customHeight="1" x14ac:dyDescent="0.25">
      <c r="A27" s="370" t="s">
        <v>725</v>
      </c>
      <c r="B27" s="370" t="s">
        <v>925</v>
      </c>
      <c r="C27" s="370" t="s">
        <v>153</v>
      </c>
      <c r="D27" s="370" t="s">
        <v>173</v>
      </c>
      <c r="E27" s="370" t="s">
        <v>182</v>
      </c>
      <c r="F27" s="370" t="s">
        <v>183</v>
      </c>
      <c r="G27" s="370" t="s">
        <v>1132</v>
      </c>
      <c r="H27" s="370" t="s">
        <v>1133</v>
      </c>
      <c r="I27" s="468" t="s">
        <v>1134</v>
      </c>
      <c r="J27" s="371">
        <v>4</v>
      </c>
      <c r="K27" s="468" t="s">
        <v>1081</v>
      </c>
      <c r="L27" s="372"/>
      <c r="M27" s="372"/>
    </row>
    <row r="28" spans="1:18" s="369" customFormat="1" ht="70.150000000000006" customHeight="1" x14ac:dyDescent="0.25">
      <c r="A28" s="370" t="s">
        <v>725</v>
      </c>
      <c r="B28" s="370" t="s">
        <v>925</v>
      </c>
      <c r="C28" s="370" t="s">
        <v>4</v>
      </c>
      <c r="D28" s="370" t="s">
        <v>173</v>
      </c>
      <c r="E28" s="370" t="s">
        <v>182</v>
      </c>
      <c r="F28" s="370" t="s">
        <v>183</v>
      </c>
      <c r="G28" s="370" t="s">
        <v>1132</v>
      </c>
      <c r="H28" s="370" t="s">
        <v>1135</v>
      </c>
      <c r="I28" s="370" t="s">
        <v>1136</v>
      </c>
      <c r="J28" s="371">
        <v>4</v>
      </c>
      <c r="K28" s="468" t="s">
        <v>1082</v>
      </c>
      <c r="L28" s="372"/>
      <c r="M28" s="372"/>
    </row>
    <row r="29" spans="1:18" s="369" customFormat="1" ht="70.150000000000006" customHeight="1" x14ac:dyDescent="0.25">
      <c r="A29" s="370" t="s">
        <v>725</v>
      </c>
      <c r="B29" s="370" t="s">
        <v>925</v>
      </c>
      <c r="C29" s="370" t="s">
        <v>153</v>
      </c>
      <c r="D29" s="370" t="s">
        <v>173</v>
      </c>
      <c r="E29" s="370" t="s">
        <v>182</v>
      </c>
      <c r="F29" s="370" t="s">
        <v>183</v>
      </c>
      <c r="G29" s="370" t="s">
        <v>73</v>
      </c>
      <c r="H29" s="370" t="s">
        <v>1064</v>
      </c>
      <c r="I29" s="468" t="s">
        <v>505</v>
      </c>
      <c r="J29" s="371">
        <v>4</v>
      </c>
      <c r="K29" s="468" t="s">
        <v>1081</v>
      </c>
      <c r="L29" s="372"/>
      <c r="M29" s="372"/>
    </row>
    <row r="30" spans="1:18" s="369" customFormat="1" ht="70.150000000000006" customHeight="1" x14ac:dyDescent="0.25">
      <c r="A30" s="370" t="s">
        <v>725</v>
      </c>
      <c r="B30" s="370" t="s">
        <v>925</v>
      </c>
      <c r="C30" s="370" t="s">
        <v>4</v>
      </c>
      <c r="D30" s="370" t="s">
        <v>173</v>
      </c>
      <c r="E30" s="370" t="s">
        <v>182</v>
      </c>
      <c r="F30" s="370" t="s">
        <v>183</v>
      </c>
      <c r="G30" s="370" t="s">
        <v>73</v>
      </c>
      <c r="H30" s="370" t="s">
        <v>1065</v>
      </c>
      <c r="I30" s="468" t="s">
        <v>1066</v>
      </c>
      <c r="J30" s="371">
        <v>4</v>
      </c>
      <c r="K30" s="468" t="s">
        <v>1082</v>
      </c>
      <c r="L30" s="372"/>
      <c r="M30" s="372"/>
    </row>
    <row r="31" spans="1:18" s="369" customFormat="1" ht="70.150000000000006" customHeight="1" x14ac:dyDescent="0.25">
      <c r="A31" s="370" t="s">
        <v>725</v>
      </c>
      <c r="B31" s="370" t="s">
        <v>925</v>
      </c>
      <c r="C31" s="370" t="s">
        <v>4</v>
      </c>
      <c r="D31" s="370" t="s">
        <v>190</v>
      </c>
      <c r="E31" s="370" t="s">
        <v>191</v>
      </c>
      <c r="F31" s="370" t="s">
        <v>193</v>
      </c>
      <c r="G31" s="370" t="s">
        <v>74</v>
      </c>
      <c r="H31" s="370" t="s">
        <v>95</v>
      </c>
      <c r="I31" s="468" t="s">
        <v>507</v>
      </c>
      <c r="J31" s="371">
        <v>4</v>
      </c>
      <c r="K31" s="468"/>
      <c r="L31" s="372"/>
      <c r="M31" s="372"/>
    </row>
    <row r="32" spans="1:18" s="369" customFormat="1" ht="70.150000000000006" customHeight="1" x14ac:dyDescent="0.25">
      <c r="A32" s="370" t="s">
        <v>725</v>
      </c>
      <c r="B32" s="370" t="s">
        <v>925</v>
      </c>
      <c r="C32" s="370" t="s">
        <v>153</v>
      </c>
      <c r="D32" s="370" t="s">
        <v>190</v>
      </c>
      <c r="E32" s="370" t="s">
        <v>191</v>
      </c>
      <c r="F32" s="370" t="s">
        <v>193</v>
      </c>
      <c r="G32" s="370" t="s">
        <v>74</v>
      </c>
      <c r="H32" s="370" t="s">
        <v>94</v>
      </c>
      <c r="I32" s="468" t="s">
        <v>506</v>
      </c>
      <c r="J32" s="371">
        <v>4</v>
      </c>
      <c r="K32" s="468"/>
      <c r="L32" s="372"/>
      <c r="M32" s="372"/>
    </row>
    <row r="33" spans="1:18" s="369" customFormat="1" ht="70.150000000000006" customHeight="1" x14ac:dyDescent="0.25">
      <c r="A33" s="370" t="s">
        <v>725</v>
      </c>
      <c r="B33" s="370" t="s">
        <v>925</v>
      </c>
      <c r="C33" s="370" t="s">
        <v>4</v>
      </c>
      <c r="D33" s="370" t="s">
        <v>173</v>
      </c>
      <c r="E33" s="370" t="s">
        <v>187</v>
      </c>
      <c r="F33" s="370" t="s">
        <v>188</v>
      </c>
      <c r="G33" s="370" t="s">
        <v>76</v>
      </c>
      <c r="H33" s="370" t="s">
        <v>125</v>
      </c>
      <c r="I33" s="468" t="s">
        <v>510</v>
      </c>
      <c r="J33" s="371">
        <v>4</v>
      </c>
      <c r="K33" s="468"/>
      <c r="L33" s="372"/>
      <c r="M33" s="372"/>
    </row>
    <row r="34" spans="1:18" s="369" customFormat="1" ht="70.150000000000006" customHeight="1" x14ac:dyDescent="0.25">
      <c r="A34" s="370" t="s">
        <v>725</v>
      </c>
      <c r="B34" s="370" t="s">
        <v>925</v>
      </c>
      <c r="C34" s="370" t="s">
        <v>153</v>
      </c>
      <c r="D34" s="370" t="s">
        <v>173</v>
      </c>
      <c r="E34" s="370" t="s">
        <v>187</v>
      </c>
      <c r="F34" s="370" t="s">
        <v>188</v>
      </c>
      <c r="G34" s="370" t="s">
        <v>76</v>
      </c>
      <c r="H34" s="370" t="s">
        <v>124</v>
      </c>
      <c r="I34" s="468" t="s">
        <v>971</v>
      </c>
      <c r="J34" s="371">
        <v>4</v>
      </c>
      <c r="K34" s="468"/>
      <c r="L34" s="372"/>
      <c r="M34" s="372"/>
    </row>
    <row r="35" spans="1:18" s="372" customFormat="1" ht="70.150000000000006" customHeight="1" x14ac:dyDescent="0.25">
      <c r="A35" s="370" t="s">
        <v>725</v>
      </c>
      <c r="B35" s="370" t="s">
        <v>925</v>
      </c>
      <c r="C35" s="370" t="s">
        <v>4</v>
      </c>
      <c r="D35" s="370" t="s">
        <v>173</v>
      </c>
      <c r="E35" s="370" t="s">
        <v>187</v>
      </c>
      <c r="F35" s="370" t="s">
        <v>188</v>
      </c>
      <c r="G35" s="370" t="s">
        <v>78</v>
      </c>
      <c r="H35" s="370" t="s">
        <v>129</v>
      </c>
      <c r="I35" s="370" t="s">
        <v>972</v>
      </c>
      <c r="J35" s="371">
        <v>4</v>
      </c>
      <c r="K35" s="370"/>
      <c r="O35" s="369"/>
      <c r="P35" s="369"/>
      <c r="Q35" s="369"/>
      <c r="R35" s="369"/>
    </row>
    <row r="36" spans="1:18" s="372" customFormat="1" ht="70.150000000000006" customHeight="1" x14ac:dyDescent="0.25">
      <c r="A36" s="370" t="s">
        <v>725</v>
      </c>
      <c r="B36" s="370" t="s">
        <v>925</v>
      </c>
      <c r="C36" s="370" t="s">
        <v>153</v>
      </c>
      <c r="D36" s="370" t="s">
        <v>173</v>
      </c>
      <c r="E36" s="370" t="s">
        <v>187</v>
      </c>
      <c r="F36" s="370" t="s">
        <v>188</v>
      </c>
      <c r="G36" s="370" t="s">
        <v>78</v>
      </c>
      <c r="H36" s="370" t="s">
        <v>128</v>
      </c>
      <c r="I36" s="370" t="s">
        <v>973</v>
      </c>
      <c r="J36" s="371">
        <v>4</v>
      </c>
      <c r="K36" s="370"/>
      <c r="O36" s="369"/>
      <c r="P36" s="369"/>
      <c r="Q36" s="369"/>
      <c r="R36" s="369"/>
    </row>
    <row r="37" spans="1:18" s="369" customFormat="1" ht="70.150000000000006" customHeight="1" x14ac:dyDescent="0.25">
      <c r="A37" s="370" t="s">
        <v>725</v>
      </c>
      <c r="B37" s="370" t="s">
        <v>925</v>
      </c>
      <c r="C37" s="370" t="s">
        <v>4</v>
      </c>
      <c r="D37" s="370" t="s">
        <v>173</v>
      </c>
      <c r="E37" s="370" t="s">
        <v>187</v>
      </c>
      <c r="F37" s="370" t="s">
        <v>358</v>
      </c>
      <c r="G37" s="370" t="s">
        <v>513</v>
      </c>
      <c r="H37" s="370" t="s">
        <v>518</v>
      </c>
      <c r="I37" s="370" t="s">
        <v>519</v>
      </c>
      <c r="J37" s="371">
        <v>4</v>
      </c>
      <c r="K37" s="370"/>
      <c r="L37" s="372"/>
      <c r="M37" s="372"/>
    </row>
    <row r="38" spans="1:18" s="369" customFormat="1" ht="70.150000000000006" customHeight="1" x14ac:dyDescent="0.25">
      <c r="A38" s="370" t="s">
        <v>725</v>
      </c>
      <c r="B38" s="370" t="s">
        <v>925</v>
      </c>
      <c r="C38" s="370" t="s">
        <v>153</v>
      </c>
      <c r="D38" s="370" t="s">
        <v>173</v>
      </c>
      <c r="E38" s="370" t="s">
        <v>187</v>
      </c>
      <c r="F38" s="370" t="s">
        <v>358</v>
      </c>
      <c r="G38" s="370" t="s">
        <v>513</v>
      </c>
      <c r="H38" s="370" t="s">
        <v>514</v>
      </c>
      <c r="I38" s="370" t="s">
        <v>515</v>
      </c>
      <c r="J38" s="371">
        <v>4</v>
      </c>
      <c r="K38" s="370"/>
      <c r="L38" s="372"/>
      <c r="M38" s="372"/>
    </row>
    <row r="39" spans="1:18" s="369" customFormat="1" ht="70.150000000000006" customHeight="1" x14ac:dyDescent="0.25">
      <c r="A39" s="370" t="s">
        <v>725</v>
      </c>
      <c r="B39" s="370" t="s">
        <v>925</v>
      </c>
      <c r="C39" s="370" t="s">
        <v>4</v>
      </c>
      <c r="D39" s="370" t="s">
        <v>173</v>
      </c>
      <c r="E39" s="370" t="s">
        <v>187</v>
      </c>
      <c r="F39" s="370" t="s">
        <v>362</v>
      </c>
      <c r="G39" s="370" t="s">
        <v>522</v>
      </c>
      <c r="H39" s="370" t="s">
        <v>527</v>
      </c>
      <c r="I39" s="370" t="s">
        <v>528</v>
      </c>
      <c r="J39" s="371">
        <v>4</v>
      </c>
      <c r="K39" s="370"/>
      <c r="L39" s="372"/>
      <c r="M39" s="372"/>
    </row>
    <row r="40" spans="1:18" s="369" customFormat="1" ht="70.150000000000006" customHeight="1" x14ac:dyDescent="0.25">
      <c r="A40" s="370" t="s">
        <v>725</v>
      </c>
      <c r="B40" s="370" t="s">
        <v>925</v>
      </c>
      <c r="C40" s="370" t="s">
        <v>153</v>
      </c>
      <c r="D40" s="370" t="s">
        <v>173</v>
      </c>
      <c r="E40" s="370" t="s">
        <v>187</v>
      </c>
      <c r="F40" s="370" t="s">
        <v>362</v>
      </c>
      <c r="G40" s="370" t="s">
        <v>522</v>
      </c>
      <c r="H40" s="370" t="s">
        <v>523</v>
      </c>
      <c r="I40" s="370" t="s">
        <v>524</v>
      </c>
      <c r="J40" s="371">
        <v>4</v>
      </c>
      <c r="K40" s="370"/>
      <c r="L40" s="372"/>
      <c r="M40" s="372"/>
    </row>
    <row r="41" spans="1:18" s="369" customFormat="1" ht="70.150000000000006" customHeight="1" x14ac:dyDescent="0.25">
      <c r="A41" s="370" t="s">
        <v>725</v>
      </c>
      <c r="B41" s="370" t="s">
        <v>925</v>
      </c>
      <c r="C41" s="370" t="s">
        <v>4</v>
      </c>
      <c r="D41" s="370" t="s">
        <v>173</v>
      </c>
      <c r="E41" s="370" t="s">
        <v>187</v>
      </c>
      <c r="F41" s="370" t="s">
        <v>361</v>
      </c>
      <c r="G41" s="370" t="s">
        <v>531</v>
      </c>
      <c r="H41" s="370" t="s">
        <v>536</v>
      </c>
      <c r="I41" s="370" t="s">
        <v>537</v>
      </c>
      <c r="J41" s="371">
        <v>4</v>
      </c>
      <c r="K41" s="370"/>
      <c r="L41" s="372"/>
      <c r="M41" s="372"/>
    </row>
    <row r="42" spans="1:18" s="369" customFormat="1" ht="70.150000000000006" customHeight="1" x14ac:dyDescent="0.25">
      <c r="A42" s="370" t="s">
        <v>725</v>
      </c>
      <c r="B42" s="370" t="s">
        <v>925</v>
      </c>
      <c r="C42" s="370" t="s">
        <v>153</v>
      </c>
      <c r="D42" s="370" t="s">
        <v>173</v>
      </c>
      <c r="E42" s="370" t="s">
        <v>187</v>
      </c>
      <c r="F42" s="370" t="s">
        <v>361</v>
      </c>
      <c r="G42" s="370" t="s">
        <v>531</v>
      </c>
      <c r="H42" s="370" t="s">
        <v>532</v>
      </c>
      <c r="I42" s="370" t="s">
        <v>533</v>
      </c>
      <c r="J42" s="371">
        <v>4</v>
      </c>
      <c r="K42" s="370"/>
      <c r="L42" s="372"/>
      <c r="M42" s="372"/>
    </row>
    <row r="43" spans="1:18" s="369" customFormat="1" ht="70.150000000000006" customHeight="1" x14ac:dyDescent="0.25">
      <c r="A43" s="370" t="s">
        <v>725</v>
      </c>
      <c r="B43" s="370" t="s">
        <v>925</v>
      </c>
      <c r="C43" s="370" t="s">
        <v>4</v>
      </c>
      <c r="D43" s="370" t="s">
        <v>726</v>
      </c>
      <c r="E43" s="370" t="s">
        <v>187</v>
      </c>
      <c r="F43" s="370" t="s">
        <v>189</v>
      </c>
      <c r="G43" s="370" t="s">
        <v>79</v>
      </c>
      <c r="H43" s="370" t="s">
        <v>98</v>
      </c>
      <c r="I43" s="370" t="s">
        <v>543</v>
      </c>
      <c r="J43" s="371">
        <v>4</v>
      </c>
      <c r="K43" s="370"/>
      <c r="L43" s="372"/>
      <c r="M43" s="372"/>
    </row>
    <row r="44" spans="1:18" s="369" customFormat="1" ht="70.150000000000006" customHeight="1" x14ac:dyDescent="0.25">
      <c r="A44" s="370" t="s">
        <v>725</v>
      </c>
      <c r="B44" s="370" t="s">
        <v>925</v>
      </c>
      <c r="C44" s="370" t="s">
        <v>153</v>
      </c>
      <c r="D44" s="370" t="s">
        <v>726</v>
      </c>
      <c r="E44" s="370" t="s">
        <v>187</v>
      </c>
      <c r="F44" s="370" t="s">
        <v>189</v>
      </c>
      <c r="G44" s="370" t="s">
        <v>79</v>
      </c>
      <c r="H44" s="370" t="s">
        <v>108</v>
      </c>
      <c r="I44" s="370" t="s">
        <v>541</v>
      </c>
      <c r="J44" s="371">
        <v>4</v>
      </c>
      <c r="K44" s="370"/>
      <c r="L44" s="372"/>
      <c r="M44" s="372"/>
    </row>
    <row r="45" spans="1:18" s="369" customFormat="1" ht="70.150000000000006" customHeight="1" x14ac:dyDescent="0.25">
      <c r="A45" s="370" t="s">
        <v>725</v>
      </c>
      <c r="B45" s="370" t="s">
        <v>925</v>
      </c>
      <c r="C45" s="370" t="s">
        <v>4</v>
      </c>
      <c r="D45" s="370" t="s">
        <v>173</v>
      </c>
      <c r="E45" s="370" t="s">
        <v>187</v>
      </c>
      <c r="F45" s="370" t="s">
        <v>359</v>
      </c>
      <c r="G45" s="370" t="s">
        <v>544</v>
      </c>
      <c r="H45" s="370" t="s">
        <v>549</v>
      </c>
      <c r="I45" s="370" t="s">
        <v>550</v>
      </c>
      <c r="J45" s="371">
        <v>4</v>
      </c>
      <c r="K45" s="370"/>
      <c r="L45" s="372"/>
      <c r="M45" s="372"/>
    </row>
    <row r="46" spans="1:18" s="369" customFormat="1" ht="70.150000000000006" customHeight="1" x14ac:dyDescent="0.25">
      <c r="A46" s="370" t="s">
        <v>725</v>
      </c>
      <c r="B46" s="370" t="s">
        <v>925</v>
      </c>
      <c r="C46" s="370" t="s">
        <v>153</v>
      </c>
      <c r="D46" s="370" t="s">
        <v>173</v>
      </c>
      <c r="E46" s="370" t="s">
        <v>187</v>
      </c>
      <c r="F46" s="370" t="s">
        <v>359</v>
      </c>
      <c r="G46" s="370" t="s">
        <v>544</v>
      </c>
      <c r="H46" s="370" t="s">
        <v>545</v>
      </c>
      <c r="I46" s="370" t="s">
        <v>546</v>
      </c>
      <c r="J46" s="371">
        <v>4</v>
      </c>
      <c r="K46" s="370"/>
      <c r="L46" s="372"/>
      <c r="M46" s="372"/>
    </row>
    <row r="47" spans="1:18" s="369" customFormat="1" ht="70.150000000000006" customHeight="1" x14ac:dyDescent="0.25">
      <c r="A47" s="370" t="s">
        <v>725</v>
      </c>
      <c r="B47" s="370" t="s">
        <v>925</v>
      </c>
      <c r="C47" s="370" t="s">
        <v>4</v>
      </c>
      <c r="D47" s="370" t="s">
        <v>726</v>
      </c>
      <c r="E47" s="370" t="s">
        <v>187</v>
      </c>
      <c r="F47" s="370" t="s">
        <v>189</v>
      </c>
      <c r="G47" s="370" t="s">
        <v>80</v>
      </c>
      <c r="H47" s="370" t="s">
        <v>100</v>
      </c>
      <c r="I47" s="370" t="s">
        <v>556</v>
      </c>
      <c r="J47" s="371">
        <v>4</v>
      </c>
      <c r="K47" s="370"/>
      <c r="L47" s="372"/>
      <c r="M47" s="372"/>
    </row>
    <row r="48" spans="1:18" s="369" customFormat="1" ht="70.150000000000006" customHeight="1" x14ac:dyDescent="0.25">
      <c r="A48" s="370" t="s">
        <v>725</v>
      </c>
      <c r="B48" s="370" t="s">
        <v>925</v>
      </c>
      <c r="C48" s="370" t="s">
        <v>153</v>
      </c>
      <c r="D48" s="370" t="s">
        <v>726</v>
      </c>
      <c r="E48" s="370" t="s">
        <v>187</v>
      </c>
      <c r="F48" s="370" t="s">
        <v>189</v>
      </c>
      <c r="G48" s="370" t="s">
        <v>80</v>
      </c>
      <c r="H48" s="370" t="s">
        <v>110</v>
      </c>
      <c r="I48" s="370" t="s">
        <v>554</v>
      </c>
      <c r="J48" s="371">
        <v>4</v>
      </c>
      <c r="K48" s="370"/>
      <c r="L48" s="372"/>
      <c r="M48" s="372"/>
    </row>
    <row r="49" spans="1:18" s="369" customFormat="1" ht="70.150000000000006" customHeight="1" x14ac:dyDescent="0.25">
      <c r="A49" s="370" t="s">
        <v>725</v>
      </c>
      <c r="B49" s="370" t="s">
        <v>925</v>
      </c>
      <c r="C49" s="370" t="s">
        <v>4</v>
      </c>
      <c r="D49" s="370" t="s">
        <v>726</v>
      </c>
      <c r="E49" s="370" t="s">
        <v>187</v>
      </c>
      <c r="F49" s="370" t="s">
        <v>189</v>
      </c>
      <c r="G49" s="370" t="s">
        <v>81</v>
      </c>
      <c r="H49" s="370" t="s">
        <v>102</v>
      </c>
      <c r="I49" s="370" t="s">
        <v>560</v>
      </c>
      <c r="J49" s="371">
        <v>4</v>
      </c>
      <c r="K49" s="370"/>
      <c r="L49" s="372"/>
      <c r="M49" s="372"/>
    </row>
    <row r="50" spans="1:18" s="369" customFormat="1" ht="70.150000000000006" customHeight="1" x14ac:dyDescent="0.25">
      <c r="A50" s="370" t="s">
        <v>725</v>
      </c>
      <c r="B50" s="370" t="s">
        <v>925</v>
      </c>
      <c r="C50" s="370" t="s">
        <v>153</v>
      </c>
      <c r="D50" s="370" t="s">
        <v>726</v>
      </c>
      <c r="E50" s="370" t="s">
        <v>187</v>
      </c>
      <c r="F50" s="370" t="s">
        <v>189</v>
      </c>
      <c r="G50" s="370" t="s">
        <v>81</v>
      </c>
      <c r="H50" s="370" t="s">
        <v>112</v>
      </c>
      <c r="I50" s="370" t="s">
        <v>558</v>
      </c>
      <c r="J50" s="371">
        <v>4</v>
      </c>
      <c r="K50" s="370"/>
      <c r="L50" s="372"/>
      <c r="M50" s="372"/>
    </row>
    <row r="51" spans="1:18" s="369" customFormat="1" ht="70.150000000000006" customHeight="1" x14ac:dyDescent="0.25">
      <c r="A51" s="370" t="s">
        <v>725</v>
      </c>
      <c r="B51" s="370" t="s">
        <v>925</v>
      </c>
      <c r="C51" s="370" t="s">
        <v>4</v>
      </c>
      <c r="D51" s="370" t="s">
        <v>173</v>
      </c>
      <c r="E51" s="370" t="s">
        <v>187</v>
      </c>
      <c r="F51" s="370" t="s">
        <v>360</v>
      </c>
      <c r="G51" s="370" t="s">
        <v>561</v>
      </c>
      <c r="H51" s="370" t="s">
        <v>566</v>
      </c>
      <c r="I51" s="370" t="s">
        <v>567</v>
      </c>
      <c r="J51" s="371">
        <v>4</v>
      </c>
      <c r="K51" s="370"/>
      <c r="L51" s="372"/>
      <c r="M51" s="372"/>
    </row>
    <row r="52" spans="1:18" s="369" customFormat="1" ht="70.150000000000006" customHeight="1" x14ac:dyDescent="0.25">
      <c r="A52" s="370" t="s">
        <v>725</v>
      </c>
      <c r="B52" s="370" t="s">
        <v>925</v>
      </c>
      <c r="C52" s="370" t="s">
        <v>153</v>
      </c>
      <c r="D52" s="370" t="s">
        <v>173</v>
      </c>
      <c r="E52" s="370" t="s">
        <v>187</v>
      </c>
      <c r="F52" s="370" t="s">
        <v>360</v>
      </c>
      <c r="G52" s="370" t="s">
        <v>561</v>
      </c>
      <c r="H52" s="370" t="s">
        <v>562</v>
      </c>
      <c r="I52" s="370" t="s">
        <v>563</v>
      </c>
      <c r="J52" s="371">
        <v>4</v>
      </c>
      <c r="K52" s="370"/>
      <c r="L52" s="372"/>
      <c r="M52" s="372"/>
    </row>
    <row r="53" spans="1:18" s="369" customFormat="1" ht="70.150000000000006" customHeight="1" x14ac:dyDescent="0.25">
      <c r="A53" s="370" t="s">
        <v>725</v>
      </c>
      <c r="B53" s="370" t="s">
        <v>925</v>
      </c>
      <c r="C53" s="370" t="s">
        <v>4</v>
      </c>
      <c r="D53" s="370" t="s">
        <v>726</v>
      </c>
      <c r="E53" s="370" t="s">
        <v>187</v>
      </c>
      <c r="F53" s="370" t="s">
        <v>189</v>
      </c>
      <c r="G53" s="370" t="s">
        <v>82</v>
      </c>
      <c r="H53" s="370" t="s">
        <v>104</v>
      </c>
      <c r="I53" s="370" t="s">
        <v>573</v>
      </c>
      <c r="J53" s="371">
        <v>4</v>
      </c>
      <c r="K53" s="370"/>
      <c r="L53" s="372"/>
      <c r="M53" s="372"/>
    </row>
    <row r="54" spans="1:18" s="369" customFormat="1" ht="70.150000000000006" customHeight="1" x14ac:dyDescent="0.25">
      <c r="A54" s="370" t="s">
        <v>725</v>
      </c>
      <c r="B54" s="370" t="s">
        <v>925</v>
      </c>
      <c r="C54" s="370" t="s">
        <v>153</v>
      </c>
      <c r="D54" s="370" t="s">
        <v>726</v>
      </c>
      <c r="E54" s="370" t="s">
        <v>187</v>
      </c>
      <c r="F54" s="370" t="s">
        <v>189</v>
      </c>
      <c r="G54" s="370" t="s">
        <v>82</v>
      </c>
      <c r="H54" s="370" t="s">
        <v>114</v>
      </c>
      <c r="I54" s="370" t="s">
        <v>571</v>
      </c>
      <c r="J54" s="371">
        <v>4</v>
      </c>
      <c r="K54" s="370"/>
      <c r="L54" s="372"/>
      <c r="M54" s="372"/>
    </row>
    <row r="55" spans="1:18" s="369" customFormat="1" ht="70.150000000000006" customHeight="1" x14ac:dyDescent="0.25">
      <c r="A55" s="370" t="s">
        <v>725</v>
      </c>
      <c r="B55" s="370" t="s">
        <v>925</v>
      </c>
      <c r="C55" s="370" t="s">
        <v>4</v>
      </c>
      <c r="D55" s="370" t="s">
        <v>726</v>
      </c>
      <c r="E55" s="370" t="s">
        <v>187</v>
      </c>
      <c r="F55" s="370" t="s">
        <v>189</v>
      </c>
      <c r="G55" s="370" t="s">
        <v>83</v>
      </c>
      <c r="H55" s="370" t="s">
        <v>106</v>
      </c>
      <c r="I55" s="370" t="s">
        <v>577</v>
      </c>
      <c r="J55" s="371">
        <v>4</v>
      </c>
      <c r="K55" s="370"/>
      <c r="L55" s="372"/>
      <c r="M55" s="372"/>
    </row>
    <row r="56" spans="1:18" s="369" customFormat="1" ht="70.150000000000006" customHeight="1" x14ac:dyDescent="0.25">
      <c r="A56" s="370" t="s">
        <v>725</v>
      </c>
      <c r="B56" s="370" t="s">
        <v>925</v>
      </c>
      <c r="C56" s="370" t="s">
        <v>153</v>
      </c>
      <c r="D56" s="370" t="s">
        <v>726</v>
      </c>
      <c r="E56" s="370" t="s">
        <v>187</v>
      </c>
      <c r="F56" s="370" t="s">
        <v>189</v>
      </c>
      <c r="G56" s="370" t="s">
        <v>83</v>
      </c>
      <c r="H56" s="370" t="s">
        <v>116</v>
      </c>
      <c r="I56" s="370" t="s">
        <v>575</v>
      </c>
      <c r="J56" s="371">
        <v>4</v>
      </c>
      <c r="K56" s="370"/>
      <c r="L56" s="372"/>
      <c r="M56" s="372"/>
    </row>
    <row r="57" spans="1:18" s="369" customFormat="1" ht="70.150000000000006" customHeight="1" x14ac:dyDescent="0.25">
      <c r="A57" s="370" t="s">
        <v>725</v>
      </c>
      <c r="B57" s="370" t="s">
        <v>925</v>
      </c>
      <c r="C57" s="370" t="s">
        <v>4</v>
      </c>
      <c r="D57" s="370" t="s">
        <v>726</v>
      </c>
      <c r="E57" s="370" t="s">
        <v>187</v>
      </c>
      <c r="F57" s="370" t="s">
        <v>189</v>
      </c>
      <c r="G57" s="370" t="s">
        <v>84</v>
      </c>
      <c r="H57" s="370" t="s">
        <v>119</v>
      </c>
      <c r="I57" s="370" t="s">
        <v>700</v>
      </c>
      <c r="J57" s="371">
        <v>4</v>
      </c>
      <c r="K57" s="370"/>
      <c r="L57" s="372"/>
      <c r="M57" s="372"/>
    </row>
    <row r="58" spans="1:18" s="369" customFormat="1" ht="70.150000000000006" customHeight="1" x14ac:dyDescent="0.25">
      <c r="A58" s="370" t="s">
        <v>725</v>
      </c>
      <c r="B58" s="370" t="s">
        <v>925</v>
      </c>
      <c r="C58" s="370" t="s">
        <v>153</v>
      </c>
      <c r="D58" s="370" t="s">
        <v>726</v>
      </c>
      <c r="E58" s="370" t="s">
        <v>187</v>
      </c>
      <c r="F58" s="370" t="s">
        <v>189</v>
      </c>
      <c r="G58" s="370" t="s">
        <v>84</v>
      </c>
      <c r="H58" s="370" t="s">
        <v>118</v>
      </c>
      <c r="I58" s="370" t="s">
        <v>579</v>
      </c>
      <c r="J58" s="371">
        <v>4</v>
      </c>
      <c r="K58" s="370"/>
      <c r="L58" s="372"/>
      <c r="M58" s="372"/>
    </row>
    <row r="59" spans="1:18" s="369" customFormat="1" ht="70.150000000000006" customHeight="1" x14ac:dyDescent="0.25">
      <c r="A59" s="370" t="s">
        <v>725</v>
      </c>
      <c r="B59" s="370" t="s">
        <v>925</v>
      </c>
      <c r="C59" s="370" t="s">
        <v>4</v>
      </c>
      <c r="D59" s="370" t="s">
        <v>190</v>
      </c>
      <c r="E59" s="370" t="s">
        <v>174</v>
      </c>
      <c r="F59" s="370" t="s">
        <v>1152</v>
      </c>
      <c r="G59" s="370" t="s">
        <v>979</v>
      </c>
      <c r="H59" s="370" t="s">
        <v>134</v>
      </c>
      <c r="I59" s="370" t="s">
        <v>582</v>
      </c>
      <c r="J59" s="371">
        <v>4</v>
      </c>
      <c r="K59" s="370"/>
      <c r="L59" s="372"/>
      <c r="M59" s="372"/>
    </row>
    <row r="60" spans="1:18" s="369" customFormat="1" ht="70.150000000000006" customHeight="1" x14ac:dyDescent="0.25">
      <c r="A60" s="370" t="s">
        <v>725</v>
      </c>
      <c r="B60" s="370" t="s">
        <v>925</v>
      </c>
      <c r="C60" s="370" t="s">
        <v>153</v>
      </c>
      <c r="D60" s="370" t="s">
        <v>190</v>
      </c>
      <c r="E60" s="370" t="s">
        <v>174</v>
      </c>
      <c r="F60" s="370" t="s">
        <v>1152</v>
      </c>
      <c r="G60" s="370" t="s">
        <v>979</v>
      </c>
      <c r="H60" s="370" t="s">
        <v>132</v>
      </c>
      <c r="I60" s="370" t="s">
        <v>581</v>
      </c>
      <c r="J60" s="371">
        <v>4</v>
      </c>
      <c r="K60" s="370"/>
      <c r="L60" s="372"/>
      <c r="M60" s="372"/>
    </row>
    <row r="61" spans="1:18" s="369" customFormat="1" ht="70.150000000000006" customHeight="1" x14ac:dyDescent="0.25">
      <c r="A61" s="370" t="s">
        <v>725</v>
      </c>
      <c r="B61" s="370" t="s">
        <v>925</v>
      </c>
      <c r="C61" s="370" t="s">
        <v>4</v>
      </c>
      <c r="D61" s="370" t="s">
        <v>190</v>
      </c>
      <c r="E61" s="370" t="s">
        <v>174</v>
      </c>
      <c r="F61" s="370" t="s">
        <v>1153</v>
      </c>
      <c r="G61" s="370" t="s">
        <v>980</v>
      </c>
      <c r="H61" s="370" t="s">
        <v>138</v>
      </c>
      <c r="I61" s="370" t="s">
        <v>584</v>
      </c>
      <c r="J61" s="371">
        <v>4</v>
      </c>
      <c r="K61" s="370"/>
      <c r="L61" s="372"/>
      <c r="M61" s="372"/>
    </row>
    <row r="62" spans="1:18" s="369" customFormat="1" ht="70.150000000000006" customHeight="1" x14ac:dyDescent="0.25">
      <c r="A62" s="370" t="s">
        <v>725</v>
      </c>
      <c r="B62" s="370" t="s">
        <v>925</v>
      </c>
      <c r="C62" s="370" t="s">
        <v>153</v>
      </c>
      <c r="D62" s="370" t="s">
        <v>190</v>
      </c>
      <c r="E62" s="370" t="s">
        <v>174</v>
      </c>
      <c r="F62" s="370" t="s">
        <v>1153</v>
      </c>
      <c r="G62" s="370" t="s">
        <v>980</v>
      </c>
      <c r="H62" s="370" t="s">
        <v>136</v>
      </c>
      <c r="I62" s="370" t="s">
        <v>583</v>
      </c>
      <c r="J62" s="371">
        <v>4</v>
      </c>
      <c r="K62" s="370"/>
      <c r="L62" s="372"/>
      <c r="M62" s="372"/>
    </row>
    <row r="63" spans="1:18" s="372" customFormat="1" ht="70.150000000000006" customHeight="1" x14ac:dyDescent="0.25">
      <c r="A63" s="370" t="s">
        <v>725</v>
      </c>
      <c r="B63" s="370" t="s">
        <v>925</v>
      </c>
      <c r="C63" s="370" t="s">
        <v>153</v>
      </c>
      <c r="D63" s="370" t="s">
        <v>173</v>
      </c>
      <c r="E63" s="370" t="s">
        <v>174</v>
      </c>
      <c r="F63" s="370" t="s">
        <v>186</v>
      </c>
      <c r="G63" s="370" t="s">
        <v>87</v>
      </c>
      <c r="H63" s="370" t="s">
        <v>140</v>
      </c>
      <c r="I63" s="370" t="s">
        <v>586</v>
      </c>
      <c r="J63" s="371">
        <v>4</v>
      </c>
      <c r="K63" s="370"/>
      <c r="O63" s="369"/>
      <c r="P63" s="369"/>
      <c r="Q63" s="369"/>
      <c r="R63" s="369"/>
    </row>
    <row r="64" spans="1:18" s="372" customFormat="1" ht="70.150000000000006" customHeight="1" x14ac:dyDescent="0.25">
      <c r="A64" s="370" t="s">
        <v>725</v>
      </c>
      <c r="B64" s="370" t="s">
        <v>925</v>
      </c>
      <c r="C64" s="370" t="s">
        <v>4</v>
      </c>
      <c r="D64" s="370" t="s">
        <v>173</v>
      </c>
      <c r="E64" s="370" t="s">
        <v>174</v>
      </c>
      <c r="F64" s="370" t="s">
        <v>186</v>
      </c>
      <c r="G64" s="370" t="s">
        <v>87</v>
      </c>
      <c r="H64" s="370" t="s">
        <v>141</v>
      </c>
      <c r="I64" s="370" t="s">
        <v>587</v>
      </c>
      <c r="J64" s="371">
        <v>4</v>
      </c>
      <c r="K64" s="370"/>
      <c r="O64" s="369"/>
      <c r="P64" s="369"/>
      <c r="Q64" s="369"/>
      <c r="R64" s="369"/>
    </row>
    <row r="65" spans="1:18" s="372" customFormat="1" ht="70.150000000000006" customHeight="1" x14ac:dyDescent="0.25">
      <c r="A65" s="370" t="s">
        <v>725</v>
      </c>
      <c r="B65" s="370" t="s">
        <v>925</v>
      </c>
      <c r="C65" s="370" t="s">
        <v>4</v>
      </c>
      <c r="D65" s="370" t="s">
        <v>173</v>
      </c>
      <c r="E65" s="370" t="s">
        <v>174</v>
      </c>
      <c r="F65" s="370" t="s">
        <v>186</v>
      </c>
      <c r="G65" s="370" t="s">
        <v>88</v>
      </c>
      <c r="H65" s="370" t="s">
        <v>145</v>
      </c>
      <c r="I65" s="370" t="s">
        <v>591</v>
      </c>
      <c r="J65" s="371">
        <v>4</v>
      </c>
      <c r="K65" s="370"/>
      <c r="O65" s="369"/>
      <c r="P65" s="369"/>
      <c r="Q65" s="369"/>
      <c r="R65" s="369"/>
    </row>
    <row r="66" spans="1:18" s="372" customFormat="1" ht="70.150000000000006" customHeight="1" x14ac:dyDescent="0.25">
      <c r="A66" s="370" t="s">
        <v>725</v>
      </c>
      <c r="B66" s="370" t="s">
        <v>925</v>
      </c>
      <c r="C66" s="370" t="s">
        <v>153</v>
      </c>
      <c r="D66" s="370" t="s">
        <v>173</v>
      </c>
      <c r="E66" s="370" t="s">
        <v>174</v>
      </c>
      <c r="F66" s="370" t="s">
        <v>186</v>
      </c>
      <c r="G66" s="370" t="s">
        <v>88</v>
      </c>
      <c r="H66" s="370" t="s">
        <v>144</v>
      </c>
      <c r="I66" s="370" t="s">
        <v>590</v>
      </c>
      <c r="J66" s="371">
        <v>4</v>
      </c>
      <c r="K66" s="370"/>
      <c r="O66" s="369"/>
      <c r="P66" s="369"/>
      <c r="Q66" s="369"/>
      <c r="R66" s="369"/>
    </row>
    <row r="67" spans="1:18" s="369" customFormat="1" ht="70.150000000000006" customHeight="1" x14ac:dyDescent="0.25">
      <c r="A67" s="370" t="s">
        <v>725</v>
      </c>
      <c r="B67" s="370" t="s">
        <v>925</v>
      </c>
      <c r="C67" s="370" t="s">
        <v>4</v>
      </c>
      <c r="D67" s="370" t="s">
        <v>173</v>
      </c>
      <c r="E67" s="370" t="s">
        <v>174</v>
      </c>
      <c r="F67" s="370" t="s">
        <v>186</v>
      </c>
      <c r="G67" s="370" t="s">
        <v>593</v>
      </c>
      <c r="H67" s="370" t="s">
        <v>149</v>
      </c>
      <c r="I67" s="370" t="s">
        <v>596</v>
      </c>
      <c r="J67" s="371">
        <v>4</v>
      </c>
      <c r="K67" s="370"/>
      <c r="L67" s="372"/>
      <c r="M67" s="372"/>
    </row>
    <row r="68" spans="1:18" s="369" customFormat="1" ht="70.150000000000006" customHeight="1" x14ac:dyDescent="0.25">
      <c r="A68" s="370" t="s">
        <v>725</v>
      </c>
      <c r="B68" s="370" t="s">
        <v>925</v>
      </c>
      <c r="C68" s="370" t="s">
        <v>153</v>
      </c>
      <c r="D68" s="370" t="s">
        <v>173</v>
      </c>
      <c r="E68" s="370" t="s">
        <v>174</v>
      </c>
      <c r="F68" s="370" t="s">
        <v>186</v>
      </c>
      <c r="G68" s="370" t="s">
        <v>593</v>
      </c>
      <c r="H68" s="370" t="s">
        <v>148</v>
      </c>
      <c r="I68" s="370" t="s">
        <v>595</v>
      </c>
      <c r="J68" s="371">
        <v>4</v>
      </c>
      <c r="K68" s="370"/>
      <c r="L68" s="372"/>
      <c r="M68" s="372"/>
    </row>
    <row r="69" spans="1:18" s="369" customFormat="1" ht="70.150000000000006" customHeight="1" x14ac:dyDescent="0.25">
      <c r="A69" s="370" t="s">
        <v>725</v>
      </c>
      <c r="B69" s="370" t="s">
        <v>925</v>
      </c>
      <c r="C69" s="370" t="s">
        <v>153</v>
      </c>
      <c r="D69" s="370" t="s">
        <v>173</v>
      </c>
      <c r="E69" s="370" t="s">
        <v>182</v>
      </c>
      <c r="F69" s="370" t="s">
        <v>184</v>
      </c>
      <c r="G69" s="370" t="s">
        <v>89</v>
      </c>
      <c r="H69" s="370" t="s">
        <v>1067</v>
      </c>
      <c r="I69" s="370" t="s">
        <v>598</v>
      </c>
      <c r="J69" s="371">
        <v>4</v>
      </c>
      <c r="K69" s="370" t="s">
        <v>1081</v>
      </c>
      <c r="L69" s="372"/>
      <c r="M69" s="372"/>
    </row>
    <row r="70" spans="1:18" s="369" customFormat="1" ht="70.150000000000006" customHeight="1" x14ac:dyDescent="0.25">
      <c r="A70" s="370" t="s">
        <v>725</v>
      </c>
      <c r="B70" s="370" t="s">
        <v>925</v>
      </c>
      <c r="C70" s="370" t="s">
        <v>4</v>
      </c>
      <c r="D70" s="370" t="s">
        <v>173</v>
      </c>
      <c r="E70" s="370" t="s">
        <v>182</v>
      </c>
      <c r="F70" s="370" t="s">
        <v>184</v>
      </c>
      <c r="G70" s="370" t="s">
        <v>89</v>
      </c>
      <c r="H70" s="370" t="s">
        <v>1068</v>
      </c>
      <c r="I70" s="370" t="s">
        <v>1069</v>
      </c>
      <c r="J70" s="371">
        <v>4</v>
      </c>
      <c r="K70" s="370" t="s">
        <v>1082</v>
      </c>
      <c r="L70" s="372"/>
      <c r="M70" s="372"/>
    </row>
    <row r="71" spans="1:18" s="369" customFormat="1" ht="70.150000000000006" customHeight="1" x14ac:dyDescent="0.25">
      <c r="A71" s="370" t="s">
        <v>725</v>
      </c>
      <c r="B71" s="370" t="s">
        <v>925</v>
      </c>
      <c r="C71" s="370" t="s">
        <v>153</v>
      </c>
      <c r="D71" s="370" t="s">
        <v>173</v>
      </c>
      <c r="E71" s="370" t="s">
        <v>182</v>
      </c>
      <c r="F71" s="370" t="s">
        <v>184</v>
      </c>
      <c r="G71" s="370" t="s">
        <v>91</v>
      </c>
      <c r="H71" s="370" t="s">
        <v>1070</v>
      </c>
      <c r="I71" s="370" t="s">
        <v>600</v>
      </c>
      <c r="J71" s="371">
        <v>4</v>
      </c>
      <c r="K71" s="370" t="s">
        <v>1081</v>
      </c>
      <c r="L71" s="372"/>
      <c r="M71" s="372"/>
    </row>
    <row r="72" spans="1:18" s="369" customFormat="1" ht="70.150000000000006" customHeight="1" x14ac:dyDescent="0.25">
      <c r="A72" s="370" t="s">
        <v>725</v>
      </c>
      <c r="B72" s="370" t="s">
        <v>925</v>
      </c>
      <c r="C72" s="370" t="s">
        <v>4</v>
      </c>
      <c r="D72" s="370" t="s">
        <v>173</v>
      </c>
      <c r="E72" s="370" t="s">
        <v>182</v>
      </c>
      <c r="F72" s="370" t="s">
        <v>184</v>
      </c>
      <c r="G72" s="370" t="s">
        <v>91</v>
      </c>
      <c r="H72" s="370" t="s">
        <v>1071</v>
      </c>
      <c r="I72" s="370" t="s">
        <v>1072</v>
      </c>
      <c r="J72" s="371">
        <v>4</v>
      </c>
      <c r="K72" s="370" t="s">
        <v>1082</v>
      </c>
      <c r="L72" s="372"/>
      <c r="M72" s="372"/>
    </row>
    <row r="73" spans="1:18" s="369" customFormat="1" ht="70.150000000000006" customHeight="1" x14ac:dyDescent="0.25">
      <c r="A73" s="370" t="s">
        <v>725</v>
      </c>
      <c r="B73" s="370" t="s">
        <v>925</v>
      </c>
      <c r="C73" s="370" t="s">
        <v>153</v>
      </c>
      <c r="D73" s="370" t="s">
        <v>173</v>
      </c>
      <c r="E73" s="370" t="s">
        <v>182</v>
      </c>
      <c r="F73" s="370" t="s">
        <v>184</v>
      </c>
      <c r="G73" s="370" t="s">
        <v>185</v>
      </c>
      <c r="H73" s="370" t="s">
        <v>1073</v>
      </c>
      <c r="I73" s="468" t="s">
        <v>601</v>
      </c>
      <c r="J73" s="371">
        <v>4</v>
      </c>
      <c r="K73" s="468" t="s">
        <v>1081</v>
      </c>
      <c r="L73" s="372"/>
      <c r="M73" s="372"/>
    </row>
    <row r="74" spans="1:18" s="369" customFormat="1" ht="70.150000000000006" customHeight="1" x14ac:dyDescent="0.25">
      <c r="A74" s="370" t="s">
        <v>725</v>
      </c>
      <c r="B74" s="370" t="s">
        <v>925</v>
      </c>
      <c r="C74" s="370" t="s">
        <v>4</v>
      </c>
      <c r="D74" s="370" t="s">
        <v>173</v>
      </c>
      <c r="E74" s="370" t="s">
        <v>182</v>
      </c>
      <c r="F74" s="370" t="s">
        <v>184</v>
      </c>
      <c r="G74" s="370" t="s">
        <v>185</v>
      </c>
      <c r="H74" s="370" t="s">
        <v>1074</v>
      </c>
      <c r="I74" s="468" t="s">
        <v>1075</v>
      </c>
      <c r="J74" s="371">
        <v>4</v>
      </c>
      <c r="K74" s="468" t="s">
        <v>1082</v>
      </c>
      <c r="L74" s="372"/>
      <c r="M74" s="372"/>
    </row>
    <row r="75" spans="1:18" s="369" customFormat="1" ht="70.150000000000006" customHeight="1" x14ac:dyDescent="0.25">
      <c r="A75" s="370" t="s">
        <v>725</v>
      </c>
      <c r="B75" s="370" t="s">
        <v>925</v>
      </c>
      <c r="C75" s="370" t="s">
        <v>153</v>
      </c>
      <c r="D75" s="370" t="s">
        <v>173</v>
      </c>
      <c r="E75" s="370" t="s">
        <v>182</v>
      </c>
      <c r="F75" s="370" t="s">
        <v>184</v>
      </c>
      <c r="G75" s="370" t="s">
        <v>90</v>
      </c>
      <c r="H75" s="370" t="s">
        <v>1076</v>
      </c>
      <c r="I75" s="468" t="s">
        <v>599</v>
      </c>
      <c r="J75" s="371">
        <v>4</v>
      </c>
      <c r="K75" s="468" t="s">
        <v>1081</v>
      </c>
      <c r="L75" s="372"/>
      <c r="M75" s="372"/>
    </row>
    <row r="76" spans="1:18" s="369" customFormat="1" ht="70.150000000000006" customHeight="1" x14ac:dyDescent="0.25">
      <c r="A76" s="370" t="s">
        <v>725</v>
      </c>
      <c r="B76" s="370" t="s">
        <v>925</v>
      </c>
      <c r="C76" s="370" t="s">
        <v>4</v>
      </c>
      <c r="D76" s="370" t="s">
        <v>173</v>
      </c>
      <c r="E76" s="370" t="s">
        <v>182</v>
      </c>
      <c r="F76" s="370" t="s">
        <v>184</v>
      </c>
      <c r="G76" s="370" t="s">
        <v>90</v>
      </c>
      <c r="H76" s="370" t="s">
        <v>1077</v>
      </c>
      <c r="I76" s="468" t="s">
        <v>1078</v>
      </c>
      <c r="J76" s="371">
        <v>4</v>
      </c>
      <c r="K76" s="468" t="s">
        <v>1082</v>
      </c>
      <c r="L76" s="372"/>
      <c r="M76" s="372"/>
    </row>
    <row r="77" spans="1:18" s="369" customFormat="1" ht="70.150000000000006" customHeight="1" x14ac:dyDescent="0.25">
      <c r="A77" s="370" t="s">
        <v>725</v>
      </c>
      <c r="B77" s="370" t="s">
        <v>923</v>
      </c>
      <c r="C77" s="370" t="s">
        <v>4</v>
      </c>
      <c r="D77" s="370" t="s">
        <v>190</v>
      </c>
      <c r="E77" s="370" t="s">
        <v>187</v>
      </c>
      <c r="F77" s="370" t="s">
        <v>194</v>
      </c>
      <c r="G77" s="370" t="s">
        <v>75</v>
      </c>
      <c r="H77" s="370" t="s">
        <v>97</v>
      </c>
      <c r="I77" s="468" t="s">
        <v>509</v>
      </c>
      <c r="J77" s="371">
        <v>6</v>
      </c>
      <c r="K77" s="468"/>
      <c r="L77" s="372"/>
      <c r="M77" s="372"/>
    </row>
    <row r="78" spans="1:18" s="369" customFormat="1" ht="70.150000000000006" customHeight="1" x14ac:dyDescent="0.25">
      <c r="A78" s="370" t="s">
        <v>725</v>
      </c>
      <c r="B78" s="370" t="s">
        <v>923</v>
      </c>
      <c r="C78" s="370" t="s">
        <v>4</v>
      </c>
      <c r="D78" s="370" t="s">
        <v>173</v>
      </c>
      <c r="E78" s="370" t="s">
        <v>187</v>
      </c>
      <c r="F78" s="370" t="s">
        <v>188</v>
      </c>
      <c r="G78" s="370" t="s">
        <v>76</v>
      </c>
      <c r="H78" s="370" t="s">
        <v>126</v>
      </c>
      <c r="I78" s="468" t="s">
        <v>974</v>
      </c>
      <c r="J78" s="371">
        <v>6</v>
      </c>
      <c r="K78" s="468"/>
      <c r="L78" s="372"/>
      <c r="M78" s="372"/>
    </row>
    <row r="79" spans="1:18" s="369" customFormat="1" ht="70.150000000000006" customHeight="1" x14ac:dyDescent="0.25">
      <c r="A79" s="370" t="s">
        <v>725</v>
      </c>
      <c r="B79" s="370" t="s">
        <v>923</v>
      </c>
      <c r="C79" s="370" t="s">
        <v>4</v>
      </c>
      <c r="D79" s="370" t="s">
        <v>190</v>
      </c>
      <c r="E79" s="370" t="s">
        <v>187</v>
      </c>
      <c r="F79" s="370" t="s">
        <v>194</v>
      </c>
      <c r="G79" s="370" t="s">
        <v>77</v>
      </c>
      <c r="H79" s="370" t="s">
        <v>123</v>
      </c>
      <c r="I79" s="468" t="s">
        <v>512</v>
      </c>
      <c r="J79" s="371">
        <v>6</v>
      </c>
      <c r="K79" s="468"/>
      <c r="L79" s="372"/>
      <c r="M79" s="372"/>
    </row>
    <row r="80" spans="1:18" s="369" customFormat="1" ht="70.150000000000006" customHeight="1" x14ac:dyDescent="0.25">
      <c r="A80" s="370" t="s">
        <v>725</v>
      </c>
      <c r="B80" s="370" t="s">
        <v>923</v>
      </c>
      <c r="C80" s="370" t="s">
        <v>4</v>
      </c>
      <c r="D80" s="370" t="s">
        <v>173</v>
      </c>
      <c r="E80" s="370" t="s">
        <v>187</v>
      </c>
      <c r="F80" s="370" t="s">
        <v>188</v>
      </c>
      <c r="G80" s="370" t="s">
        <v>78</v>
      </c>
      <c r="H80" s="370" t="s">
        <v>130</v>
      </c>
      <c r="I80" s="468" t="s">
        <v>975</v>
      </c>
      <c r="J80" s="371">
        <v>6</v>
      </c>
      <c r="K80" s="468"/>
      <c r="L80" s="372"/>
      <c r="M80" s="372"/>
    </row>
    <row r="81" spans="1:14" s="369" customFormat="1" ht="70.150000000000006" customHeight="1" x14ac:dyDescent="0.25">
      <c r="A81" s="370" t="s">
        <v>725</v>
      </c>
      <c r="B81" s="370" t="s">
        <v>923</v>
      </c>
      <c r="C81" s="370" t="s">
        <v>4</v>
      </c>
      <c r="D81" s="370" t="s">
        <v>190</v>
      </c>
      <c r="E81" s="370" t="s">
        <v>187</v>
      </c>
      <c r="F81" s="370" t="s">
        <v>358</v>
      </c>
      <c r="G81" s="370" t="s">
        <v>513</v>
      </c>
      <c r="H81" s="370" t="s">
        <v>520</v>
      </c>
      <c r="I81" s="370" t="s">
        <v>521</v>
      </c>
      <c r="J81" s="371">
        <v>6</v>
      </c>
      <c r="K81" s="370"/>
      <c r="L81" s="372"/>
      <c r="M81" s="372"/>
      <c r="N81" s="372"/>
    </row>
    <row r="82" spans="1:14" s="369" customFormat="1" ht="70.150000000000006" customHeight="1" x14ac:dyDescent="0.25">
      <c r="A82" s="370" t="s">
        <v>725</v>
      </c>
      <c r="B82" s="370" t="s">
        <v>923</v>
      </c>
      <c r="C82" s="370" t="s">
        <v>4</v>
      </c>
      <c r="D82" s="370" t="s">
        <v>190</v>
      </c>
      <c r="E82" s="370" t="s">
        <v>187</v>
      </c>
      <c r="F82" s="370" t="s">
        <v>362</v>
      </c>
      <c r="G82" s="370" t="s">
        <v>522</v>
      </c>
      <c r="H82" s="370" t="s">
        <v>529</v>
      </c>
      <c r="I82" s="370" t="s">
        <v>530</v>
      </c>
      <c r="J82" s="371">
        <v>6</v>
      </c>
      <c r="K82" s="370"/>
      <c r="L82" s="372"/>
      <c r="M82" s="372"/>
    </row>
    <row r="83" spans="1:14" s="369" customFormat="1" ht="70.150000000000006" customHeight="1" x14ac:dyDescent="0.25">
      <c r="A83" s="370" t="s">
        <v>725</v>
      </c>
      <c r="B83" s="370" t="s">
        <v>923</v>
      </c>
      <c r="C83" s="370" t="s">
        <v>4</v>
      </c>
      <c r="D83" s="370" t="s">
        <v>190</v>
      </c>
      <c r="E83" s="370" t="s">
        <v>187</v>
      </c>
      <c r="F83" s="370" t="s">
        <v>361</v>
      </c>
      <c r="G83" s="370" t="s">
        <v>531</v>
      </c>
      <c r="H83" s="370" t="s">
        <v>538</v>
      </c>
      <c r="I83" s="370" t="s">
        <v>539</v>
      </c>
      <c r="J83" s="371">
        <v>6</v>
      </c>
      <c r="K83" s="370"/>
      <c r="L83" s="372"/>
      <c r="M83" s="372"/>
    </row>
    <row r="84" spans="1:14" s="369" customFormat="1" ht="70.150000000000006" customHeight="1" x14ac:dyDescent="0.25">
      <c r="A84" s="370" t="s">
        <v>725</v>
      </c>
      <c r="B84" s="370" t="s">
        <v>923</v>
      </c>
      <c r="C84" s="370" t="s">
        <v>4</v>
      </c>
      <c r="D84" s="370" t="s">
        <v>726</v>
      </c>
      <c r="E84" s="370" t="s">
        <v>187</v>
      </c>
      <c r="F84" s="370" t="s">
        <v>189</v>
      </c>
      <c r="G84" s="370" t="s">
        <v>79</v>
      </c>
      <c r="H84" s="370" t="s">
        <v>99</v>
      </c>
      <c r="I84" s="370" t="s">
        <v>542</v>
      </c>
      <c r="J84" s="371">
        <v>6</v>
      </c>
      <c r="K84" s="370"/>
      <c r="L84" s="372"/>
      <c r="M84" s="372"/>
    </row>
    <row r="85" spans="1:14" s="369" customFormat="1" ht="70.150000000000006" customHeight="1" x14ac:dyDescent="0.25">
      <c r="A85" s="370" t="s">
        <v>725</v>
      </c>
      <c r="B85" s="370" t="s">
        <v>923</v>
      </c>
      <c r="C85" s="370" t="s">
        <v>4</v>
      </c>
      <c r="D85" s="370" t="s">
        <v>190</v>
      </c>
      <c r="E85" s="370" t="s">
        <v>187</v>
      </c>
      <c r="F85" s="370" t="s">
        <v>359</v>
      </c>
      <c r="G85" s="370" t="s">
        <v>544</v>
      </c>
      <c r="H85" s="370" t="s">
        <v>551</v>
      </c>
      <c r="I85" s="370" t="s">
        <v>552</v>
      </c>
      <c r="J85" s="371">
        <v>6</v>
      </c>
      <c r="K85" s="370"/>
      <c r="L85" s="372"/>
      <c r="M85" s="372"/>
    </row>
    <row r="86" spans="1:14" s="369" customFormat="1" ht="70.150000000000006" customHeight="1" x14ac:dyDescent="0.25">
      <c r="A86" s="370" t="s">
        <v>725</v>
      </c>
      <c r="B86" s="370" t="s">
        <v>923</v>
      </c>
      <c r="C86" s="370" t="s">
        <v>4</v>
      </c>
      <c r="D86" s="370" t="s">
        <v>726</v>
      </c>
      <c r="E86" s="370" t="s">
        <v>187</v>
      </c>
      <c r="F86" s="370" t="s">
        <v>189</v>
      </c>
      <c r="G86" s="370" t="s">
        <v>80</v>
      </c>
      <c r="H86" s="370" t="s">
        <v>101</v>
      </c>
      <c r="I86" s="370" t="s">
        <v>555</v>
      </c>
      <c r="J86" s="371">
        <v>6</v>
      </c>
      <c r="K86" s="370"/>
      <c r="L86" s="372"/>
      <c r="M86" s="372"/>
    </row>
    <row r="87" spans="1:14" s="369" customFormat="1" ht="70.150000000000006" customHeight="1" x14ac:dyDescent="0.25">
      <c r="A87" s="370" t="s">
        <v>725</v>
      </c>
      <c r="B87" s="370" t="s">
        <v>923</v>
      </c>
      <c r="C87" s="370" t="s">
        <v>4</v>
      </c>
      <c r="D87" s="370" t="s">
        <v>726</v>
      </c>
      <c r="E87" s="370" t="s">
        <v>187</v>
      </c>
      <c r="F87" s="370" t="s">
        <v>189</v>
      </c>
      <c r="G87" s="370" t="s">
        <v>81</v>
      </c>
      <c r="H87" s="370" t="s">
        <v>103</v>
      </c>
      <c r="I87" s="370" t="s">
        <v>559</v>
      </c>
      <c r="J87" s="371">
        <v>6</v>
      </c>
      <c r="K87" s="370"/>
      <c r="L87" s="372"/>
      <c r="M87" s="372"/>
    </row>
    <row r="88" spans="1:14" s="369" customFormat="1" ht="70.150000000000006" customHeight="1" x14ac:dyDescent="0.25">
      <c r="A88" s="370" t="s">
        <v>725</v>
      </c>
      <c r="B88" s="370" t="s">
        <v>923</v>
      </c>
      <c r="C88" s="370" t="s">
        <v>4</v>
      </c>
      <c r="D88" s="370" t="s">
        <v>190</v>
      </c>
      <c r="E88" s="370" t="s">
        <v>187</v>
      </c>
      <c r="F88" s="370" t="s">
        <v>360</v>
      </c>
      <c r="G88" s="370" t="s">
        <v>561</v>
      </c>
      <c r="H88" s="370" t="s">
        <v>568</v>
      </c>
      <c r="I88" s="370" t="s">
        <v>569</v>
      </c>
      <c r="J88" s="371">
        <v>6</v>
      </c>
      <c r="K88" s="370"/>
      <c r="L88" s="372"/>
      <c r="M88" s="372"/>
    </row>
    <row r="89" spans="1:14" s="369" customFormat="1" ht="70.150000000000006" customHeight="1" x14ac:dyDescent="0.25">
      <c r="A89" s="370" t="s">
        <v>725</v>
      </c>
      <c r="B89" s="370" t="s">
        <v>923</v>
      </c>
      <c r="C89" s="370" t="s">
        <v>4</v>
      </c>
      <c r="D89" s="370" t="s">
        <v>726</v>
      </c>
      <c r="E89" s="370" t="s">
        <v>187</v>
      </c>
      <c r="F89" s="370" t="s">
        <v>189</v>
      </c>
      <c r="G89" s="370" t="s">
        <v>82</v>
      </c>
      <c r="H89" s="370" t="s">
        <v>105</v>
      </c>
      <c r="I89" s="370" t="s">
        <v>572</v>
      </c>
      <c r="J89" s="371">
        <v>6</v>
      </c>
      <c r="K89" s="370"/>
      <c r="L89" s="372"/>
      <c r="M89" s="372"/>
    </row>
    <row r="90" spans="1:14" s="369" customFormat="1" ht="70.150000000000006" customHeight="1" x14ac:dyDescent="0.25">
      <c r="A90" s="370" t="s">
        <v>725</v>
      </c>
      <c r="B90" s="370" t="s">
        <v>923</v>
      </c>
      <c r="C90" s="370" t="s">
        <v>4</v>
      </c>
      <c r="D90" s="370" t="s">
        <v>726</v>
      </c>
      <c r="E90" s="370" t="s">
        <v>187</v>
      </c>
      <c r="F90" s="370" t="s">
        <v>189</v>
      </c>
      <c r="G90" s="370" t="s">
        <v>83</v>
      </c>
      <c r="H90" s="370" t="s">
        <v>107</v>
      </c>
      <c r="I90" s="370" t="s">
        <v>576</v>
      </c>
      <c r="J90" s="371">
        <v>6</v>
      </c>
      <c r="K90" s="370"/>
      <c r="L90" s="372"/>
      <c r="M90" s="372"/>
    </row>
    <row r="91" spans="1:14" s="369" customFormat="1" ht="70.150000000000006" customHeight="1" x14ac:dyDescent="0.25">
      <c r="A91" s="370" t="s">
        <v>725</v>
      </c>
      <c r="B91" s="370" t="s">
        <v>923</v>
      </c>
      <c r="C91" s="370" t="s">
        <v>4</v>
      </c>
      <c r="D91" s="370" t="s">
        <v>726</v>
      </c>
      <c r="E91" s="370" t="s">
        <v>187</v>
      </c>
      <c r="F91" s="370" t="s">
        <v>189</v>
      </c>
      <c r="G91" s="370" t="s">
        <v>84</v>
      </c>
      <c r="H91" s="370" t="s">
        <v>120</v>
      </c>
      <c r="I91" s="370" t="s">
        <v>580</v>
      </c>
      <c r="J91" s="371">
        <v>6</v>
      </c>
      <c r="K91" s="370"/>
      <c r="L91" s="372"/>
      <c r="M91" s="372"/>
    </row>
    <row r="92" spans="1:14" s="369" customFormat="1" ht="70.150000000000006" customHeight="1" x14ac:dyDescent="0.25">
      <c r="A92" s="370" t="s">
        <v>725</v>
      </c>
      <c r="B92" s="370" t="s">
        <v>923</v>
      </c>
      <c r="C92" s="370" t="s">
        <v>4</v>
      </c>
      <c r="D92" s="370" t="s">
        <v>190</v>
      </c>
      <c r="E92" s="370" t="s">
        <v>174</v>
      </c>
      <c r="F92" s="370" t="s">
        <v>1152</v>
      </c>
      <c r="G92" s="370" t="s">
        <v>979</v>
      </c>
      <c r="H92" s="370" t="s">
        <v>135</v>
      </c>
      <c r="I92" s="370" t="s">
        <v>981</v>
      </c>
      <c r="J92" s="371">
        <v>6</v>
      </c>
      <c r="K92" s="370"/>
      <c r="L92" s="372"/>
      <c r="M92" s="372"/>
    </row>
    <row r="93" spans="1:14" s="369" customFormat="1" ht="70.150000000000006" customHeight="1" x14ac:dyDescent="0.25">
      <c r="A93" s="370" t="s">
        <v>725</v>
      </c>
      <c r="B93" s="370" t="s">
        <v>923</v>
      </c>
      <c r="C93" s="370" t="s">
        <v>4</v>
      </c>
      <c r="D93" s="370" t="s">
        <v>190</v>
      </c>
      <c r="E93" s="370" t="s">
        <v>174</v>
      </c>
      <c r="F93" s="370" t="s">
        <v>1153</v>
      </c>
      <c r="G93" s="370" t="s">
        <v>980</v>
      </c>
      <c r="H93" s="370" t="s">
        <v>139</v>
      </c>
      <c r="I93" s="370" t="s">
        <v>982</v>
      </c>
      <c r="J93" s="371">
        <v>6</v>
      </c>
      <c r="K93" s="370"/>
      <c r="L93" s="372"/>
      <c r="M93" s="372"/>
    </row>
    <row r="94" spans="1:14" s="369" customFormat="1" ht="70.150000000000006" customHeight="1" x14ac:dyDescent="0.25">
      <c r="A94" s="370" t="s">
        <v>725</v>
      </c>
      <c r="B94" s="370" t="s">
        <v>923</v>
      </c>
      <c r="C94" s="370" t="s">
        <v>4</v>
      </c>
      <c r="D94" s="370" t="s">
        <v>173</v>
      </c>
      <c r="E94" s="370" t="s">
        <v>174</v>
      </c>
      <c r="F94" s="370" t="s">
        <v>186</v>
      </c>
      <c r="G94" s="370" t="s">
        <v>87</v>
      </c>
      <c r="H94" s="370" t="s">
        <v>142</v>
      </c>
      <c r="I94" s="370" t="s">
        <v>588</v>
      </c>
      <c r="J94" s="371">
        <v>6</v>
      </c>
      <c r="K94" s="370"/>
      <c r="L94" s="372"/>
      <c r="M94" s="372"/>
    </row>
    <row r="95" spans="1:14" s="369" customFormat="1" ht="70.150000000000006" customHeight="1" x14ac:dyDescent="0.25">
      <c r="A95" s="370" t="s">
        <v>725</v>
      </c>
      <c r="B95" s="370" t="s">
        <v>923</v>
      </c>
      <c r="C95" s="370" t="s">
        <v>4</v>
      </c>
      <c r="D95" s="370" t="s">
        <v>173</v>
      </c>
      <c r="E95" s="370" t="s">
        <v>174</v>
      </c>
      <c r="F95" s="370" t="s">
        <v>186</v>
      </c>
      <c r="G95" s="370" t="s">
        <v>88</v>
      </c>
      <c r="H95" s="370" t="s">
        <v>146</v>
      </c>
      <c r="I95" s="370" t="s">
        <v>592</v>
      </c>
      <c r="J95" s="371">
        <v>6</v>
      </c>
      <c r="K95" s="370"/>
      <c r="L95" s="372"/>
      <c r="M95" s="372"/>
    </row>
    <row r="96" spans="1:14" s="369" customFormat="1" ht="70.150000000000006" customHeight="1" x14ac:dyDescent="0.25">
      <c r="A96" s="370" t="s">
        <v>725</v>
      </c>
      <c r="B96" s="370" t="s">
        <v>923</v>
      </c>
      <c r="C96" s="370" t="s">
        <v>4</v>
      </c>
      <c r="D96" s="370" t="s">
        <v>173</v>
      </c>
      <c r="E96" s="370" t="s">
        <v>174</v>
      </c>
      <c r="F96" s="370" t="s">
        <v>186</v>
      </c>
      <c r="G96" s="370" t="s">
        <v>593</v>
      </c>
      <c r="H96" s="370" t="s">
        <v>150</v>
      </c>
      <c r="I96" s="370" t="s">
        <v>597</v>
      </c>
      <c r="J96" s="371">
        <v>6</v>
      </c>
      <c r="K96" s="370"/>
      <c r="L96" s="372"/>
      <c r="M96" s="372"/>
    </row>
    <row r="97" spans="1:18" s="369" customFormat="1" ht="70.150000000000006" customHeight="1" x14ac:dyDescent="0.25">
      <c r="A97" s="370" t="s">
        <v>725</v>
      </c>
      <c r="B97" s="370" t="s">
        <v>923</v>
      </c>
      <c r="C97" s="370" t="s">
        <v>153</v>
      </c>
      <c r="D97" s="370" t="s">
        <v>190</v>
      </c>
      <c r="E97" s="370" t="s">
        <v>187</v>
      </c>
      <c r="F97" s="370" t="s">
        <v>194</v>
      </c>
      <c r="G97" s="370" t="s">
        <v>75</v>
      </c>
      <c r="H97" s="370" t="s">
        <v>96</v>
      </c>
      <c r="I97" s="370" t="s">
        <v>508</v>
      </c>
      <c r="J97" s="371">
        <v>6</v>
      </c>
      <c r="K97" s="370"/>
      <c r="L97" s="372"/>
      <c r="M97" s="372"/>
    </row>
    <row r="98" spans="1:18" s="369" customFormat="1" ht="70.150000000000006" customHeight="1" x14ac:dyDescent="0.25">
      <c r="A98" s="370" t="s">
        <v>725</v>
      </c>
      <c r="B98" s="370" t="s">
        <v>923</v>
      </c>
      <c r="C98" s="370" t="s">
        <v>153</v>
      </c>
      <c r="D98" s="370" t="s">
        <v>173</v>
      </c>
      <c r="E98" s="370" t="s">
        <v>187</v>
      </c>
      <c r="F98" s="370" t="s">
        <v>188</v>
      </c>
      <c r="G98" s="370" t="s">
        <v>76</v>
      </c>
      <c r="H98" s="370" t="s">
        <v>127</v>
      </c>
      <c r="I98" s="370" t="s">
        <v>976</v>
      </c>
      <c r="J98" s="371">
        <v>6</v>
      </c>
      <c r="K98" s="370"/>
      <c r="L98" s="372"/>
      <c r="M98" s="372"/>
    </row>
    <row r="99" spans="1:18" s="369" customFormat="1" ht="70.150000000000006" customHeight="1" x14ac:dyDescent="0.25">
      <c r="A99" s="370" t="s">
        <v>725</v>
      </c>
      <c r="B99" s="370" t="s">
        <v>923</v>
      </c>
      <c r="C99" s="370" t="s">
        <v>153</v>
      </c>
      <c r="D99" s="370" t="s">
        <v>190</v>
      </c>
      <c r="E99" s="370" t="s">
        <v>187</v>
      </c>
      <c r="F99" s="370" t="s">
        <v>194</v>
      </c>
      <c r="G99" s="370" t="s">
        <v>77</v>
      </c>
      <c r="H99" s="370" t="s">
        <v>122</v>
      </c>
      <c r="I99" s="370" t="s">
        <v>511</v>
      </c>
      <c r="J99" s="371">
        <v>6</v>
      </c>
      <c r="K99" s="370"/>
      <c r="L99" s="372"/>
      <c r="M99" s="372"/>
    </row>
    <row r="100" spans="1:18" s="369" customFormat="1" ht="70.150000000000006" customHeight="1" x14ac:dyDescent="0.25">
      <c r="A100" s="370" t="s">
        <v>725</v>
      </c>
      <c r="B100" s="370" t="s">
        <v>923</v>
      </c>
      <c r="C100" s="370" t="s">
        <v>153</v>
      </c>
      <c r="D100" s="370" t="s">
        <v>173</v>
      </c>
      <c r="E100" s="370" t="s">
        <v>187</v>
      </c>
      <c r="F100" s="370" t="s">
        <v>188</v>
      </c>
      <c r="G100" s="370" t="s">
        <v>78</v>
      </c>
      <c r="H100" s="370" t="s">
        <v>131</v>
      </c>
      <c r="I100" s="370" t="s">
        <v>977</v>
      </c>
      <c r="J100" s="371">
        <v>6</v>
      </c>
      <c r="K100" s="370"/>
      <c r="L100" s="372"/>
      <c r="M100" s="372"/>
    </row>
    <row r="101" spans="1:18" s="372" customFormat="1" ht="70.150000000000006" customHeight="1" x14ac:dyDescent="0.25">
      <c r="A101" s="370" t="s">
        <v>725</v>
      </c>
      <c r="B101" s="370" t="s">
        <v>923</v>
      </c>
      <c r="C101" s="370" t="s">
        <v>153</v>
      </c>
      <c r="D101" s="370" t="s">
        <v>190</v>
      </c>
      <c r="E101" s="370" t="s">
        <v>187</v>
      </c>
      <c r="F101" s="370" t="s">
        <v>358</v>
      </c>
      <c r="G101" s="370" t="s">
        <v>513</v>
      </c>
      <c r="H101" s="370" t="s">
        <v>516</v>
      </c>
      <c r="I101" s="370" t="s">
        <v>517</v>
      </c>
      <c r="J101" s="371">
        <v>6</v>
      </c>
      <c r="K101" s="370"/>
      <c r="O101" s="369"/>
      <c r="P101" s="369"/>
      <c r="Q101" s="369"/>
      <c r="R101" s="369"/>
    </row>
    <row r="102" spans="1:18" s="372" customFormat="1" ht="70.150000000000006" customHeight="1" x14ac:dyDescent="0.25">
      <c r="A102" s="370" t="s">
        <v>725</v>
      </c>
      <c r="B102" s="370" t="s">
        <v>923</v>
      </c>
      <c r="C102" s="370" t="s">
        <v>153</v>
      </c>
      <c r="D102" s="370" t="s">
        <v>190</v>
      </c>
      <c r="E102" s="370" t="s">
        <v>187</v>
      </c>
      <c r="F102" s="370" t="s">
        <v>362</v>
      </c>
      <c r="G102" s="370" t="s">
        <v>522</v>
      </c>
      <c r="H102" s="370" t="s">
        <v>525</v>
      </c>
      <c r="I102" s="370" t="s">
        <v>526</v>
      </c>
      <c r="J102" s="371">
        <v>6</v>
      </c>
      <c r="K102" s="370"/>
      <c r="O102" s="369"/>
      <c r="P102" s="369"/>
      <c r="Q102" s="369"/>
      <c r="R102" s="369"/>
    </row>
    <row r="103" spans="1:18" s="372" customFormat="1" ht="70.150000000000006" customHeight="1" x14ac:dyDescent="0.25">
      <c r="A103" s="370" t="s">
        <v>725</v>
      </c>
      <c r="B103" s="370" t="s">
        <v>923</v>
      </c>
      <c r="C103" s="370" t="s">
        <v>153</v>
      </c>
      <c r="D103" s="370" t="s">
        <v>190</v>
      </c>
      <c r="E103" s="370" t="s">
        <v>187</v>
      </c>
      <c r="F103" s="370" t="s">
        <v>361</v>
      </c>
      <c r="G103" s="370" t="s">
        <v>531</v>
      </c>
      <c r="H103" s="370" t="s">
        <v>534</v>
      </c>
      <c r="I103" s="370" t="s">
        <v>535</v>
      </c>
      <c r="J103" s="371">
        <v>6</v>
      </c>
      <c r="K103" s="370"/>
      <c r="O103" s="369"/>
      <c r="P103" s="369"/>
      <c r="Q103" s="369"/>
      <c r="R103" s="369"/>
    </row>
    <row r="104" spans="1:18" s="372" customFormat="1" ht="70.150000000000006" customHeight="1" x14ac:dyDescent="0.25">
      <c r="A104" s="370" t="s">
        <v>725</v>
      </c>
      <c r="B104" s="370" t="s">
        <v>923</v>
      </c>
      <c r="C104" s="370" t="s">
        <v>153</v>
      </c>
      <c r="D104" s="370" t="s">
        <v>726</v>
      </c>
      <c r="E104" s="370" t="s">
        <v>187</v>
      </c>
      <c r="F104" s="370" t="s">
        <v>189</v>
      </c>
      <c r="G104" s="370" t="s">
        <v>79</v>
      </c>
      <c r="H104" s="370" t="s">
        <v>109</v>
      </c>
      <c r="I104" s="370" t="s">
        <v>540</v>
      </c>
      <c r="J104" s="371">
        <v>6</v>
      </c>
      <c r="K104" s="370"/>
      <c r="O104" s="369"/>
      <c r="P104" s="369"/>
      <c r="Q104" s="369"/>
      <c r="R104" s="369"/>
    </row>
    <row r="105" spans="1:18" s="372" customFormat="1" ht="70.150000000000006" customHeight="1" x14ac:dyDescent="0.25">
      <c r="A105" s="370" t="s">
        <v>725</v>
      </c>
      <c r="B105" s="370" t="s">
        <v>923</v>
      </c>
      <c r="C105" s="370" t="s">
        <v>153</v>
      </c>
      <c r="D105" s="370" t="s">
        <v>190</v>
      </c>
      <c r="E105" s="370" t="s">
        <v>187</v>
      </c>
      <c r="F105" s="370" t="s">
        <v>359</v>
      </c>
      <c r="G105" s="370" t="s">
        <v>544</v>
      </c>
      <c r="H105" s="370" t="s">
        <v>547</v>
      </c>
      <c r="I105" s="370" t="s">
        <v>548</v>
      </c>
      <c r="J105" s="371">
        <v>6</v>
      </c>
      <c r="K105" s="370"/>
      <c r="O105" s="369"/>
      <c r="P105" s="369"/>
      <c r="Q105" s="369"/>
      <c r="R105" s="369"/>
    </row>
    <row r="106" spans="1:18" s="372" customFormat="1" ht="70.150000000000006" customHeight="1" x14ac:dyDescent="0.25">
      <c r="A106" s="370" t="s">
        <v>725</v>
      </c>
      <c r="B106" s="370" t="s">
        <v>923</v>
      </c>
      <c r="C106" s="370" t="s">
        <v>153</v>
      </c>
      <c r="D106" s="370" t="s">
        <v>726</v>
      </c>
      <c r="E106" s="370" t="s">
        <v>187</v>
      </c>
      <c r="F106" s="370" t="s">
        <v>189</v>
      </c>
      <c r="G106" s="370" t="s">
        <v>80</v>
      </c>
      <c r="H106" s="370" t="s">
        <v>111</v>
      </c>
      <c r="I106" s="370" t="s">
        <v>553</v>
      </c>
      <c r="J106" s="371">
        <v>6</v>
      </c>
      <c r="K106" s="370"/>
      <c r="O106" s="369"/>
      <c r="P106" s="369"/>
      <c r="Q106" s="369"/>
      <c r="R106" s="369"/>
    </row>
    <row r="107" spans="1:18" s="372" customFormat="1" ht="70.150000000000006" customHeight="1" x14ac:dyDescent="0.25">
      <c r="A107" s="370" t="s">
        <v>725</v>
      </c>
      <c r="B107" s="370" t="s">
        <v>923</v>
      </c>
      <c r="C107" s="370" t="s">
        <v>153</v>
      </c>
      <c r="D107" s="370" t="s">
        <v>726</v>
      </c>
      <c r="E107" s="370" t="s">
        <v>187</v>
      </c>
      <c r="F107" s="370" t="s">
        <v>189</v>
      </c>
      <c r="G107" s="370" t="s">
        <v>81</v>
      </c>
      <c r="H107" s="370" t="s">
        <v>113</v>
      </c>
      <c r="I107" s="370" t="s">
        <v>557</v>
      </c>
      <c r="J107" s="371">
        <v>6</v>
      </c>
      <c r="K107" s="370"/>
      <c r="O107" s="369"/>
      <c r="P107" s="369"/>
      <c r="Q107" s="369"/>
      <c r="R107" s="369"/>
    </row>
    <row r="108" spans="1:18" s="372" customFormat="1" ht="70.150000000000006" customHeight="1" x14ac:dyDescent="0.25">
      <c r="A108" s="370" t="s">
        <v>725</v>
      </c>
      <c r="B108" s="370" t="s">
        <v>923</v>
      </c>
      <c r="C108" s="370" t="s">
        <v>153</v>
      </c>
      <c r="D108" s="370" t="s">
        <v>190</v>
      </c>
      <c r="E108" s="370" t="s">
        <v>187</v>
      </c>
      <c r="F108" s="370" t="s">
        <v>360</v>
      </c>
      <c r="G108" s="370" t="s">
        <v>561</v>
      </c>
      <c r="H108" s="370" t="s">
        <v>564</v>
      </c>
      <c r="I108" s="370" t="s">
        <v>565</v>
      </c>
      <c r="J108" s="371">
        <v>6</v>
      </c>
      <c r="K108" s="370"/>
      <c r="O108" s="369"/>
      <c r="P108" s="369"/>
      <c r="Q108" s="369"/>
      <c r="R108" s="369"/>
    </row>
    <row r="109" spans="1:18" s="372" customFormat="1" ht="70.150000000000006" customHeight="1" x14ac:dyDescent="0.25">
      <c r="A109" s="370" t="s">
        <v>725</v>
      </c>
      <c r="B109" s="370" t="s">
        <v>923</v>
      </c>
      <c r="C109" s="370" t="s">
        <v>153</v>
      </c>
      <c r="D109" s="370" t="s">
        <v>726</v>
      </c>
      <c r="E109" s="370" t="s">
        <v>187</v>
      </c>
      <c r="F109" s="370" t="s">
        <v>189</v>
      </c>
      <c r="G109" s="370" t="s">
        <v>82</v>
      </c>
      <c r="H109" s="370" t="s">
        <v>115</v>
      </c>
      <c r="I109" s="370" t="s">
        <v>570</v>
      </c>
      <c r="J109" s="371">
        <v>6</v>
      </c>
      <c r="K109" s="370"/>
      <c r="O109" s="369"/>
      <c r="P109" s="369"/>
      <c r="Q109" s="369"/>
      <c r="R109" s="369"/>
    </row>
    <row r="110" spans="1:18" s="372" customFormat="1" ht="70.150000000000006" customHeight="1" x14ac:dyDescent="0.25">
      <c r="A110" s="370" t="s">
        <v>725</v>
      </c>
      <c r="B110" s="370" t="s">
        <v>923</v>
      </c>
      <c r="C110" s="370" t="s">
        <v>153</v>
      </c>
      <c r="D110" s="370" t="s">
        <v>726</v>
      </c>
      <c r="E110" s="370" t="s">
        <v>187</v>
      </c>
      <c r="F110" s="370" t="s">
        <v>189</v>
      </c>
      <c r="G110" s="370" t="s">
        <v>83</v>
      </c>
      <c r="H110" s="370" t="s">
        <v>117</v>
      </c>
      <c r="I110" s="370" t="s">
        <v>574</v>
      </c>
      <c r="J110" s="371">
        <v>6</v>
      </c>
      <c r="K110" s="370"/>
      <c r="O110" s="369"/>
      <c r="P110" s="369"/>
      <c r="Q110" s="369"/>
      <c r="R110" s="369"/>
    </row>
    <row r="111" spans="1:18" s="372" customFormat="1" ht="70.150000000000006" customHeight="1" x14ac:dyDescent="0.25">
      <c r="A111" s="370" t="s">
        <v>725</v>
      </c>
      <c r="B111" s="370" t="s">
        <v>923</v>
      </c>
      <c r="C111" s="370" t="s">
        <v>153</v>
      </c>
      <c r="D111" s="370" t="s">
        <v>726</v>
      </c>
      <c r="E111" s="370" t="s">
        <v>187</v>
      </c>
      <c r="F111" s="370" t="s">
        <v>189</v>
      </c>
      <c r="G111" s="370" t="s">
        <v>84</v>
      </c>
      <c r="H111" s="370" t="s">
        <v>121</v>
      </c>
      <c r="I111" s="370" t="s">
        <v>578</v>
      </c>
      <c r="J111" s="371">
        <v>6</v>
      </c>
      <c r="K111" s="370"/>
      <c r="O111" s="369"/>
      <c r="P111" s="369"/>
      <c r="Q111" s="369"/>
      <c r="R111" s="369"/>
    </row>
    <row r="112" spans="1:18" s="372" customFormat="1" ht="70.150000000000006" customHeight="1" x14ac:dyDescent="0.25">
      <c r="A112" s="370" t="s">
        <v>725</v>
      </c>
      <c r="B112" s="370" t="s">
        <v>923</v>
      </c>
      <c r="C112" s="370" t="s">
        <v>153</v>
      </c>
      <c r="D112" s="370" t="s">
        <v>190</v>
      </c>
      <c r="E112" s="370" t="s">
        <v>174</v>
      </c>
      <c r="F112" s="370" t="s">
        <v>1152</v>
      </c>
      <c r="G112" s="370" t="s">
        <v>979</v>
      </c>
      <c r="H112" s="370" t="s">
        <v>133</v>
      </c>
      <c r="I112" s="370" t="s">
        <v>983</v>
      </c>
      <c r="J112" s="371">
        <v>6</v>
      </c>
      <c r="K112" s="370"/>
      <c r="O112" s="369"/>
      <c r="P112" s="369"/>
      <c r="Q112" s="369"/>
      <c r="R112" s="369"/>
    </row>
    <row r="113" spans="1:18" s="372" customFormat="1" ht="70.150000000000006" customHeight="1" x14ac:dyDescent="0.25">
      <c r="A113" s="370" t="s">
        <v>725</v>
      </c>
      <c r="B113" s="370" t="s">
        <v>923</v>
      </c>
      <c r="C113" s="370" t="s">
        <v>153</v>
      </c>
      <c r="D113" s="370" t="s">
        <v>190</v>
      </c>
      <c r="E113" s="370" t="s">
        <v>174</v>
      </c>
      <c r="F113" s="370" t="s">
        <v>1153</v>
      </c>
      <c r="G113" s="370" t="s">
        <v>980</v>
      </c>
      <c r="H113" s="370" t="s">
        <v>137</v>
      </c>
      <c r="I113" s="370" t="s">
        <v>984</v>
      </c>
      <c r="J113" s="371">
        <v>6</v>
      </c>
      <c r="K113" s="370"/>
      <c r="O113" s="369"/>
      <c r="P113" s="369"/>
      <c r="Q113" s="369"/>
      <c r="R113" s="369"/>
    </row>
    <row r="114" spans="1:18" s="372" customFormat="1" ht="70.150000000000006" customHeight="1" x14ac:dyDescent="0.25">
      <c r="A114" s="370" t="s">
        <v>725</v>
      </c>
      <c r="B114" s="370" t="s">
        <v>923</v>
      </c>
      <c r="C114" s="370" t="s">
        <v>153</v>
      </c>
      <c r="D114" s="370" t="s">
        <v>173</v>
      </c>
      <c r="E114" s="370" t="s">
        <v>174</v>
      </c>
      <c r="F114" s="370" t="s">
        <v>186</v>
      </c>
      <c r="G114" s="370" t="s">
        <v>87</v>
      </c>
      <c r="H114" s="370" t="s">
        <v>143</v>
      </c>
      <c r="I114" s="370" t="s">
        <v>585</v>
      </c>
      <c r="J114" s="371">
        <v>6</v>
      </c>
      <c r="K114" s="370"/>
      <c r="O114" s="369"/>
      <c r="P114" s="369"/>
      <c r="Q114" s="369"/>
      <c r="R114" s="369"/>
    </row>
    <row r="115" spans="1:18" s="372" customFormat="1" ht="70.150000000000006" customHeight="1" x14ac:dyDescent="0.25">
      <c r="A115" s="370" t="s">
        <v>725</v>
      </c>
      <c r="B115" s="370" t="s">
        <v>923</v>
      </c>
      <c r="C115" s="370" t="s">
        <v>153</v>
      </c>
      <c r="D115" s="370" t="s">
        <v>173</v>
      </c>
      <c r="E115" s="370" t="s">
        <v>174</v>
      </c>
      <c r="F115" s="370" t="s">
        <v>186</v>
      </c>
      <c r="G115" s="370" t="s">
        <v>88</v>
      </c>
      <c r="H115" s="370" t="s">
        <v>147</v>
      </c>
      <c r="I115" s="370" t="s">
        <v>589</v>
      </c>
      <c r="J115" s="371">
        <v>6</v>
      </c>
      <c r="K115" s="370"/>
      <c r="O115" s="369"/>
      <c r="P115" s="369"/>
      <c r="Q115" s="369"/>
      <c r="R115" s="369"/>
    </row>
    <row r="116" spans="1:18" s="372" customFormat="1" ht="70.150000000000006" customHeight="1" x14ac:dyDescent="0.25">
      <c r="A116" s="370" t="s">
        <v>725</v>
      </c>
      <c r="B116" s="370" t="s">
        <v>923</v>
      </c>
      <c r="C116" s="370" t="s">
        <v>153</v>
      </c>
      <c r="D116" s="370" t="s">
        <v>173</v>
      </c>
      <c r="E116" s="370" t="s">
        <v>174</v>
      </c>
      <c r="F116" s="370" t="s">
        <v>186</v>
      </c>
      <c r="G116" s="370" t="s">
        <v>593</v>
      </c>
      <c r="H116" s="370" t="s">
        <v>151</v>
      </c>
      <c r="I116" s="370" t="s">
        <v>594</v>
      </c>
      <c r="J116" s="371">
        <v>6</v>
      </c>
      <c r="K116" s="370"/>
      <c r="O116" s="369"/>
      <c r="P116" s="369"/>
      <c r="Q116" s="369"/>
      <c r="R116" s="369"/>
    </row>
    <row r="119" spans="1:18" x14ac:dyDescent="0.25">
      <c r="F119" s="24"/>
      <c r="G119" s="24"/>
    </row>
    <row r="120" spans="1:18" x14ac:dyDescent="0.25">
      <c r="F120" s="24"/>
      <c r="G120" s="24"/>
    </row>
    <row r="121" spans="1:18" x14ac:dyDescent="0.25">
      <c r="F121" s="24"/>
      <c r="G121" s="24"/>
    </row>
    <row r="122" spans="1:18" x14ac:dyDescent="0.25">
      <c r="F122" s="24"/>
      <c r="G122" s="24"/>
    </row>
    <row r="123" spans="1:18" x14ac:dyDescent="0.25">
      <c r="F123" s="24"/>
      <c r="G123" s="24"/>
    </row>
    <row r="124" spans="1:18" x14ac:dyDescent="0.25">
      <c r="F124" s="24"/>
      <c r="G124" s="24"/>
    </row>
  </sheetData>
  <sheetProtection algorithmName="SHA-512" hashValue="8IicR1xA9OiGawHFz1bYaQ5nqx34SROej3sYrnu3VGcZalQcTkFrKqPDQkVhoL7ifqKrMnGB0MC3MbS1qd5xJQ==" saltValue="bwLf1GdMspaRGhBnOnxPfg==" spinCount="100000" sheet="1" objects="1" scenarios="1" formatRows="0" autoFilter="0"/>
  <autoFilter ref="A2:J116" xr:uid="{00000000-0009-0000-0000-000003000000}"/>
  <mergeCells count="1">
    <mergeCell ref="A1:J1"/>
  </mergeCells>
  <pageMargins left="0.51181102362204722" right="0.51181102362204722" top="0.55118110236220474" bottom="0.55118110236220474" header="0.31496062992125984" footer="0.31496062992125984"/>
  <pageSetup paperSize="5" scale="69" fitToHeight="0" orientation="landscape" r:id="rId1"/>
  <headerFooter>
    <oddHeader>&amp;CVersion 3 : 2025-09-09</oddHeader>
    <oddFooter>&amp;L&amp;A&amp;R&amp;P de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A0241-BA91-4033-851A-5EBA2A4D3AE6}">
  <sheetPr codeName="Feuil20">
    <pageSetUpPr fitToPage="1"/>
  </sheetPr>
  <dimension ref="A1:P107"/>
  <sheetViews>
    <sheetView zoomScaleNormal="100" workbookViewId="0">
      <selection activeCell="G5" sqref="G5"/>
    </sheetView>
  </sheetViews>
  <sheetFormatPr baseColWidth="10" defaultColWidth="11.5703125" defaultRowHeight="15" x14ac:dyDescent="0.25"/>
  <cols>
    <col min="1" max="1" width="17.7109375" style="8" customWidth="1"/>
    <col min="2" max="2" width="13.7109375" style="8" customWidth="1"/>
    <col min="3" max="3" width="14.7109375" style="8" customWidth="1"/>
    <col min="4" max="4" width="13.7109375" style="8" customWidth="1"/>
    <col min="5" max="5" width="15.7109375" style="8" customWidth="1"/>
    <col min="6" max="6" width="16.5703125" style="8" customWidth="1"/>
    <col min="7" max="7" width="47" style="8" customWidth="1"/>
    <col min="8" max="16384" width="11.5703125" style="8"/>
  </cols>
  <sheetData>
    <row r="1" spans="1:9" ht="7.15" customHeight="1" thickBot="1" x14ac:dyDescent="0.3">
      <c r="A1" s="1118"/>
      <c r="B1" s="1119"/>
      <c r="C1" s="1119"/>
      <c r="D1" s="1119"/>
      <c r="E1" s="1119"/>
      <c r="F1" s="1119"/>
      <c r="G1" s="1120"/>
    </row>
    <row r="2" spans="1:9" ht="200.25" customHeight="1" thickBot="1" x14ac:dyDescent="0.4">
      <c r="A2" s="1121" t="s">
        <v>1340</v>
      </c>
      <c r="B2" s="1122"/>
      <c r="C2" s="1122"/>
      <c r="D2" s="1122"/>
      <c r="E2" s="1122"/>
      <c r="F2" s="1122"/>
      <c r="G2" s="1123"/>
    </row>
    <row r="3" spans="1:9" ht="19.899999999999999" customHeight="1" thickBot="1" x14ac:dyDescent="0.3">
      <c r="A3" s="1124" t="s">
        <v>714</v>
      </c>
      <c r="B3" s="1125"/>
      <c r="C3" s="1125"/>
      <c r="D3" s="1125"/>
      <c r="E3" s="1125"/>
      <c r="F3" s="1126"/>
      <c r="G3" s="479" t="s">
        <v>1371</v>
      </c>
    </row>
    <row r="4" spans="1:9" ht="15" customHeight="1" thickBot="1" x14ac:dyDescent="0.3">
      <c r="A4" s="1127" t="s">
        <v>0</v>
      </c>
      <c r="B4" s="1128"/>
      <c r="C4" s="1128"/>
      <c r="D4" s="1128"/>
      <c r="E4" s="1128"/>
      <c r="F4" s="1128"/>
      <c r="G4" s="1129"/>
    </row>
    <row r="5" spans="1:9" ht="15" customHeight="1" thickBot="1" x14ac:dyDescent="0.3">
      <c r="A5" s="829" t="s">
        <v>715</v>
      </c>
      <c r="B5" s="830"/>
      <c r="C5" s="830"/>
      <c r="D5" s="830"/>
      <c r="E5" s="830"/>
      <c r="F5" s="830"/>
      <c r="G5" s="648"/>
    </row>
    <row r="6" spans="1:9" ht="15.75" thickBot="1" x14ac:dyDescent="0.3">
      <c r="A6" s="829" t="s">
        <v>157</v>
      </c>
      <c r="B6" s="830"/>
      <c r="C6" s="830"/>
      <c r="D6" s="830"/>
      <c r="E6" s="830"/>
      <c r="F6" s="830"/>
      <c r="G6" s="649"/>
    </row>
    <row r="7" spans="1:9" ht="15.75" thickBot="1" x14ac:dyDescent="0.3">
      <c r="A7" s="829" t="s">
        <v>158</v>
      </c>
      <c r="B7" s="830"/>
      <c r="C7" s="830"/>
      <c r="D7" s="830"/>
      <c r="E7" s="830"/>
      <c r="F7" s="830"/>
      <c r="G7" s="649"/>
    </row>
    <row r="8" spans="1:9" ht="15.75" thickBot="1" x14ac:dyDescent="0.3">
      <c r="A8" s="829" t="s">
        <v>159</v>
      </c>
      <c r="B8" s="830"/>
      <c r="C8" s="830"/>
      <c r="D8" s="830"/>
      <c r="E8" s="830"/>
      <c r="F8" s="830"/>
      <c r="G8" s="649"/>
    </row>
    <row r="9" spans="1:9" ht="16.5" thickBot="1" x14ac:dyDescent="0.3">
      <c r="A9" s="1130" t="s">
        <v>716</v>
      </c>
      <c r="B9" s="1131"/>
      <c r="C9" s="1131"/>
      <c r="D9" s="1131"/>
      <c r="E9" s="1132"/>
      <c r="F9" s="1132"/>
      <c r="G9" s="1133"/>
    </row>
    <row r="10" spans="1:9" ht="15.75" thickBot="1" x14ac:dyDescent="0.3">
      <c r="A10" s="829" t="s">
        <v>418</v>
      </c>
      <c r="B10" s="830"/>
      <c r="C10" s="830"/>
      <c r="D10" s="830"/>
      <c r="E10" s="830"/>
      <c r="F10" s="831"/>
      <c r="G10" s="650" t="s">
        <v>291</v>
      </c>
    </row>
    <row r="11" spans="1:9" ht="15.75" hidden="1" thickBot="1" x14ac:dyDescent="0.3">
      <c r="A11" s="829" t="s">
        <v>419</v>
      </c>
      <c r="B11" s="830"/>
      <c r="C11" s="830"/>
      <c r="D11" s="830"/>
      <c r="E11" s="830"/>
      <c r="F11" s="831"/>
      <c r="G11" s="651" t="str">
        <f>IFERROR(VLOOKUP($G$10,Menus!A5256:C5259,2,FALSE),"")</f>
        <v>S/O</v>
      </c>
      <c r="I11" s="480"/>
    </row>
    <row r="12" spans="1:9" ht="15.75" hidden="1" thickBot="1" x14ac:dyDescent="0.3">
      <c r="A12" s="829" t="s">
        <v>420</v>
      </c>
      <c r="B12" s="830"/>
      <c r="C12" s="830"/>
      <c r="D12" s="830"/>
      <c r="E12" s="830"/>
      <c r="F12" s="831"/>
      <c r="G12" s="652" t="str">
        <f>IFERROR(VLOOKUP($G$10,Menus!A5256:C5259,3,FALSE),"")</f>
        <v>S/O</v>
      </c>
    </row>
    <row r="13" spans="1:9" ht="16.5" hidden="1" thickBot="1" x14ac:dyDescent="0.3">
      <c r="A13" s="1137" t="s">
        <v>421</v>
      </c>
      <c r="B13" s="1138"/>
      <c r="C13" s="1138"/>
      <c r="D13" s="1138"/>
      <c r="E13" s="1138"/>
      <c r="F13" s="1138"/>
      <c r="G13" s="1139"/>
    </row>
    <row r="14" spans="1:9" ht="15.75" hidden="1" thickBot="1" x14ac:dyDescent="0.3">
      <c r="A14" s="1140" t="str">
        <f>IFERROR(_xlfn.XLOOKUP($G$10,'Majorations applicables'!A54,'Majorations applicables'!C54,,0),"")</f>
        <v/>
      </c>
      <c r="B14" s="1141"/>
      <c r="C14" s="1141"/>
      <c r="D14" s="1141"/>
      <c r="E14" s="1141"/>
      <c r="F14" s="1141"/>
      <c r="G14" s="1142"/>
    </row>
    <row r="15" spans="1:9" ht="16.5" hidden="1" thickBot="1" x14ac:dyDescent="0.3">
      <c r="A15" s="1137" t="s">
        <v>422</v>
      </c>
      <c r="B15" s="1138"/>
      <c r="C15" s="1138"/>
      <c r="D15" s="1138"/>
      <c r="E15" s="1138"/>
      <c r="F15" s="1138"/>
      <c r="G15" s="1139"/>
    </row>
    <row r="16" spans="1:9" ht="15.75" hidden="1" thickBot="1" x14ac:dyDescent="0.3">
      <c r="A16" s="931" t="s">
        <v>1119</v>
      </c>
      <c r="B16" s="932"/>
      <c r="C16" s="932"/>
      <c r="D16" s="932"/>
      <c r="E16" s="932"/>
      <c r="F16" s="933"/>
      <c r="G16" s="387"/>
    </row>
    <row r="17" spans="1:10" ht="37.9" hidden="1" customHeight="1" thickBot="1" x14ac:dyDescent="0.3">
      <c r="A17" s="1143" t="str">
        <f>"Valeurs spécifiques à remplir selon le traitement - "&amp;G10&amp;" - Voir l'onglet « Étapes calcul majoration »"</f>
        <v>Valeurs spécifiques à remplir selon le traitement - Inscrire une valeur - Voir l'onglet « Étapes calcul majoration »</v>
      </c>
      <c r="B17" s="1144"/>
      <c r="C17" s="1144"/>
      <c r="D17" s="1144"/>
      <c r="E17" s="1144"/>
      <c r="F17" s="1144"/>
      <c r="G17" s="1145"/>
    </row>
    <row r="18" spans="1:10" ht="15" hidden="1" customHeight="1" thickBot="1" x14ac:dyDescent="0.3">
      <c r="A18" s="1146" t="s">
        <v>423</v>
      </c>
      <c r="B18" s="1147"/>
      <c r="C18" s="1147"/>
      <c r="D18" s="1147"/>
      <c r="E18" s="1147"/>
      <c r="F18" s="1147"/>
      <c r="G18" s="1148"/>
    </row>
    <row r="19" spans="1:10" ht="35.450000000000003" hidden="1" customHeight="1" thickBot="1" x14ac:dyDescent="0.3">
      <c r="A19" s="234" t="s">
        <v>424</v>
      </c>
      <c r="B19" s="1149" t="s">
        <v>1120</v>
      </c>
      <c r="C19" s="1150"/>
      <c r="D19" s="1150"/>
      <c r="E19" s="1150"/>
      <c r="F19" s="1151"/>
      <c r="G19" s="130"/>
      <c r="J19" s="458"/>
    </row>
    <row r="20" spans="1:10" s="48" customFormat="1" ht="292.89999999999998" hidden="1" customHeight="1" thickBot="1" x14ac:dyDescent="0.3">
      <c r="A20" s="235" t="s">
        <v>425</v>
      </c>
      <c r="B20" s="1149" t="s">
        <v>1341</v>
      </c>
      <c r="C20" s="1150"/>
      <c r="D20" s="1150"/>
      <c r="E20" s="1150"/>
      <c r="F20" s="1151"/>
      <c r="G20" s="131"/>
    </row>
    <row r="21" spans="1:10" ht="16.5" hidden="1" thickBot="1" x14ac:dyDescent="0.3">
      <c r="A21" s="236" t="s">
        <v>426</v>
      </c>
      <c r="B21" s="1152" t="s">
        <v>427</v>
      </c>
      <c r="C21" s="1005"/>
      <c r="D21" s="1006"/>
      <c r="E21" s="237" t="s">
        <v>428</v>
      </c>
      <c r="F21" s="238" t="str">
        <f>IFERROR(VLOOKUP($G$21,Menus!A5265:B5269,2,FALSE),"")</f>
        <v/>
      </c>
      <c r="G21" s="653"/>
    </row>
    <row r="22" spans="1:10" ht="15.75" hidden="1" thickBot="1" x14ac:dyDescent="0.3">
      <c r="A22" s="1153" t="s">
        <v>429</v>
      </c>
      <c r="B22" s="1154"/>
      <c r="C22" s="1154"/>
      <c r="D22" s="1154"/>
      <c r="E22" s="1154"/>
      <c r="F22" s="1155"/>
      <c r="G22" s="239">
        <f>IFERROR(IF(OR($G$19&gt;1,$G$19&lt;0,ROUND($G$19,2)&lt;&gt;$G$19),"PF non valide",IF($G$20&gt;Mart_Max_MSCROP,"NbMSCROP non valide",IF(OR(ISBLANK($G$19),ISBLANK($G$20),ISBLANK($G$21)),0,(('Calculs grille'!Q6-('Calculs grille'!Q7*$G$19)+('Calculs grille'!Q8*$G$20))*$F$21)))),0)</f>
        <v>0</v>
      </c>
    </row>
    <row r="23" spans="1:10" ht="16.5" hidden="1" thickBot="1" x14ac:dyDescent="0.3">
      <c r="A23" s="1156" t="str">
        <f>"Majorations applicables à l'exécution - "&amp;$G$10</f>
        <v>Majorations applicables à l'exécution - Inscrire une valeur</v>
      </c>
      <c r="B23" s="1157"/>
      <c r="C23" s="1157"/>
      <c r="D23" s="1157"/>
      <c r="E23" s="1157"/>
      <c r="F23" s="1157"/>
      <c r="G23" s="1158"/>
    </row>
    <row r="24" spans="1:10" ht="15.75" hidden="1" thickBot="1" x14ac:dyDescent="0.3">
      <c r="A24" s="1134" t="str">
        <f>IFERROR(_xlfn.XLOOKUP($G$10,'Majorations applicables'!C57:C59,'Majorations applicables'!A57:A59,,0),"")</f>
        <v/>
      </c>
      <c r="B24" s="1135"/>
      <c r="C24" s="1135"/>
      <c r="D24" s="1135"/>
      <c r="E24" s="1135"/>
      <c r="F24" s="1135"/>
      <c r="G24" s="1136"/>
    </row>
    <row r="25" spans="1:10" ht="16.5" hidden="1" thickBot="1" x14ac:dyDescent="0.3">
      <c r="A25" s="1159" t="s">
        <v>957</v>
      </c>
      <c r="B25" s="1159"/>
      <c r="C25" s="1159"/>
      <c r="D25" s="1159"/>
      <c r="E25" s="1159"/>
      <c r="F25" s="1159"/>
      <c r="G25" s="1159"/>
    </row>
    <row r="26" spans="1:10" ht="15.75" hidden="1" thickBot="1" x14ac:dyDescent="0.3">
      <c r="A26" s="931" t="s">
        <v>955</v>
      </c>
      <c r="B26" s="932"/>
      <c r="C26" s="932"/>
      <c r="D26" s="932"/>
      <c r="E26" s="933"/>
      <c r="F26" s="240" t="str">
        <f>IFERROR(IF(ISBLANK($G$26)=TRUE,"",IFERROR(VLOOKUP($G$26,Menus!A5272:B5274,2,FALSE),(IF($G$26&lt;=Menus!B5273,ROUND($G$26,4),"Max "&amp;TEXT(Menus!B5273,"0,0%"))))),0)</f>
        <v/>
      </c>
      <c r="G26" s="132"/>
    </row>
    <row r="27" spans="1:10" ht="15.75" hidden="1" thickBot="1" x14ac:dyDescent="0.3">
      <c r="A27" s="1160" t="s">
        <v>956</v>
      </c>
      <c r="B27" s="1161"/>
      <c r="C27" s="1161"/>
      <c r="D27" s="1161"/>
      <c r="E27" s="1032"/>
      <c r="F27" s="241" t="str">
        <f>IFERROR(VLOOKUP($G$27,Menus!A5277:B5279,2,FALSE),"")</f>
        <v/>
      </c>
      <c r="G27" s="388"/>
    </row>
    <row r="28" spans="1:10" ht="16.5" hidden="1" thickBot="1" x14ac:dyDescent="0.3">
      <c r="A28" s="1159" t="s">
        <v>1121</v>
      </c>
      <c r="B28" s="1159"/>
      <c r="C28" s="1159"/>
      <c r="D28" s="1159"/>
      <c r="E28" s="1159"/>
      <c r="F28" s="1159"/>
      <c r="G28" s="1159"/>
    </row>
    <row r="29" spans="1:10" ht="16.5" hidden="1" thickBot="1" x14ac:dyDescent="0.3">
      <c r="A29" s="1162" t="s">
        <v>1122</v>
      </c>
      <c r="B29" s="1163"/>
      <c r="C29" s="1163"/>
      <c r="D29" s="1163"/>
      <c r="E29" s="1163"/>
      <c r="F29" s="1163"/>
      <c r="G29" s="1164"/>
    </row>
    <row r="30" spans="1:10" ht="15.75" hidden="1" thickBot="1" x14ac:dyDescent="0.3">
      <c r="A30" s="931" t="s">
        <v>430</v>
      </c>
      <c r="B30" s="932"/>
      <c r="C30" s="932"/>
      <c r="D30" s="932"/>
      <c r="E30" s="932"/>
      <c r="F30" s="933"/>
      <c r="G30" s="654"/>
    </row>
    <row r="31" spans="1:10" ht="15.75" hidden="1" thickBot="1" x14ac:dyDescent="0.3">
      <c r="A31" s="1160" t="s">
        <v>431</v>
      </c>
      <c r="B31" s="1161"/>
      <c r="C31" s="1161"/>
      <c r="D31" s="1161"/>
      <c r="E31" s="1161"/>
      <c r="F31" s="1165"/>
      <c r="G31" s="655"/>
    </row>
    <row r="32" spans="1:10" ht="15.75" hidden="1" thickBot="1" x14ac:dyDescent="0.3">
      <c r="A32" s="931" t="s">
        <v>1048</v>
      </c>
      <c r="B32" s="932"/>
      <c r="C32" s="932"/>
      <c r="D32" s="932"/>
      <c r="E32" s="932"/>
      <c r="F32" s="933"/>
      <c r="G32" s="230"/>
    </row>
    <row r="33" spans="1:16" ht="15.75" hidden="1" thickBot="1" x14ac:dyDescent="0.3">
      <c r="A33" s="1166" t="s">
        <v>432</v>
      </c>
      <c r="B33" s="1167"/>
      <c r="C33" s="1167"/>
      <c r="D33" s="1167"/>
      <c r="E33" s="1167"/>
      <c r="F33" s="1168"/>
      <c r="G33" s="656"/>
    </row>
    <row r="34" spans="1:16" ht="16.5" hidden="1" thickBot="1" x14ac:dyDescent="0.3">
      <c r="A34" s="1159" t="s">
        <v>957</v>
      </c>
      <c r="B34" s="1159"/>
      <c r="C34" s="1159"/>
      <c r="D34" s="1159"/>
      <c r="E34" s="1159"/>
      <c r="F34" s="1159"/>
      <c r="G34" s="1159"/>
    </row>
    <row r="35" spans="1:16" ht="16.5" hidden="1" thickBot="1" x14ac:dyDescent="0.3">
      <c r="A35" s="1162" t="s">
        <v>1123</v>
      </c>
      <c r="B35" s="1163"/>
      <c r="C35" s="1163"/>
      <c r="D35" s="1163"/>
      <c r="E35" s="1163"/>
      <c r="F35" s="1163"/>
      <c r="G35" s="1164"/>
      <c r="J35" s="481"/>
      <c r="K35" s="481"/>
      <c r="L35" s="481"/>
      <c r="M35" s="481"/>
      <c r="N35" s="481"/>
      <c r="P35" s="482"/>
    </row>
    <row r="36" spans="1:16" ht="15.75" hidden="1" thickBot="1" x14ac:dyDescent="0.3">
      <c r="A36" s="931" t="s">
        <v>955</v>
      </c>
      <c r="B36" s="932"/>
      <c r="C36" s="932"/>
      <c r="D36" s="932"/>
      <c r="E36" s="933"/>
      <c r="F36" s="240" t="str">
        <f>IFERROR(IF(ISBLANK($G$36)=TRUE,"",IFERROR(VLOOKUP($G$36,Menus!$A$5272:$B$5274,2,FALSE),IF($G$36&lt;=Menus!$B$5273,ROUND($G$36,4),"Max "&amp;TEXT(Menus!$B$5273,"0,0%")))),0)</f>
        <v/>
      </c>
      <c r="G36" s="132"/>
    </row>
    <row r="37" spans="1:16" ht="15.75" hidden="1" thickBot="1" x14ac:dyDescent="0.3">
      <c r="A37" s="931" t="s">
        <v>956</v>
      </c>
      <c r="B37" s="932"/>
      <c r="C37" s="932"/>
      <c r="D37" s="932"/>
      <c r="E37" s="831"/>
      <c r="F37" s="242" t="str">
        <f>IFERROR(VLOOKUP($G$37,Menus!A5277:B5279,2,FALSE),"")</f>
        <v/>
      </c>
      <c r="G37" s="389"/>
    </row>
    <row r="38" spans="1:16" ht="16.5" hidden="1" thickBot="1" x14ac:dyDescent="0.3">
      <c r="A38" s="1159" t="s">
        <v>1250</v>
      </c>
      <c r="B38" s="1159"/>
      <c r="C38" s="1159"/>
      <c r="D38" s="1159"/>
      <c r="E38" s="1159"/>
      <c r="F38" s="1159"/>
      <c r="G38" s="1159"/>
    </row>
    <row r="39" spans="1:16" ht="16.5" hidden="1" thickBot="1" x14ac:dyDescent="0.3">
      <c r="A39" s="1169" t="s">
        <v>1251</v>
      </c>
      <c r="B39" s="1169"/>
      <c r="C39" s="1169"/>
      <c r="D39" s="1169"/>
      <c r="E39" s="1169"/>
      <c r="F39" s="1169"/>
      <c r="G39" s="1169"/>
    </row>
    <row r="40" spans="1:16" ht="15.75" hidden="1" thickBot="1" x14ac:dyDescent="0.3">
      <c r="A40" s="931" t="s">
        <v>1252</v>
      </c>
      <c r="B40" s="932"/>
      <c r="C40" s="932"/>
      <c r="D40" s="932"/>
      <c r="E40" s="933"/>
      <c r="F40" s="240" t="str">
        <f>IFERROR(VLOOKUP($G$40,Menus!A5295:B5297,2,FALSE),"")</f>
        <v/>
      </c>
      <c r="G40" s="657"/>
    </row>
    <row r="41" spans="1:16" ht="16.5" hidden="1" thickBot="1" x14ac:dyDescent="0.3">
      <c r="A41" s="1127" t="s">
        <v>295</v>
      </c>
      <c r="B41" s="1128"/>
      <c r="C41" s="1128"/>
      <c r="D41" s="1128"/>
      <c r="E41" s="1128"/>
      <c r="F41" s="1128"/>
      <c r="G41" s="1129"/>
    </row>
    <row r="42" spans="1:16" ht="16.5" hidden="1" thickBot="1" x14ac:dyDescent="0.3">
      <c r="A42" s="1170" t="s">
        <v>433</v>
      </c>
      <c r="B42" s="1171"/>
      <c r="C42" s="1171"/>
      <c r="D42" s="1171"/>
      <c r="E42" s="1171"/>
      <c r="F42" s="1171"/>
      <c r="G42" s="1172"/>
    </row>
    <row r="43" spans="1:16" ht="15.75" hidden="1" thickBot="1" x14ac:dyDescent="0.3">
      <c r="A43" s="829" t="s">
        <v>434</v>
      </c>
      <c r="B43" s="830"/>
      <c r="C43" s="830"/>
      <c r="D43" s="830"/>
      <c r="E43" s="830"/>
      <c r="F43" s="831"/>
      <c r="G43" s="658">
        <f>IFERROR($G$22,0)</f>
        <v>0</v>
      </c>
    </row>
    <row r="44" spans="1:16" ht="15.75" hidden="1" thickBot="1" x14ac:dyDescent="0.3">
      <c r="A44" s="1173" t="s">
        <v>964</v>
      </c>
      <c r="B44" s="1174"/>
      <c r="C44" s="1174"/>
      <c r="D44" s="1174"/>
      <c r="E44" s="1174"/>
      <c r="F44" s="1175"/>
      <c r="G44" s="659">
        <f>IFERROR(($G$43*$F$26),0)</f>
        <v>0</v>
      </c>
    </row>
    <row r="45" spans="1:16" ht="15.75" hidden="1" thickBot="1" x14ac:dyDescent="0.3">
      <c r="A45" s="1173" t="s">
        <v>965</v>
      </c>
      <c r="B45" s="1174"/>
      <c r="C45" s="1174"/>
      <c r="D45" s="1174"/>
      <c r="E45" s="1174"/>
      <c r="F45" s="1175"/>
      <c r="G45" s="659">
        <f>IFERROR(($G$43*$F$27),0)</f>
        <v>0</v>
      </c>
    </row>
    <row r="46" spans="1:16" ht="15.75" hidden="1" thickBot="1" x14ac:dyDescent="0.3">
      <c r="A46" s="1176" t="s">
        <v>435</v>
      </c>
      <c r="B46" s="1177"/>
      <c r="C46" s="1177"/>
      <c r="D46" s="1177"/>
      <c r="E46" s="1177"/>
      <c r="F46" s="1178"/>
      <c r="G46" s="660">
        <f>IFERROR((ROUND(SUM($G$43:$G$45),2)),0)</f>
        <v>0</v>
      </c>
    </row>
    <row r="47" spans="1:16" ht="15.75" hidden="1" thickBot="1" x14ac:dyDescent="0.3">
      <c r="A47" s="931" t="s">
        <v>1253</v>
      </c>
      <c r="B47" s="932"/>
      <c r="C47" s="932"/>
      <c r="D47" s="932"/>
      <c r="E47" s="932"/>
      <c r="F47" s="933"/>
      <c r="G47" s="661">
        <f>IFERROR(((($G$30*$G$31)+($G$32*$G$33))/$G$16),0)</f>
        <v>0</v>
      </c>
    </row>
    <row r="48" spans="1:16" ht="15.75" hidden="1" thickBot="1" x14ac:dyDescent="0.3">
      <c r="A48" s="931" t="s">
        <v>1254</v>
      </c>
      <c r="B48" s="932"/>
      <c r="C48" s="932"/>
      <c r="D48" s="932"/>
      <c r="E48" s="932"/>
      <c r="F48" s="933"/>
      <c r="G48" s="658">
        <f>IFERROR((SUM($G$43,$G$47)*SUM($F$26:$F$27)),0)</f>
        <v>0</v>
      </c>
    </row>
    <row r="49" spans="1:8" ht="15.75" hidden="1" thickBot="1" x14ac:dyDescent="0.3">
      <c r="A49" s="931" t="s">
        <v>1255</v>
      </c>
      <c r="B49" s="932"/>
      <c r="C49" s="932"/>
      <c r="D49" s="932"/>
      <c r="E49" s="932"/>
      <c r="F49" s="933"/>
      <c r="G49" s="661">
        <f>IFERROR($F$40*SUM(G47:G48,G43),0)</f>
        <v>0</v>
      </c>
    </row>
    <row r="50" spans="1:8" ht="15.75" hidden="1" thickBot="1" x14ac:dyDescent="0.3">
      <c r="A50" s="1153" t="s">
        <v>1256</v>
      </c>
      <c r="B50" s="1154"/>
      <c r="C50" s="1154"/>
      <c r="D50" s="1154"/>
      <c r="E50" s="1154"/>
      <c r="F50" s="1155"/>
      <c r="G50" s="662">
        <f>IFERROR((ROUND(SUM($G$43,G47:G49),2)),0)</f>
        <v>0</v>
      </c>
    </row>
    <row r="51" spans="1:8" ht="15.75" hidden="1" thickBot="1" x14ac:dyDescent="0.3">
      <c r="A51" s="1179" t="s">
        <v>422</v>
      </c>
      <c r="B51" s="1180"/>
      <c r="C51" s="1180"/>
      <c r="D51" s="1180"/>
      <c r="E51" s="1180"/>
      <c r="F51" s="1181"/>
      <c r="G51" s="663">
        <f>IFERROR($G$16,0)</f>
        <v>0</v>
      </c>
    </row>
    <row r="52" spans="1:8" ht="15.75" hidden="1" thickBot="1" x14ac:dyDescent="0.3">
      <c r="A52" s="1182" t="s">
        <v>437</v>
      </c>
      <c r="B52" s="1183"/>
      <c r="C52" s="1183"/>
      <c r="D52" s="1183"/>
      <c r="E52" s="1183"/>
      <c r="F52" s="1184"/>
      <c r="G52" s="664">
        <f>IFERROR(ROUND($G$46*$G$51,2),0)</f>
        <v>0</v>
      </c>
    </row>
    <row r="53" spans="1:8" ht="15.75" hidden="1" thickBot="1" x14ac:dyDescent="0.3">
      <c r="A53" s="1182" t="s">
        <v>1124</v>
      </c>
      <c r="B53" s="1183"/>
      <c r="C53" s="1183"/>
      <c r="D53" s="1183"/>
      <c r="E53" s="1183"/>
      <c r="F53" s="1184"/>
      <c r="G53" s="664">
        <f>IFERROR(ROUND(SUM($G$47:$G$48)*$G$51,2),0)</f>
        <v>0</v>
      </c>
    </row>
    <row r="54" spans="1:8" ht="16.5" hidden="1" thickBot="1" x14ac:dyDescent="0.3">
      <c r="A54" s="814" t="s">
        <v>438</v>
      </c>
      <c r="B54" s="815"/>
      <c r="C54" s="815"/>
      <c r="D54" s="815"/>
      <c r="E54" s="815"/>
      <c r="F54" s="816"/>
      <c r="G54" s="243">
        <f>IFERROR(G50*G51,0)</f>
        <v>0</v>
      </c>
    </row>
    <row r="55" spans="1:8" ht="16.5" hidden="1" thickBot="1" x14ac:dyDescent="0.3">
      <c r="A55" s="1170" t="s">
        <v>439</v>
      </c>
      <c r="B55" s="1171"/>
      <c r="C55" s="1171"/>
      <c r="D55" s="1171"/>
      <c r="E55" s="1171"/>
      <c r="F55" s="1171"/>
      <c r="G55" s="1172"/>
    </row>
    <row r="56" spans="1:8" ht="15.75" hidden="1" thickBot="1" x14ac:dyDescent="0.3">
      <c r="A56" s="829" t="s">
        <v>434</v>
      </c>
      <c r="B56" s="830"/>
      <c r="C56" s="830"/>
      <c r="D56" s="830"/>
      <c r="E56" s="830"/>
      <c r="F56" s="831"/>
      <c r="G56" s="658" t="str">
        <f>IFERROR($G$11,0)</f>
        <v>S/O</v>
      </c>
    </row>
    <row r="57" spans="1:8" ht="15.75" hidden="1" thickBot="1" x14ac:dyDescent="0.3">
      <c r="A57" s="1173" t="s">
        <v>964</v>
      </c>
      <c r="B57" s="1174"/>
      <c r="C57" s="1174"/>
      <c r="D57" s="1174"/>
      <c r="E57" s="1174"/>
      <c r="F57" s="1175"/>
      <c r="G57" s="659">
        <f>IFERROR(($G$56*$F$26),0)</f>
        <v>0</v>
      </c>
    </row>
    <row r="58" spans="1:8" ht="15.75" hidden="1" thickBot="1" x14ac:dyDescent="0.3">
      <c r="A58" s="1173" t="s">
        <v>965</v>
      </c>
      <c r="B58" s="1174"/>
      <c r="C58" s="1174"/>
      <c r="D58" s="1174"/>
      <c r="E58" s="1174"/>
      <c r="F58" s="1175"/>
      <c r="G58" s="659">
        <f>IFERROR(($G$56*$F$27),0)</f>
        <v>0</v>
      </c>
    </row>
    <row r="59" spans="1:8" ht="15.75" hidden="1" thickBot="1" x14ac:dyDescent="0.3">
      <c r="A59" s="1176" t="s">
        <v>435</v>
      </c>
      <c r="B59" s="1177"/>
      <c r="C59" s="1177"/>
      <c r="D59" s="1177"/>
      <c r="E59" s="1177"/>
      <c r="F59" s="1178"/>
      <c r="G59" s="660">
        <f>IFERROR((ROUND(SUM($G$56:$G$58),2)),0)</f>
        <v>0</v>
      </c>
      <c r="H59" s="442"/>
    </row>
    <row r="60" spans="1:8" ht="15.75" hidden="1" thickBot="1" x14ac:dyDescent="0.3">
      <c r="A60" s="931" t="s">
        <v>1253</v>
      </c>
      <c r="B60" s="932"/>
      <c r="C60" s="932"/>
      <c r="D60" s="932"/>
      <c r="E60" s="932"/>
      <c r="F60" s="933"/>
      <c r="G60" s="661">
        <f>IFERROR(((($G$30*$G$31)+($G$32*$G$33))/$G$16),0)</f>
        <v>0</v>
      </c>
    </row>
    <row r="61" spans="1:8" ht="15.75" hidden="1" thickBot="1" x14ac:dyDescent="0.3">
      <c r="A61" s="931" t="s">
        <v>1254</v>
      </c>
      <c r="B61" s="932"/>
      <c r="C61" s="932"/>
      <c r="D61" s="932"/>
      <c r="E61" s="932"/>
      <c r="F61" s="933"/>
      <c r="G61" s="658">
        <f>IFERROR((SUM($G$56,$G$60)*SUM($F$36:$F$37)),0)</f>
        <v>0</v>
      </c>
    </row>
    <row r="62" spans="1:8" ht="15.75" hidden="1" thickBot="1" x14ac:dyDescent="0.3">
      <c r="A62" s="931" t="s">
        <v>1255</v>
      </c>
      <c r="B62" s="932"/>
      <c r="C62" s="932"/>
      <c r="D62" s="932"/>
      <c r="E62" s="932"/>
      <c r="F62" s="933"/>
      <c r="G62" s="661">
        <f>IFERROR($F$40*SUM(G56,G60:G61),0)</f>
        <v>0</v>
      </c>
    </row>
    <row r="63" spans="1:8" ht="15.75" hidden="1" thickBot="1" x14ac:dyDescent="0.3">
      <c r="A63" s="1153" t="s">
        <v>1256</v>
      </c>
      <c r="B63" s="1154"/>
      <c r="C63" s="1154"/>
      <c r="D63" s="1154"/>
      <c r="E63" s="1154"/>
      <c r="F63" s="1155"/>
      <c r="G63" s="662">
        <f>IFERROR((ROUND(SUM($G$56,G60:G62),2)),0)</f>
        <v>0</v>
      </c>
      <c r="H63" s="22"/>
    </row>
    <row r="64" spans="1:8" ht="15.75" hidden="1" thickBot="1" x14ac:dyDescent="0.3">
      <c r="A64" s="1179" t="s">
        <v>422</v>
      </c>
      <c r="B64" s="1180"/>
      <c r="C64" s="1180"/>
      <c r="D64" s="1180"/>
      <c r="E64" s="1180"/>
      <c r="F64" s="1181"/>
      <c r="G64" s="663">
        <f>IFERROR($G$16,0)</f>
        <v>0</v>
      </c>
    </row>
    <row r="65" spans="1:7" ht="15.6" hidden="1" customHeight="1" thickBot="1" x14ac:dyDescent="0.3">
      <c r="A65" s="1182" t="s">
        <v>437</v>
      </c>
      <c r="B65" s="1183"/>
      <c r="C65" s="1183"/>
      <c r="D65" s="1183"/>
      <c r="E65" s="1183"/>
      <c r="F65" s="1184"/>
      <c r="G65" s="664">
        <f>IFERROR(ROUND($G$59*$G$64,2),0)</f>
        <v>0</v>
      </c>
    </row>
    <row r="66" spans="1:7" ht="15.75" hidden="1" thickBot="1" x14ac:dyDescent="0.3">
      <c r="A66" s="1182" t="s">
        <v>1124</v>
      </c>
      <c r="B66" s="1183"/>
      <c r="C66" s="1183"/>
      <c r="D66" s="1183"/>
      <c r="E66" s="1183"/>
      <c r="F66" s="1184"/>
      <c r="G66" s="664">
        <f>IFERROR(ROUND(SUM($G$60:$G$61)*$G$64,2),0)</f>
        <v>0</v>
      </c>
    </row>
    <row r="67" spans="1:7" ht="16.5" hidden="1" thickBot="1" x14ac:dyDescent="0.3">
      <c r="A67" s="814" t="s">
        <v>438</v>
      </c>
      <c r="B67" s="815"/>
      <c r="C67" s="815"/>
      <c r="D67" s="815"/>
      <c r="E67" s="815"/>
      <c r="F67" s="816"/>
      <c r="G67" s="243">
        <f>IFERROR(G63*G64,0)</f>
        <v>0</v>
      </c>
    </row>
    <row r="68" spans="1:7" ht="3" hidden="1" customHeight="1" thickBot="1" x14ac:dyDescent="0.3">
      <c r="A68" s="1194"/>
      <c r="B68" s="1195"/>
      <c r="C68" s="1195"/>
      <c r="D68" s="1195"/>
      <c r="E68" s="1195"/>
      <c r="F68" s="1195"/>
      <c r="G68" s="1196"/>
    </row>
    <row r="69" spans="1:7" ht="16.5" hidden="1" thickBot="1" x14ac:dyDescent="0.3">
      <c r="A69" s="1197" t="s">
        <v>333</v>
      </c>
      <c r="B69" s="1043"/>
      <c r="C69" s="1043"/>
      <c r="D69" s="1043"/>
      <c r="E69" s="1043"/>
      <c r="F69" s="1043"/>
      <c r="G69" s="1044"/>
    </row>
    <row r="70" spans="1:7" ht="75" hidden="1" customHeight="1" thickBot="1" x14ac:dyDescent="0.3">
      <c r="A70" s="1198"/>
      <c r="B70" s="1199"/>
      <c r="C70" s="1199"/>
      <c r="D70" s="1199"/>
      <c r="E70" s="1199"/>
      <c r="F70" s="1199"/>
      <c r="G70" s="1200"/>
    </row>
    <row r="71" spans="1:7" ht="34.15" hidden="1" customHeight="1" thickBot="1" x14ac:dyDescent="0.3">
      <c r="A71" s="894" t="s">
        <v>440</v>
      </c>
      <c r="B71" s="895"/>
      <c r="C71" s="895"/>
      <c r="D71" s="895"/>
      <c r="E71" s="895"/>
      <c r="F71" s="895"/>
      <c r="G71" s="896"/>
    </row>
    <row r="72" spans="1:7" ht="10.15" hidden="1" customHeight="1" x14ac:dyDescent="0.25">
      <c r="A72" s="1185"/>
      <c r="B72" s="1186"/>
      <c r="C72" s="1186"/>
      <c r="D72" s="1186"/>
      <c r="E72" s="1186"/>
      <c r="F72" s="1186"/>
      <c r="G72" s="1191"/>
    </row>
    <row r="73" spans="1:7" ht="10.15" hidden="1" customHeight="1" x14ac:dyDescent="0.25">
      <c r="A73" s="1187"/>
      <c r="B73" s="1188"/>
      <c r="C73" s="1188"/>
      <c r="D73" s="1188"/>
      <c r="E73" s="1188"/>
      <c r="F73" s="1188"/>
      <c r="G73" s="1192"/>
    </row>
    <row r="74" spans="1:7" ht="10.15" hidden="1" customHeight="1" thickBot="1" x14ac:dyDescent="0.3">
      <c r="A74" s="1189"/>
      <c r="B74" s="1190"/>
      <c r="C74" s="1190"/>
      <c r="D74" s="1190"/>
      <c r="E74" s="1190"/>
      <c r="F74" s="1190"/>
      <c r="G74" s="1193"/>
    </row>
    <row r="75" spans="1:7" ht="15.75" hidden="1" thickBot="1" x14ac:dyDescent="0.3">
      <c r="A75" s="897" t="s">
        <v>7</v>
      </c>
      <c r="B75" s="898"/>
      <c r="C75" s="898"/>
      <c r="D75" s="898"/>
      <c r="E75" s="898"/>
      <c r="F75" s="898"/>
      <c r="G75" s="665" t="s">
        <v>1125</v>
      </c>
    </row>
    <row r="76" spans="1:7" ht="14.45" hidden="1" customHeight="1" x14ac:dyDescent="0.25">
      <c r="A76" s="1203"/>
      <c r="B76" s="1204"/>
      <c r="C76" s="1204"/>
      <c r="D76" s="1204"/>
      <c r="E76" s="1204"/>
      <c r="F76" s="1205"/>
      <c r="G76" s="1209">
        <f ca="1">TODAY()</f>
        <v>45909</v>
      </c>
    </row>
    <row r="77" spans="1:7" ht="14.45" hidden="1" customHeight="1" thickBot="1" x14ac:dyDescent="0.3">
      <c r="A77" s="1206"/>
      <c r="B77" s="1207"/>
      <c r="C77" s="1207"/>
      <c r="D77" s="1207"/>
      <c r="E77" s="1207"/>
      <c r="F77" s="1208"/>
      <c r="G77" s="1210"/>
    </row>
    <row r="78" spans="1:7" ht="15.75" hidden="1" thickBot="1" x14ac:dyDescent="0.3">
      <c r="A78" s="897" t="s">
        <v>334</v>
      </c>
      <c r="B78" s="898"/>
      <c r="C78" s="898"/>
      <c r="D78" s="898"/>
      <c r="E78" s="898"/>
      <c r="F78" s="899"/>
      <c r="G78" s="244" t="s">
        <v>345</v>
      </c>
    </row>
    <row r="79" spans="1:7" hidden="1" x14ac:dyDescent="0.25">
      <c r="A79" s="666"/>
      <c r="B79" s="518"/>
      <c r="C79" s="518"/>
      <c r="D79" s="518"/>
      <c r="E79" s="518"/>
    </row>
    <row r="80" spans="1:7" ht="15.75" hidden="1" thickBot="1" x14ac:dyDescent="0.3"/>
    <row r="81" spans="1:5" ht="19.5" hidden="1" thickBot="1" x14ac:dyDescent="0.3">
      <c r="A81" s="1211" t="s">
        <v>441</v>
      </c>
      <c r="B81" s="1212"/>
      <c r="C81" s="1212"/>
      <c r="D81" s="1212"/>
      <c r="E81" s="1213"/>
    </row>
    <row r="82" spans="1:5" ht="18.75" hidden="1" x14ac:dyDescent="0.25">
      <c r="A82" s="245"/>
      <c r="B82" s="667"/>
      <c r="C82" s="667"/>
      <c r="D82" s="667"/>
      <c r="E82" s="246"/>
    </row>
    <row r="83" spans="1:5" ht="15.75" hidden="1" x14ac:dyDescent="0.25">
      <c r="A83" s="247"/>
      <c r="B83" s="668" t="s">
        <v>442</v>
      </c>
      <c r="C83" s="1214" t="str">
        <f>IF($G$8&lt;&gt;"",$G$8,"")</f>
        <v/>
      </c>
      <c r="D83" s="1214"/>
      <c r="E83" s="1215"/>
    </row>
    <row r="84" spans="1:5" ht="15.75" hidden="1" x14ac:dyDescent="0.25">
      <c r="A84" s="247"/>
      <c r="B84" s="669"/>
      <c r="C84" s="1216"/>
      <c r="D84" s="1216"/>
      <c r="E84" s="1217"/>
    </row>
    <row r="85" spans="1:5" ht="15.75" hidden="1" x14ac:dyDescent="0.25">
      <c r="A85" s="247"/>
      <c r="B85" s="668" t="s">
        <v>443</v>
      </c>
      <c r="C85" s="133"/>
      <c r="D85" s="133"/>
      <c r="E85" s="134"/>
    </row>
    <row r="86" spans="1:5" ht="15.75" hidden="1" x14ac:dyDescent="0.25">
      <c r="A86" s="247"/>
      <c r="B86" s="668" t="s">
        <v>444</v>
      </c>
      <c r="C86" s="133"/>
      <c r="D86" s="133"/>
      <c r="E86" s="134"/>
    </row>
    <row r="87" spans="1:5" ht="15.75" hidden="1" x14ac:dyDescent="0.25">
      <c r="A87" s="247"/>
      <c r="B87" s="668" t="s">
        <v>445</v>
      </c>
      <c r="C87" s="133"/>
      <c r="D87" s="133"/>
      <c r="E87" s="134"/>
    </row>
    <row r="88" spans="1:5" ht="15.75" hidden="1" x14ac:dyDescent="0.25">
      <c r="A88" s="247"/>
      <c r="B88" s="668" t="s">
        <v>446</v>
      </c>
      <c r="C88" s="133"/>
      <c r="D88" s="133"/>
      <c r="E88" s="134"/>
    </row>
    <row r="89" spans="1:5" ht="15.75" hidden="1" x14ac:dyDescent="0.25">
      <c r="A89" s="247"/>
      <c r="B89" s="668" t="s">
        <v>447</v>
      </c>
      <c r="C89" s="483"/>
      <c r="D89" s="483"/>
      <c r="E89" s="484"/>
    </row>
    <row r="90" spans="1:5" ht="15.75" hidden="1" x14ac:dyDescent="0.25">
      <c r="A90" s="247"/>
      <c r="B90" s="668" t="s">
        <v>448</v>
      </c>
      <c r="C90" s="483"/>
      <c r="D90" s="483"/>
      <c r="E90" s="484"/>
    </row>
    <row r="91" spans="1:5" ht="15.75" hidden="1" x14ac:dyDescent="0.25">
      <c r="A91" s="247"/>
      <c r="B91" s="668" t="s">
        <v>449</v>
      </c>
      <c r="C91" s="133"/>
      <c r="D91" s="133"/>
      <c r="E91" s="134"/>
    </row>
    <row r="92" spans="1:5" ht="15.75" hidden="1" x14ac:dyDescent="0.25">
      <c r="A92" s="247"/>
      <c r="B92" s="668" t="s">
        <v>1261</v>
      </c>
      <c r="C92" s="186"/>
      <c r="D92" s="1201" t="s">
        <v>291</v>
      </c>
      <c r="E92" s="1202"/>
    </row>
    <row r="93" spans="1:5" ht="15.75" hidden="1" x14ac:dyDescent="0.25">
      <c r="A93" s="247"/>
      <c r="B93" s="668" t="s">
        <v>1262</v>
      </c>
      <c r="C93" s="250">
        <v>0</v>
      </c>
      <c r="D93" s="248"/>
      <c r="E93" s="249"/>
    </row>
    <row r="94" spans="1:5" ht="15.75" hidden="1" x14ac:dyDescent="0.25">
      <c r="A94" s="247"/>
      <c r="B94" s="668" t="s">
        <v>967</v>
      </c>
      <c r="C94" s="485" t="str">
        <f>IFERROR(IF(AND(ISBLANK($C$92)=FALSE,$C$93&gt;0),ROUND($C$92/$C$93,4),"S/O"),"")</f>
        <v>S/O</v>
      </c>
      <c r="D94" s="248"/>
      <c r="E94" s="249"/>
    </row>
    <row r="95" spans="1:5" ht="15.75" hidden="1" x14ac:dyDescent="0.25">
      <c r="A95" s="247"/>
      <c r="B95" s="668" t="s">
        <v>968</v>
      </c>
      <c r="C95" s="670" t="s">
        <v>408</v>
      </c>
      <c r="D95" s="248"/>
      <c r="E95" s="249"/>
    </row>
    <row r="96" spans="1:5" ht="15.75" hidden="1" x14ac:dyDescent="0.25">
      <c r="A96" s="247"/>
      <c r="B96" s="668" t="s">
        <v>450</v>
      </c>
      <c r="C96" s="133"/>
      <c r="D96" s="133"/>
      <c r="E96" s="134"/>
    </row>
    <row r="97" spans="1:5" ht="15.75" hidden="1" x14ac:dyDescent="0.25">
      <c r="A97" s="247"/>
      <c r="B97" s="668" t="s">
        <v>451</v>
      </c>
      <c r="C97" s="133"/>
      <c r="D97" s="133"/>
      <c r="E97" s="134"/>
    </row>
    <row r="98" spans="1:5" ht="15.75" hidden="1" x14ac:dyDescent="0.25">
      <c r="A98" s="247"/>
      <c r="B98" s="668" t="s">
        <v>452</v>
      </c>
      <c r="C98" s="133"/>
      <c r="D98" s="135"/>
      <c r="E98" s="134"/>
    </row>
    <row r="99" spans="1:5" ht="15.75" hidden="1" x14ac:dyDescent="0.25">
      <c r="A99" s="247"/>
      <c r="B99" s="668" t="s">
        <v>453</v>
      </c>
      <c r="C99" s="133"/>
      <c r="D99" s="133"/>
      <c r="E99" s="134"/>
    </row>
    <row r="100" spans="1:5" ht="15.75" hidden="1" x14ac:dyDescent="0.25">
      <c r="A100" s="247"/>
      <c r="B100" s="668" t="s">
        <v>454</v>
      </c>
      <c r="C100" s="133"/>
      <c r="D100" s="133"/>
      <c r="E100" s="134"/>
    </row>
    <row r="101" spans="1:5" ht="15.75" hidden="1" x14ac:dyDescent="0.25">
      <c r="A101" s="247"/>
      <c r="B101" s="669"/>
      <c r="C101" s="133"/>
      <c r="D101" s="133"/>
      <c r="E101" s="134"/>
    </row>
    <row r="102" spans="1:5" ht="15.75" hidden="1" x14ac:dyDescent="0.25">
      <c r="A102" s="247"/>
      <c r="B102" s="669"/>
      <c r="C102" s="133"/>
      <c r="D102" s="133"/>
      <c r="E102" s="134"/>
    </row>
    <row r="103" spans="1:5" ht="15.75" hidden="1" x14ac:dyDescent="0.25">
      <c r="A103" s="251"/>
      <c r="B103" s="671"/>
      <c r="C103" s="136"/>
      <c r="D103" s="136"/>
      <c r="E103" s="137"/>
    </row>
    <row r="104" spans="1:5" ht="15.75" hidden="1" x14ac:dyDescent="0.25">
      <c r="A104" s="252"/>
      <c r="B104" s="672"/>
      <c r="C104" s="133"/>
      <c r="D104" s="133"/>
      <c r="E104" s="134"/>
    </row>
    <row r="105" spans="1:5" ht="15.75" hidden="1" x14ac:dyDescent="0.25">
      <c r="A105" s="253"/>
      <c r="B105" s="254"/>
      <c r="C105" s="133"/>
      <c r="D105" s="133"/>
      <c r="E105" s="134"/>
    </row>
    <row r="106" spans="1:5" ht="16.5" hidden="1" thickBot="1" x14ac:dyDescent="0.3">
      <c r="A106" s="255"/>
      <c r="B106" s="256"/>
      <c r="C106" s="138"/>
      <c r="D106" s="138"/>
      <c r="E106" s="139"/>
    </row>
    <row r="107" spans="1:5" hidden="1" x14ac:dyDescent="0.25"/>
  </sheetData>
  <sheetProtection algorithmName="SHA-512" hashValue="u2Heo9FRYg7tJHBZkXfLsy7kAICEhTTOtofYs1yPSI6G4gYBMtg73kfZ5CIM4nWdYNnG+pd95NlSP63XUhgB1Q==" saltValue="VafPac8o76yNKl4Ms+rlUQ==" spinCount="100000" sheet="1" objects="1" scenarios="1" formatRows="0" selectLockedCells="1" autoFilter="0"/>
  <mergeCells count="80">
    <mergeCell ref="D92:E92"/>
    <mergeCell ref="A75:F75"/>
    <mergeCell ref="A76:F77"/>
    <mergeCell ref="G76:G77"/>
    <mergeCell ref="A78:F78"/>
    <mergeCell ref="A81:E81"/>
    <mergeCell ref="C83:E84"/>
    <mergeCell ref="A72:F74"/>
    <mergeCell ref="G72:G74"/>
    <mergeCell ref="A61:F61"/>
    <mergeCell ref="A62:F62"/>
    <mergeCell ref="A63:F63"/>
    <mergeCell ref="A64:F64"/>
    <mergeCell ref="A65:F65"/>
    <mergeCell ref="A66:F66"/>
    <mergeCell ref="A67:F67"/>
    <mergeCell ref="A68:G68"/>
    <mergeCell ref="A69:G69"/>
    <mergeCell ref="A70:G70"/>
    <mergeCell ref="A71:G71"/>
    <mergeCell ref="A60:F60"/>
    <mergeCell ref="A49:F49"/>
    <mergeCell ref="A50:F50"/>
    <mergeCell ref="A51:F51"/>
    <mergeCell ref="A52:F52"/>
    <mergeCell ref="A53:F53"/>
    <mergeCell ref="A54:F54"/>
    <mergeCell ref="A55:G55"/>
    <mergeCell ref="A56:F56"/>
    <mergeCell ref="A57:F57"/>
    <mergeCell ref="A58:F58"/>
    <mergeCell ref="A59:F59"/>
    <mergeCell ref="A48:F48"/>
    <mergeCell ref="A37:E37"/>
    <mergeCell ref="A38:G38"/>
    <mergeCell ref="A39:G39"/>
    <mergeCell ref="A40:E40"/>
    <mergeCell ref="A41:G41"/>
    <mergeCell ref="A42:G42"/>
    <mergeCell ref="A43:F43"/>
    <mergeCell ref="A44:F44"/>
    <mergeCell ref="A45:F45"/>
    <mergeCell ref="A46:F46"/>
    <mergeCell ref="A47:F47"/>
    <mergeCell ref="A36:E36"/>
    <mergeCell ref="A25:G25"/>
    <mergeCell ref="A26:E26"/>
    <mergeCell ref="A27:E27"/>
    <mergeCell ref="A28:G28"/>
    <mergeCell ref="A29:G29"/>
    <mergeCell ref="A30:F30"/>
    <mergeCell ref="A31:F31"/>
    <mergeCell ref="A32:F32"/>
    <mergeCell ref="A33:F33"/>
    <mergeCell ref="A34:G34"/>
    <mergeCell ref="A35:G35"/>
    <mergeCell ref="A24:G24"/>
    <mergeCell ref="A13:G13"/>
    <mergeCell ref="A14:G14"/>
    <mergeCell ref="A15:G15"/>
    <mergeCell ref="A16:F16"/>
    <mergeCell ref="A17:G17"/>
    <mergeCell ref="A18:G18"/>
    <mergeCell ref="B19:F19"/>
    <mergeCell ref="B20:F20"/>
    <mergeCell ref="B21:D21"/>
    <mergeCell ref="A22:F22"/>
    <mergeCell ref="A23:G23"/>
    <mergeCell ref="A12:F12"/>
    <mergeCell ref="A1:G1"/>
    <mergeCell ref="A2:G2"/>
    <mergeCell ref="A3:F3"/>
    <mergeCell ref="A4:G4"/>
    <mergeCell ref="A5:F5"/>
    <mergeCell ref="A6:F6"/>
    <mergeCell ref="A7:F7"/>
    <mergeCell ref="A8:F8"/>
    <mergeCell ref="A9:G9"/>
    <mergeCell ref="A10:F10"/>
    <mergeCell ref="A11:F11"/>
  </mergeCells>
  <conditionalFormatting sqref="D92:E92">
    <cfRule type="expression" dxfId="48" priority="2">
      <formula>$C$92&gt;0</formula>
    </cfRule>
  </conditionalFormatting>
  <conditionalFormatting sqref="G22">
    <cfRule type="expression" dxfId="47" priority="1">
      <formula>OR(EXACT($G$22,"NbMSCROP non valide"),EXACT($G$22,"PF non valide"))</formula>
    </cfRule>
  </conditionalFormatting>
  <dataValidations count="17">
    <dataValidation type="list" errorStyle="information" allowBlank="1" showErrorMessage="1" errorTitle="Validation « HPVTM »" error="Le taux maximum pour l'hébergement est de 19,9%. Il est toutefois possible d'inscrire manuellement une valeur inférieure." promptTitle="Information" prompt="Le taux maximum pour l'hébergement est de 9,1%. Il est toutefois possible d'inscrire manuellement une valeur inférieure." sqref="G36" xr:uid="{BCA5C9F6-87D9-4B4A-B1B7-8B667758CC7D}">
      <formula1>Mart_Majoration_HPVTM</formula1>
    </dataValidation>
    <dataValidation type="list" allowBlank="1" showInputMessage="1" showErrorMessage="1" errorTitle="Validation « CEAF4 ou ISO4 »" error="La valeur inscrite ne correspond pas aux valeurs pré-établies" sqref="G40" xr:uid="{E027B6D4-71EA-4249-8157-8D7165B5DDAA}">
      <formula1>Mart_Majoration_CERTIF</formula1>
    </dataValidation>
    <dataValidation type="custom" allowBlank="1" showInputMessage="1" showErrorMessage="1" errorTitle="Validation « Taux AO »" error="La valeur inscrite doit être numérique, supérieure à 0 et avoir un maximum de deux décimales" prompt="La valeur de « Taux Grille » est celle de l'onglet natif. Les onglets copiés ne permettent pas d'afficher la valeur exacte. " sqref="C92" xr:uid="{66ABB53F-F37F-436C-AF61-BC553CC12838}">
      <formula1>AND((ROUND($C$92,2)=$C$92),$C$92&gt;0)</formula1>
    </dataValidation>
    <dataValidation type="list" allowBlank="1" showInputMessage="1" showErrorMessage="1" errorTitle="Validation « Vérif. AO »" error="La valeur saisie ne correspond pas aux valeurs pré-établies" sqref="D92:E92" xr:uid="{79B16CE7-A31A-4164-9099-9087EA858964}">
      <formula1>Rexforêt_Vérif</formula1>
    </dataValidation>
    <dataValidation type="list" allowBlank="1" showInputMessage="1" showErrorMessage="1" errorTitle="Validation « Traitement »" error="La valeur inscrite ne correspond pas aux valeurs pré-établies" sqref="G10" xr:uid="{AF6BF282-2AC4-4243-BD93-4C4CA1201949}">
      <formula1>Mart_Traitements</formula1>
    </dataValidation>
    <dataValidation type="list" allowBlank="1" showInputMessage="1" showErrorMessage="1" errorTitle="Validation « TC »" error="La valeur inscrite ne correspond pas aux valeurs pré-établies" sqref="G21" xr:uid="{4B49A25C-11BA-43B9-9433-6EEDBDCEE31C}">
      <formula1>Mart_Type_de_coupe</formula1>
    </dataValidation>
    <dataValidation type="list" allowBlank="1" showInputMessage="1" showErrorMessage="1" errorTitle="Validation « Taux délimitation »" error="La valeur inscrite ne correspond pas aux valeurs pré-établies" sqref="G30" xr:uid="{26F80599-CA03-43FF-8447-6E993B74D976}">
      <formula1>Mart_Délimitation_des_secteurs</formula1>
    </dataValidation>
    <dataValidation type="whole" allowBlank="1" showInputMessage="1" showErrorMessage="1" errorTitle="Validation « Nombre de PE »" error="La valeur inscrite doit être numérique, positive et être un nombre entier" sqref="G33" xr:uid="{5B38752C-0133-4C6C-B7FE-AD84753B778A}">
      <formula1>0</formula1>
      <formula2>5000</formula2>
    </dataValidation>
    <dataValidation type="list" allowBlank="1" showInputMessage="1" showErrorMessage="1" errorTitle="Validation « Taux Inv. confor. »" error="La valeur inscrite ne correspond pas aux valeurs pré-établies" sqref="G32" xr:uid="{2E87A6FA-6B9B-4072-AB41-32A551430562}">
      <formula1>Mart_Taux_vérification</formula1>
    </dataValidation>
    <dataValidation type="list" errorStyle="information" allowBlank="1" showErrorMessage="1" errorTitle="Validation « HPVTM »" error="Le taux maximum pour l'hébergement est de 17,7%. Il est toutefois possible d'inscrire manuellement une valeur inférieure." promptTitle="Information" prompt="Le taux maximum pour l'hébergement est de 9,1%. Il est toutefois possible d'inscrire manuellement une valeur inférieure." sqref="G26" xr:uid="{0F940D77-8B9A-49B5-A502-7A85DD201658}">
      <formula1>Mart_Majoration_HPVTM</formula1>
    </dataValidation>
    <dataValidation type="list" allowBlank="1" showInputMessage="1" showErrorMessage="1" errorTitle="Validation « DTPVTM »" error="La valeur inscrite ne correspond pas aux valeurs pré-établies" sqref="G27 G37" xr:uid="{882E72CA-B4D2-4C9E-9DD7-3FD233FA1468}">
      <formula1>Mart_Majoration_DTPVTM</formula1>
    </dataValidation>
    <dataValidation type="list" allowBlank="1" showInputMessage="1" showErrorMessage="1" errorTitle="Validation « UA »" error="La valeur inscrite ne correspond pas aux valeurs pré-établies" sqref="G5" xr:uid="{4378EDA4-D2F4-4F94-B0A2-F66EDB022DA1}">
      <formula1>UA</formula1>
    </dataValidation>
    <dataValidation type="custom" allowBlank="1" showInputMessage="1" showErrorMessage="1" errorTitle="Validation « PF »" error="La valeur inscrite doit être numérique_x000a_et être un nombre entier ≥ 0 et ≤ 100" sqref="G19" xr:uid="{AE8C1449-C1AE-4DB2-98C1-07DA0EA2D040}">
      <formula1>AND((ROUND($G$19,2)=$G$19),$G$19&gt;=0,$G$19&lt;=1)</formula1>
    </dataValidation>
    <dataValidation type="whole" allowBlank="1" showInputMessage="1" showErrorMessage="1" errorTitle="Validation « NbMSCROP »" error="La valeur inscrite doit être numérique et être un nombre entier entier ≥ 0 et ≤ 8" sqref="G20" xr:uid="{3EDE0634-7A57-4B5F-A2E9-EE2F7D18CD13}">
      <formula1>0</formula1>
      <formula2>8</formula2>
    </dataValidation>
    <dataValidation type="custom" allowBlank="1" showInputMessage="1" showErrorMessage="1" errorTitle="Validation « Km délimités »" error="La valeur inscrite doit être numérique, positive et avoir un maximum de trois décimales" sqref="G31" xr:uid="{D48ACE49-6672-4E48-A713-E405454F8BCF}">
      <formula1>AND((ROUND(G31,3)=G31),G31&gt;=0,G31&lt;=5000)</formula1>
    </dataValidation>
    <dataValidation allowBlank="1" showInputMessage="1" showErrorMessage="1" promptTitle="Information" prompt="La date du jour est inscrite. Il est toutefois possible de modifier la valeur." sqref="G76:G77" xr:uid="{909F5354-B259-4FA6-B070-14A1E415E12A}"/>
    <dataValidation type="custom" allowBlank="1" showInputMessage="1" showErrorMessage="1" errorTitle="Validation « Superficie »" error="La valeur inscrite doit être numérique, positive et avoir un maximum de deux décimales" sqref="G16" xr:uid="{A6B5392F-FA70-4982-8C6E-6CE32948E4F5}">
      <formula1>AND((ROUND($G$16,2)=$G$16),$G$16&gt;=0,$G$16&lt;=9999)</formula1>
    </dataValidation>
  </dataValidations>
  <pageMargins left="0.70866141732283472" right="0.70866141732283472" top="0.74803149606299213" bottom="0.74803149606299213" header="0.31496062992125984" footer="0.31496062992125984"/>
  <pageSetup paperSize="5" scale="64" fitToHeight="0" orientation="portrait" r:id="rId1"/>
  <headerFooter>
    <oddHeader>&amp;CVersion 3 : 2025-09-09</oddHeader>
    <oddFooter>&amp;L&amp;A&amp;C&amp;"-,Gras"&amp;KFF0000Ce document comporte &amp;N pages&amp;R&amp;P de &amp;N</oddFooter>
  </headerFooter>
  <rowBreaks count="1" manualBreakCount="1">
    <brk id="40" max="6" man="1"/>
  </rowBreaks>
  <drawing r:id="rId2"/>
  <legacyDrawing r:id="rId3"/>
  <controls>
    <mc:AlternateContent xmlns:mc="http://schemas.openxmlformats.org/markup-compatibility/2006">
      <mc:Choice Requires="x14">
        <control shapeId="37890" r:id="rId4" name="CheckBox1">
          <controlPr defaultSize="0" autoFill="0" autoLine="0" autoPict="0" r:id="rId5">
            <anchor moveWithCells="1">
              <from>
                <xdr:col>7</xdr:col>
                <xdr:colOff>571500</xdr:colOff>
                <xdr:row>1</xdr:row>
                <xdr:rowOff>1276350</xdr:rowOff>
              </from>
              <to>
                <xdr:col>9</xdr:col>
                <xdr:colOff>228600</xdr:colOff>
                <xdr:row>1</xdr:row>
                <xdr:rowOff>1914525</xdr:rowOff>
              </to>
            </anchor>
          </controlPr>
        </control>
      </mc:Choice>
      <mc:Fallback>
        <control shapeId="37890" r:id="rId4" name="CheckBox1"/>
      </mc:Fallback>
    </mc:AlternateContent>
    <mc:AlternateContent xmlns:mc="http://schemas.openxmlformats.org/markup-compatibility/2006">
      <mc:Choice Requires="x14">
        <control shapeId="37889" r:id="rId6" name="Button 1">
          <controlPr defaultSize="0" print="0" autoFill="0" autoPict="0" macro="[0]!MART_effacervaleurcellules_couleur_blanc">
            <anchor moveWithCells="1">
              <from>
                <xdr:col>7</xdr:col>
                <xdr:colOff>552450</xdr:colOff>
                <xdr:row>1</xdr:row>
                <xdr:rowOff>400050</xdr:rowOff>
              </from>
              <to>
                <xdr:col>9</xdr:col>
                <xdr:colOff>171450</xdr:colOff>
                <xdr:row>1</xdr:row>
                <xdr:rowOff>1047750</xdr:rowOff>
              </to>
            </anchor>
          </controlPr>
        </control>
      </mc:Choice>
    </mc:AlternateContent>
    <mc:AlternateContent xmlns:mc="http://schemas.openxmlformats.org/markup-compatibility/2006">
      <mc:Choice Requires="x14">
        <control shapeId="37891" r:id="rId7" name="Button 3">
          <controlPr defaultSize="0" print="0" autoFill="0" autoPict="0">
            <anchor moveWithCells="1">
              <from>
                <xdr:col>7</xdr:col>
                <xdr:colOff>628650</xdr:colOff>
                <xdr:row>1</xdr:row>
                <xdr:rowOff>2152650</xdr:rowOff>
              </from>
              <to>
                <xdr:col>9</xdr:col>
                <xdr:colOff>266700</xdr:colOff>
                <xdr:row>3</xdr:row>
                <xdr:rowOff>180975</xdr:rowOff>
              </to>
            </anchor>
          </controlPr>
        </control>
      </mc:Choice>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15">
    <pageSetUpPr fitToPage="1"/>
  </sheetPr>
  <dimension ref="A1:AW57"/>
  <sheetViews>
    <sheetView topLeftCell="A4" zoomScale="70" zoomScaleNormal="70" workbookViewId="0">
      <selection activeCell="AW27" sqref="AW27"/>
    </sheetView>
  </sheetViews>
  <sheetFormatPr baseColWidth="10" defaultColWidth="11.5703125" defaultRowHeight="15" x14ac:dyDescent="0.25"/>
  <cols>
    <col min="1" max="1" width="8.140625" style="50" customWidth="1"/>
    <col min="2" max="2" width="2.7109375" style="50" customWidth="1"/>
    <col min="3" max="3" width="3.7109375" style="50" customWidth="1"/>
    <col min="4" max="4" width="8.7109375" style="50" customWidth="1"/>
    <col min="5" max="5" width="3.7109375" style="50" customWidth="1"/>
    <col min="6" max="6" width="8.7109375" style="50" customWidth="1"/>
    <col min="7" max="7" width="3.7109375" style="50" customWidth="1"/>
    <col min="8" max="8" width="8.7109375" style="50" customWidth="1"/>
    <col min="9" max="9" width="3.7109375" style="50" customWidth="1"/>
    <col min="10" max="10" width="2.5703125" style="51" customWidth="1"/>
    <col min="11" max="11" width="1.7109375" style="50" customWidth="1"/>
    <col min="12" max="12" width="2.7109375" style="50" customWidth="1"/>
    <col min="13" max="13" width="3.42578125" style="50" customWidth="1"/>
    <col min="14" max="14" width="3.28515625" style="50" customWidth="1"/>
    <col min="15" max="15" width="6.140625" style="50" customWidth="1"/>
    <col min="16" max="16" width="2.7109375" style="50" customWidth="1"/>
    <col min="17" max="17" width="4.140625" style="50" customWidth="1"/>
    <col min="18" max="18" width="6.7109375" style="50" customWidth="1"/>
    <col min="19" max="19" width="4.28515625" style="50" customWidth="1"/>
    <col min="20" max="20" width="8.5703125" style="51" customWidth="1"/>
    <col min="21" max="21" width="37" style="50" customWidth="1"/>
    <col min="22" max="22" width="1.7109375" style="50" customWidth="1"/>
    <col min="23" max="23" width="2.7109375" style="50" customWidth="1"/>
    <col min="24" max="24" width="3.7109375" style="50" customWidth="1"/>
    <col min="25" max="25" width="8.7109375" style="50" customWidth="1"/>
    <col min="26" max="26" width="3.7109375" style="50" customWidth="1"/>
    <col min="27" max="27" width="9.28515625" style="50" customWidth="1"/>
    <col min="28" max="28" width="3.7109375" style="50" customWidth="1"/>
    <col min="29" max="29" width="8.7109375" style="50" customWidth="1"/>
    <col min="30" max="30" width="3.7109375" style="50" customWidth="1"/>
    <col min="31" max="31" width="2.28515625" style="50" customWidth="1"/>
    <col min="32" max="32" width="3.7109375" style="50" customWidth="1"/>
    <col min="33" max="33" width="3.28515625" style="50" customWidth="1"/>
    <col min="34" max="34" width="3.42578125" style="50" customWidth="1"/>
    <col min="35" max="35" width="3.28515625" style="50" customWidth="1"/>
    <col min="36" max="36" width="6.140625" style="50" customWidth="1"/>
    <col min="37" max="37" width="2.7109375" style="50" customWidth="1"/>
    <col min="38" max="38" width="1.7109375" style="50" customWidth="1"/>
    <col min="39" max="39" width="6.28515625" style="50" customWidth="1"/>
    <col min="40" max="40" width="4.28515625" style="50" customWidth="1"/>
    <col min="41" max="41" width="8.5703125" style="50" customWidth="1"/>
    <col min="42" max="42" width="7.85546875" style="50" customWidth="1"/>
    <col min="43" max="43" width="2.5703125" style="50" customWidth="1"/>
    <col min="44" max="44" width="4.28515625" style="50" customWidth="1"/>
    <col min="45" max="45" width="8.5703125" style="50" customWidth="1"/>
    <col min="46" max="46" width="2.7109375" style="50" customWidth="1"/>
    <col min="47" max="47" width="3.7109375" style="50" customWidth="1"/>
    <col min="48" max="48" width="8.7109375" style="50" customWidth="1"/>
    <col min="49" max="49" width="3.7109375" style="50" customWidth="1"/>
    <col min="50" max="16384" width="11.5703125" style="50"/>
  </cols>
  <sheetData>
    <row r="1" spans="1:49" ht="21" x14ac:dyDescent="0.35">
      <c r="A1" s="1240" t="s">
        <v>367</v>
      </c>
      <c r="B1" s="1240"/>
      <c r="C1" s="1240"/>
      <c r="D1" s="1240"/>
      <c r="E1" s="1240"/>
      <c r="F1" s="1240"/>
      <c r="G1" s="1240"/>
      <c r="H1" s="1240"/>
      <c r="I1" s="1240"/>
      <c r="J1" s="1240"/>
      <c r="K1" s="1240"/>
      <c r="L1" s="1240"/>
      <c r="M1" s="1240"/>
      <c r="N1" s="1240"/>
      <c r="O1" s="1240"/>
      <c r="P1" s="1240"/>
      <c r="Q1" s="1240"/>
      <c r="R1" s="1240"/>
      <c r="S1" s="1240"/>
      <c r="T1" s="1240"/>
      <c r="U1" s="1240"/>
      <c r="V1" s="1240"/>
      <c r="W1" s="1240"/>
      <c r="X1" s="1240"/>
      <c r="Y1" s="1240"/>
      <c r="Z1" s="1240"/>
      <c r="AA1" s="1240"/>
    </row>
    <row r="2" spans="1:49" ht="10.9" customHeight="1" x14ac:dyDescent="0.3">
      <c r="A2" s="262"/>
      <c r="B2" s="262"/>
      <c r="C2" s="262"/>
      <c r="D2" s="262"/>
      <c r="E2" s="262"/>
      <c r="F2" s="262"/>
      <c r="G2" s="262"/>
      <c r="H2" s="262"/>
      <c r="I2" s="262"/>
      <c r="J2" s="262"/>
      <c r="K2" s="262"/>
      <c r="L2" s="262"/>
      <c r="M2" s="262"/>
      <c r="N2" s="262"/>
      <c r="O2" s="262"/>
      <c r="P2" s="262"/>
      <c r="Q2" s="262"/>
      <c r="R2" s="262"/>
      <c r="S2" s="262"/>
      <c r="T2" s="262"/>
      <c r="U2" s="262"/>
      <c r="V2" s="262"/>
      <c r="W2" s="262"/>
      <c r="X2" s="262"/>
      <c r="Y2" s="262"/>
      <c r="Z2" s="262"/>
      <c r="AA2" s="262"/>
    </row>
    <row r="3" spans="1:49" ht="19.5" thickBot="1" x14ac:dyDescent="0.35">
      <c r="A3" s="262" t="s">
        <v>368</v>
      </c>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2"/>
    </row>
    <row r="4" spans="1:49" ht="18.75" x14ac:dyDescent="0.3">
      <c r="A4" s="1241" t="s">
        <v>369</v>
      </c>
      <c r="B4" s="1242"/>
      <c r="C4" s="263" t="s">
        <v>370</v>
      </c>
      <c r="D4" s="286"/>
      <c r="E4" s="286"/>
      <c r="F4" s="286"/>
      <c r="G4" s="286"/>
      <c r="H4" s="286"/>
      <c r="I4" s="286"/>
      <c r="J4" s="286"/>
      <c r="K4" s="286"/>
      <c r="L4" s="286"/>
      <c r="M4" s="286"/>
      <c r="N4" s="286"/>
      <c r="O4" s="286"/>
      <c r="P4" s="286"/>
      <c r="Q4" s="286"/>
      <c r="R4" s="286"/>
      <c r="S4" s="286"/>
      <c r="T4" s="286"/>
      <c r="U4" s="286"/>
      <c r="V4" s="286"/>
      <c r="W4" s="286"/>
      <c r="X4" s="286"/>
      <c r="Y4" s="286"/>
      <c r="Z4" s="286"/>
      <c r="AA4" s="286"/>
      <c r="AB4" s="151"/>
      <c r="AC4" s="151"/>
      <c r="AD4" s="151"/>
      <c r="AE4" s="151"/>
      <c r="AF4" s="151"/>
      <c r="AG4" s="152"/>
    </row>
    <row r="5" spans="1:49" ht="18.75" x14ac:dyDescent="0.3">
      <c r="A5" s="1243"/>
      <c r="B5" s="1244"/>
      <c r="C5" s="265" t="s">
        <v>371</v>
      </c>
      <c r="D5" s="266"/>
      <c r="E5" s="266"/>
      <c r="F5" s="266"/>
      <c r="G5" s="266"/>
      <c r="H5" s="266"/>
      <c r="I5" s="266"/>
      <c r="J5" s="266"/>
      <c r="K5" s="266"/>
      <c r="L5" s="266"/>
      <c r="M5" s="266"/>
      <c r="N5" s="266"/>
      <c r="O5" s="266"/>
      <c r="P5" s="266"/>
      <c r="Q5" s="266"/>
      <c r="R5" s="266"/>
      <c r="S5" s="266"/>
      <c r="T5" s="266"/>
      <c r="U5" s="266"/>
      <c r="V5" s="267"/>
      <c r="W5" s="267"/>
      <c r="X5" s="267"/>
      <c r="Y5" s="267"/>
      <c r="Z5" s="267"/>
      <c r="AA5" s="267"/>
      <c r="AB5" s="51"/>
      <c r="AC5" s="51"/>
      <c r="AD5" s="51"/>
      <c r="AE5" s="51"/>
      <c r="AF5" s="51"/>
      <c r="AG5" s="144"/>
    </row>
    <row r="6" spans="1:49" ht="18.75" x14ac:dyDescent="0.3">
      <c r="A6" s="1243"/>
      <c r="B6" s="1244"/>
      <c r="C6" s="265" t="s">
        <v>372</v>
      </c>
      <c r="D6" s="266"/>
      <c r="E6" s="266"/>
      <c r="F6" s="266"/>
      <c r="G6" s="266"/>
      <c r="H6" s="266"/>
      <c r="I6" s="266"/>
      <c r="J6" s="266"/>
      <c r="K6" s="266"/>
      <c r="L6" s="266"/>
      <c r="M6" s="266"/>
      <c r="N6" s="266"/>
      <c r="O6" s="266"/>
      <c r="P6" s="266"/>
      <c r="Q6" s="266"/>
      <c r="R6" s="266"/>
      <c r="S6" s="266"/>
      <c r="T6" s="266"/>
      <c r="U6" s="266"/>
      <c r="V6" s="267"/>
      <c r="W6" s="267"/>
      <c r="X6" s="267"/>
      <c r="Y6" s="267"/>
      <c r="Z6" s="267"/>
      <c r="AA6" s="267"/>
      <c r="AB6" s="51"/>
      <c r="AC6" s="51"/>
      <c r="AD6" s="51"/>
      <c r="AE6" s="51"/>
      <c r="AF6" s="51"/>
      <c r="AG6" s="144"/>
    </row>
    <row r="7" spans="1:49" ht="18.75" x14ac:dyDescent="0.3">
      <c r="A7" s="268"/>
      <c r="B7" s="267"/>
      <c r="C7" s="269" t="s">
        <v>373</v>
      </c>
      <c r="D7" s="267"/>
      <c r="E7" s="267"/>
      <c r="F7" s="267"/>
      <c r="G7" s="267"/>
      <c r="H7" s="267"/>
      <c r="I7" s="267"/>
      <c r="J7" s="267"/>
      <c r="K7" s="267"/>
      <c r="L7" s="267"/>
      <c r="M7" s="267"/>
      <c r="N7" s="267"/>
      <c r="O7" s="267"/>
      <c r="P7" s="267"/>
      <c r="Q7" s="267"/>
      <c r="R7" s="267"/>
      <c r="S7" s="267"/>
      <c r="T7" s="267"/>
      <c r="U7" s="267"/>
      <c r="V7" s="267"/>
      <c r="W7" s="267"/>
      <c r="X7" s="267"/>
      <c r="Y7" s="267"/>
      <c r="Z7" s="267"/>
      <c r="AA7" s="267"/>
      <c r="AB7" s="51"/>
      <c r="AC7" s="51"/>
      <c r="AD7" s="51"/>
      <c r="AE7" s="51"/>
      <c r="AF7" s="51"/>
      <c r="AG7" s="144"/>
    </row>
    <row r="8" spans="1:49" ht="19.5" thickBot="1" x14ac:dyDescent="0.35">
      <c r="A8" s="1245" t="s">
        <v>374</v>
      </c>
      <c r="B8" s="1246"/>
      <c r="C8" s="270" t="s">
        <v>375</v>
      </c>
      <c r="D8" s="287"/>
      <c r="E8" s="287"/>
      <c r="F8" s="287"/>
      <c r="G8" s="287"/>
      <c r="H8" s="287"/>
      <c r="I8" s="287"/>
      <c r="J8" s="287"/>
      <c r="K8" s="287"/>
      <c r="L8" s="287"/>
      <c r="M8" s="287"/>
      <c r="N8" s="287"/>
      <c r="O8" s="287"/>
      <c r="P8" s="287"/>
      <c r="Q8" s="287"/>
      <c r="R8" s="287"/>
      <c r="S8" s="287"/>
      <c r="T8" s="287"/>
      <c r="U8" s="287"/>
      <c r="V8" s="287"/>
      <c r="W8" s="287"/>
      <c r="X8" s="287"/>
      <c r="Y8" s="287"/>
      <c r="Z8" s="287"/>
      <c r="AA8" s="287"/>
      <c r="AB8" s="156"/>
      <c r="AC8" s="156"/>
      <c r="AD8" s="156"/>
      <c r="AE8" s="156"/>
      <c r="AF8" s="156"/>
      <c r="AG8" s="157"/>
    </row>
    <row r="9" spans="1:49" ht="18.75" x14ac:dyDescent="0.3">
      <c r="A9" s="262"/>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row>
    <row r="10" spans="1:49" ht="21" x14ac:dyDescent="0.3">
      <c r="A10" s="274" t="s">
        <v>376</v>
      </c>
      <c r="H10" s="262"/>
      <c r="I10" s="262"/>
      <c r="J10" s="262"/>
      <c r="K10" s="262"/>
      <c r="L10" s="262"/>
      <c r="M10" s="262"/>
      <c r="N10" s="262"/>
      <c r="O10" s="262"/>
      <c r="P10" s="262"/>
      <c r="Q10" s="262"/>
      <c r="T10" s="50"/>
      <c r="V10" s="274" t="s">
        <v>377</v>
      </c>
      <c r="W10" s="262"/>
      <c r="X10" s="262"/>
      <c r="Y10" s="262"/>
      <c r="Z10" s="262"/>
      <c r="AA10" s="262"/>
      <c r="AB10" s="262"/>
      <c r="AC10" s="262"/>
      <c r="AD10" s="262"/>
      <c r="AE10" s="262"/>
      <c r="AF10" s="262"/>
      <c r="AG10" s="262"/>
      <c r="AH10" s="262"/>
      <c r="AI10" s="262"/>
      <c r="AJ10" s="262"/>
    </row>
    <row r="11" spans="1:49" ht="19.5" thickBot="1" x14ac:dyDescent="0.35">
      <c r="A11" s="262"/>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262"/>
      <c r="AR11" s="51"/>
      <c r="AS11" s="51"/>
      <c r="AT11" s="51"/>
      <c r="AU11" s="51"/>
      <c r="AV11" s="51"/>
      <c r="AW11" s="51"/>
    </row>
    <row r="12" spans="1:49" ht="19.5" thickBot="1" x14ac:dyDescent="0.35">
      <c r="A12" s="262"/>
      <c r="B12" s="1247"/>
      <c r="C12" s="1248"/>
      <c r="D12" s="1248"/>
      <c r="E12" s="1248"/>
      <c r="F12" s="1248"/>
      <c r="G12" s="1248"/>
      <c r="H12" s="1248"/>
      <c r="I12" s="1248"/>
      <c r="J12" s="1249"/>
      <c r="K12" s="262"/>
      <c r="L12" s="262"/>
      <c r="M12" s="262"/>
      <c r="N12" s="262"/>
      <c r="O12" s="262"/>
      <c r="P12" s="262"/>
      <c r="Q12" s="262"/>
      <c r="R12" s="262"/>
      <c r="S12" s="262"/>
      <c r="T12" s="262"/>
      <c r="U12" s="262"/>
      <c r="W12" s="1247"/>
      <c r="X12" s="1248"/>
      <c r="Y12" s="1248"/>
      <c r="Z12" s="1248"/>
      <c r="AA12" s="1248"/>
      <c r="AB12" s="1248"/>
      <c r="AC12" s="1248"/>
      <c r="AD12" s="1248"/>
      <c r="AE12" s="1248"/>
      <c r="AF12" s="1248"/>
      <c r="AG12" s="1248"/>
      <c r="AH12" s="1248"/>
      <c r="AI12" s="1248"/>
      <c r="AJ12" s="1248"/>
      <c r="AK12" s="1249"/>
      <c r="AL12" s="262"/>
      <c r="AM12" s="262"/>
      <c r="AN12" s="262"/>
      <c r="AO12" s="262"/>
      <c r="AP12" s="262"/>
      <c r="AQ12" s="262"/>
      <c r="AR12" s="51"/>
      <c r="AS12" s="51"/>
      <c r="AT12" s="51"/>
      <c r="AU12" s="51"/>
      <c r="AV12" s="51"/>
      <c r="AW12" s="51"/>
    </row>
    <row r="13" spans="1:49" ht="18.75" x14ac:dyDescent="0.3">
      <c r="A13" s="262"/>
      <c r="B13" s="62"/>
      <c r="C13" s="63"/>
      <c r="D13" s="64"/>
      <c r="E13" s="65"/>
      <c r="F13" s="64"/>
      <c r="G13" s="65"/>
      <c r="H13" s="64"/>
      <c r="I13" s="66"/>
      <c r="J13" s="67"/>
      <c r="K13" s="262"/>
      <c r="L13" s="262"/>
      <c r="M13" s="262"/>
      <c r="N13" s="262"/>
      <c r="O13" s="262"/>
      <c r="P13" s="262"/>
      <c r="Q13" s="262"/>
      <c r="R13" s="262"/>
      <c r="S13" s="262"/>
      <c r="T13" s="262"/>
      <c r="U13" s="262"/>
      <c r="W13" s="62"/>
      <c r="X13" s="63"/>
      <c r="Y13" s="65"/>
      <c r="Z13" s="64"/>
      <c r="AA13" s="64"/>
      <c r="AB13" s="65"/>
      <c r="AC13" s="65"/>
      <c r="AD13" s="64"/>
      <c r="AE13" s="64"/>
      <c r="AF13" s="64"/>
      <c r="AG13" s="64"/>
      <c r="AH13" s="65"/>
      <c r="AI13" s="65"/>
      <c r="AJ13" s="66"/>
      <c r="AK13" s="67"/>
      <c r="AL13" s="262"/>
      <c r="AM13" s="262"/>
      <c r="AN13" s="262"/>
      <c r="AO13" s="262"/>
      <c r="AP13" s="262"/>
      <c r="AQ13" s="262"/>
      <c r="AR13" s="51"/>
      <c r="AS13" s="1233"/>
      <c r="AT13" s="1233"/>
      <c r="AU13" s="1233"/>
      <c r="AV13" s="1233"/>
      <c r="AW13" s="1233"/>
    </row>
    <row r="14" spans="1:49" ht="18.75" x14ac:dyDescent="0.3">
      <c r="A14" s="262"/>
      <c r="B14" s="62"/>
      <c r="C14" s="68"/>
      <c r="D14" s="69"/>
      <c r="E14" s="70"/>
      <c r="F14" s="69"/>
      <c r="G14" s="70"/>
      <c r="H14" s="69"/>
      <c r="I14" s="71"/>
      <c r="J14" s="67"/>
      <c r="K14" s="262"/>
      <c r="L14" s="262"/>
      <c r="M14" s="262"/>
      <c r="N14" s="262"/>
      <c r="O14" s="262"/>
      <c r="P14" s="262"/>
      <c r="Q14" s="262"/>
      <c r="R14" s="262"/>
      <c r="S14" s="262"/>
      <c r="T14" s="262"/>
      <c r="U14" s="262"/>
      <c r="W14" s="62"/>
      <c r="X14" s="68"/>
      <c r="Y14" s="70"/>
      <c r="Z14" s="69"/>
      <c r="AA14" s="69"/>
      <c r="AB14" s="70"/>
      <c r="AC14" s="70"/>
      <c r="AD14" s="69"/>
      <c r="AE14" s="69"/>
      <c r="AF14" s="69"/>
      <c r="AG14" s="69"/>
      <c r="AH14" s="70"/>
      <c r="AI14" s="70"/>
      <c r="AJ14" s="71"/>
      <c r="AK14" s="67"/>
      <c r="AL14" s="262"/>
      <c r="AM14" s="262"/>
      <c r="AN14" s="262"/>
      <c r="AO14" s="262"/>
      <c r="AP14" s="262"/>
      <c r="AQ14" s="262"/>
      <c r="AR14" s="51"/>
      <c r="AS14" s="1233"/>
      <c r="AT14" s="1233"/>
      <c r="AU14" s="1233"/>
      <c r="AV14" s="1233"/>
      <c r="AW14" s="1233"/>
    </row>
    <row r="15" spans="1:49" ht="18" customHeight="1" thickBot="1" x14ac:dyDescent="0.35">
      <c r="A15" s="262"/>
      <c r="B15" s="62"/>
      <c r="C15" s="68"/>
      <c r="D15" s="69"/>
      <c r="E15" s="70"/>
      <c r="F15" s="69"/>
      <c r="G15" s="70"/>
      <c r="H15" s="69"/>
      <c r="I15" s="71"/>
      <c r="J15" s="67"/>
      <c r="K15" s="262"/>
      <c r="L15" s="262"/>
      <c r="M15" s="262"/>
      <c r="N15" s="1218"/>
      <c r="O15" s="1232"/>
      <c r="P15" s="1232"/>
      <c r="Q15" s="1232"/>
      <c r="R15" s="288"/>
      <c r="S15" s="288"/>
      <c r="T15" s="288"/>
      <c r="U15" s="262"/>
      <c r="W15" s="62"/>
      <c r="X15" s="68"/>
      <c r="Y15" s="70"/>
      <c r="Z15" s="69"/>
      <c r="AA15" s="69"/>
      <c r="AB15" s="70"/>
      <c r="AC15" s="70"/>
      <c r="AD15" s="69"/>
      <c r="AE15" s="69"/>
      <c r="AF15" s="69"/>
      <c r="AG15" s="69"/>
      <c r="AH15" s="70"/>
      <c r="AI15" s="70"/>
      <c r="AJ15" s="71"/>
      <c r="AK15" s="67"/>
      <c r="AL15" s="262"/>
      <c r="AM15" s="51"/>
      <c r="AN15" s="1218"/>
      <c r="AO15" s="1232"/>
      <c r="AP15" s="1232"/>
      <c r="AQ15" s="1232"/>
      <c r="AR15" s="51"/>
      <c r="AS15" s="51"/>
      <c r="AT15" s="51"/>
      <c r="AU15" s="51"/>
      <c r="AV15" s="51"/>
      <c r="AW15" s="51"/>
    </row>
    <row r="16" spans="1:49" ht="28.15" customHeight="1" thickBot="1" x14ac:dyDescent="0.35">
      <c r="A16" s="262"/>
      <c r="B16" s="62"/>
      <c r="C16" s="68"/>
      <c r="D16" s="69"/>
      <c r="E16" s="70"/>
      <c r="F16" s="69"/>
      <c r="G16" s="70"/>
      <c r="H16" s="69"/>
      <c r="I16" s="71"/>
      <c r="J16" s="67"/>
      <c r="K16" s="262"/>
      <c r="L16" s="1234" t="s">
        <v>703</v>
      </c>
      <c r="M16" s="1235"/>
      <c r="N16" s="279" t="s">
        <v>704</v>
      </c>
      <c r="T16" s="50"/>
      <c r="U16" s="262"/>
      <c r="W16" s="62"/>
      <c r="X16" s="68"/>
      <c r="Y16" s="70"/>
      <c r="Z16" s="69"/>
      <c r="AA16" s="69"/>
      <c r="AB16" s="70"/>
      <c r="AC16" s="70"/>
      <c r="AD16" s="69"/>
      <c r="AE16" s="69"/>
      <c r="AF16" s="69"/>
      <c r="AG16" s="69"/>
      <c r="AH16" s="70"/>
      <c r="AI16" s="70"/>
      <c r="AJ16" s="71"/>
      <c r="AK16" s="67"/>
      <c r="AL16" s="262"/>
      <c r="AM16" s="291" t="s">
        <v>703</v>
      </c>
      <c r="AN16" s="279" t="s">
        <v>704</v>
      </c>
      <c r="AU16" s="51"/>
    </row>
    <row r="17" spans="1:47" ht="28.15" customHeight="1" thickBot="1" x14ac:dyDescent="0.35">
      <c r="A17" s="262"/>
      <c r="B17" s="62"/>
      <c r="C17" s="68"/>
      <c r="D17" s="69"/>
      <c r="E17" s="70"/>
      <c r="F17" s="69"/>
      <c r="G17" s="70"/>
      <c r="H17" s="69"/>
      <c r="I17" s="71"/>
      <c r="J17" s="67"/>
      <c r="K17" s="262"/>
      <c r="L17" s="1236" t="s">
        <v>705</v>
      </c>
      <c r="M17" s="1237"/>
      <c r="N17" s="279" t="s">
        <v>922</v>
      </c>
      <c r="T17" s="50"/>
      <c r="U17" s="262"/>
      <c r="W17" s="62"/>
      <c r="X17" s="68"/>
      <c r="Y17" s="70"/>
      <c r="Z17" s="69"/>
      <c r="AA17" s="69"/>
      <c r="AB17" s="70"/>
      <c r="AC17" s="70"/>
      <c r="AD17" s="69"/>
      <c r="AE17" s="69"/>
      <c r="AF17" s="69"/>
      <c r="AG17" s="69"/>
      <c r="AH17" s="70"/>
      <c r="AI17" s="70"/>
      <c r="AJ17" s="71"/>
      <c r="AK17" s="67"/>
      <c r="AL17" s="262"/>
      <c r="AM17" s="292" t="s">
        <v>705</v>
      </c>
      <c r="AN17" s="279" t="s">
        <v>922</v>
      </c>
      <c r="AU17" s="51"/>
    </row>
    <row r="18" spans="1:47" ht="28.15" customHeight="1" thickBot="1" x14ac:dyDescent="0.3">
      <c r="B18" s="62"/>
      <c r="C18" s="68"/>
      <c r="D18" s="69"/>
      <c r="E18" s="70"/>
      <c r="F18" s="69"/>
      <c r="G18" s="70"/>
      <c r="H18" s="69"/>
      <c r="I18" s="71"/>
      <c r="J18" s="67"/>
      <c r="L18" s="1238" t="s">
        <v>706</v>
      </c>
      <c r="M18" s="1239"/>
      <c r="N18" s="279" t="s">
        <v>389</v>
      </c>
      <c r="T18" s="50"/>
      <c r="W18" s="62"/>
      <c r="X18" s="68"/>
      <c r="Y18" s="70"/>
      <c r="Z18" s="69"/>
      <c r="AA18" s="69"/>
      <c r="AB18" s="70"/>
      <c r="AC18" s="70"/>
      <c r="AD18" s="69"/>
      <c r="AE18" s="69"/>
      <c r="AF18" s="69"/>
      <c r="AG18" s="69"/>
      <c r="AH18" s="70"/>
      <c r="AI18" s="70"/>
      <c r="AJ18" s="71"/>
      <c r="AK18" s="67"/>
      <c r="AM18" s="293" t="s">
        <v>706</v>
      </c>
      <c r="AN18" s="279" t="s">
        <v>707</v>
      </c>
      <c r="AU18" s="51"/>
    </row>
    <row r="19" spans="1:47" ht="28.15" customHeight="1" thickBot="1" x14ac:dyDescent="0.3">
      <c r="B19" s="62"/>
      <c r="C19" s="68"/>
      <c r="D19" s="294" t="s">
        <v>708</v>
      </c>
      <c r="E19" s="295"/>
      <c r="F19" s="294" t="s">
        <v>708</v>
      </c>
      <c r="G19" s="295"/>
      <c r="H19" s="294" t="s">
        <v>708</v>
      </c>
      <c r="I19" s="71"/>
      <c r="J19" s="67"/>
      <c r="L19" s="1219"/>
      <c r="M19" s="1220"/>
      <c r="N19" s="279" t="s">
        <v>709</v>
      </c>
      <c r="T19" s="50"/>
      <c r="W19" s="62"/>
      <c r="X19" s="68"/>
      <c r="Y19" s="70"/>
      <c r="Z19" s="294" t="s">
        <v>379</v>
      </c>
      <c r="AA19" s="296" t="s">
        <v>379</v>
      </c>
      <c r="AB19" s="295"/>
      <c r="AC19" s="295"/>
      <c r="AD19" s="294" t="s">
        <v>379</v>
      </c>
      <c r="AE19" s="297"/>
      <c r="AF19" s="1221" t="s">
        <v>379</v>
      </c>
      <c r="AG19" s="1221"/>
      <c r="AH19" s="70"/>
      <c r="AI19" s="70"/>
      <c r="AJ19" s="71"/>
      <c r="AK19" s="67"/>
      <c r="AM19" s="298"/>
      <c r="AN19" s="279" t="s">
        <v>709</v>
      </c>
      <c r="AU19" s="51"/>
    </row>
    <row r="20" spans="1:47" x14ac:dyDescent="0.25">
      <c r="B20" s="62"/>
      <c r="C20" s="68"/>
      <c r="D20" s="69"/>
      <c r="E20" s="70"/>
      <c r="F20" s="69"/>
      <c r="G20" s="70"/>
      <c r="H20" s="69"/>
      <c r="I20" s="71"/>
      <c r="J20" s="67"/>
      <c r="T20" s="50"/>
      <c r="W20" s="62"/>
      <c r="X20" s="68"/>
      <c r="Y20" s="70"/>
      <c r="Z20" s="69"/>
      <c r="AA20" s="69"/>
      <c r="AB20" s="70"/>
      <c r="AC20" s="70"/>
      <c r="AD20" s="69"/>
      <c r="AE20" s="69"/>
      <c r="AF20" s="69"/>
      <c r="AG20" s="69"/>
      <c r="AH20" s="70"/>
      <c r="AI20" s="70"/>
      <c r="AJ20" s="71"/>
      <c r="AK20" s="67"/>
      <c r="AU20" s="51"/>
    </row>
    <row r="21" spans="1:47" x14ac:dyDescent="0.25">
      <c r="B21" s="62"/>
      <c r="C21" s="68"/>
      <c r="D21" s="69"/>
      <c r="E21" s="70"/>
      <c r="F21" s="69"/>
      <c r="G21" s="70"/>
      <c r="H21" s="69"/>
      <c r="I21" s="71"/>
      <c r="J21" s="67"/>
      <c r="T21" s="50"/>
      <c r="W21" s="62"/>
      <c r="X21" s="68"/>
      <c r="Y21" s="70"/>
      <c r="Z21" s="69"/>
      <c r="AA21" s="69"/>
      <c r="AB21" s="70"/>
      <c r="AC21" s="70"/>
      <c r="AD21" s="69"/>
      <c r="AE21" s="69"/>
      <c r="AF21" s="69"/>
      <c r="AG21" s="69"/>
      <c r="AH21" s="70"/>
      <c r="AI21" s="70"/>
      <c r="AJ21" s="71"/>
      <c r="AK21" s="67"/>
      <c r="AU21" s="51"/>
    </row>
    <row r="22" spans="1:47" x14ac:dyDescent="0.25">
      <c r="B22" s="62"/>
      <c r="C22" s="68"/>
      <c r="D22" s="69"/>
      <c r="E22" s="70"/>
      <c r="F22" s="69"/>
      <c r="G22" s="70"/>
      <c r="H22" s="69"/>
      <c r="I22" s="71"/>
      <c r="J22" s="67"/>
      <c r="L22" s="278" t="s">
        <v>710</v>
      </c>
      <c r="N22" s="278"/>
      <c r="O22" s="278"/>
      <c r="P22" s="278"/>
      <c r="Q22" s="278"/>
      <c r="R22" s="278"/>
      <c r="S22" s="278"/>
      <c r="T22" s="278"/>
      <c r="W22" s="62"/>
      <c r="X22" s="68"/>
      <c r="Y22" s="70"/>
      <c r="Z22" s="69"/>
      <c r="AA22" s="69"/>
      <c r="AB22" s="70"/>
      <c r="AC22" s="70"/>
      <c r="AD22" s="69"/>
      <c r="AE22" s="69"/>
      <c r="AF22" s="69"/>
      <c r="AG22" s="69"/>
      <c r="AH22" s="70"/>
      <c r="AI22" s="70"/>
      <c r="AJ22" s="71"/>
      <c r="AK22" s="67"/>
      <c r="AM22" s="278" t="s">
        <v>710</v>
      </c>
      <c r="AN22" s="278"/>
      <c r="AO22" s="278"/>
      <c r="AP22" s="278"/>
      <c r="AQ22" s="278"/>
      <c r="AU22" s="51"/>
    </row>
    <row r="23" spans="1:47" x14ac:dyDescent="0.25">
      <c r="B23" s="62"/>
      <c r="C23" s="68"/>
      <c r="D23" s="69"/>
      <c r="E23" s="70"/>
      <c r="F23" s="69"/>
      <c r="G23" s="70"/>
      <c r="H23" s="69"/>
      <c r="I23" s="71"/>
      <c r="J23" s="67"/>
      <c r="L23" s="278" t="s">
        <v>711</v>
      </c>
      <c r="N23" s="278"/>
      <c r="O23" s="278"/>
      <c r="P23" s="278"/>
      <c r="Q23" s="278"/>
      <c r="R23" s="278"/>
      <c r="S23" s="278"/>
      <c r="T23" s="278"/>
      <c r="W23" s="62"/>
      <c r="X23" s="68"/>
      <c r="Y23" s="70"/>
      <c r="Z23" s="69"/>
      <c r="AA23" s="69"/>
      <c r="AB23" s="70"/>
      <c r="AC23" s="70"/>
      <c r="AD23" s="69"/>
      <c r="AE23" s="69"/>
      <c r="AF23" s="69"/>
      <c r="AG23" s="69"/>
      <c r="AH23" s="70"/>
      <c r="AI23" s="70"/>
      <c r="AJ23" s="71"/>
      <c r="AK23" s="67"/>
      <c r="AM23" s="278" t="s">
        <v>711</v>
      </c>
      <c r="AN23" s="278"/>
      <c r="AO23" s="278"/>
      <c r="AP23" s="278"/>
      <c r="AQ23" s="278"/>
      <c r="AU23" s="51"/>
    </row>
    <row r="24" spans="1:47" x14ac:dyDescent="0.25">
      <c r="B24" s="62"/>
      <c r="C24" s="68"/>
      <c r="D24" s="69"/>
      <c r="E24" s="70"/>
      <c r="F24" s="69"/>
      <c r="G24" s="70"/>
      <c r="H24" s="69"/>
      <c r="I24" s="71"/>
      <c r="J24" s="67"/>
      <c r="L24" s="278" t="s">
        <v>390</v>
      </c>
      <c r="N24" s="278"/>
      <c r="O24" s="278"/>
      <c r="P24" s="278"/>
      <c r="Q24" s="278"/>
      <c r="R24" s="278"/>
      <c r="S24" s="278"/>
      <c r="T24" s="278"/>
      <c r="W24" s="62"/>
      <c r="X24" s="68"/>
      <c r="Y24" s="70"/>
      <c r="Z24" s="69"/>
      <c r="AA24" s="69"/>
      <c r="AB24" s="70"/>
      <c r="AC24" s="70"/>
      <c r="AD24" s="69"/>
      <c r="AE24" s="69"/>
      <c r="AF24" s="69"/>
      <c r="AG24" s="69"/>
      <c r="AH24" s="70"/>
      <c r="AI24" s="70"/>
      <c r="AJ24" s="71"/>
      <c r="AK24" s="67"/>
      <c r="AM24" s="278" t="s">
        <v>391</v>
      </c>
      <c r="AN24" s="278"/>
      <c r="AO24" s="278"/>
      <c r="AP24" s="278"/>
      <c r="AQ24" s="278"/>
      <c r="AU24" s="51"/>
    </row>
    <row r="25" spans="1:47" x14ac:dyDescent="0.25">
      <c r="B25" s="62"/>
      <c r="C25" s="68"/>
      <c r="D25" s="69"/>
      <c r="E25" s="70"/>
      <c r="F25" s="69"/>
      <c r="G25" s="70"/>
      <c r="H25" s="69"/>
      <c r="I25" s="71"/>
      <c r="J25" s="67"/>
      <c r="L25" s="282" t="s">
        <v>392</v>
      </c>
      <c r="T25" s="50"/>
      <c r="W25" s="62"/>
      <c r="X25" s="68"/>
      <c r="Y25" s="70"/>
      <c r="Z25" s="69"/>
      <c r="AA25" s="69"/>
      <c r="AB25" s="70"/>
      <c r="AC25" s="70"/>
      <c r="AD25" s="69"/>
      <c r="AE25" s="69"/>
      <c r="AF25" s="69"/>
      <c r="AG25" s="69"/>
      <c r="AH25" s="70"/>
      <c r="AI25" s="70"/>
      <c r="AJ25" s="71"/>
      <c r="AK25" s="67"/>
      <c r="AM25" s="282" t="s">
        <v>393</v>
      </c>
      <c r="AU25" s="51"/>
    </row>
    <row r="26" spans="1:47" ht="14.45" customHeight="1" x14ac:dyDescent="0.25">
      <c r="B26" s="62"/>
      <c r="C26" s="68"/>
      <c r="D26" s="69"/>
      <c r="E26" s="70"/>
      <c r="F26" s="69"/>
      <c r="G26" s="70"/>
      <c r="H26" s="69"/>
      <c r="I26" s="71"/>
      <c r="J26" s="67"/>
      <c r="L26" s="283"/>
      <c r="M26" s="283"/>
      <c r="N26" s="283"/>
      <c r="O26" s="283"/>
      <c r="P26" s="283"/>
      <c r="Q26" s="283"/>
      <c r="R26" s="283"/>
      <c r="S26" s="283"/>
      <c r="T26" s="50"/>
      <c r="W26" s="62"/>
      <c r="X26" s="68"/>
      <c r="Y26" s="70"/>
      <c r="Z26" s="69"/>
      <c r="AA26" s="69"/>
      <c r="AB26" s="70"/>
      <c r="AC26" s="70"/>
      <c r="AD26" s="69"/>
      <c r="AE26" s="69"/>
      <c r="AF26" s="69"/>
      <c r="AG26" s="69"/>
      <c r="AH26" s="70"/>
      <c r="AI26" s="70"/>
      <c r="AJ26" s="71"/>
      <c r="AK26" s="67"/>
      <c r="AU26" s="51"/>
    </row>
    <row r="27" spans="1:47" x14ac:dyDescent="0.25">
      <c r="B27" s="62"/>
      <c r="C27" s="68"/>
      <c r="D27" s="69"/>
      <c r="E27" s="70"/>
      <c r="F27" s="69"/>
      <c r="G27" s="70"/>
      <c r="H27" s="69"/>
      <c r="I27" s="71"/>
      <c r="J27" s="67"/>
      <c r="L27" s="283"/>
      <c r="M27" s="283"/>
      <c r="N27" s="283"/>
      <c r="O27" s="283"/>
      <c r="P27" s="283"/>
      <c r="Q27" s="283"/>
      <c r="R27" s="283"/>
      <c r="S27" s="283"/>
      <c r="T27" s="50"/>
      <c r="W27" s="62"/>
      <c r="X27" s="68"/>
      <c r="Y27" s="70"/>
      <c r="Z27" s="69"/>
      <c r="AA27" s="69"/>
      <c r="AB27" s="70"/>
      <c r="AC27" s="70"/>
      <c r="AD27" s="69"/>
      <c r="AE27" s="69"/>
      <c r="AF27" s="69"/>
      <c r="AG27" s="69"/>
      <c r="AH27" s="70"/>
      <c r="AI27" s="70"/>
      <c r="AJ27" s="71"/>
      <c r="AK27" s="67"/>
      <c r="AU27" s="51"/>
    </row>
    <row r="28" spans="1:47" x14ac:dyDescent="0.25">
      <c r="B28" s="62"/>
      <c r="C28" s="68"/>
      <c r="D28" s="69"/>
      <c r="E28" s="70"/>
      <c r="F28" s="69"/>
      <c r="G28" s="70"/>
      <c r="H28" s="69"/>
      <c r="I28" s="71"/>
      <c r="J28" s="67"/>
      <c r="T28" s="50"/>
      <c r="W28" s="62"/>
      <c r="X28" s="68"/>
      <c r="Y28" s="70"/>
      <c r="Z28" s="69"/>
      <c r="AA28" s="69"/>
      <c r="AB28" s="70"/>
      <c r="AC28" s="70"/>
      <c r="AD28" s="69"/>
      <c r="AE28" s="69"/>
      <c r="AF28" s="69"/>
      <c r="AG28" s="69"/>
      <c r="AH28" s="70"/>
      <c r="AI28" s="70"/>
      <c r="AJ28" s="71"/>
      <c r="AK28" s="67"/>
      <c r="AU28" s="51"/>
    </row>
    <row r="29" spans="1:47" ht="15.75" thickBot="1" x14ac:dyDescent="0.3">
      <c r="B29" s="62"/>
      <c r="C29" s="73"/>
      <c r="D29" s="74"/>
      <c r="E29" s="75"/>
      <c r="F29" s="74"/>
      <c r="G29" s="75"/>
      <c r="H29" s="74"/>
      <c r="I29" s="76"/>
      <c r="J29" s="67"/>
      <c r="T29" s="50"/>
      <c r="W29" s="62"/>
      <c r="X29" s="73"/>
      <c r="Y29" s="75"/>
      <c r="Z29" s="74"/>
      <c r="AA29" s="74"/>
      <c r="AB29" s="75"/>
      <c r="AC29" s="75"/>
      <c r="AD29" s="74"/>
      <c r="AE29" s="74"/>
      <c r="AF29" s="74"/>
      <c r="AG29" s="74"/>
      <c r="AH29" s="75"/>
      <c r="AI29" s="75"/>
      <c r="AJ29" s="76"/>
      <c r="AK29" s="67"/>
      <c r="AU29" s="51"/>
    </row>
    <row r="30" spans="1:47" ht="15.75" thickBot="1" x14ac:dyDescent="0.3">
      <c r="B30" s="77"/>
      <c r="C30" s="78" t="s">
        <v>1177</v>
      </c>
      <c r="D30" s="79" t="s">
        <v>380</v>
      </c>
      <c r="E30" s="78" t="s">
        <v>1177</v>
      </c>
      <c r="F30" s="79" t="s">
        <v>380</v>
      </c>
      <c r="G30" s="78" t="s">
        <v>1177</v>
      </c>
      <c r="H30" s="79" t="s">
        <v>380</v>
      </c>
      <c r="I30" s="78" t="s">
        <v>1177</v>
      </c>
      <c r="J30" s="80"/>
      <c r="T30" s="50"/>
      <c r="W30" s="77"/>
      <c r="X30" s="1222" t="s">
        <v>381</v>
      </c>
      <c r="Y30" s="1222"/>
      <c r="Z30" s="1222" t="s">
        <v>382</v>
      </c>
      <c r="AA30" s="1222"/>
      <c r="AB30" s="1222" t="s">
        <v>381</v>
      </c>
      <c r="AC30" s="1222"/>
      <c r="AD30" s="1223" t="s">
        <v>382</v>
      </c>
      <c r="AE30" s="1223"/>
      <c r="AF30" s="1223"/>
      <c r="AG30" s="1223"/>
      <c r="AH30" s="1223" t="s">
        <v>381</v>
      </c>
      <c r="AI30" s="1223"/>
      <c r="AJ30" s="1223"/>
      <c r="AK30" s="80"/>
      <c r="AU30" s="51"/>
    </row>
    <row r="31" spans="1:47" x14ac:dyDescent="0.25">
      <c r="S31" s="284"/>
      <c r="T31" s="50"/>
    </row>
    <row r="32" spans="1:47" ht="18.75" x14ac:dyDescent="0.3">
      <c r="A32" s="274"/>
      <c r="H32" s="262"/>
      <c r="I32" s="262"/>
      <c r="J32" s="262"/>
      <c r="K32" s="262"/>
      <c r="L32" s="262"/>
      <c r="M32" s="262"/>
      <c r="N32" s="262"/>
      <c r="O32" s="262"/>
      <c r="P32" s="262"/>
      <c r="T32" s="50"/>
      <c r="U32" s="51"/>
      <c r="V32" s="262"/>
    </row>
    <row r="33" spans="1:41" ht="18.75" x14ac:dyDescent="0.3">
      <c r="A33" s="267"/>
      <c r="B33" s="267"/>
      <c r="C33" s="267"/>
      <c r="D33" s="267"/>
      <c r="E33" s="267"/>
      <c r="F33" s="267"/>
      <c r="G33" s="267"/>
      <c r="H33" s="267"/>
      <c r="I33" s="267"/>
      <c r="J33" s="267"/>
      <c r="K33" s="267"/>
      <c r="L33" s="267"/>
      <c r="M33" s="267"/>
      <c r="N33" s="267"/>
      <c r="O33" s="267"/>
      <c r="P33" s="267"/>
      <c r="Q33" s="51"/>
      <c r="R33" s="51"/>
    </row>
    <row r="34" spans="1:41" ht="19.5" thickBot="1" x14ac:dyDescent="0.35">
      <c r="A34" s="267"/>
      <c r="B34" s="1224"/>
      <c r="C34" s="1224"/>
      <c r="D34" s="1224"/>
      <c r="E34" s="1224"/>
      <c r="F34" s="1224"/>
      <c r="G34" s="1224"/>
      <c r="H34" s="1224"/>
      <c r="I34" s="1224"/>
      <c r="J34" s="1224"/>
      <c r="K34" s="1224"/>
      <c r="L34" s="1224"/>
      <c r="M34" s="1224"/>
      <c r="N34" s="1224"/>
      <c r="O34" s="1224"/>
      <c r="P34" s="1224"/>
      <c r="Q34" s="267"/>
      <c r="R34" s="267"/>
      <c r="S34" s="262"/>
      <c r="T34" s="262"/>
      <c r="U34" s="262"/>
      <c r="X34" s="51"/>
      <c r="AA34" s="1225" t="s">
        <v>383</v>
      </c>
      <c r="AB34" s="1225"/>
      <c r="AC34" s="1225"/>
      <c r="AD34" s="1225"/>
      <c r="AE34" s="1225"/>
    </row>
    <row r="35" spans="1:41" ht="19.899999999999999" customHeight="1" x14ac:dyDescent="0.3">
      <c r="A35" s="267"/>
      <c r="B35" s="51"/>
      <c r="C35" s="51"/>
      <c r="D35" s="51"/>
      <c r="E35" s="51"/>
      <c r="F35" s="51"/>
      <c r="G35" s="51"/>
      <c r="H35" s="51"/>
      <c r="I35" s="51"/>
      <c r="K35" s="51"/>
      <c r="L35" s="51"/>
      <c r="M35" s="51"/>
      <c r="N35" s="51"/>
      <c r="O35" s="51"/>
      <c r="P35" s="51"/>
      <c r="Q35" s="267"/>
      <c r="R35" s="267"/>
      <c r="S35" s="262"/>
      <c r="T35" s="262"/>
      <c r="U35" s="262"/>
      <c r="AA35" s="1226" t="s">
        <v>1144</v>
      </c>
      <c r="AB35" s="1227"/>
      <c r="AC35" s="1227"/>
      <c r="AD35" s="1227"/>
      <c r="AE35" s="1228"/>
    </row>
    <row r="36" spans="1:41" ht="22.15" customHeight="1" thickBot="1" x14ac:dyDescent="0.35">
      <c r="A36" s="267"/>
      <c r="B36" s="51"/>
      <c r="C36" s="51"/>
      <c r="D36" s="51"/>
      <c r="E36" s="51"/>
      <c r="F36" s="51"/>
      <c r="G36" s="51"/>
      <c r="H36" s="51"/>
      <c r="I36" s="51"/>
      <c r="K36" s="51"/>
      <c r="L36" s="51"/>
      <c r="M36" s="51"/>
      <c r="N36" s="51"/>
      <c r="O36" s="51"/>
      <c r="P36" s="51"/>
      <c r="Q36" s="267"/>
      <c r="R36" s="267"/>
      <c r="S36" s="262"/>
      <c r="T36" s="262"/>
      <c r="U36" s="262"/>
      <c r="AA36" s="1229"/>
      <c r="AB36" s="1230"/>
      <c r="AC36" s="1230"/>
      <c r="AD36" s="1230"/>
      <c r="AE36" s="1231"/>
    </row>
    <row r="37" spans="1:41" ht="18" customHeight="1" x14ac:dyDescent="0.3">
      <c r="A37" s="267"/>
      <c r="B37" s="51"/>
      <c r="C37" s="51"/>
      <c r="D37" s="51"/>
      <c r="E37" s="51"/>
      <c r="F37" s="51"/>
      <c r="G37" s="51"/>
      <c r="H37" s="51"/>
      <c r="I37" s="51"/>
      <c r="K37" s="51"/>
      <c r="L37" s="51"/>
      <c r="M37" s="51"/>
      <c r="N37" s="51"/>
      <c r="O37" s="51"/>
      <c r="P37" s="51"/>
      <c r="Q37" s="267"/>
      <c r="R37" s="51"/>
      <c r="S37" s="1218"/>
      <c r="T37" s="1232"/>
      <c r="U37" s="1232"/>
      <c r="X37" s="51"/>
      <c r="AA37" s="262"/>
    </row>
    <row r="38" spans="1:41" ht="18.75" x14ac:dyDescent="0.3">
      <c r="U38" s="51"/>
      <c r="V38" s="51"/>
      <c r="W38" s="51"/>
      <c r="X38" s="51"/>
      <c r="Y38" s="51"/>
      <c r="Z38" s="51"/>
      <c r="AA38" s="51"/>
      <c r="AB38" s="51"/>
      <c r="AC38" s="267"/>
      <c r="AD38" s="267"/>
      <c r="AE38" s="267"/>
      <c r="AF38" s="267"/>
      <c r="AG38" s="267"/>
      <c r="AH38" s="267"/>
      <c r="AI38" s="51"/>
      <c r="AJ38" s="51"/>
      <c r="AK38" s="51"/>
      <c r="AL38" s="51"/>
      <c r="AM38" s="51"/>
      <c r="AN38" s="51"/>
      <c r="AO38" s="51"/>
    </row>
    <row r="39" spans="1:41" ht="18.75" x14ac:dyDescent="0.3">
      <c r="U39" s="51"/>
      <c r="V39" s="51"/>
      <c r="W39" s="51"/>
      <c r="X39" s="51"/>
      <c r="Y39" s="51"/>
      <c r="Z39" s="51"/>
      <c r="AA39" s="51"/>
      <c r="AB39" s="51"/>
      <c r="AC39" s="267"/>
      <c r="AD39" s="51"/>
      <c r="AE39" s="1218"/>
      <c r="AF39" s="1218"/>
      <c r="AG39" s="1218"/>
      <c r="AH39" s="1218"/>
      <c r="AI39" s="51"/>
      <c r="AJ39" s="51"/>
      <c r="AK39" s="51"/>
      <c r="AL39" s="51"/>
      <c r="AM39" s="51"/>
      <c r="AN39" s="51"/>
      <c r="AO39" s="51"/>
    </row>
    <row r="40" spans="1:41" ht="18.75" x14ac:dyDescent="0.3">
      <c r="U40" s="51"/>
      <c r="V40" s="51"/>
      <c r="W40" s="51"/>
      <c r="X40" s="51"/>
      <c r="Y40" s="51"/>
      <c r="Z40" s="51"/>
      <c r="AA40" s="51"/>
      <c r="AB40" s="51"/>
      <c r="AC40" s="267"/>
      <c r="AD40" s="51"/>
      <c r="AE40" s="285"/>
      <c r="AF40" s="51"/>
      <c r="AG40" s="51"/>
      <c r="AH40" s="51"/>
      <c r="AI40" s="51"/>
      <c r="AJ40" s="51"/>
      <c r="AK40" s="51"/>
      <c r="AL40" s="51"/>
      <c r="AM40" s="51"/>
      <c r="AN40" s="51"/>
      <c r="AO40" s="51"/>
    </row>
    <row r="41" spans="1:41" x14ac:dyDescent="0.25">
      <c r="U41" s="51"/>
      <c r="V41" s="51"/>
      <c r="W41" s="51"/>
      <c r="X41" s="51"/>
      <c r="Y41" s="51"/>
      <c r="Z41" s="51"/>
      <c r="AA41" s="51"/>
      <c r="AB41" s="51"/>
      <c r="AC41" s="51"/>
      <c r="AD41" s="51"/>
      <c r="AE41" s="285"/>
      <c r="AF41" s="51"/>
      <c r="AG41" s="51"/>
      <c r="AH41" s="51"/>
      <c r="AI41" s="51"/>
      <c r="AJ41" s="51"/>
      <c r="AK41" s="51"/>
      <c r="AL41" s="51"/>
      <c r="AM41" s="51"/>
      <c r="AN41" s="51"/>
      <c r="AO41" s="51"/>
    </row>
    <row r="42" spans="1:41" x14ac:dyDescent="0.25">
      <c r="U42" s="51"/>
      <c r="V42" s="51"/>
      <c r="W42" s="51"/>
      <c r="X42" s="51"/>
      <c r="Y42" s="51"/>
      <c r="Z42" s="51"/>
      <c r="AA42" s="51"/>
      <c r="AB42" s="51"/>
      <c r="AC42" s="51"/>
      <c r="AD42" s="51"/>
      <c r="AE42" s="285"/>
      <c r="AF42" s="51"/>
      <c r="AG42" s="51"/>
      <c r="AH42" s="51"/>
      <c r="AI42" s="51"/>
      <c r="AJ42" s="51"/>
      <c r="AK42" s="51"/>
      <c r="AL42" s="51"/>
      <c r="AM42" s="51"/>
      <c r="AN42" s="51"/>
      <c r="AO42" s="51"/>
    </row>
    <row r="43" spans="1:41" x14ac:dyDescent="0.25">
      <c r="U43" s="51"/>
      <c r="V43" s="51"/>
      <c r="W43" s="51"/>
      <c r="X43" s="51"/>
      <c r="Y43" s="51"/>
      <c r="Z43" s="51"/>
      <c r="AA43" s="51"/>
      <c r="AB43" s="51"/>
      <c r="AC43" s="51"/>
      <c r="AD43" s="51"/>
      <c r="AE43" s="51"/>
      <c r="AF43" s="51"/>
      <c r="AG43" s="51"/>
      <c r="AH43" s="51"/>
      <c r="AI43" s="51"/>
      <c r="AJ43" s="51"/>
      <c r="AK43" s="51"/>
      <c r="AL43" s="51"/>
      <c r="AM43" s="51"/>
      <c r="AN43" s="51"/>
      <c r="AO43" s="51"/>
    </row>
    <row r="44" spans="1:41" x14ac:dyDescent="0.25">
      <c r="U44" s="51"/>
      <c r="V44" s="51"/>
      <c r="W44" s="51"/>
      <c r="X44" s="51"/>
      <c r="Y44" s="51"/>
      <c r="Z44" s="51"/>
      <c r="AA44" s="51"/>
      <c r="AB44" s="51"/>
      <c r="AC44" s="51"/>
      <c r="AD44" s="51"/>
      <c r="AE44" s="51"/>
      <c r="AF44" s="51"/>
      <c r="AG44" s="51"/>
      <c r="AH44" s="51"/>
      <c r="AI44" s="51"/>
      <c r="AJ44" s="51"/>
      <c r="AK44" s="51"/>
      <c r="AL44" s="51"/>
      <c r="AM44" s="51"/>
      <c r="AN44" s="51"/>
      <c r="AO44" s="51"/>
    </row>
    <row r="45" spans="1:41" x14ac:dyDescent="0.25">
      <c r="U45" s="51"/>
      <c r="V45" s="51"/>
      <c r="W45" s="51"/>
      <c r="X45" s="51"/>
      <c r="Y45" s="51"/>
      <c r="Z45" s="51"/>
      <c r="AA45" s="51"/>
      <c r="AB45" s="51"/>
      <c r="AC45" s="51"/>
      <c r="AD45" s="51"/>
      <c r="AE45" s="51"/>
      <c r="AF45" s="51"/>
      <c r="AG45" s="51"/>
      <c r="AH45" s="51"/>
      <c r="AI45" s="51"/>
      <c r="AJ45" s="51"/>
      <c r="AK45" s="51"/>
      <c r="AL45" s="51"/>
      <c r="AM45" s="51"/>
      <c r="AN45" s="51"/>
      <c r="AO45" s="51"/>
    </row>
    <row r="46" spans="1:41" x14ac:dyDescent="0.25">
      <c r="U46" s="51"/>
      <c r="V46" s="51"/>
      <c r="W46" s="51"/>
      <c r="X46" s="51"/>
      <c r="Y46" s="51"/>
      <c r="Z46" s="51"/>
      <c r="AA46" s="51"/>
      <c r="AB46" s="51"/>
      <c r="AC46" s="51"/>
      <c r="AD46" s="278"/>
      <c r="AE46" s="278"/>
      <c r="AF46" s="278"/>
      <c r="AG46" s="278"/>
      <c r="AH46" s="278"/>
      <c r="AI46" s="51"/>
      <c r="AJ46" s="51"/>
      <c r="AK46" s="51"/>
      <c r="AL46" s="51"/>
      <c r="AM46" s="51"/>
      <c r="AN46" s="51"/>
      <c r="AO46" s="51"/>
    </row>
    <row r="47" spans="1:41" x14ac:dyDescent="0.25">
      <c r="U47" s="51"/>
      <c r="V47" s="51"/>
      <c r="W47" s="51"/>
      <c r="X47" s="51"/>
      <c r="Y47" s="51"/>
      <c r="Z47" s="51"/>
      <c r="AA47" s="51"/>
      <c r="AB47" s="51"/>
      <c r="AC47" s="51"/>
      <c r="AD47" s="278"/>
      <c r="AE47" s="278"/>
      <c r="AF47" s="278"/>
      <c r="AG47" s="278"/>
      <c r="AH47" s="278"/>
      <c r="AI47" s="51"/>
      <c r="AJ47" s="51"/>
      <c r="AK47" s="51"/>
      <c r="AL47" s="51"/>
      <c r="AM47" s="51"/>
      <c r="AN47" s="51"/>
      <c r="AO47" s="51"/>
    </row>
    <row r="48" spans="1:41" x14ac:dyDescent="0.25">
      <c r="U48" s="51"/>
      <c r="V48" s="51"/>
      <c r="W48" s="51"/>
      <c r="X48" s="51"/>
      <c r="Y48" s="51"/>
      <c r="Z48" s="51"/>
      <c r="AA48" s="51"/>
      <c r="AB48" s="51"/>
      <c r="AC48" s="51"/>
      <c r="AD48" s="278"/>
      <c r="AE48" s="278"/>
      <c r="AF48" s="278"/>
      <c r="AG48" s="278"/>
      <c r="AH48" s="278"/>
      <c r="AI48" s="51"/>
      <c r="AJ48" s="51"/>
      <c r="AK48" s="51"/>
      <c r="AL48" s="51"/>
      <c r="AM48" s="51"/>
      <c r="AN48" s="51"/>
      <c r="AO48" s="51"/>
    </row>
    <row r="49" spans="21:41" x14ac:dyDescent="0.25">
      <c r="U49" s="51"/>
      <c r="V49" s="51"/>
      <c r="W49" s="51"/>
      <c r="X49" s="51"/>
      <c r="Y49" s="51"/>
      <c r="Z49" s="51"/>
      <c r="AA49" s="51"/>
      <c r="AB49" s="51"/>
      <c r="AC49" s="51"/>
      <c r="AD49" s="280"/>
      <c r="AE49" s="51"/>
      <c r="AF49" s="51"/>
      <c r="AG49" s="51"/>
      <c r="AH49" s="51"/>
      <c r="AI49" s="51"/>
      <c r="AJ49" s="51"/>
      <c r="AK49" s="51"/>
      <c r="AL49" s="51"/>
      <c r="AM49" s="51"/>
      <c r="AN49" s="51"/>
      <c r="AO49" s="51"/>
    </row>
    <row r="50" spans="21:41" x14ac:dyDescent="0.25">
      <c r="U50" s="51"/>
      <c r="V50" s="51"/>
      <c r="W50" s="51"/>
      <c r="X50" s="51"/>
      <c r="Y50" s="51"/>
      <c r="Z50" s="51"/>
      <c r="AA50" s="51"/>
      <c r="AB50" s="51"/>
      <c r="AC50" s="51"/>
      <c r="AD50" s="51"/>
      <c r="AE50" s="51"/>
      <c r="AF50" s="51"/>
      <c r="AG50" s="51"/>
      <c r="AH50" s="51"/>
      <c r="AI50" s="51"/>
      <c r="AJ50" s="51"/>
      <c r="AK50" s="51"/>
      <c r="AL50" s="51"/>
      <c r="AM50" s="51"/>
      <c r="AN50" s="51"/>
      <c r="AO50" s="51"/>
    </row>
    <row r="51" spans="21:41" x14ac:dyDescent="0.25">
      <c r="U51" s="51"/>
      <c r="V51" s="51"/>
      <c r="W51" s="51"/>
      <c r="X51" s="51"/>
      <c r="Y51" s="51"/>
      <c r="Z51" s="51"/>
      <c r="AA51" s="51"/>
      <c r="AB51" s="51"/>
      <c r="AC51" s="51"/>
      <c r="AD51" s="51"/>
      <c r="AE51" s="51"/>
      <c r="AF51" s="51"/>
      <c r="AG51" s="51"/>
      <c r="AH51" s="51"/>
      <c r="AI51" s="51"/>
      <c r="AJ51" s="51"/>
      <c r="AK51" s="51"/>
      <c r="AL51" s="51"/>
      <c r="AM51" s="51"/>
      <c r="AN51" s="51"/>
      <c r="AO51" s="51"/>
    </row>
    <row r="52" spans="21:41" x14ac:dyDescent="0.25">
      <c r="U52" s="51"/>
      <c r="V52" s="51"/>
      <c r="W52" s="51"/>
      <c r="X52" s="51"/>
      <c r="Y52" s="51"/>
      <c r="Z52" s="51"/>
      <c r="AA52" s="51"/>
      <c r="AB52" s="51"/>
      <c r="AC52" s="51"/>
      <c r="AD52" s="51"/>
      <c r="AE52" s="51"/>
      <c r="AF52" s="51"/>
      <c r="AG52" s="51"/>
      <c r="AH52" s="51"/>
      <c r="AI52" s="51"/>
      <c r="AJ52" s="51"/>
      <c r="AK52" s="51"/>
      <c r="AL52" s="51"/>
      <c r="AM52" s="51"/>
      <c r="AN52" s="51"/>
      <c r="AO52" s="51"/>
    </row>
    <row r="53" spans="21:41" x14ac:dyDescent="0.25">
      <c r="U53" s="51"/>
      <c r="V53" s="51"/>
      <c r="W53" s="51"/>
      <c r="X53" s="51"/>
      <c r="Y53" s="51"/>
      <c r="Z53" s="51"/>
      <c r="AA53" s="51"/>
      <c r="AB53" s="51"/>
      <c r="AC53" s="51"/>
      <c r="AD53" s="51"/>
      <c r="AE53" s="51"/>
      <c r="AF53" s="51"/>
      <c r="AG53" s="51"/>
      <c r="AH53" s="51"/>
      <c r="AI53" s="51"/>
      <c r="AJ53" s="51"/>
      <c r="AK53" s="51"/>
      <c r="AL53" s="51"/>
      <c r="AM53" s="51"/>
      <c r="AN53" s="51"/>
      <c r="AO53" s="51"/>
    </row>
    <row r="54" spans="21:41" x14ac:dyDescent="0.25">
      <c r="U54" s="51"/>
      <c r="V54" s="290"/>
      <c r="W54" s="289"/>
      <c r="X54" s="290"/>
      <c r="Y54" s="289"/>
      <c r="Z54" s="290"/>
      <c r="AA54" s="289"/>
      <c r="AB54" s="51"/>
      <c r="AC54" s="51"/>
      <c r="AD54" s="51"/>
      <c r="AE54" s="51"/>
      <c r="AF54" s="51"/>
      <c r="AG54" s="51"/>
      <c r="AH54" s="51"/>
      <c r="AI54" s="51"/>
      <c r="AJ54" s="51"/>
      <c r="AK54" s="51"/>
      <c r="AL54" s="51"/>
      <c r="AM54" s="51"/>
      <c r="AN54" s="51"/>
      <c r="AO54" s="51"/>
    </row>
    <row r="55" spans="21:41" x14ac:dyDescent="0.25">
      <c r="U55" s="51"/>
      <c r="V55" s="51"/>
      <c r="W55" s="51"/>
      <c r="X55" s="51"/>
      <c r="Y55" s="51"/>
      <c r="Z55" s="51"/>
      <c r="AA55" s="51"/>
      <c r="AB55" s="51"/>
      <c r="AC55" s="51"/>
      <c r="AD55" s="51"/>
      <c r="AE55" s="51"/>
      <c r="AF55" s="51"/>
      <c r="AG55" s="51"/>
      <c r="AH55" s="51"/>
      <c r="AI55" s="51"/>
      <c r="AJ55" s="51"/>
      <c r="AK55" s="51"/>
      <c r="AL55" s="51"/>
      <c r="AM55" s="51"/>
      <c r="AN55" s="51"/>
      <c r="AO55" s="51"/>
    </row>
    <row r="56" spans="21:41" x14ac:dyDescent="0.25">
      <c r="U56" s="51"/>
      <c r="V56" s="51"/>
      <c r="W56" s="51"/>
      <c r="X56" s="51"/>
      <c r="Y56" s="51"/>
      <c r="Z56" s="51"/>
      <c r="AA56" s="51"/>
      <c r="AB56" s="51"/>
      <c r="AC56" s="51"/>
      <c r="AD56" s="51"/>
      <c r="AE56" s="51"/>
      <c r="AF56" s="51"/>
      <c r="AG56" s="51"/>
      <c r="AH56" s="51"/>
      <c r="AI56" s="51"/>
      <c r="AJ56" s="51"/>
      <c r="AK56" s="51"/>
      <c r="AL56" s="51"/>
      <c r="AM56" s="51"/>
      <c r="AN56" s="51"/>
      <c r="AO56" s="51"/>
    </row>
    <row r="57" spans="21:41" x14ac:dyDescent="0.25">
      <c r="U57" s="51"/>
      <c r="V57" s="51"/>
      <c r="W57" s="51"/>
      <c r="X57" s="51"/>
      <c r="Y57" s="51"/>
      <c r="Z57" s="51"/>
      <c r="AA57" s="51"/>
      <c r="AB57" s="51"/>
      <c r="AC57" s="51"/>
      <c r="AD57" s="51"/>
      <c r="AE57" s="51"/>
      <c r="AF57" s="51"/>
      <c r="AG57" s="51"/>
      <c r="AH57" s="51"/>
      <c r="AI57" s="51"/>
      <c r="AJ57" s="51"/>
      <c r="AK57" s="51"/>
      <c r="AL57" s="51"/>
      <c r="AM57" s="51"/>
      <c r="AN57" s="51"/>
      <c r="AO57" s="51"/>
    </row>
  </sheetData>
  <sheetProtection algorithmName="SHA-512" hashValue="MS+OzUvSmMNAaNw5Klir8vzHGvSYsJifHp6pE5ZC5bJPTI8YQI/pTbWjbtYPfkEcYmwPcXtXOVt/8aBUakvWaA==" saltValue="K02l7sRZsSdpsRjUAc1OLw==" spinCount="100000" sheet="1" objects="1" scenarios="1" formatRows="0" selectLockedCells="1" autoFilter="0"/>
  <mergeCells count="24">
    <mergeCell ref="L18:M18"/>
    <mergeCell ref="A1:AA1"/>
    <mergeCell ref="A4:B4"/>
    <mergeCell ref="A5:B6"/>
    <mergeCell ref="A8:B8"/>
    <mergeCell ref="B12:J12"/>
    <mergeCell ref="W12:AK12"/>
    <mergeCell ref="AS13:AW14"/>
    <mergeCell ref="N15:Q15"/>
    <mergeCell ref="AN15:AQ15"/>
    <mergeCell ref="L16:M16"/>
    <mergeCell ref="L17:M17"/>
    <mergeCell ref="AE39:AH39"/>
    <mergeCell ref="L19:M19"/>
    <mergeCell ref="AF19:AG19"/>
    <mergeCell ref="X30:Y30"/>
    <mergeCell ref="Z30:AA30"/>
    <mergeCell ref="AB30:AC30"/>
    <mergeCell ref="AD30:AG30"/>
    <mergeCell ref="AH30:AJ30"/>
    <mergeCell ref="B34:P34"/>
    <mergeCell ref="AA34:AE34"/>
    <mergeCell ref="AA35:AE36"/>
    <mergeCell ref="S37:U37"/>
  </mergeCells>
  <pageMargins left="0.31496062992125984" right="0.31496062992125984" top="0.74803149606299213" bottom="0.74803149606299213" header="0.31496062992125984" footer="0.31496062992125984"/>
  <pageSetup scale="47" orientation="landscape" r:id="rId1"/>
  <headerFooter>
    <oddHeader>&amp;CVersion 3 : 2025-09-09</oddHeader>
    <oddFooter>&amp;L&amp;A&amp;R&amp;P de &amp;N</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3">
    <pageSetUpPr fitToPage="1"/>
  </sheetPr>
  <dimension ref="A1:AW53"/>
  <sheetViews>
    <sheetView zoomScale="50" zoomScaleNormal="50" workbookViewId="0">
      <selection activeCell="BE71" sqref="BE71"/>
    </sheetView>
  </sheetViews>
  <sheetFormatPr baseColWidth="10" defaultColWidth="11.5703125" defaultRowHeight="15" x14ac:dyDescent="0.25"/>
  <cols>
    <col min="1" max="1" width="8.140625" style="50" customWidth="1"/>
    <col min="2" max="2" width="2.7109375" style="50" customWidth="1"/>
    <col min="3" max="3" width="3.7109375" style="50" customWidth="1"/>
    <col min="4" max="4" width="8.7109375" style="50" customWidth="1"/>
    <col min="5" max="5" width="3.7109375" style="50" customWidth="1"/>
    <col min="6" max="6" width="8.7109375" style="50" customWidth="1"/>
    <col min="7" max="7" width="3.7109375" style="50" customWidth="1"/>
    <col min="8" max="8" width="8.7109375" style="50" customWidth="1"/>
    <col min="9" max="9" width="3.7109375" style="50" customWidth="1"/>
    <col min="10" max="10" width="2.5703125" style="51" customWidth="1"/>
    <col min="11" max="11" width="1.7109375" style="50" customWidth="1"/>
    <col min="12" max="12" width="2.7109375" style="50" customWidth="1"/>
    <col min="13" max="13" width="3.42578125" style="50" customWidth="1"/>
    <col min="14" max="14" width="3.28515625" style="50" customWidth="1"/>
    <col min="15" max="15" width="6.140625" style="50" customWidth="1"/>
    <col min="16" max="16" width="2.7109375" style="50" customWidth="1"/>
    <col min="17" max="17" width="4.140625" style="50" customWidth="1"/>
    <col min="18" max="18" width="6.7109375" style="50" customWidth="1"/>
    <col min="19" max="19" width="4.28515625" style="50" customWidth="1"/>
    <col min="20" max="20" width="8.5703125" style="51" customWidth="1"/>
    <col min="21" max="21" width="17" style="50" customWidth="1"/>
    <col min="22" max="22" width="1.7109375" style="50" customWidth="1"/>
    <col min="23" max="23" width="2.7109375" style="50" customWidth="1"/>
    <col min="24" max="24" width="3.7109375" style="50" customWidth="1"/>
    <col min="25" max="25" width="8.7109375" style="50" customWidth="1"/>
    <col min="26" max="26" width="3.7109375" style="50" customWidth="1"/>
    <col min="27" max="27" width="8.7109375" style="50" customWidth="1"/>
    <col min="28" max="28" width="3.7109375" style="50" customWidth="1"/>
    <col min="29" max="29" width="8.7109375" style="50" customWidth="1"/>
    <col min="30" max="30" width="3.7109375" style="50" customWidth="1"/>
    <col min="31" max="31" width="2.28515625" style="50" customWidth="1"/>
    <col min="32" max="32" width="3.7109375" style="50" customWidth="1"/>
    <col min="33" max="33" width="4" style="50" customWidth="1"/>
    <col min="34" max="34" width="3.42578125" style="50" customWidth="1"/>
    <col min="35" max="35" width="3.28515625" style="50" customWidth="1"/>
    <col min="36" max="36" width="6.140625" style="50" customWidth="1"/>
    <col min="37" max="37" width="2.7109375" style="50" customWidth="1"/>
    <col min="38" max="38" width="1.7109375" style="50" customWidth="1"/>
    <col min="39" max="39" width="6.28515625" style="50" customWidth="1"/>
    <col min="40" max="40" width="4.28515625" style="50" customWidth="1"/>
    <col min="41" max="41" width="8.5703125" style="50" customWidth="1"/>
    <col min="42" max="42" width="7.85546875" style="50" customWidth="1"/>
    <col min="43" max="43" width="2.5703125" style="50" customWidth="1"/>
    <col min="44" max="44" width="4.28515625" style="50" customWidth="1"/>
    <col min="45" max="45" width="8.5703125" style="50" customWidth="1"/>
    <col min="46" max="46" width="2.7109375" style="50" customWidth="1"/>
    <col min="47" max="47" width="3.7109375" style="50" customWidth="1"/>
    <col min="48" max="48" width="8.7109375" style="50" customWidth="1"/>
    <col min="49" max="49" width="3.7109375" style="50" customWidth="1"/>
    <col min="50" max="16384" width="11.5703125" style="50"/>
  </cols>
  <sheetData>
    <row r="1" spans="1:49" ht="21" x14ac:dyDescent="0.35">
      <c r="A1" s="1263" t="s">
        <v>367</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row>
    <row r="2" spans="1:49" ht="9" customHeight="1" x14ac:dyDescent="0.3">
      <c r="A2" s="262"/>
      <c r="B2" s="262"/>
      <c r="C2" s="262"/>
      <c r="D2" s="262"/>
      <c r="E2" s="262"/>
      <c r="F2" s="262"/>
      <c r="G2" s="262"/>
      <c r="H2" s="262"/>
      <c r="I2" s="262"/>
      <c r="J2" s="262"/>
      <c r="K2" s="262"/>
      <c r="L2" s="262"/>
      <c r="M2" s="262"/>
      <c r="N2" s="262"/>
      <c r="O2" s="262"/>
      <c r="P2" s="262"/>
      <c r="Q2" s="262"/>
      <c r="R2" s="262"/>
      <c r="S2" s="262"/>
      <c r="T2" s="262"/>
      <c r="U2" s="262"/>
      <c r="V2" s="262"/>
      <c r="W2" s="262"/>
      <c r="X2" s="262"/>
      <c r="Y2" s="262"/>
      <c r="Z2" s="262"/>
      <c r="AA2" s="262"/>
    </row>
    <row r="3" spans="1:49" ht="19.5" thickBot="1" x14ac:dyDescent="0.35">
      <c r="A3" s="262" t="s">
        <v>368</v>
      </c>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2"/>
    </row>
    <row r="4" spans="1:49" ht="18.75" x14ac:dyDescent="0.3">
      <c r="A4" s="1241" t="s">
        <v>369</v>
      </c>
      <c r="B4" s="1242"/>
      <c r="C4" s="263" t="s">
        <v>370</v>
      </c>
      <c r="D4" s="264"/>
      <c r="E4" s="264"/>
      <c r="F4" s="264"/>
      <c r="G4" s="264"/>
      <c r="H4" s="264"/>
      <c r="I4" s="264"/>
      <c r="J4" s="264"/>
      <c r="K4" s="264"/>
      <c r="L4" s="264"/>
      <c r="M4" s="264"/>
      <c r="N4" s="264"/>
      <c r="O4" s="264"/>
      <c r="P4" s="264"/>
      <c r="Q4" s="264"/>
      <c r="R4" s="264"/>
      <c r="S4" s="264"/>
      <c r="T4" s="264"/>
      <c r="U4" s="264"/>
      <c r="V4" s="264"/>
      <c r="W4" s="264"/>
      <c r="X4" s="264"/>
      <c r="Y4" s="264"/>
      <c r="Z4" s="264"/>
      <c r="AA4" s="264"/>
      <c r="AB4" s="151"/>
      <c r="AC4" s="151"/>
      <c r="AD4" s="151"/>
      <c r="AE4" s="151"/>
      <c r="AF4" s="151"/>
      <c r="AG4" s="152"/>
    </row>
    <row r="5" spans="1:49" ht="18.75" x14ac:dyDescent="0.3">
      <c r="A5" s="1243"/>
      <c r="B5" s="1244"/>
      <c r="C5" s="265" t="s">
        <v>371</v>
      </c>
      <c r="D5" s="266"/>
      <c r="E5" s="266"/>
      <c r="F5" s="266"/>
      <c r="G5" s="266"/>
      <c r="H5" s="266"/>
      <c r="I5" s="266"/>
      <c r="J5" s="266"/>
      <c r="K5" s="266"/>
      <c r="L5" s="266"/>
      <c r="M5" s="266"/>
      <c r="N5" s="266"/>
      <c r="O5" s="266"/>
      <c r="P5" s="266"/>
      <c r="Q5" s="266"/>
      <c r="R5" s="266"/>
      <c r="S5" s="266"/>
      <c r="T5" s="266"/>
      <c r="U5" s="266"/>
      <c r="V5" s="267"/>
      <c r="W5" s="267"/>
      <c r="X5" s="267"/>
      <c r="Y5" s="267"/>
      <c r="Z5" s="267"/>
      <c r="AA5" s="267"/>
      <c r="AB5" s="51"/>
      <c r="AC5" s="51"/>
      <c r="AD5" s="51"/>
      <c r="AE5" s="51"/>
      <c r="AF5" s="51"/>
      <c r="AG5" s="144"/>
    </row>
    <row r="6" spans="1:49" ht="18.75" x14ac:dyDescent="0.3">
      <c r="A6" s="1243"/>
      <c r="B6" s="1244"/>
      <c r="C6" s="265" t="s">
        <v>372</v>
      </c>
      <c r="D6" s="266"/>
      <c r="E6" s="266"/>
      <c r="F6" s="266"/>
      <c r="G6" s="266"/>
      <c r="H6" s="266"/>
      <c r="I6" s="266"/>
      <c r="J6" s="266"/>
      <c r="K6" s="266"/>
      <c r="L6" s="266"/>
      <c r="M6" s="266"/>
      <c r="N6" s="266"/>
      <c r="O6" s="266"/>
      <c r="P6" s="266"/>
      <c r="Q6" s="266"/>
      <c r="R6" s="266"/>
      <c r="S6" s="266"/>
      <c r="T6" s="266"/>
      <c r="U6" s="266"/>
      <c r="V6" s="267"/>
      <c r="W6" s="267"/>
      <c r="X6" s="267"/>
      <c r="Y6" s="267"/>
      <c r="Z6" s="267"/>
      <c r="AA6" s="267"/>
      <c r="AB6" s="51"/>
      <c r="AC6" s="51"/>
      <c r="AD6" s="51"/>
      <c r="AE6" s="51"/>
      <c r="AF6" s="51"/>
      <c r="AG6" s="144"/>
    </row>
    <row r="7" spans="1:49" ht="18.75" x14ac:dyDescent="0.3">
      <c r="A7" s="268"/>
      <c r="B7" s="267"/>
      <c r="C7" s="269" t="s">
        <v>373</v>
      </c>
      <c r="D7" s="267"/>
      <c r="E7" s="267"/>
      <c r="F7" s="267"/>
      <c r="G7" s="267"/>
      <c r="H7" s="267"/>
      <c r="I7" s="267"/>
      <c r="J7" s="267"/>
      <c r="K7" s="267"/>
      <c r="L7" s="267"/>
      <c r="M7" s="267"/>
      <c r="N7" s="267"/>
      <c r="O7" s="267"/>
      <c r="P7" s="267"/>
      <c r="Q7" s="267"/>
      <c r="R7" s="267"/>
      <c r="S7" s="267"/>
      <c r="T7" s="267"/>
      <c r="U7" s="267"/>
      <c r="V7" s="267"/>
      <c r="W7" s="267"/>
      <c r="X7" s="267"/>
      <c r="Y7" s="267"/>
      <c r="Z7" s="267"/>
      <c r="AA7" s="267"/>
      <c r="AB7" s="51"/>
      <c r="AC7" s="51"/>
      <c r="AD7" s="51"/>
      <c r="AE7" s="51"/>
      <c r="AF7" s="51"/>
      <c r="AG7" s="144"/>
    </row>
    <row r="8" spans="1:49" ht="19.5" thickBot="1" x14ac:dyDescent="0.35">
      <c r="A8" s="1245" t="s">
        <v>374</v>
      </c>
      <c r="B8" s="1246"/>
      <c r="C8" s="270" t="s">
        <v>375</v>
      </c>
      <c r="D8" s="271"/>
      <c r="E8" s="271"/>
      <c r="F8" s="271"/>
      <c r="G8" s="271"/>
      <c r="H8" s="271"/>
      <c r="I8" s="271"/>
      <c r="J8" s="271"/>
      <c r="K8" s="271"/>
      <c r="L8" s="271"/>
      <c r="M8" s="271"/>
      <c r="N8" s="271"/>
      <c r="O8" s="271"/>
      <c r="P8" s="271"/>
      <c r="Q8" s="271"/>
      <c r="R8" s="271"/>
      <c r="S8" s="271"/>
      <c r="T8" s="271"/>
      <c r="U8" s="271"/>
      <c r="V8" s="271"/>
      <c r="W8" s="271"/>
      <c r="X8" s="271"/>
      <c r="Y8" s="271"/>
      <c r="Z8" s="271"/>
      <c r="AA8" s="271"/>
      <c r="AB8" s="156"/>
      <c r="AC8" s="156"/>
      <c r="AD8" s="156"/>
      <c r="AE8" s="156"/>
      <c r="AF8" s="156"/>
      <c r="AG8" s="157"/>
    </row>
    <row r="9" spans="1:49" ht="18.75" x14ac:dyDescent="0.3">
      <c r="A9" s="267"/>
      <c r="B9" s="267"/>
      <c r="C9" s="361"/>
      <c r="D9" s="267"/>
      <c r="E9" s="267"/>
      <c r="F9" s="267"/>
      <c r="G9" s="267"/>
      <c r="H9" s="267"/>
      <c r="I9" s="267"/>
      <c r="J9" s="267"/>
      <c r="K9" s="267"/>
      <c r="L9" s="267"/>
      <c r="M9" s="267"/>
      <c r="N9" s="267"/>
      <c r="O9" s="267"/>
      <c r="P9" s="267"/>
      <c r="Q9" s="267"/>
      <c r="R9" s="267"/>
      <c r="S9" s="267"/>
      <c r="T9" s="267"/>
      <c r="U9" s="267"/>
      <c r="V9" s="267"/>
      <c r="W9" s="267"/>
      <c r="X9" s="267"/>
      <c r="Y9" s="267"/>
      <c r="Z9" s="267"/>
      <c r="AA9" s="267"/>
      <c r="AB9" s="51"/>
      <c r="AC9" s="51"/>
      <c r="AD9" s="51"/>
      <c r="AE9" s="51"/>
      <c r="AF9" s="51"/>
      <c r="AG9" s="51"/>
    </row>
    <row r="10" spans="1:49" ht="18.75" x14ac:dyDescent="0.3">
      <c r="A10" s="262"/>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row>
    <row r="11" spans="1:49" ht="18" customHeight="1" thickBot="1" x14ac:dyDescent="0.35">
      <c r="A11" s="267"/>
      <c r="B11" s="51"/>
      <c r="C11" s="51"/>
      <c r="D11" s="51"/>
      <c r="E11" s="51"/>
      <c r="F11" s="51"/>
      <c r="G11" s="51"/>
      <c r="H11" s="51"/>
      <c r="I11" s="51"/>
      <c r="K11" s="51"/>
      <c r="L11" s="51"/>
      <c r="M11" s="51"/>
      <c r="N11" s="51"/>
      <c r="O11" s="51"/>
      <c r="P11" s="51"/>
      <c r="Q11" s="267"/>
      <c r="R11" s="51"/>
      <c r="S11" s="272"/>
      <c r="T11" s="273"/>
      <c r="U11" s="273"/>
      <c r="V11" s="274" t="s">
        <v>684</v>
      </c>
      <c r="X11" s="51"/>
      <c r="AA11" s="262"/>
    </row>
    <row r="12" spans="1:49" ht="19.5" thickBot="1" x14ac:dyDescent="0.35">
      <c r="A12" s="51"/>
      <c r="B12" s="51"/>
      <c r="C12" s="51"/>
      <c r="D12" s="51"/>
      <c r="E12" s="51"/>
      <c r="F12" s="275"/>
      <c r="G12" s="51"/>
      <c r="H12" s="51"/>
      <c r="I12" s="51"/>
      <c r="J12" s="275"/>
      <c r="K12" s="276"/>
      <c r="L12" s="276"/>
      <c r="M12" s="51"/>
      <c r="N12" s="51"/>
      <c r="O12" s="51"/>
      <c r="P12" s="51"/>
      <c r="Q12" s="51"/>
      <c r="R12" s="51"/>
      <c r="T12" s="50"/>
      <c r="W12" s="1247"/>
      <c r="X12" s="1248"/>
      <c r="Y12" s="1248"/>
      <c r="Z12" s="1248"/>
      <c r="AA12" s="1248"/>
      <c r="AB12" s="1248"/>
      <c r="AC12" s="1248"/>
      <c r="AD12" s="1248"/>
      <c r="AE12" s="1248"/>
      <c r="AF12" s="1248"/>
      <c r="AG12" s="1248"/>
      <c r="AH12" s="1248"/>
      <c r="AI12" s="1248"/>
      <c r="AJ12" s="1248"/>
      <c r="AK12" s="1249"/>
      <c r="AL12" s="262"/>
      <c r="AM12" s="262"/>
      <c r="AN12" s="262"/>
      <c r="AO12" s="262"/>
      <c r="AP12" s="262"/>
      <c r="AQ12" s="262"/>
      <c r="AR12" s="51"/>
      <c r="AS12" s="51"/>
      <c r="AT12" s="51"/>
      <c r="AU12" s="51"/>
      <c r="AV12" s="51"/>
      <c r="AW12" s="51"/>
    </row>
    <row r="13" spans="1:49" ht="18.75" x14ac:dyDescent="0.3">
      <c r="A13" s="51"/>
      <c r="B13" s="51"/>
      <c r="C13" s="51"/>
      <c r="D13" s="51"/>
      <c r="E13" s="51"/>
      <c r="F13" s="51"/>
      <c r="G13" s="51"/>
      <c r="H13" s="51"/>
      <c r="I13" s="51"/>
      <c r="K13" s="51"/>
      <c r="L13" s="51"/>
      <c r="M13" s="51"/>
      <c r="N13" s="51"/>
      <c r="O13" s="51"/>
      <c r="P13" s="51"/>
      <c r="Q13" s="51"/>
      <c r="R13" s="51"/>
      <c r="T13" s="50"/>
      <c r="W13" s="62"/>
      <c r="X13" s="63"/>
      <c r="Y13" s="65"/>
      <c r="Z13" s="81"/>
      <c r="AA13" s="81"/>
      <c r="AB13" s="65"/>
      <c r="AC13" s="65"/>
      <c r="AD13" s="81"/>
      <c r="AE13" s="81"/>
      <c r="AF13" s="81"/>
      <c r="AG13" s="81"/>
      <c r="AH13" s="65"/>
      <c r="AI13" s="65"/>
      <c r="AJ13" s="66"/>
      <c r="AK13" s="67"/>
      <c r="AL13" s="262"/>
      <c r="AM13" s="262"/>
      <c r="AN13" s="262"/>
      <c r="AO13" s="262"/>
      <c r="AP13" s="262"/>
      <c r="AQ13" s="262"/>
      <c r="AR13" s="51"/>
      <c r="AS13" s="277"/>
      <c r="AT13" s="277"/>
      <c r="AU13" s="277"/>
      <c r="AV13" s="277"/>
      <c r="AW13" s="277"/>
    </row>
    <row r="14" spans="1:49" ht="18.75" x14ac:dyDescent="0.3">
      <c r="A14" s="51"/>
      <c r="B14" s="51"/>
      <c r="C14" s="51"/>
      <c r="D14" s="51"/>
      <c r="E14" s="51"/>
      <c r="F14" s="51"/>
      <c r="G14" s="51"/>
      <c r="H14" s="51"/>
      <c r="I14" s="51"/>
      <c r="K14" s="51"/>
      <c r="L14" s="51"/>
      <c r="M14" s="51"/>
      <c r="N14" s="51"/>
      <c r="O14" s="51"/>
      <c r="P14" s="51"/>
      <c r="Q14" s="51"/>
      <c r="R14" s="51"/>
      <c r="T14" s="50"/>
      <c r="W14" s="62"/>
      <c r="X14" s="68"/>
      <c r="Y14" s="70"/>
      <c r="Z14" s="82"/>
      <c r="AA14" s="82"/>
      <c r="AB14" s="70"/>
      <c r="AC14" s="70"/>
      <c r="AD14" s="82"/>
      <c r="AE14" s="82"/>
      <c r="AF14" s="82"/>
      <c r="AG14" s="82"/>
      <c r="AH14" s="70"/>
      <c r="AI14" s="70"/>
      <c r="AJ14" s="71"/>
      <c r="AK14" s="67"/>
      <c r="AL14" s="262"/>
      <c r="AM14" s="262"/>
      <c r="AN14" s="262"/>
      <c r="AO14" s="262"/>
      <c r="AP14" s="262"/>
      <c r="AQ14" s="262"/>
      <c r="AR14" s="51"/>
      <c r="AS14" s="277"/>
      <c r="AT14" s="277"/>
      <c r="AU14" s="277"/>
      <c r="AV14" s="277"/>
      <c r="AW14" s="277"/>
    </row>
    <row r="15" spans="1:49" ht="19.5" thickBot="1" x14ac:dyDescent="0.35">
      <c r="A15" s="51"/>
      <c r="B15" s="51"/>
      <c r="C15" s="51"/>
      <c r="D15" s="51"/>
      <c r="E15" s="51"/>
      <c r="F15" s="51"/>
      <c r="G15" s="51"/>
      <c r="H15" s="51"/>
      <c r="I15" s="51"/>
      <c r="K15" s="51"/>
      <c r="L15" s="51"/>
      <c r="M15" s="51"/>
      <c r="N15" s="51"/>
      <c r="O15" s="51"/>
      <c r="P15" s="51"/>
      <c r="Q15" s="51"/>
      <c r="R15" s="278"/>
      <c r="S15" s="278"/>
      <c r="T15" s="278"/>
      <c r="U15" s="278"/>
      <c r="W15" s="62"/>
      <c r="X15" s="68"/>
      <c r="Y15" s="70"/>
      <c r="Z15" s="82"/>
      <c r="AA15" s="82"/>
      <c r="AB15" s="70"/>
      <c r="AC15" s="70"/>
      <c r="AD15" s="82"/>
      <c r="AE15" s="82"/>
      <c r="AF15" s="82"/>
      <c r="AG15" s="82"/>
      <c r="AH15" s="70"/>
      <c r="AI15" s="70"/>
      <c r="AJ15" s="71"/>
      <c r="AK15" s="67"/>
      <c r="AL15" s="262"/>
      <c r="AM15" s="51"/>
      <c r="AN15" s="1218"/>
      <c r="AO15" s="1232"/>
      <c r="AP15" s="1232"/>
      <c r="AQ15" s="1232"/>
      <c r="AR15" s="51"/>
      <c r="AS15" s="51"/>
      <c r="AT15" s="51"/>
      <c r="AU15" s="51"/>
      <c r="AV15" s="51"/>
      <c r="AW15" s="51"/>
    </row>
    <row r="16" spans="1:49" ht="19.5" thickBot="1" x14ac:dyDescent="0.35">
      <c r="A16" s="51"/>
      <c r="B16" s="51"/>
      <c r="C16" s="51"/>
      <c r="D16" s="51"/>
      <c r="E16" s="1250" t="s">
        <v>685</v>
      </c>
      <c r="F16" s="1251"/>
      <c r="G16" s="1251"/>
      <c r="H16" s="1251"/>
      <c r="I16" s="1251"/>
      <c r="J16" s="1251"/>
      <c r="K16" s="1251"/>
      <c r="L16" s="1251"/>
      <c r="M16" s="1251"/>
      <c r="N16" s="1251"/>
      <c r="O16" s="1251"/>
      <c r="P16" s="1251"/>
      <c r="Q16" s="1252"/>
      <c r="R16" s="278"/>
      <c r="S16" s="278"/>
      <c r="T16" s="278"/>
      <c r="U16" s="278"/>
      <c r="W16" s="62"/>
      <c r="X16" s="68"/>
      <c r="Y16" s="70"/>
      <c r="Z16" s="82"/>
      <c r="AA16" s="82"/>
      <c r="AB16" s="70"/>
      <c r="AC16" s="70"/>
      <c r="AD16" s="82"/>
      <c r="AE16" s="82"/>
      <c r="AF16" s="82"/>
      <c r="AG16" s="82"/>
      <c r="AH16" s="70"/>
      <c r="AI16" s="70"/>
      <c r="AJ16" s="71"/>
      <c r="AK16" s="67"/>
      <c r="AL16" s="262"/>
      <c r="AM16" s="83"/>
      <c r="AN16" s="279" t="s">
        <v>385</v>
      </c>
      <c r="AU16" s="51"/>
    </row>
    <row r="17" spans="1:47" ht="18.600000000000001" customHeight="1" thickBot="1" x14ac:dyDescent="0.3">
      <c r="A17" s="51"/>
      <c r="B17" s="51"/>
      <c r="C17" s="51"/>
      <c r="D17" s="51"/>
      <c r="E17" s="1253"/>
      <c r="F17" s="1254"/>
      <c r="G17" s="1254"/>
      <c r="H17" s="1254"/>
      <c r="I17" s="1254"/>
      <c r="J17" s="1254"/>
      <c r="K17" s="1254"/>
      <c r="L17" s="1254"/>
      <c r="M17" s="1254"/>
      <c r="N17" s="1254"/>
      <c r="O17" s="1254"/>
      <c r="P17" s="1254"/>
      <c r="Q17" s="1255"/>
      <c r="R17" s="278"/>
      <c r="S17" s="278"/>
      <c r="T17" s="278"/>
      <c r="U17" s="278"/>
      <c r="W17" s="62"/>
      <c r="X17" s="68"/>
      <c r="Y17" s="70"/>
      <c r="Z17" s="82"/>
      <c r="AA17" s="82"/>
      <c r="AB17" s="70"/>
      <c r="AC17" s="70"/>
      <c r="AD17" s="82"/>
      <c r="AE17" s="82"/>
      <c r="AF17" s="82"/>
      <c r="AG17" s="82"/>
      <c r="AH17" s="70"/>
      <c r="AI17" s="70"/>
      <c r="AJ17" s="71"/>
      <c r="AK17" s="67"/>
      <c r="AM17" s="72"/>
      <c r="AN17" s="279" t="s">
        <v>378</v>
      </c>
      <c r="AU17" s="51"/>
    </row>
    <row r="18" spans="1:47" ht="18.600000000000001" customHeight="1" thickBot="1" x14ac:dyDescent="0.3">
      <c r="A18" s="51"/>
      <c r="B18" s="51"/>
      <c r="C18" s="51"/>
      <c r="D18" s="51"/>
      <c r="E18" s="1253"/>
      <c r="F18" s="1254"/>
      <c r="G18" s="1254"/>
      <c r="H18" s="1254"/>
      <c r="I18" s="1254"/>
      <c r="J18" s="1254"/>
      <c r="K18" s="1254"/>
      <c r="L18" s="1254"/>
      <c r="M18" s="1254"/>
      <c r="N18" s="1254"/>
      <c r="O18" s="1254"/>
      <c r="P18" s="1254"/>
      <c r="Q18" s="1255"/>
      <c r="R18" s="280"/>
      <c r="T18" s="50"/>
      <c r="W18" s="62"/>
      <c r="X18" s="68"/>
      <c r="Y18" s="70"/>
      <c r="Z18" s="82"/>
      <c r="AA18" s="82"/>
      <c r="AB18" s="70"/>
      <c r="AC18" s="70"/>
      <c r="AD18" s="82"/>
      <c r="AE18" s="82"/>
      <c r="AF18" s="82"/>
      <c r="AG18" s="82"/>
      <c r="AH18" s="70"/>
      <c r="AI18" s="70"/>
      <c r="AJ18" s="71"/>
      <c r="AK18" s="67"/>
      <c r="AM18" s="85"/>
      <c r="AN18" s="279" t="s">
        <v>689</v>
      </c>
      <c r="AU18" s="51"/>
    </row>
    <row r="19" spans="1:47" x14ac:dyDescent="0.25">
      <c r="A19" s="51"/>
      <c r="B19" s="51"/>
      <c r="C19" s="51"/>
      <c r="D19" s="51"/>
      <c r="E19" s="1256"/>
      <c r="F19" s="1257"/>
      <c r="G19" s="1257"/>
      <c r="H19" s="1257"/>
      <c r="I19" s="1257"/>
      <c r="J19" s="1257"/>
      <c r="K19" s="1257"/>
      <c r="L19" s="1257"/>
      <c r="M19" s="1257"/>
      <c r="N19" s="1257"/>
      <c r="O19" s="1257"/>
      <c r="P19" s="1257"/>
      <c r="Q19" s="1258"/>
      <c r="R19" s="51"/>
      <c r="T19" s="50"/>
      <c r="W19" s="62"/>
      <c r="X19" s="68"/>
      <c r="Y19" s="70"/>
      <c r="Z19" s="82"/>
      <c r="AA19" s="226"/>
      <c r="AB19" s="70"/>
      <c r="AC19" s="70"/>
      <c r="AD19" s="82"/>
      <c r="AE19" s="226"/>
      <c r="AF19" s="1261"/>
      <c r="AG19" s="1261"/>
      <c r="AH19" s="70"/>
      <c r="AI19" s="70"/>
      <c r="AJ19" s="71"/>
      <c r="AK19" s="67"/>
      <c r="AU19" s="51"/>
    </row>
    <row r="20" spans="1:47" x14ac:dyDescent="0.25">
      <c r="A20" s="51"/>
      <c r="B20" s="51"/>
      <c r="C20" s="51"/>
      <c r="D20" s="51"/>
      <c r="E20" s="51"/>
      <c r="F20" s="51"/>
      <c r="G20" s="51"/>
      <c r="H20" s="51"/>
      <c r="I20" s="51"/>
      <c r="K20" s="51"/>
      <c r="L20" s="51"/>
      <c r="M20" s="51"/>
      <c r="N20" s="51"/>
      <c r="O20" s="51"/>
      <c r="P20" s="51"/>
      <c r="Q20" s="51"/>
      <c r="R20" s="51"/>
      <c r="T20" s="50"/>
      <c r="W20" s="62"/>
      <c r="X20" s="68"/>
      <c r="Y20" s="70"/>
      <c r="Z20" s="82"/>
      <c r="AA20" s="82"/>
      <c r="AB20" s="70"/>
      <c r="AC20" s="70"/>
      <c r="AD20" s="82"/>
      <c r="AE20" s="82"/>
      <c r="AF20" s="82"/>
      <c r="AG20" s="82"/>
      <c r="AH20" s="70"/>
      <c r="AI20" s="70"/>
      <c r="AJ20" s="71"/>
      <c r="AK20" s="67"/>
      <c r="AU20" s="51"/>
    </row>
    <row r="21" spans="1:47" x14ac:dyDescent="0.25">
      <c r="A21" s="51"/>
      <c r="B21" s="51"/>
      <c r="C21" s="51"/>
      <c r="D21" s="51"/>
      <c r="E21" s="51"/>
      <c r="F21" s="51"/>
      <c r="G21" s="51"/>
      <c r="H21" s="51"/>
      <c r="I21" s="51"/>
      <c r="K21" s="51"/>
      <c r="L21" s="51"/>
      <c r="M21" s="51"/>
      <c r="N21" s="51"/>
      <c r="O21" s="51"/>
      <c r="P21" s="51"/>
      <c r="Q21" s="51"/>
      <c r="R21" s="51"/>
      <c r="T21" s="50"/>
      <c r="W21" s="62"/>
      <c r="X21" s="68"/>
      <c r="Y21" s="70"/>
      <c r="Z21" s="86" t="s">
        <v>379</v>
      </c>
      <c r="AA21" s="227" t="s">
        <v>379</v>
      </c>
      <c r="AB21" s="70"/>
      <c r="AC21" s="70"/>
      <c r="AD21" s="86" t="s">
        <v>379</v>
      </c>
      <c r="AE21" s="226"/>
      <c r="AF21" s="1262" t="s">
        <v>379</v>
      </c>
      <c r="AG21" s="1262"/>
      <c r="AH21" s="70"/>
      <c r="AI21" s="70"/>
      <c r="AJ21" s="71"/>
      <c r="AK21" s="67"/>
      <c r="AM21" s="278" t="s">
        <v>932</v>
      </c>
      <c r="AU21" s="51"/>
    </row>
    <row r="22" spans="1:47" x14ac:dyDescent="0.25">
      <c r="A22" s="51"/>
      <c r="B22" s="51"/>
      <c r="C22" s="51"/>
      <c r="D22" s="51"/>
      <c r="E22" s="51"/>
      <c r="F22" s="51"/>
      <c r="G22" s="51"/>
      <c r="H22" s="51"/>
      <c r="I22" s="51"/>
      <c r="K22" s="51"/>
      <c r="L22" s="51"/>
      <c r="M22" s="51"/>
      <c r="N22" s="51"/>
      <c r="O22" s="51"/>
      <c r="P22" s="51"/>
      <c r="Q22" s="51"/>
      <c r="R22" s="51"/>
      <c r="T22" s="50"/>
      <c r="W22" s="62"/>
      <c r="X22" s="68"/>
      <c r="Y22" s="70"/>
      <c r="Z22" s="82"/>
      <c r="AA22" s="82"/>
      <c r="AB22" s="70"/>
      <c r="AC22" s="70"/>
      <c r="AD22" s="82"/>
      <c r="AE22" s="82"/>
      <c r="AF22" s="82"/>
      <c r="AG22" s="82"/>
      <c r="AH22" s="70"/>
      <c r="AI22" s="70"/>
      <c r="AJ22" s="71"/>
      <c r="AK22" s="67"/>
      <c r="AM22" s="278" t="s">
        <v>711</v>
      </c>
      <c r="AN22" s="278"/>
      <c r="AO22" s="278"/>
      <c r="AP22" s="278"/>
      <c r="AQ22" s="278"/>
      <c r="AU22" s="51"/>
    </row>
    <row r="23" spans="1:47" x14ac:dyDescent="0.25">
      <c r="A23" s="51"/>
      <c r="B23" s="51"/>
      <c r="C23" s="276"/>
      <c r="D23" s="276"/>
      <c r="E23" s="276"/>
      <c r="F23" s="276"/>
      <c r="G23" s="276"/>
      <c r="H23" s="276"/>
      <c r="I23" s="281"/>
      <c r="J23" s="281"/>
      <c r="K23" s="281"/>
      <c r="L23" s="281"/>
      <c r="M23" s="281"/>
      <c r="N23" s="281"/>
      <c r="O23" s="281"/>
      <c r="P23" s="51"/>
      <c r="Q23" s="51"/>
      <c r="R23" s="51"/>
      <c r="T23" s="50"/>
      <c r="W23" s="62"/>
      <c r="X23" s="68"/>
      <c r="Y23" s="70"/>
      <c r="Z23" s="82"/>
      <c r="AA23" s="82"/>
      <c r="AB23" s="70"/>
      <c r="AC23" s="70"/>
      <c r="AD23" s="82"/>
      <c r="AE23" s="82"/>
      <c r="AF23" s="82"/>
      <c r="AG23" s="82"/>
      <c r="AH23" s="70"/>
      <c r="AI23" s="70"/>
      <c r="AJ23" s="71"/>
      <c r="AK23" s="67"/>
      <c r="AM23" s="278" t="s">
        <v>391</v>
      </c>
      <c r="AN23" s="278"/>
      <c r="AO23" s="278"/>
      <c r="AP23" s="278"/>
      <c r="AQ23" s="278"/>
      <c r="AU23" s="51"/>
    </row>
    <row r="24" spans="1:47" x14ac:dyDescent="0.25">
      <c r="W24" s="62"/>
      <c r="X24" s="68"/>
      <c r="Y24" s="70"/>
      <c r="Z24" s="82"/>
      <c r="AA24" s="82"/>
      <c r="AB24" s="70"/>
      <c r="AC24" s="70"/>
      <c r="AD24" s="82"/>
      <c r="AE24" s="82"/>
      <c r="AF24" s="82"/>
      <c r="AG24" s="82"/>
      <c r="AH24" s="70"/>
      <c r="AI24" s="70"/>
      <c r="AJ24" s="71"/>
      <c r="AK24" s="67"/>
      <c r="AM24" s="282" t="s">
        <v>394</v>
      </c>
      <c r="AN24" s="278"/>
      <c r="AO24" s="278"/>
      <c r="AP24" s="278"/>
      <c r="AQ24" s="278"/>
      <c r="AU24" s="51"/>
    </row>
    <row r="25" spans="1:47" x14ac:dyDescent="0.25">
      <c r="W25" s="62"/>
      <c r="X25" s="68"/>
      <c r="Y25" s="70"/>
      <c r="Z25" s="82"/>
      <c r="AA25" s="82"/>
      <c r="AB25" s="70"/>
      <c r="AC25" s="70"/>
      <c r="AD25" s="82"/>
      <c r="AE25" s="82"/>
      <c r="AF25" s="82"/>
      <c r="AG25" s="82"/>
      <c r="AH25" s="70"/>
      <c r="AI25" s="70"/>
      <c r="AJ25" s="71"/>
      <c r="AK25" s="67"/>
      <c r="AM25" s="282"/>
      <c r="AU25" s="51"/>
    </row>
    <row r="26" spans="1:47" x14ac:dyDescent="0.25">
      <c r="W26" s="62"/>
      <c r="X26" s="68"/>
      <c r="Y26" s="70"/>
      <c r="Z26" s="82"/>
      <c r="AA26" s="82"/>
      <c r="AB26" s="70"/>
      <c r="AC26" s="70"/>
      <c r="AD26" s="82"/>
      <c r="AE26" s="82"/>
      <c r="AF26" s="82"/>
      <c r="AG26" s="82"/>
      <c r="AH26" s="70"/>
      <c r="AI26" s="70"/>
      <c r="AJ26" s="71"/>
      <c r="AK26" s="67"/>
      <c r="AU26" s="51"/>
    </row>
    <row r="27" spans="1:47" x14ac:dyDescent="0.25">
      <c r="W27" s="62"/>
      <c r="X27" s="68"/>
      <c r="Y27" s="70"/>
      <c r="Z27" s="82"/>
      <c r="AA27" s="82"/>
      <c r="AB27" s="70"/>
      <c r="AC27" s="70"/>
      <c r="AD27" s="82"/>
      <c r="AE27" s="82"/>
      <c r="AF27" s="82"/>
      <c r="AG27" s="82"/>
      <c r="AH27" s="70"/>
      <c r="AI27" s="70"/>
      <c r="AJ27" s="71"/>
      <c r="AK27" s="67"/>
      <c r="AU27" s="51"/>
    </row>
    <row r="28" spans="1:47" x14ac:dyDescent="0.25">
      <c r="W28" s="62"/>
      <c r="X28" s="68"/>
      <c r="Y28" s="70"/>
      <c r="Z28" s="82"/>
      <c r="AA28" s="82"/>
      <c r="AB28" s="70"/>
      <c r="AC28" s="70"/>
      <c r="AD28" s="82"/>
      <c r="AE28" s="82"/>
      <c r="AF28" s="82"/>
      <c r="AG28" s="82"/>
      <c r="AH28" s="70"/>
      <c r="AI28" s="70"/>
      <c r="AJ28" s="71"/>
      <c r="AK28" s="67"/>
      <c r="AU28" s="51"/>
    </row>
    <row r="29" spans="1:47" ht="15.75" thickBot="1" x14ac:dyDescent="0.3">
      <c r="U29" s="51"/>
      <c r="V29" s="51"/>
      <c r="W29" s="62"/>
      <c r="X29" s="73"/>
      <c r="Y29" s="75"/>
      <c r="Z29" s="84"/>
      <c r="AA29" s="84"/>
      <c r="AB29" s="75"/>
      <c r="AC29" s="75"/>
      <c r="AD29" s="84"/>
      <c r="AE29" s="84"/>
      <c r="AF29" s="84"/>
      <c r="AG29" s="84"/>
      <c r="AH29" s="75"/>
      <c r="AI29" s="75"/>
      <c r="AJ29" s="76"/>
      <c r="AK29" s="67"/>
      <c r="AU29" s="51"/>
    </row>
    <row r="30" spans="1:47" ht="15.75" thickBot="1" x14ac:dyDescent="0.3">
      <c r="U30" s="51"/>
      <c r="V30" s="51"/>
      <c r="W30" s="77"/>
      <c r="X30" s="1222" t="s">
        <v>381</v>
      </c>
      <c r="Y30" s="1222"/>
      <c r="Z30" s="1222" t="s">
        <v>382</v>
      </c>
      <c r="AA30" s="1222"/>
      <c r="AB30" s="1222" t="s">
        <v>381</v>
      </c>
      <c r="AC30" s="1222"/>
      <c r="AD30" s="1223" t="s">
        <v>382</v>
      </c>
      <c r="AE30" s="1223"/>
      <c r="AF30" s="1223"/>
      <c r="AG30" s="1223"/>
      <c r="AH30" s="1223" t="s">
        <v>381</v>
      </c>
      <c r="AI30" s="1223"/>
      <c r="AJ30" s="1223"/>
      <c r="AK30" s="80"/>
      <c r="AU30" s="51"/>
    </row>
    <row r="31" spans="1:47" x14ac:dyDescent="0.25">
      <c r="U31" s="51"/>
      <c r="V31" s="51"/>
      <c r="W31" s="51"/>
      <c r="X31" s="51"/>
      <c r="Y31" s="51"/>
      <c r="Z31" s="51"/>
      <c r="AA31" s="51"/>
      <c r="AB31" s="51"/>
      <c r="AC31" s="51"/>
      <c r="AD31" s="51"/>
      <c r="AE31" s="51"/>
      <c r="AF31" s="51"/>
      <c r="AG31" s="51"/>
      <c r="AH31" s="51"/>
      <c r="AI31" s="51"/>
      <c r="AJ31" s="51"/>
      <c r="AK31" s="51"/>
      <c r="AL31" s="51"/>
      <c r="AM31" s="51"/>
      <c r="AN31" s="51"/>
      <c r="AO31" s="51"/>
    </row>
    <row r="32" spans="1:47" ht="18" customHeight="1" thickBot="1" x14ac:dyDescent="0.35">
      <c r="A32" s="267"/>
      <c r="B32" s="51"/>
      <c r="C32" s="51"/>
      <c r="D32" s="51"/>
      <c r="E32" s="51"/>
      <c r="F32" s="51"/>
      <c r="G32" s="51"/>
      <c r="H32" s="51"/>
      <c r="I32" s="51"/>
      <c r="K32" s="51"/>
      <c r="L32" s="51"/>
      <c r="M32" s="51"/>
      <c r="N32" s="51"/>
      <c r="O32" s="51"/>
      <c r="P32" s="51"/>
      <c r="Q32" s="267"/>
      <c r="R32" s="51"/>
      <c r="S32" s="272"/>
      <c r="T32" s="273"/>
      <c r="U32" s="273"/>
      <c r="V32" s="274" t="s">
        <v>686</v>
      </c>
      <c r="X32" s="51"/>
      <c r="AA32" s="262"/>
    </row>
    <row r="33" spans="1:49" ht="19.5" thickBot="1" x14ac:dyDescent="0.35">
      <c r="A33" s="51"/>
      <c r="B33" s="51"/>
      <c r="C33" s="51"/>
      <c r="D33" s="51"/>
      <c r="E33" s="51"/>
      <c r="F33" s="275"/>
      <c r="G33" s="51"/>
      <c r="H33" s="51"/>
      <c r="I33" s="51"/>
      <c r="J33" s="275"/>
      <c r="K33" s="276"/>
      <c r="L33" s="276"/>
      <c r="M33" s="51"/>
      <c r="N33" s="51"/>
      <c r="O33" s="51"/>
      <c r="P33" s="51"/>
      <c r="Q33" s="51"/>
      <c r="R33" s="51"/>
      <c r="T33" s="50"/>
      <c r="W33" s="1247"/>
      <c r="X33" s="1248"/>
      <c r="Y33" s="1248"/>
      <c r="Z33" s="1248"/>
      <c r="AA33" s="1248"/>
      <c r="AB33" s="1248"/>
      <c r="AC33" s="1248"/>
      <c r="AD33" s="1248"/>
      <c r="AE33" s="1248"/>
      <c r="AF33" s="1248"/>
      <c r="AG33" s="1248"/>
      <c r="AH33" s="1248"/>
      <c r="AI33" s="1248"/>
      <c r="AJ33" s="1248"/>
      <c r="AK33" s="1249"/>
      <c r="AL33" s="262"/>
      <c r="AM33" s="262"/>
      <c r="AN33" s="262"/>
      <c r="AO33" s="262"/>
      <c r="AP33" s="262"/>
      <c r="AQ33" s="262"/>
      <c r="AR33" s="51"/>
      <c r="AS33" s="51"/>
      <c r="AT33" s="51"/>
      <c r="AU33" s="51"/>
      <c r="AV33" s="51"/>
      <c r="AW33" s="51"/>
    </row>
    <row r="34" spans="1:49" ht="18.75" x14ac:dyDescent="0.3">
      <c r="A34" s="51"/>
      <c r="B34" s="51"/>
      <c r="C34" s="51"/>
      <c r="D34" s="51"/>
      <c r="E34" s="51"/>
      <c r="F34" s="51"/>
      <c r="G34" s="51"/>
      <c r="H34" s="51"/>
      <c r="I34" s="51"/>
      <c r="K34" s="51"/>
      <c r="L34" s="51"/>
      <c r="M34" s="51"/>
      <c r="N34" s="51"/>
      <c r="O34" s="51"/>
      <c r="P34" s="51"/>
      <c r="Q34" s="51"/>
      <c r="R34" s="51"/>
      <c r="T34" s="50"/>
      <c r="W34" s="62"/>
      <c r="X34" s="63"/>
      <c r="Y34" s="65"/>
      <c r="Z34" s="65"/>
      <c r="AA34" s="65"/>
      <c r="AB34" s="65"/>
      <c r="AC34" s="65"/>
      <c r="AD34" s="65"/>
      <c r="AE34" s="65"/>
      <c r="AF34" s="65"/>
      <c r="AG34" s="65"/>
      <c r="AH34" s="65"/>
      <c r="AI34" s="65"/>
      <c r="AJ34" s="66"/>
      <c r="AK34" s="67"/>
      <c r="AL34" s="262"/>
      <c r="AM34" s="262"/>
      <c r="AN34" s="262"/>
      <c r="AO34" s="262"/>
      <c r="AP34" s="262"/>
      <c r="AQ34" s="262"/>
      <c r="AR34" s="51"/>
      <c r="AS34" s="277"/>
      <c r="AT34" s="277"/>
      <c r="AU34" s="277"/>
      <c r="AV34" s="277"/>
      <c r="AW34" s="277"/>
    </row>
    <row r="35" spans="1:49" ht="18.75" x14ac:dyDescent="0.3">
      <c r="A35" s="51"/>
      <c r="B35" s="51"/>
      <c r="C35" s="51"/>
      <c r="D35" s="51"/>
      <c r="E35" s="51"/>
      <c r="F35" s="51"/>
      <c r="G35" s="51"/>
      <c r="H35" s="51"/>
      <c r="I35" s="51"/>
      <c r="K35" s="51"/>
      <c r="L35" s="51"/>
      <c r="M35" s="51"/>
      <c r="N35" s="51"/>
      <c r="O35" s="51"/>
      <c r="P35" s="51"/>
      <c r="Q35" s="51"/>
      <c r="R35" s="51"/>
      <c r="T35" s="50"/>
      <c r="W35" s="62"/>
      <c r="X35" s="68"/>
      <c r="Y35" s="70"/>
      <c r="Z35" s="70"/>
      <c r="AA35" s="221"/>
      <c r="AB35" s="70"/>
      <c r="AC35" s="70"/>
      <c r="AD35" s="70"/>
      <c r="AE35" s="70"/>
      <c r="AF35" s="70"/>
      <c r="AG35" s="70"/>
      <c r="AH35" s="70"/>
      <c r="AI35" s="70"/>
      <c r="AJ35" s="71"/>
      <c r="AK35" s="67"/>
      <c r="AL35" s="262"/>
      <c r="AM35" s="262"/>
      <c r="AN35" s="262"/>
      <c r="AO35" s="262"/>
      <c r="AP35" s="262"/>
      <c r="AQ35" s="262"/>
      <c r="AR35" s="51"/>
      <c r="AS35" s="277"/>
      <c r="AT35" s="277"/>
      <c r="AU35" s="277"/>
      <c r="AV35" s="277"/>
      <c r="AW35" s="277"/>
    </row>
    <row r="36" spans="1:49" ht="19.5" thickBot="1" x14ac:dyDescent="0.35">
      <c r="A36" s="51"/>
      <c r="B36" s="51"/>
      <c r="C36" s="51"/>
      <c r="D36" s="51"/>
      <c r="E36" s="51"/>
      <c r="F36" s="51"/>
      <c r="G36" s="51"/>
      <c r="H36" s="51"/>
      <c r="I36" s="51"/>
      <c r="K36" s="51"/>
      <c r="L36" s="51"/>
      <c r="M36" s="51"/>
      <c r="N36" s="51"/>
      <c r="O36" s="51"/>
      <c r="P36" s="51"/>
      <c r="Q36" s="51"/>
      <c r="R36" s="278"/>
      <c r="S36" s="278"/>
      <c r="T36" s="278"/>
      <c r="U36" s="278"/>
      <c r="W36" s="62"/>
      <c r="X36" s="68"/>
      <c r="Y36" s="70"/>
      <c r="Z36" s="70"/>
      <c r="AA36" s="70"/>
      <c r="AB36" s="70"/>
      <c r="AC36" s="70"/>
      <c r="AD36" s="70"/>
      <c r="AE36" s="70"/>
      <c r="AF36" s="70"/>
      <c r="AG36" s="70"/>
      <c r="AH36" s="70"/>
      <c r="AI36" s="70"/>
      <c r="AJ36" s="71"/>
      <c r="AK36" s="67"/>
      <c r="AL36" s="262"/>
      <c r="AM36" s="51"/>
      <c r="AN36" s="1218"/>
      <c r="AO36" s="1232"/>
      <c r="AP36" s="1232"/>
      <c r="AQ36" s="1232"/>
      <c r="AR36" s="51"/>
      <c r="AS36" s="51"/>
      <c r="AT36" s="51"/>
      <c r="AU36" s="51"/>
      <c r="AV36" s="51"/>
      <c r="AW36" s="51"/>
    </row>
    <row r="37" spans="1:49" ht="19.5" thickBot="1" x14ac:dyDescent="0.35">
      <c r="A37" s="51"/>
      <c r="B37" s="51"/>
      <c r="C37" s="51"/>
      <c r="D37" s="51"/>
      <c r="E37" s="1250" t="s">
        <v>384</v>
      </c>
      <c r="F37" s="1251"/>
      <c r="G37" s="1251"/>
      <c r="H37" s="1251"/>
      <c r="I37" s="1251"/>
      <c r="J37" s="1251"/>
      <c r="K37" s="1251"/>
      <c r="L37" s="1251"/>
      <c r="M37" s="1251"/>
      <c r="N37" s="1251"/>
      <c r="O37" s="1251"/>
      <c r="P37" s="1251"/>
      <c r="Q37" s="1252"/>
      <c r="R37" s="278"/>
      <c r="S37" s="278"/>
      <c r="T37" s="278"/>
      <c r="U37" s="278"/>
      <c r="W37" s="62"/>
      <c r="X37" s="68"/>
      <c r="Y37" s="70"/>
      <c r="Z37" s="70"/>
      <c r="AA37" s="70"/>
      <c r="AB37" s="70"/>
      <c r="AC37" s="70"/>
      <c r="AD37" s="70"/>
      <c r="AE37" s="70"/>
      <c r="AF37" s="70"/>
      <c r="AG37" s="70"/>
      <c r="AH37" s="70"/>
      <c r="AI37" s="70"/>
      <c r="AJ37" s="71"/>
      <c r="AK37" s="67"/>
      <c r="AL37" s="262"/>
      <c r="AM37" s="83"/>
      <c r="AN37" s="279" t="s">
        <v>687</v>
      </c>
      <c r="AU37" s="51"/>
    </row>
    <row r="38" spans="1:49" ht="18.600000000000001" customHeight="1" thickBot="1" x14ac:dyDescent="0.3">
      <c r="A38" s="51"/>
      <c r="B38" s="51"/>
      <c r="C38" s="51"/>
      <c r="D38" s="51"/>
      <c r="E38" s="1253"/>
      <c r="F38" s="1254"/>
      <c r="G38" s="1254"/>
      <c r="H38" s="1254"/>
      <c r="I38" s="1254"/>
      <c r="J38" s="1254"/>
      <c r="K38" s="1254"/>
      <c r="L38" s="1254"/>
      <c r="M38" s="1254"/>
      <c r="N38" s="1254"/>
      <c r="O38" s="1254"/>
      <c r="P38" s="1254"/>
      <c r="Q38" s="1255"/>
      <c r="R38" s="278"/>
      <c r="S38" s="278"/>
      <c r="T38" s="278"/>
      <c r="U38" s="278"/>
      <c r="W38" s="62"/>
      <c r="X38" s="68"/>
      <c r="Y38" s="70"/>
      <c r="Z38" s="70"/>
      <c r="AA38" s="70"/>
      <c r="AB38" s="70"/>
      <c r="AC38" s="70"/>
      <c r="AD38" s="70"/>
      <c r="AE38" s="70"/>
      <c r="AF38" s="70"/>
      <c r="AG38" s="70"/>
      <c r="AH38" s="70"/>
      <c r="AI38" s="70"/>
      <c r="AJ38" s="71"/>
      <c r="AK38" s="67"/>
      <c r="AM38" s="72"/>
      <c r="AN38" s="279" t="s">
        <v>688</v>
      </c>
      <c r="AU38" s="51"/>
    </row>
    <row r="39" spans="1:49" ht="18.600000000000001" customHeight="1" thickBot="1" x14ac:dyDescent="0.3">
      <c r="A39" s="51"/>
      <c r="B39" s="51"/>
      <c r="C39" s="51"/>
      <c r="D39" s="51"/>
      <c r="E39" s="1253"/>
      <c r="F39" s="1254"/>
      <c r="G39" s="1254"/>
      <c r="H39" s="1254"/>
      <c r="I39" s="1254"/>
      <c r="J39" s="1254"/>
      <c r="K39" s="1254"/>
      <c r="L39" s="1254"/>
      <c r="M39" s="1254"/>
      <c r="N39" s="1254"/>
      <c r="O39" s="1254"/>
      <c r="P39" s="1254"/>
      <c r="Q39" s="1255"/>
      <c r="R39" s="280"/>
      <c r="T39" s="50"/>
      <c r="W39" s="62"/>
      <c r="X39" s="68"/>
      <c r="Y39" s="70"/>
      <c r="Z39" s="70"/>
      <c r="AA39" s="70"/>
      <c r="AB39" s="70"/>
      <c r="AC39" s="70"/>
      <c r="AD39" s="70"/>
      <c r="AE39" s="70"/>
      <c r="AF39" s="70"/>
      <c r="AG39" s="70"/>
      <c r="AH39" s="70"/>
      <c r="AI39" s="70"/>
      <c r="AJ39" s="71"/>
      <c r="AK39" s="67"/>
      <c r="AM39" s="85"/>
      <c r="AN39" s="279" t="s">
        <v>689</v>
      </c>
      <c r="AU39" s="51"/>
    </row>
    <row r="40" spans="1:49" x14ac:dyDescent="0.25">
      <c r="A40" s="51"/>
      <c r="B40" s="51"/>
      <c r="C40" s="51"/>
      <c r="D40" s="51"/>
      <c r="E40" s="1256"/>
      <c r="F40" s="1257"/>
      <c r="G40" s="1257"/>
      <c r="H40" s="1257"/>
      <c r="I40" s="1257"/>
      <c r="J40" s="1257"/>
      <c r="K40" s="1257"/>
      <c r="L40" s="1257"/>
      <c r="M40" s="1257"/>
      <c r="N40" s="1257"/>
      <c r="O40" s="1257"/>
      <c r="P40" s="1257"/>
      <c r="Q40" s="1258"/>
      <c r="R40" s="51"/>
      <c r="T40" s="50"/>
      <c r="W40" s="62"/>
      <c r="X40" s="68"/>
      <c r="Y40" s="70"/>
      <c r="Z40" s="70"/>
      <c r="AA40" s="228"/>
      <c r="AB40" s="70"/>
      <c r="AC40" s="70"/>
      <c r="AD40" s="70"/>
      <c r="AE40" s="228"/>
      <c r="AF40" s="1259"/>
      <c r="AG40" s="1259"/>
      <c r="AH40" s="70"/>
      <c r="AI40" s="70"/>
      <c r="AJ40" s="71"/>
      <c r="AK40" s="67"/>
      <c r="AM40" s="282" t="s">
        <v>394</v>
      </c>
      <c r="AU40" s="51"/>
    </row>
    <row r="41" spans="1:49" x14ac:dyDescent="0.25">
      <c r="A41" s="51"/>
      <c r="B41" s="51"/>
      <c r="C41" s="51"/>
      <c r="D41" s="51"/>
      <c r="E41" s="51"/>
      <c r="F41" s="51"/>
      <c r="G41" s="51"/>
      <c r="H41" s="51"/>
      <c r="I41" s="51"/>
      <c r="K41" s="51"/>
      <c r="L41" s="51"/>
      <c r="M41" s="51"/>
      <c r="N41" s="51"/>
      <c r="O41" s="51"/>
      <c r="P41" s="51"/>
      <c r="Q41" s="51"/>
      <c r="R41" s="51"/>
      <c r="T41" s="50"/>
      <c r="W41" s="62"/>
      <c r="X41" s="68"/>
      <c r="Y41" s="70"/>
      <c r="Z41" s="70"/>
      <c r="AA41" s="70"/>
      <c r="AB41" s="70"/>
      <c r="AC41" s="70"/>
      <c r="AD41" s="70"/>
      <c r="AE41" s="70"/>
      <c r="AF41" s="70"/>
      <c r="AG41" s="70"/>
      <c r="AH41" s="70"/>
      <c r="AI41" s="70"/>
      <c r="AJ41" s="71"/>
      <c r="AK41" s="67"/>
      <c r="AU41" s="51"/>
    </row>
    <row r="42" spans="1:49" x14ac:dyDescent="0.25">
      <c r="A42" s="51"/>
      <c r="B42" s="51"/>
      <c r="C42" s="51"/>
      <c r="D42" s="51"/>
      <c r="E42" s="51"/>
      <c r="F42" s="51"/>
      <c r="G42" s="51"/>
      <c r="H42" s="51"/>
      <c r="I42" s="51"/>
      <c r="K42" s="51"/>
      <c r="L42" s="51"/>
      <c r="M42" s="51"/>
      <c r="N42" s="51"/>
      <c r="O42" s="51"/>
      <c r="P42" s="51"/>
      <c r="Q42" s="51"/>
      <c r="R42" s="51"/>
      <c r="T42" s="50"/>
      <c r="W42" s="62"/>
      <c r="X42" s="68"/>
      <c r="Y42" s="70"/>
      <c r="Z42" s="222"/>
      <c r="AA42" s="229"/>
      <c r="AB42" s="70"/>
      <c r="AC42" s="70"/>
      <c r="AD42" s="222"/>
      <c r="AE42" s="228"/>
      <c r="AF42" s="1260"/>
      <c r="AG42" s="1260"/>
      <c r="AH42" s="70"/>
      <c r="AI42" s="70"/>
      <c r="AJ42" s="71"/>
      <c r="AK42" s="67"/>
      <c r="AN42" s="278"/>
      <c r="AO42" s="278"/>
      <c r="AP42" s="278"/>
      <c r="AQ42" s="278"/>
      <c r="AU42" s="51"/>
    </row>
    <row r="43" spans="1:49" x14ac:dyDescent="0.25">
      <c r="A43" s="51"/>
      <c r="B43" s="51"/>
      <c r="C43" s="51"/>
      <c r="D43" s="51"/>
      <c r="E43" s="51"/>
      <c r="F43" s="51"/>
      <c r="G43" s="51"/>
      <c r="H43" s="51"/>
      <c r="I43" s="51"/>
      <c r="K43" s="51"/>
      <c r="L43" s="51"/>
      <c r="M43" s="51"/>
      <c r="N43" s="51"/>
      <c r="O43" s="51"/>
      <c r="P43" s="51"/>
      <c r="Q43" s="51"/>
      <c r="R43" s="51"/>
      <c r="T43" s="50"/>
      <c r="W43" s="62"/>
      <c r="X43" s="68"/>
      <c r="Y43" s="70"/>
      <c r="Z43" s="70"/>
      <c r="AA43" s="70"/>
      <c r="AB43" s="70"/>
      <c r="AC43" s="70"/>
      <c r="AD43" s="70"/>
      <c r="AE43" s="70"/>
      <c r="AF43" s="70"/>
      <c r="AG43" s="70"/>
      <c r="AH43" s="70"/>
      <c r="AI43" s="70"/>
      <c r="AJ43" s="71"/>
      <c r="AK43" s="67"/>
      <c r="AM43" s="282"/>
      <c r="AU43" s="51"/>
    </row>
    <row r="44" spans="1:49" x14ac:dyDescent="0.25">
      <c r="A44" s="51"/>
      <c r="B44" s="51"/>
      <c r="C44" s="276"/>
      <c r="D44" s="276"/>
      <c r="E44" s="276"/>
      <c r="F44" s="276"/>
      <c r="G44" s="276"/>
      <c r="H44" s="276"/>
      <c r="I44" s="281"/>
      <c r="J44" s="281"/>
      <c r="K44" s="281"/>
      <c r="L44" s="281"/>
      <c r="M44" s="281"/>
      <c r="N44" s="281"/>
      <c r="O44" s="281"/>
      <c r="P44" s="51"/>
      <c r="Q44" s="51"/>
      <c r="R44" s="51"/>
      <c r="T44" s="50"/>
      <c r="W44" s="62"/>
      <c r="X44" s="68"/>
      <c r="Y44" s="70"/>
      <c r="Z44" s="70"/>
      <c r="AA44" s="70"/>
      <c r="AB44" s="70"/>
      <c r="AC44" s="70"/>
      <c r="AD44" s="70"/>
      <c r="AE44" s="70"/>
      <c r="AF44" s="70"/>
      <c r="AG44" s="70"/>
      <c r="AH44" s="70"/>
      <c r="AI44" s="70"/>
      <c r="AJ44" s="71"/>
      <c r="AK44" s="67"/>
      <c r="AU44" s="51"/>
    </row>
    <row r="45" spans="1:49" x14ac:dyDescent="0.25">
      <c r="W45" s="62"/>
      <c r="X45" s="68"/>
      <c r="Y45" s="70"/>
      <c r="Z45" s="70"/>
      <c r="AA45" s="70"/>
      <c r="AB45" s="70"/>
      <c r="AC45" s="70"/>
      <c r="AD45" s="70"/>
      <c r="AE45" s="70"/>
      <c r="AF45" s="70"/>
      <c r="AG45" s="70"/>
      <c r="AH45" s="70"/>
      <c r="AI45" s="70"/>
      <c r="AJ45" s="71"/>
      <c r="AK45" s="67"/>
      <c r="AU45" s="51"/>
    </row>
    <row r="46" spans="1:49" x14ac:dyDescent="0.25">
      <c r="W46" s="62"/>
      <c r="X46" s="68"/>
      <c r="Y46" s="70"/>
      <c r="Z46" s="70"/>
      <c r="AA46" s="70"/>
      <c r="AB46" s="70"/>
      <c r="AC46" s="70"/>
      <c r="AD46" s="70"/>
      <c r="AE46" s="70"/>
      <c r="AF46" s="70"/>
      <c r="AG46" s="70"/>
      <c r="AH46" s="70"/>
      <c r="AI46" s="70"/>
      <c r="AJ46" s="71"/>
      <c r="AK46" s="67"/>
      <c r="AU46" s="51"/>
    </row>
    <row r="47" spans="1:49" x14ac:dyDescent="0.25">
      <c r="W47" s="62"/>
      <c r="X47" s="68"/>
      <c r="Y47" s="70"/>
      <c r="Z47" s="70"/>
      <c r="AA47" s="70"/>
      <c r="AB47" s="70"/>
      <c r="AC47" s="70"/>
      <c r="AD47" s="70"/>
      <c r="AE47" s="70"/>
      <c r="AF47" s="70"/>
      <c r="AG47" s="70"/>
      <c r="AH47" s="70"/>
      <c r="AI47" s="70"/>
      <c r="AJ47" s="71"/>
      <c r="AK47" s="67"/>
      <c r="AU47" s="51"/>
    </row>
    <row r="48" spans="1:49" x14ac:dyDescent="0.25">
      <c r="W48" s="62"/>
      <c r="X48" s="68"/>
      <c r="Y48" s="70"/>
      <c r="Z48" s="70"/>
      <c r="AA48" s="70"/>
      <c r="AB48" s="70"/>
      <c r="AC48" s="70"/>
      <c r="AD48" s="70"/>
      <c r="AE48" s="70"/>
      <c r="AF48" s="70"/>
      <c r="AG48" s="70"/>
      <c r="AH48" s="70"/>
      <c r="AI48" s="70"/>
      <c r="AJ48" s="71"/>
      <c r="AK48" s="67"/>
      <c r="AU48" s="51"/>
    </row>
    <row r="49" spans="21:41" x14ac:dyDescent="0.25">
      <c r="W49" s="62"/>
      <c r="X49" s="68"/>
      <c r="Y49" s="70"/>
      <c r="Z49" s="70"/>
      <c r="AA49" s="70"/>
      <c r="AB49" s="70"/>
      <c r="AC49" s="70"/>
      <c r="AD49" s="70"/>
      <c r="AE49" s="70"/>
      <c r="AF49" s="70"/>
      <c r="AG49" s="70"/>
      <c r="AH49" s="70"/>
      <c r="AI49" s="70"/>
      <c r="AJ49" s="71"/>
      <c r="AK49" s="67"/>
      <c r="AM49" s="51"/>
      <c r="AN49" s="51"/>
      <c r="AO49" s="51"/>
    </row>
    <row r="50" spans="21:41" ht="15.75" thickBot="1" x14ac:dyDescent="0.3">
      <c r="U50" s="51"/>
      <c r="V50" s="51"/>
      <c r="W50" s="62"/>
      <c r="X50" s="73"/>
      <c r="Y50" s="75"/>
      <c r="Z50" s="75"/>
      <c r="AA50" s="75"/>
      <c r="AB50" s="75"/>
      <c r="AC50" s="75"/>
      <c r="AD50" s="75"/>
      <c r="AE50" s="75"/>
      <c r="AF50" s="75"/>
      <c r="AG50" s="75"/>
      <c r="AH50" s="75"/>
      <c r="AI50" s="75"/>
      <c r="AJ50" s="76"/>
      <c r="AK50" s="67"/>
      <c r="AM50" s="51"/>
      <c r="AN50" s="51"/>
      <c r="AO50" s="51"/>
    </row>
    <row r="51" spans="21:41" ht="15.75" thickBot="1" x14ac:dyDescent="0.3">
      <c r="U51" s="51"/>
      <c r="V51" s="51"/>
      <c r="W51" s="77"/>
      <c r="X51" s="1222" t="s">
        <v>690</v>
      </c>
      <c r="Y51" s="1222"/>
      <c r="Z51" s="1222"/>
      <c r="AA51" s="1222"/>
      <c r="AB51" s="1222"/>
      <c r="AC51" s="1222"/>
      <c r="AD51" s="1222"/>
      <c r="AE51" s="1222"/>
      <c r="AF51" s="1222"/>
      <c r="AG51" s="1222"/>
      <c r="AH51" s="1222"/>
      <c r="AI51" s="1222"/>
      <c r="AJ51" s="1222"/>
      <c r="AK51" s="80"/>
    </row>
    <row r="52" spans="21:41" x14ac:dyDescent="0.25">
      <c r="U52" s="51"/>
      <c r="V52" s="51"/>
      <c r="W52" s="51"/>
      <c r="X52" s="51"/>
      <c r="Y52" s="51"/>
      <c r="Z52" s="51"/>
      <c r="AA52" s="51"/>
      <c r="AB52" s="51"/>
      <c r="AC52" s="51"/>
      <c r="AD52" s="51"/>
      <c r="AE52" s="51"/>
      <c r="AF52" s="51"/>
      <c r="AG52" s="51"/>
      <c r="AH52" s="51"/>
      <c r="AI52" s="51"/>
      <c r="AJ52" s="51"/>
      <c r="AK52" s="51"/>
      <c r="AL52" s="51"/>
    </row>
    <row r="53" spans="21:41" x14ac:dyDescent="0.25">
      <c r="U53" s="51"/>
      <c r="V53" s="51"/>
      <c r="W53" s="51"/>
      <c r="X53" s="51"/>
      <c r="Y53" s="51"/>
      <c r="Z53" s="51"/>
      <c r="AA53" s="51"/>
      <c r="AB53" s="51"/>
      <c r="AC53" s="51"/>
      <c r="AD53" s="51"/>
      <c r="AE53" s="51"/>
      <c r="AF53" s="51"/>
      <c r="AG53" s="51"/>
      <c r="AH53" s="51"/>
      <c r="AI53" s="51"/>
      <c r="AJ53" s="51"/>
      <c r="AK53" s="51"/>
      <c r="AL53" s="51"/>
    </row>
  </sheetData>
  <sheetProtection algorithmName="SHA-512" hashValue="Lhf5AZLcG8CB5YikB0CFdh26nvL5leiUKZxG5QaqeyvXj83gD4g0tuU7tTbJpk1LCPlVXHZILk+M7c/AUUDRLQ==" saltValue="OSOTVPwiPvjq6tXWiZuiJg==" spinCount="100000" sheet="1" objects="1" scenarios="1" formatRows="0" selectLockedCells="1" autoFilter="0"/>
  <mergeCells count="20">
    <mergeCell ref="AN15:AQ15"/>
    <mergeCell ref="A1:AA1"/>
    <mergeCell ref="A4:B4"/>
    <mergeCell ref="A5:B6"/>
    <mergeCell ref="A8:B8"/>
    <mergeCell ref="W12:AK12"/>
    <mergeCell ref="E16:Q19"/>
    <mergeCell ref="AF19:AG19"/>
    <mergeCell ref="AF21:AG21"/>
    <mergeCell ref="X30:Y30"/>
    <mergeCell ref="Z30:AA30"/>
    <mergeCell ref="AB30:AC30"/>
    <mergeCell ref="AD30:AG30"/>
    <mergeCell ref="X51:AJ51"/>
    <mergeCell ref="AH30:AJ30"/>
    <mergeCell ref="W33:AK33"/>
    <mergeCell ref="AN36:AQ36"/>
    <mergeCell ref="E37:Q40"/>
    <mergeCell ref="AF40:AG40"/>
    <mergeCell ref="AF42:AG42"/>
  </mergeCells>
  <pageMargins left="0.31496062992125984" right="0.31496062992125984" top="0.74803149606299213" bottom="0.74803149606299213" header="0.31496062992125984" footer="0.31496062992125984"/>
  <pageSetup scale="53" orientation="landscape" r:id="rId1"/>
  <headerFooter>
    <oddHeader>&amp;CVersion 3 : 2025-09-09</oddHeader>
    <oddFooter>&amp;L&amp;A&amp;R&amp;P de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12">
    <pageSetUpPr fitToPage="1"/>
  </sheetPr>
  <dimension ref="A1:C10"/>
  <sheetViews>
    <sheetView workbookViewId="0">
      <selection activeCell="B14" sqref="B14"/>
    </sheetView>
  </sheetViews>
  <sheetFormatPr baseColWidth="10" defaultColWidth="11.5703125" defaultRowHeight="15" x14ac:dyDescent="0.25"/>
  <cols>
    <col min="1" max="1" width="45.7109375" style="376" customWidth="1"/>
    <col min="2" max="2" width="79.85546875" style="376" bestFit="1" customWidth="1"/>
    <col min="3" max="3" width="64.42578125" style="376" customWidth="1"/>
    <col min="4" max="16384" width="11.5703125" style="376"/>
  </cols>
  <sheetData>
    <row r="1" spans="1:3" ht="19.5" thickBot="1" x14ac:dyDescent="0.3">
      <c r="A1" s="374" t="s">
        <v>680</v>
      </c>
      <c r="B1" s="375" t="s">
        <v>681</v>
      </c>
      <c r="C1" s="375" t="s">
        <v>682</v>
      </c>
    </row>
    <row r="2" spans="1:3" x14ac:dyDescent="0.25">
      <c r="A2" s="529" t="s">
        <v>952</v>
      </c>
      <c r="B2" s="747" t="s">
        <v>1304</v>
      </c>
      <c r="C2" s="530" t="s">
        <v>319</v>
      </c>
    </row>
    <row r="3" spans="1:3" x14ac:dyDescent="0.25">
      <c r="A3" s="531" t="s">
        <v>953</v>
      </c>
      <c r="B3" s="644" t="s">
        <v>1304</v>
      </c>
      <c r="C3" s="532" t="s">
        <v>319</v>
      </c>
    </row>
    <row r="4" spans="1:3" x14ac:dyDescent="0.25">
      <c r="A4" s="531" t="s">
        <v>168</v>
      </c>
      <c r="B4" s="644" t="s">
        <v>1304</v>
      </c>
      <c r="C4" s="532" t="s">
        <v>319</v>
      </c>
    </row>
    <row r="5" spans="1:3" x14ac:dyDescent="0.25">
      <c r="A5" s="531" t="s">
        <v>169</v>
      </c>
      <c r="B5" s="644" t="s">
        <v>1233</v>
      </c>
      <c r="C5" s="532" t="s">
        <v>319</v>
      </c>
    </row>
    <row r="6" spans="1:3" x14ac:dyDescent="0.25">
      <c r="A6" s="531" t="s">
        <v>170</v>
      </c>
      <c r="B6" s="644" t="s">
        <v>1233</v>
      </c>
      <c r="C6" s="532" t="s">
        <v>319</v>
      </c>
    </row>
    <row r="7" spans="1:3" hidden="1" x14ac:dyDescent="0.25">
      <c r="A7" s="637" t="s">
        <v>171</v>
      </c>
      <c r="B7" s="638" t="s">
        <v>1233</v>
      </c>
      <c r="C7" s="638" t="s">
        <v>319</v>
      </c>
    </row>
    <row r="8" spans="1:3" hidden="1" x14ac:dyDescent="0.25">
      <c r="A8" s="531" t="s">
        <v>153</v>
      </c>
      <c r="B8" s="532" t="s">
        <v>969</v>
      </c>
      <c r="C8" s="532" t="s">
        <v>970</v>
      </c>
    </row>
    <row r="9" spans="1:3" ht="30" hidden="1" x14ac:dyDescent="0.25">
      <c r="A9" s="531" t="s">
        <v>462</v>
      </c>
      <c r="B9" s="532" t="s">
        <v>969</v>
      </c>
      <c r="C9" s="532" t="s">
        <v>970</v>
      </c>
    </row>
    <row r="10" spans="1:3" ht="30.75" hidden="1" thickBot="1" x14ac:dyDescent="0.3">
      <c r="A10" s="533" t="s">
        <v>463</v>
      </c>
      <c r="B10" s="534" t="s">
        <v>969</v>
      </c>
      <c r="C10" s="534" t="s">
        <v>970</v>
      </c>
    </row>
  </sheetData>
  <sheetProtection algorithmName="SHA-512" hashValue="p/lMEkPkrF6pLy5rM1ycXhuF2aSAOyaCEOlOQbV3cPsaKQBS+ZSrpgSLFvhXBvAk0U1AiBsdRoJOA/KA83GsBA==" saltValue="mmhgEx/Aepe1uecIFdpbWA==" spinCount="100000" sheet="1" objects="1" scenarios="1" formatRows="0" selectLockedCells="1" autoFilter="0" selectUnlockedCells="1"/>
  <pageMargins left="0.70866141732283472" right="0.70866141732283472" top="0.74803149606299213" bottom="0.74803149606299213" header="0.31496062992125984" footer="0.31496062992125984"/>
  <pageSetup scale="64" orientation="landscape" r:id="rId1"/>
  <headerFooter>
    <oddHeader>&amp;CVersion 3 : 2025-09-09</oddHeader>
    <oddFooter>&amp;L&amp;A&amp;R&amp;P de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8"/>
  <dimension ref="A1:CY183"/>
  <sheetViews>
    <sheetView topLeftCell="A23" zoomScaleNormal="100" workbookViewId="0">
      <selection activeCell="G32" sqref="G32"/>
    </sheetView>
  </sheetViews>
  <sheetFormatPr baseColWidth="10" defaultColWidth="11.5703125" defaultRowHeight="15" x14ac:dyDescent="0.25"/>
  <cols>
    <col min="1" max="4" width="12.85546875" style="8" customWidth="1"/>
    <col min="5" max="5" width="12.85546875" style="9" customWidth="1"/>
    <col min="6" max="6" width="27.140625" style="14" customWidth="1"/>
    <col min="7" max="7" width="15.7109375" style="14" customWidth="1"/>
    <col min="8" max="8" width="15.7109375" style="8" customWidth="1"/>
    <col min="9" max="9" width="16.7109375" style="8" customWidth="1"/>
    <col min="10" max="99" width="11.5703125" style="8" customWidth="1"/>
    <col min="100" max="101" width="11.5703125" style="8" hidden="1" customWidth="1"/>
    <col min="102" max="102" width="11.5703125" style="9" hidden="1" customWidth="1"/>
    <col min="103" max="103" width="11.5703125" style="8" hidden="1" customWidth="1"/>
    <col min="104" max="16384" width="11.5703125" style="8"/>
  </cols>
  <sheetData>
    <row r="1" spans="1:103" ht="7.15" customHeight="1" thickBot="1" x14ac:dyDescent="0.3">
      <c r="A1" s="1025"/>
      <c r="B1" s="1026"/>
      <c r="C1" s="1026"/>
      <c r="D1" s="1026"/>
      <c r="E1" s="1026"/>
      <c r="F1" s="1026"/>
      <c r="G1" s="1026"/>
      <c r="H1" s="1026"/>
      <c r="I1" s="1027"/>
    </row>
    <row r="2" spans="1:103" s="10" customFormat="1" ht="226.15" customHeight="1" thickBot="1" x14ac:dyDescent="0.4">
      <c r="A2" s="1039" t="s">
        <v>1358</v>
      </c>
      <c r="B2" s="1040"/>
      <c r="C2" s="1040"/>
      <c r="D2" s="1040"/>
      <c r="E2" s="1040"/>
      <c r="F2" s="1040"/>
      <c r="G2" s="1040"/>
      <c r="H2" s="1040"/>
      <c r="I2" s="1041"/>
      <c r="CX2" s="11"/>
    </row>
    <row r="3" spans="1:103" ht="19.899999999999999" customHeight="1" thickBot="1" x14ac:dyDescent="0.3">
      <c r="A3" s="1331" t="s">
        <v>713</v>
      </c>
      <c r="B3" s="1332"/>
      <c r="C3" s="1332"/>
      <c r="D3" s="1332"/>
      <c r="E3" s="1332"/>
      <c r="F3" s="1332"/>
      <c r="G3" s="1332"/>
      <c r="H3" s="937" t="s">
        <v>1361</v>
      </c>
      <c r="I3" s="938"/>
    </row>
    <row r="4" spans="1:103" ht="16.5" thickBot="1" x14ac:dyDescent="0.3">
      <c r="A4" s="1333" t="s">
        <v>412</v>
      </c>
      <c r="B4" s="1333"/>
      <c r="C4" s="1333"/>
      <c r="D4" s="1333"/>
      <c r="E4" s="1333"/>
      <c r="F4" s="1333"/>
      <c r="G4" s="1334" t="s">
        <v>291</v>
      </c>
      <c r="H4" s="1334"/>
      <c r="I4" s="1334"/>
      <c r="CV4" s="8" t="s">
        <v>1</v>
      </c>
      <c r="CW4" s="12" t="s">
        <v>328</v>
      </c>
      <c r="CX4" s="9" t="s">
        <v>329</v>
      </c>
      <c r="CY4" s="8" t="s">
        <v>330</v>
      </c>
    </row>
    <row r="5" spans="1:103" ht="19.899999999999999" customHeight="1" thickBot="1" x14ac:dyDescent="0.3">
      <c r="A5" s="885" t="s">
        <v>0</v>
      </c>
      <c r="B5" s="886"/>
      <c r="C5" s="886"/>
      <c r="D5" s="886"/>
      <c r="E5" s="886"/>
      <c r="F5" s="886"/>
      <c r="G5" s="886"/>
      <c r="H5" s="886"/>
      <c r="I5" s="887"/>
      <c r="K5" s="13"/>
      <c r="L5" s="13"/>
      <c r="CW5" s="12"/>
    </row>
    <row r="6" spans="1:103" ht="15.6" customHeight="1" thickBot="1" x14ac:dyDescent="0.3">
      <c r="A6" s="829" t="s">
        <v>715</v>
      </c>
      <c r="B6" s="830"/>
      <c r="C6" s="830"/>
      <c r="D6" s="830"/>
      <c r="E6" s="830"/>
      <c r="F6" s="831"/>
      <c r="G6" s="1335"/>
      <c r="H6" s="1336"/>
      <c r="I6" s="1337"/>
      <c r="CW6" s="12"/>
      <c r="CY6" s="8" t="s">
        <v>331</v>
      </c>
    </row>
    <row r="7" spans="1:103" s="13" customFormat="1" ht="15.75" thickBot="1" x14ac:dyDescent="0.3">
      <c r="A7" s="829" t="s">
        <v>157</v>
      </c>
      <c r="B7" s="830"/>
      <c r="C7" s="830"/>
      <c r="D7" s="830"/>
      <c r="E7" s="830"/>
      <c r="F7" s="831"/>
      <c r="G7" s="1338"/>
      <c r="H7" s="1339"/>
      <c r="I7" s="1340"/>
      <c r="CV7" s="14" t="s">
        <v>9</v>
      </c>
      <c r="CW7" s="12">
        <v>151</v>
      </c>
      <c r="CX7" s="15">
        <v>0</v>
      </c>
      <c r="CY7" s="8"/>
    </row>
    <row r="8" spans="1:103" ht="15.75" thickBot="1" x14ac:dyDescent="0.3">
      <c r="A8" s="829" t="s">
        <v>158</v>
      </c>
      <c r="B8" s="830"/>
      <c r="C8" s="830"/>
      <c r="D8" s="830"/>
      <c r="E8" s="830"/>
      <c r="F8" s="831"/>
      <c r="G8" s="1325"/>
      <c r="H8" s="1326"/>
      <c r="I8" s="1327"/>
      <c r="CV8" s="8" t="s">
        <v>8</v>
      </c>
      <c r="CW8" s="12">
        <v>152</v>
      </c>
      <c r="CX8" s="15">
        <v>0</v>
      </c>
    </row>
    <row r="9" spans="1:103" ht="15.75" thickBot="1" x14ac:dyDescent="0.3">
      <c r="A9" s="829" t="s">
        <v>159</v>
      </c>
      <c r="B9" s="830"/>
      <c r="C9" s="830"/>
      <c r="D9" s="830"/>
      <c r="E9" s="830"/>
      <c r="F9" s="830"/>
      <c r="G9" s="1328"/>
      <c r="H9" s="1329"/>
      <c r="I9" s="1330"/>
      <c r="CV9" s="8" t="s">
        <v>10</v>
      </c>
      <c r="CW9" s="12">
        <v>153</v>
      </c>
      <c r="CX9" s="15">
        <v>0</v>
      </c>
    </row>
    <row r="10" spans="1:103" ht="31.9" customHeight="1" thickBot="1" x14ac:dyDescent="0.3">
      <c r="A10" s="909" t="s">
        <v>1116</v>
      </c>
      <c r="B10" s="916"/>
      <c r="C10" s="916"/>
      <c r="D10" s="916"/>
      <c r="E10" s="916"/>
      <c r="F10" s="917"/>
      <c r="G10" s="425"/>
      <c r="H10" s="426"/>
      <c r="I10" s="422"/>
      <c r="CV10" s="8" t="s">
        <v>16</v>
      </c>
      <c r="CW10" s="12">
        <v>184</v>
      </c>
      <c r="CX10" s="15">
        <v>200</v>
      </c>
    </row>
    <row r="11" spans="1:103" ht="19.899999999999999" customHeight="1" thickBot="1" x14ac:dyDescent="0.3">
      <c r="A11" s="1322" t="s">
        <v>413</v>
      </c>
      <c r="B11" s="1323"/>
      <c r="C11" s="1323"/>
      <c r="D11" s="1323"/>
      <c r="E11" s="1323"/>
      <c r="F11" s="1324"/>
      <c r="G11" s="412" t="s">
        <v>402</v>
      </c>
      <c r="H11" s="413" t="s">
        <v>403</v>
      </c>
      <c r="I11" s="414" t="s">
        <v>404</v>
      </c>
      <c r="M11" s="142"/>
      <c r="CW11" s="12"/>
      <c r="CX11" s="15"/>
    </row>
    <row r="12" spans="1:103" ht="19.899999999999999" customHeight="1" thickBot="1" x14ac:dyDescent="0.3">
      <c r="A12" s="885" t="s">
        <v>332</v>
      </c>
      <c r="B12" s="886"/>
      <c r="C12" s="886"/>
      <c r="D12" s="886"/>
      <c r="E12" s="886"/>
      <c r="F12" s="886"/>
      <c r="G12" s="886"/>
      <c r="H12" s="1320"/>
      <c r="I12" s="1321"/>
      <c r="CV12" s="8" t="s">
        <v>12</v>
      </c>
      <c r="CW12" s="12">
        <v>155</v>
      </c>
      <c r="CX12" s="15">
        <v>0</v>
      </c>
    </row>
    <row r="13" spans="1:103" ht="15.6" customHeight="1" thickBot="1" x14ac:dyDescent="0.3">
      <c r="A13" s="750" t="s">
        <v>1028</v>
      </c>
      <c r="B13" s="751"/>
      <c r="C13" s="751"/>
      <c r="D13" s="751"/>
      <c r="E13" s="751"/>
      <c r="F13" s="752"/>
      <c r="G13" s="788"/>
      <c r="H13" s="20"/>
      <c r="I13" s="100"/>
      <c r="CV13" s="8" t="s">
        <v>13</v>
      </c>
      <c r="CW13" s="12">
        <v>157</v>
      </c>
      <c r="CX13" s="15">
        <v>0</v>
      </c>
    </row>
    <row r="14" spans="1:103" ht="15.6" customHeight="1" thickBot="1" x14ac:dyDescent="0.3">
      <c r="A14" s="750" t="s">
        <v>1305</v>
      </c>
      <c r="B14" s="751"/>
      <c r="C14" s="751"/>
      <c r="D14" s="751"/>
      <c r="E14" s="751"/>
      <c r="F14" s="752"/>
      <c r="G14" s="788"/>
      <c r="H14" s="20"/>
      <c r="I14" s="100"/>
      <c r="CW14" s="12"/>
      <c r="CX14" s="15"/>
    </row>
    <row r="15" spans="1:103" ht="15.6" customHeight="1" thickBot="1" x14ac:dyDescent="0.3">
      <c r="A15" s="750" t="s">
        <v>1365</v>
      </c>
      <c r="B15" s="751"/>
      <c r="C15" s="751"/>
      <c r="D15" s="751"/>
      <c r="E15" s="751"/>
      <c r="F15" s="752"/>
      <c r="G15" s="788"/>
      <c r="H15" s="20"/>
      <c r="I15" s="100"/>
      <c r="CW15" s="12"/>
      <c r="CX15" s="15"/>
    </row>
    <row r="16" spans="1:103" ht="15.6" customHeight="1" thickBot="1" x14ac:dyDescent="0.3">
      <c r="A16" s="783" t="s">
        <v>1356</v>
      </c>
      <c r="B16" s="751"/>
      <c r="C16" s="751"/>
      <c r="D16" s="751"/>
      <c r="E16" s="751"/>
      <c r="F16" s="752"/>
      <c r="G16" s="789"/>
      <c r="H16" s="785"/>
      <c r="I16" s="784"/>
      <c r="CW16" s="12"/>
      <c r="CX16" s="15"/>
    </row>
    <row r="17" spans="1:102" ht="15.6" customHeight="1" thickBot="1" x14ac:dyDescent="0.3">
      <c r="A17" s="783" t="s">
        <v>1357</v>
      </c>
      <c r="B17" s="751"/>
      <c r="C17" s="751"/>
      <c r="D17" s="751"/>
      <c r="E17" s="751"/>
      <c r="F17" s="752"/>
      <c r="G17" s="789"/>
      <c r="H17" s="785"/>
      <c r="I17" s="784"/>
      <c r="CW17" s="12"/>
      <c r="CX17" s="15"/>
    </row>
    <row r="18" spans="1:102" ht="15.6" hidden="1" customHeight="1" thickBot="1" x14ac:dyDescent="0.3">
      <c r="A18" s="1308" t="s">
        <v>340</v>
      </c>
      <c r="B18" s="1309"/>
      <c r="C18" s="1309"/>
      <c r="D18" s="1309"/>
      <c r="E18" s="1309"/>
      <c r="F18" s="1310"/>
      <c r="G18" s="781"/>
      <c r="H18" s="781"/>
      <c r="I18" s="782"/>
      <c r="CW18" s="12"/>
      <c r="CX18" s="15"/>
    </row>
    <row r="19" spans="1:102" ht="15.6" customHeight="1" thickBot="1" x14ac:dyDescent="0.3">
      <c r="A19" s="750" t="s">
        <v>341</v>
      </c>
      <c r="B19" s="751"/>
      <c r="C19" s="751"/>
      <c r="D19" s="751"/>
      <c r="E19" s="751"/>
      <c r="F19" s="752"/>
      <c r="G19" s="188"/>
      <c r="H19" s="188"/>
      <c r="I19" s="189"/>
      <c r="CV19" s="8" t="s">
        <v>14</v>
      </c>
      <c r="CW19" s="12">
        <v>181</v>
      </c>
      <c r="CX19" s="15">
        <v>80</v>
      </c>
    </row>
    <row r="20" spans="1:102" ht="19.899999999999999" customHeight="1" thickBot="1" x14ac:dyDescent="0.3">
      <c r="A20" s="954" t="s">
        <v>1107</v>
      </c>
      <c r="B20" s="955"/>
      <c r="C20" s="955"/>
      <c r="D20" s="955"/>
      <c r="E20" s="955"/>
      <c r="F20" s="955"/>
      <c r="G20" s="955"/>
      <c r="H20" s="1318"/>
      <c r="I20" s="1319"/>
      <c r="CV20" s="8" t="s">
        <v>15</v>
      </c>
      <c r="CW20" s="12">
        <v>182</v>
      </c>
      <c r="CX20" s="15">
        <v>0</v>
      </c>
    </row>
    <row r="21" spans="1:102" ht="30" customHeight="1" thickBot="1" x14ac:dyDescent="0.3">
      <c r="A21" s="823" t="s">
        <v>1106</v>
      </c>
      <c r="B21" s="824"/>
      <c r="C21" s="824"/>
      <c r="D21" s="824"/>
      <c r="E21" s="824"/>
      <c r="F21" s="825"/>
      <c r="G21" s="415"/>
      <c r="H21" s="415"/>
      <c r="I21" s="416"/>
      <c r="CW21" s="12"/>
      <c r="CX21" s="15"/>
    </row>
    <row r="22" spans="1:102" ht="30" customHeight="1" thickBot="1" x14ac:dyDescent="0.3">
      <c r="A22" s="1149" t="s">
        <v>1355</v>
      </c>
      <c r="B22" s="1150"/>
      <c r="C22" s="1150"/>
      <c r="D22" s="1150"/>
      <c r="E22" s="1150"/>
      <c r="F22" s="1151"/>
      <c r="G22" s="415"/>
      <c r="H22" s="415"/>
      <c r="I22" s="416"/>
      <c r="K22" s="466"/>
      <c r="L22" s="466"/>
      <c r="M22" s="466"/>
      <c r="N22" s="466"/>
      <c r="O22" s="466"/>
      <c r="CW22" s="12"/>
      <c r="CX22" s="15"/>
    </row>
    <row r="23" spans="1:102" ht="19.899999999999999" customHeight="1" thickBot="1" x14ac:dyDescent="0.3">
      <c r="A23" s="954" t="s">
        <v>1103</v>
      </c>
      <c r="B23" s="955"/>
      <c r="C23" s="955"/>
      <c r="D23" s="955"/>
      <c r="E23" s="955"/>
      <c r="F23" s="955"/>
      <c r="G23" s="955"/>
      <c r="H23" s="1318"/>
      <c r="I23" s="1319"/>
      <c r="K23" s="447"/>
      <c r="CV23" s="8" t="s">
        <v>15</v>
      </c>
      <c r="CW23" s="12">
        <v>182</v>
      </c>
      <c r="CX23" s="15">
        <v>0</v>
      </c>
    </row>
    <row r="24" spans="1:102" ht="15.75" thickBot="1" x14ac:dyDescent="0.3">
      <c r="A24" s="931" t="s">
        <v>1345</v>
      </c>
      <c r="B24" s="932"/>
      <c r="C24" s="932"/>
      <c r="D24" s="932"/>
      <c r="E24" s="932"/>
      <c r="F24" s="933"/>
      <c r="G24" s="445"/>
      <c r="H24" s="445"/>
      <c r="I24" s="393"/>
      <c r="K24" s="448"/>
      <c r="CW24" s="12"/>
      <c r="CX24" s="15"/>
    </row>
    <row r="25" spans="1:102" ht="15.6" customHeight="1" thickBot="1" x14ac:dyDescent="0.3">
      <c r="A25" s="915" t="s">
        <v>1005</v>
      </c>
      <c r="B25" s="916"/>
      <c r="C25" s="916"/>
      <c r="D25" s="916"/>
      <c r="E25" s="916"/>
      <c r="F25" s="917"/>
      <c r="G25" s="19"/>
      <c r="H25" s="19"/>
      <c r="I25" s="101"/>
      <c r="K25" s="448" t="s">
        <v>1354</v>
      </c>
      <c r="L25" s="447"/>
      <c r="CV25" s="8" t="s">
        <v>17</v>
      </c>
      <c r="CW25" s="12">
        <v>185</v>
      </c>
      <c r="CX25" s="15">
        <v>80</v>
      </c>
    </row>
    <row r="26" spans="1:102" ht="15.6" customHeight="1" thickBot="1" x14ac:dyDescent="0.3">
      <c r="A26" s="1308" t="s">
        <v>1102</v>
      </c>
      <c r="B26" s="1309"/>
      <c r="C26" s="1309"/>
      <c r="D26" s="1309"/>
      <c r="E26" s="1309"/>
      <c r="F26" s="1310"/>
      <c r="G26" s="417">
        <f>IFERROR(IF(SUM($G$25,$G$29,$G$38,$G$43)&gt;1,0,IF(AND(EXACT(UPPER($G$13),UPPER(Menus!$A$2)),EXACT(UPPER($G$15),UPPER(Menus!$A$2))),VLOOKUP(CONCATENATE($I$10,"-",VLOOKUP($G$24,Transport_Usines_Long,2,FALSE)),Transport_Tableau_CP_CR,7,FALSE),IF(AND(EXACT(UPPER($G$13),UPPER(Menus!$A$2)),EXACT(UPPER($G$15),UPPER(Menus!$A$2))),VLOOKUP(CONCATENATE($I$10,"-",VLOOKUP($G$24,Transport_Usines_Long,2,FALSE)),Transport_Tableau_CP_CR,7,FALSE),0))),0)</f>
        <v>0</v>
      </c>
      <c r="H26" s="417">
        <f>IFERROR(IF(SUM($H$25,$H$29,$H$38,$H$43)&gt;1,0,IF(AND(EXACT(UPPER($H$13),UPPER(Menus!$A$2)),EXACT(UPPER($H$15),UPPER(Menus!$A$2))),VLOOKUP(CONCATENATE($I$10,"-",VLOOKUP($H$24,Transport_Usines_Long,2,FALSE)),Transport_Tableau_CP_CR,7,FALSE),IF(AND(EXACT(UPPER($H$13),UPPER(Menus!$A$2)),EXACT(UPPER($H$15),UPPER(Menus!$A$2))),VLOOKUP(CONCATENATE($I$10,"-",VLOOKUP($H$24,Transport_Usines_Long,2,FALSE)),Transport_Tableau_CP_CR,7,FALSE),0))),0)</f>
        <v>0</v>
      </c>
      <c r="I26" s="418">
        <f>IFERROR(IF(SUM($I$25,$I$29,$I$38,$I$43)&gt;1,0,IF(AND(EXACT(UPPER($I$13),UPPER(Menus!$A$2)),EXACT(UPPER($I$15),UPPER(Menus!$A$2))),VLOOKUP(CONCATENATE($I$10,"-",VLOOKUP($I$24,Transport_Usines_Long,2,FALSE)),Transport_Tableau_CP_CR,7,FALSE),IF(AND(EXACT(UPPER($I$13),UPPER(Menus!$A$2)),EXACT(UPPER($I$15),UPPER(Menus!$A$2))),VLOOKUP(CONCATENATE($I$10,"-",VLOOKUP($I$24,Transport_Usines_Long,2,FALSE)),Transport_Tableau_CP_CR,7,FALSE),0))),0)</f>
        <v>0</v>
      </c>
      <c r="J26" s="395"/>
      <c r="K26" s="448"/>
      <c r="L26" s="395"/>
      <c r="CV26" s="8" t="s">
        <v>18</v>
      </c>
      <c r="CW26" s="12">
        <v>186</v>
      </c>
      <c r="CX26" s="15">
        <v>80</v>
      </c>
    </row>
    <row r="27" spans="1:102" ht="15.6" customHeight="1" thickBot="1" x14ac:dyDescent="0.3">
      <c r="A27" s="1308" t="s">
        <v>1099</v>
      </c>
      <c r="B27" s="1309"/>
      <c r="C27" s="1309"/>
      <c r="D27" s="1309"/>
      <c r="E27" s="1309"/>
      <c r="F27" s="1310"/>
      <c r="G27" s="196">
        <f>IFERROR(IF($G$26&gt;0,IF(AND($G$21*$G$25*$G$26&gt;VLOOKUP(CONCATENATE($I$10,"-",VLOOKUP($G$24,Transport_Usines_Long,2,FALSE)),Transport_Tableau_CP_CR,8,FALSE)*$G$25,EXACT(UPPER($G$14),UPPER(Menus!$A$3))),VLOOKUP(CONCATENATE($I$10,"-",VLOOKUP($G$24,Transport_Usines_Long,2,FALSE)),Transport_Tableau_CP_CR,8,FALSE)*$G$16*$G$25,IF(EXACT(UPPER($G$14),UPPER(Menus!$A$3)),VLOOKUP(CONCATENATE($I$10,"-",VLOOKUP($G$24,Transport_Usines_Long,2,FALSE)),Transport_Tableau_CP_CR,7,FALSE)*$G$21*$G$25*$G$16,IF($G$21*$G$25*$G$26*$G$16&gt;VLOOKUP(CONCATENATE($I$10,"-",VLOOKUP($G$24,Transport_Usines_Long,2,FALSE)),Transport_Tableau_CP_CR,8,FALSE)*$G$25*$G$16,VLOOKUP(CONCATENATE($I$10,"-",VLOOKUP($G$24,Transport_Usines_Long,2,FALSE)),Transport_Tableau_CP_CR,8,FALSE)*$G$16*$G$25,VLOOKUP(CONCATENATE($I$10,"-",VLOOKUP($G$24,Transport_Usines_Long,2,FALSE)),Transport_Tableau_CP_CR,7,FALSE)*$G$21*$G$25*$G$16))),0),0)</f>
        <v>0</v>
      </c>
      <c r="H27" s="196">
        <f>IFERROR(IF($H$26&gt;0,IF(AND($H$21*$H$25*$H$26&gt;VLOOKUP(CONCATENATE($I$10,"-",VLOOKUP($H$24,Transport_Usines_Long,2,FALSE)),Transport_Tableau_CP_CR,8,FALSE)*$H$25,EXACT(UPPER($H$14),UPPER(Menus!$A$3))),VLOOKUP(CONCATENATE($I$10,"-",VLOOKUP($H$24,Transport_Usines_Long,2,FALSE)),Transport_Tableau_CP_CR,8,FALSE)*$H$16*$H$25,IF(EXACT(UPPER($H$14),UPPER(Menus!$A$3)),VLOOKUP(CONCATENATE($I$10,"-",VLOOKUP($H$24,Transport_Usines_Long,2,FALSE)),Transport_Tableau_CP_CR,7,FALSE)*$H$21*$H$25*$H$16,IF($H$21*$H$25*$H$26*$H$16&gt;VLOOKUP(CONCATENATE($I$10,"-",VLOOKUP($H$24,Transport_Usines_Long,2,FALSE)),Transport_Tableau_CP_CR,8,FALSE)*$H$25*$H$16,VLOOKUP(CONCATENATE($I$10,"-",VLOOKUP($H$24,Transport_Usines_Long,2,FALSE)),Transport_Tableau_CP_CR,8,FALSE)*$H$16*$H$25,VLOOKUP(CONCATENATE($I$10,"-",VLOOKUP($H$24,Transport_Usines_Long,2,FALSE)),Transport_Tableau_CP_CR,7,FALSE)*$H$21*$H$25*$H$16))),0),0)</f>
        <v>0</v>
      </c>
      <c r="I27" s="105">
        <f>IFERROR(IF($I$26&gt;0,IF(AND($I$21*$I$25*$I$26&gt;VLOOKUP(CONCATENATE($I$10,"-",VLOOKUP($I$24,Transport_Usines_Long,2,FALSE)),Transport_Tableau_CP_CR,8,FALSE)*$I$25,EXACT(UPPER($I$14),UPPER(Menus!$A$3))),VLOOKUP(CONCATENATE($I$10,"-",VLOOKUP($I$24,Transport_Usines_Long,2,FALSE)),Transport_Tableau_CP_CR,8,FALSE)*$I$16*$I$25,IF(EXACT(UPPER($I$14),UPPER(Menus!$A$3)),VLOOKUP(CONCATENATE($I$10,"-",VLOOKUP($I$24,Transport_Usines_Long,2,FALSE)),Transport_Tableau_CP_CR,7,FALSE)*$I$21*$I$25*$I$16,IF($I$21*$I$25*$I$26*$I$16&gt;VLOOKUP(CONCATENATE($I$10,"-",VLOOKUP($I$24,Transport_Usines_Long,2,FALSE)),Transport_Tableau_CP_CR,8,FALSE)*$I$25*$I$16,VLOOKUP(CONCATENATE($I$10,"-",VLOOKUP($I$24,Transport_Usines_Long,2,FALSE)),Transport_Tableau_CP_CR,8,FALSE)*$I$16*$I$25,VLOOKUP(CONCATENATE($I$10,"-",VLOOKUP($I$24,Transport_Usines_Long,2,FALSE)),Transport_Tableau_CP_CR,7,FALSE)*$I$21*$I$25*$I$16))),0),0)</f>
        <v>0</v>
      </c>
      <c r="J27" s="463"/>
      <c r="K27" s="463"/>
      <c r="L27" s="463"/>
      <c r="CW27" s="12"/>
      <c r="CX27" s="15"/>
    </row>
    <row r="28" spans="1:102" ht="15.75" thickBot="1" x14ac:dyDescent="0.3">
      <c r="A28" s="931" t="s">
        <v>1346</v>
      </c>
      <c r="B28" s="932"/>
      <c r="C28" s="932"/>
      <c r="D28" s="932"/>
      <c r="E28" s="932"/>
      <c r="F28" s="933"/>
      <c r="G28" s="445"/>
      <c r="H28" s="445"/>
      <c r="I28" s="393"/>
      <c r="CW28" s="12"/>
      <c r="CX28" s="15"/>
    </row>
    <row r="29" spans="1:102" ht="15.6" customHeight="1" thickBot="1" x14ac:dyDescent="0.3">
      <c r="A29" s="915" t="s">
        <v>1005</v>
      </c>
      <c r="B29" s="916"/>
      <c r="C29" s="916"/>
      <c r="D29" s="916"/>
      <c r="E29" s="916"/>
      <c r="F29" s="917"/>
      <c r="G29" s="19"/>
      <c r="H29" s="19"/>
      <c r="I29" s="101"/>
      <c r="J29" s="395"/>
      <c r="CV29" s="8" t="s">
        <v>17</v>
      </c>
      <c r="CW29" s="12">
        <v>185</v>
      </c>
      <c r="CX29" s="15">
        <v>80</v>
      </c>
    </row>
    <row r="30" spans="1:102" ht="15.6" customHeight="1" thickBot="1" x14ac:dyDescent="0.3">
      <c r="A30" s="1308" t="s">
        <v>1029</v>
      </c>
      <c r="B30" s="1309"/>
      <c r="C30" s="1309"/>
      <c r="D30" s="1309"/>
      <c r="E30" s="1309"/>
      <c r="F30" s="1310"/>
      <c r="G30" s="417">
        <f>IFERROR(IF(SUM($G$25,$G$29,$G$38,$G$43)&gt;1,0,IF(AND(EXACT(UPPER($G$13),UPPER(Menus!$A$2)),EXACT(UPPER($G$15),UPPER(Menus!$A$2))),VLOOKUP(CONCATENATE($I$10,"-",VLOOKUP($G$28,Transport_Usines_Long,2,FALSE)),Transport_Tableau_CP_CR,7,FALSE),0)),0)</f>
        <v>0</v>
      </c>
      <c r="H30" s="417">
        <f>IFERROR(IF(SUM($H$25,$H$29,$H$38,$H$43)&gt;1,0,IF(AND(EXACT(UPPER($H$13),UPPER(Menus!$A$2)),EXACT(UPPER($H$15),UPPER(Menus!$A$2))),VLOOKUP(CONCATENATE($I$10,"-",VLOOKUP($H$28,Transport_Usines_Long,2,FALSE)),Transport_Tableau_CP_CR,7,FALSE),0)),0)</f>
        <v>0</v>
      </c>
      <c r="I30" s="418">
        <f>IFERROR(IF(SUM($I$25,$I$29,$I$38,$I$43)&gt;1,0,IF(AND(EXACT(UPPER($I$13),UPPER(Menus!$A$2)),EXACT(UPPER($I$15),UPPER(Menus!$A$2))),VLOOKUP(CONCATENATE($I$10,"-",VLOOKUP($I$28,Transport_Usines_Long,2,FALSE)),Transport_Tableau_CP_CR,7,FALSE),0)),0)</f>
        <v>0</v>
      </c>
      <c r="J30" s="395"/>
      <c r="L30" s="395"/>
      <c r="CV30" s="8" t="s">
        <v>18</v>
      </c>
      <c r="CW30" s="12">
        <v>186</v>
      </c>
      <c r="CX30" s="15">
        <v>80</v>
      </c>
    </row>
    <row r="31" spans="1:102" ht="15.6" customHeight="1" thickBot="1" x14ac:dyDescent="0.3">
      <c r="A31" s="1308" t="s">
        <v>1027</v>
      </c>
      <c r="B31" s="1309"/>
      <c r="C31" s="1309"/>
      <c r="D31" s="1309"/>
      <c r="E31" s="1309"/>
      <c r="F31" s="1310"/>
      <c r="G31" s="420">
        <f>IFERROR(IF($G$30&gt;0,IF(AND($G$21*$G$29*$G$30&gt;VLOOKUP(CONCATENATE($I$10,"-",VLOOKUP($G$28,Transport_Usines_Long,2,FALSE)),Transport_Tableau_CP_CR,8,FALSE)*$G$29,EXACT(UPPER($G$14),UPPER(Menus!$A$3))),VLOOKUP(CONCATENATE($I$10,"-",VLOOKUP($G$28,Transport_Usines_Long,2,FALSE)),Transport_Tableau_CP_CR,8,FALSE)*$G$29*$G$16,IF(EXACT(UPPER($G$14),UPPER(Menus!$A$3)),VLOOKUP(CONCATENATE($I$10,"-",VLOOKUP($G$28,Transport_Usines_Long,2,FALSE)),Transport_Tableau_CP_CR,7,FALSE)*$G$16*$G$21*$G$29,IF($G$21*$G$29*$G$30*$G$16&gt;VLOOKUP(CONCATENATE($I$10,"-",VLOOKUP($G$28,Transport_Usines_Long,2,FALSE)),Transport_Tableau_CP_CR,8,FALSE)*$G$29*$G$16,VLOOKUP(CONCATENATE($I$10,"-",VLOOKUP($G$28,Transport_Usines_Long,2,FALSE)),Transport_Tableau_CP_CR,8,FALSE)*$G$16*$G$29,VLOOKUP(CONCATENATE($I$10,"-",VLOOKUP($G$28,Transport_Usines_Long,2,FALSE)),Transport_Tableau_CP_CR,7,FALSE)*$G$21*$G$29*$G$16))),0),0)</f>
        <v>0</v>
      </c>
      <c r="H31" s="420">
        <f>IFERROR(IF($H$30&gt;0,IF(AND($H$21*$H$29*$H$30&gt;VLOOKUP(CONCATENATE($I$10,"-",VLOOKUP($H$28,Transport_Usines_Long,2,FALSE)),Transport_Tableau_CP_CR,8,FALSE)*$H$29,EXACT(UPPER($H$14),UPPER(Menus!$A$3))),VLOOKUP(CONCATENATE($I$10,"-",VLOOKUP($H$28,Transport_Usines_Long,2,FALSE)),Transport_Tableau_CP_CR,8,FALSE)*$H$29*$H$16,IF(EXACT(UPPER($H$14),UPPER(Menus!$A$3)),VLOOKUP(CONCATENATE($I$10,"-",VLOOKUP($H$28,Transport_Usines_Long,2,FALSE)),Transport_Tableau_CP_CR,7,FALSE)*$H$16*$H$21*$H$29,IF($H$21*$H$29*$H$30*$H$16&gt;VLOOKUP(CONCATENATE($I$10,"-",VLOOKUP($H$28,Transport_Usines_Long,2,FALSE)),Transport_Tableau_CP_CR,8,FALSE)*$H$29*$H$16,VLOOKUP(CONCATENATE($I$10,"-",VLOOKUP($H$28,Transport_Usines_Long,2,FALSE)),Transport_Tableau_CP_CR,8,FALSE)*$H$16*$H$29,VLOOKUP(CONCATENATE($I$10,"-",VLOOKUP($H$28,Transport_Usines_Long,2,FALSE)),Transport_Tableau_CP_CR,7,FALSE)*$H$21*$H$29*$H$16))),0),0)</f>
        <v>0</v>
      </c>
      <c r="I31" s="419">
        <f>IFERROR(IF($I$30&gt;0,IF(AND($I$21*$I$29*$I$30&gt;VLOOKUP(CONCATENATE($I$10,"-",VLOOKUP($I$28,Transport_Usines_Long,2,FALSE)),Transport_Tableau_CP_CR,8,FALSE)*$I$29,EXACT(UPPER($I$14),UPPER(Menus!$A$3))),VLOOKUP(CONCATENATE($I$10,"-",VLOOKUP($I$28,Transport_Usines_Long,2,FALSE)),Transport_Tableau_CP_CR,8,FALSE)*$I$29*$I$16,IF(EXACT(UPPER($I$14),UPPER(Menus!$A$3)),VLOOKUP(CONCATENATE($I$10,"-",VLOOKUP($I$28,Transport_Usines_Long,2,FALSE)),Transport_Tableau_CP_CR,7,FALSE)*$I$16*$I$21*$I$29,IF($I$21*$I$29*$I$30*$I$16&gt;VLOOKUP(CONCATENATE($I$10,"-",VLOOKUP($I$28,Transport_Usines_Long,2,FALSE)),Transport_Tableau_CP_CR,8,FALSE)*$I$29*$I$16,VLOOKUP(CONCATENATE($I$10,"-",VLOOKUP($I$28,Transport_Usines_Long,2,FALSE)),Transport_Tableau_CP_CR,8,FALSE)*$I$16*$I$29,VLOOKUP(CONCATENATE($I$10,"-",VLOOKUP($I$28,Transport_Usines_Long,2,FALSE)),Transport_Tableau_CP_CR,7,FALSE)*$I$21*$I$29*$I$16))),0),0)</f>
        <v>0</v>
      </c>
      <c r="J31" s="395"/>
      <c r="L31" s="395"/>
      <c r="CW31" s="12"/>
      <c r="CX31" s="15"/>
    </row>
    <row r="32" spans="1:102" ht="15.75" thickBot="1" x14ac:dyDescent="0.3">
      <c r="A32" s="931" t="s">
        <v>1347</v>
      </c>
      <c r="B32" s="932"/>
      <c r="C32" s="932"/>
      <c r="D32" s="932"/>
      <c r="E32" s="932"/>
      <c r="F32" s="933"/>
      <c r="G32" s="749"/>
      <c r="H32" s="748"/>
      <c r="I32" s="393"/>
      <c r="J32" s="395"/>
      <c r="L32" s="395"/>
      <c r="CW32" s="12"/>
      <c r="CX32" s="15"/>
    </row>
    <row r="33" spans="1:102" ht="15.6" customHeight="1" thickBot="1" x14ac:dyDescent="0.3">
      <c r="A33" s="915" t="s">
        <v>1005</v>
      </c>
      <c r="B33" s="916"/>
      <c r="C33" s="916"/>
      <c r="D33" s="916"/>
      <c r="E33" s="916"/>
      <c r="F33" s="917"/>
      <c r="G33" s="19"/>
      <c r="H33" s="19"/>
      <c r="I33" s="101"/>
      <c r="J33" s="395"/>
      <c r="CW33" s="12"/>
      <c r="CX33" s="15"/>
    </row>
    <row r="34" spans="1:102" ht="15.6" customHeight="1" thickBot="1" x14ac:dyDescent="0.3">
      <c r="A34" s="1308" t="s">
        <v>1306</v>
      </c>
      <c r="B34" s="1309"/>
      <c r="C34" s="1309"/>
      <c r="D34" s="1309"/>
      <c r="E34" s="1309"/>
      <c r="F34" s="1310"/>
      <c r="G34" s="417">
        <f>IFERROR(IF(($G$17)&gt;1,0,IF(AND(EXACT(UPPER($G$13),UPPER(Menus!$A$2)),EXACT(UPPER($G$15),UPPER(Menus!$A$2))),VLOOKUP(CONCATENATE($I$10,"-",VLOOKUP($G$32,Transport_Usines_Peup_Long,2,FALSE)),Transport_Tableau_CP_CR_Peup,7,FALSE),0)),0)</f>
        <v>0</v>
      </c>
      <c r="H34" s="417">
        <f>IFERROR(IF(($H$17)&gt;1,0,IF(AND(EXACT(UPPER($H$13),UPPER(Menus!$A$2)),EXACT(UPPER($H$15),UPPER(Menus!$A$2))),VLOOKUP(CONCATENATE($I$10,"-",VLOOKUP($H$32,Transport_Usines_Peup_Long,2,FALSE)),Transport_Tableau_CP_CR_Peup,7,FALSE),0)),0)</f>
        <v>0</v>
      </c>
      <c r="I34" s="418">
        <f>IFERROR(IF(($I$17)&gt;1,0,IF(AND(EXACT(UPPER($I$13),UPPER(Menus!$A$2)),EXACT(UPPER($I$15),UPPER(Menus!$A$2))),VLOOKUP(CONCATENATE($I$10,"-",VLOOKUP($I$32,Transport_Usines_Peup_Long,2,FALSE)),Transport_Tableau_CP_CR_Peup,7,FALSE),0)),0)</f>
        <v>0</v>
      </c>
      <c r="J34" s="395"/>
      <c r="L34" s="395"/>
      <c r="CW34" s="12"/>
      <c r="CX34" s="15"/>
    </row>
    <row r="35" spans="1:102" ht="15.6" customHeight="1" thickBot="1" x14ac:dyDescent="0.3">
      <c r="A35" s="1308" t="s">
        <v>1307</v>
      </c>
      <c r="B35" s="1309"/>
      <c r="C35" s="1309"/>
      <c r="D35" s="1309"/>
      <c r="E35" s="1309"/>
      <c r="F35" s="1310"/>
      <c r="G35" s="420">
        <f>IFERROR(IF($G$34&gt;0,IF($G$22*$G$33*$G$34*$G$17&gt;VLOOKUP(CONCATENATE($I$10,"-",VLOOKUP($G$32,Transport_Usines_Peup_Long,2,FALSE)),Transport_Tableau_CP_CR_Peup,8,FALSE)*$G$33*$G$17,VLOOKUP(CONCATENATE($I$10,"-",VLOOKUP($G$32,Transport_Usines_Peup_Long,2,FALSE)),Transport_Tableau_CP_CR_Peup,8,FALSE)*$G$33*$G$17,VLOOKUP(CONCATENATE($I$10,"-",VLOOKUP($G$32,Transport_Usines_Peup_Long,2,FALSE)),Transport_Tableau_CP_CR_Peup,7,FALSE)*$G$22*$G$33*$G$17),0),0)</f>
        <v>0</v>
      </c>
      <c r="H35" s="420">
        <f>IFERROR(IF($H$34&gt;0,IF($H$22*$H$33*$H$34*$H$17&gt;VLOOKUP(CONCATENATE($I$10,"-",VLOOKUP($H$32,Transport_Usines_Peup_Long,2,FALSE)),Transport_Tableau_CP_CR_Peup,8,FALSE)*$H$33*$H$17,VLOOKUP(CONCATENATE($I$10,"-",VLOOKUP($H$32,Transport_Usines_Peup_Long,2,FALSE)),Transport_Tableau_CP_CR_Peup,8,FALSE)*$H$33*$H$17,VLOOKUP(CONCATENATE($I$10,"-",VLOOKUP($H$32,Transport_Usines_Peup_Long,2,FALSE)),Transport_Tableau_CP_CR_Peup,7,FALSE)*$H$22*$H$33*$H$17),0),0)</f>
        <v>0</v>
      </c>
      <c r="I35" s="419">
        <f>IFERROR(IF($I$34&gt;0,IF($I$22*$I$33*$I$34*$I$17&gt;VLOOKUP(CONCATENATE($I$10,"-",VLOOKUP($I$32,Transport_Usines_Peup_Long,2,FALSE)),Transport_Tableau_CP_CR_Peup,8,FALSE)*$I$33*$I$17,VLOOKUP(CONCATENATE($I$10,"-",VLOOKUP($I$32,Transport_Usines_Peup_Long,2,FALSE)),Transport_Tableau_CP_CR_Peup,8,FALSE)*$I$33*$I$17,VLOOKUP(CONCATENATE($I$10,"-",VLOOKUP($I$32,Transport_Usines_Peup_Long,2,FALSE)),Transport_Tableau_CP_CR_Peup,7,FALSE)*$I$22*$I$33*$I$17),0),0)</f>
        <v>0</v>
      </c>
      <c r="J35" s="395"/>
      <c r="L35" s="395"/>
      <c r="CW35" s="12"/>
      <c r="CX35" s="15"/>
    </row>
    <row r="36" spans="1:102" ht="19.899999999999999" customHeight="1" thickBot="1" x14ac:dyDescent="0.3">
      <c r="A36" s="954" t="str">
        <f>IFERROR("Calcul de l'aide en fonction d'une autre destination avec la formule ("&amp;Transport_Formule_CT&amp;")","Calcul de l'aide en fonction d'une autre destination avec la formule")</f>
        <v>Calcul de l'aide en fonction d'une autre destination avec la formule (0,037 * Distance aller - 5,4)</v>
      </c>
      <c r="B36" s="955"/>
      <c r="C36" s="955"/>
      <c r="D36" s="955"/>
      <c r="E36" s="955"/>
      <c r="F36" s="955"/>
      <c r="G36" s="955"/>
      <c r="H36" s="1318"/>
      <c r="I36" s="1319"/>
      <c r="CV36" s="8" t="s">
        <v>15</v>
      </c>
      <c r="CW36" s="12">
        <v>182</v>
      </c>
      <c r="CX36" s="15">
        <v>0</v>
      </c>
    </row>
    <row r="37" spans="1:102" ht="15.75" customHeight="1" thickBot="1" x14ac:dyDescent="0.3">
      <c r="A37" s="1149" t="s">
        <v>1348</v>
      </c>
      <c r="B37" s="1150"/>
      <c r="C37" s="1150"/>
      <c r="D37" s="1150"/>
      <c r="E37" s="1150"/>
      <c r="F37" s="1151"/>
      <c r="G37" s="427"/>
      <c r="H37" s="427"/>
      <c r="I37" s="393"/>
      <c r="CW37" s="12"/>
      <c r="CX37" s="15"/>
    </row>
    <row r="38" spans="1:102" ht="15.6" customHeight="1" thickBot="1" x14ac:dyDescent="0.3">
      <c r="A38" s="915" t="s">
        <v>930</v>
      </c>
      <c r="B38" s="916"/>
      <c r="C38" s="916"/>
      <c r="D38" s="916"/>
      <c r="E38" s="916"/>
      <c r="F38" s="917"/>
      <c r="G38" s="454"/>
      <c r="H38" s="454"/>
      <c r="I38" s="101"/>
      <c r="J38" s="395"/>
      <c r="K38" s="395"/>
      <c r="L38" s="395"/>
      <c r="CV38" s="8" t="s">
        <v>20</v>
      </c>
      <c r="CW38" s="12">
        <v>190</v>
      </c>
      <c r="CX38" s="15">
        <v>220</v>
      </c>
    </row>
    <row r="39" spans="1:102" ht="15.75" thickBot="1" x14ac:dyDescent="0.3">
      <c r="A39" s="915" t="s">
        <v>1030</v>
      </c>
      <c r="B39" s="916"/>
      <c r="C39" s="916"/>
      <c r="D39" s="916"/>
      <c r="E39" s="916"/>
      <c r="F39" s="917"/>
      <c r="G39" s="443"/>
      <c r="H39" s="443"/>
      <c r="I39" s="444"/>
      <c r="J39" s="395"/>
      <c r="K39" s="395"/>
      <c r="L39" s="395"/>
      <c r="M39" s="395"/>
      <c r="CV39" s="8" t="s">
        <v>21</v>
      </c>
      <c r="CW39" s="12">
        <v>191</v>
      </c>
      <c r="CX39" s="15">
        <v>220</v>
      </c>
    </row>
    <row r="40" spans="1:102" ht="15.6" customHeight="1" thickBot="1" x14ac:dyDescent="0.3">
      <c r="A40" s="1308" t="s">
        <v>1108</v>
      </c>
      <c r="B40" s="1309"/>
      <c r="C40" s="1309"/>
      <c r="D40" s="1309"/>
      <c r="E40" s="1309"/>
      <c r="F40" s="1310"/>
      <c r="G40" s="417">
        <f>IFERROR(IF(ISBLANK($I$10)=FALSE,IF(ISBLANK($G$37)=TRUE,0,IF(SUM($G$25,$G$29,$G$38,$G$43)&gt;1,0,IF(AND(EXACT(UPPER($G$13),UPPER(Menus!$A$2)),EXACT(UPPER($G$15),UPPER(Menus!$A$2))),IF(('Majorations applicables'!$B$42*$G$39-'Majorations applicables'!$B$43)&lt;0,0,IF(('Majorations applicables'!$B$42*$G$39-'Majorations applicables'!$B$43)&lt;Transport_Plafond_M3,ROUNDUP(('Majorations applicables'!$B$42*$G$39-'Majorations applicables'!$B$43),0),Transport_Plafond_M3)),0))),0),0)</f>
        <v>0</v>
      </c>
      <c r="H40" s="417">
        <f>IFERROR(IF(ISBLANK($I$10)=FALSE,IF(ISBLANK($H$37)=TRUE,0,IF(SUM($H$25,$H$29,$H$38,$H$43)&gt;1,0,IF(AND(EXACT(UPPER($H$13),UPPER(Menus!$A$2)),EXACT(UPPER($H$15),UPPER(Menus!$A$2))),IF(('Majorations applicables'!$B$42*$H$39-'Majorations applicables'!$B$43)&lt;0,0,IF(('Majorations applicables'!$B$42*$H$39-'Majorations applicables'!$B$43)&lt;Transport_Plafond_M3,ROUNDUP(('Majorations applicables'!$B$42*$H$39-'Majorations applicables'!$B$43),0),Transport_Plafond_M3)),0))),0),0)</f>
        <v>0</v>
      </c>
      <c r="I40" s="418">
        <f>IFERROR(IF(ISBLANK($I$10)=FALSE,IF(ISBLANK($I$37)=TRUE,0,IF(SUM($I$25,$I$29,$I$38,$I$43)&gt;1,0,IF(AND(EXACT(UPPER($I$13),UPPER(Menus!$A$2)),EXACT(UPPER($I$15),UPPER(Menus!$A$2))),IF(('Majorations applicables'!$B$42*$I$39-'Majorations applicables'!$B$43)&lt;0,0,IF(('Majorations applicables'!$B$42*$I$39-'Majorations applicables'!$B$43)&lt;Transport_Plafond_M3,ROUNDUP(('Majorations applicables'!$B$42*$I$39-'Majorations applicables'!$B$43),0),Transport_Plafond_M3)),0))),0),0)</f>
        <v>0</v>
      </c>
      <c r="J40" s="395"/>
      <c r="K40" s="395"/>
      <c r="L40" s="395"/>
      <c r="CV40" s="8" t="s">
        <v>24</v>
      </c>
      <c r="CW40" s="12">
        <v>195</v>
      </c>
      <c r="CX40" s="15">
        <v>0</v>
      </c>
    </row>
    <row r="41" spans="1:102" ht="15.6" customHeight="1" thickBot="1" x14ac:dyDescent="0.3">
      <c r="A41" s="1308" t="s">
        <v>1100</v>
      </c>
      <c r="B41" s="1309"/>
      <c r="C41" s="1309"/>
      <c r="D41" s="1309"/>
      <c r="E41" s="1309"/>
      <c r="F41" s="1310"/>
      <c r="G41" s="196">
        <f>IFERROR(IF($G$40&gt;0,IF($G$21*$G$38*$G$40&gt;Transport_Plafond_HA*$G$38,Transport_Plafond_HA*$G$38*$G$16,IF(UPPER($G$14)=UPPER(Menus!$A$3),$G$21*$G$38*$G$40*$G$16,$G$21*$G$38*$G$40*$G$16)),0),0)</f>
        <v>0</v>
      </c>
      <c r="H41" s="196">
        <f>IFERROR(IF($H$40&gt;0,IF($H$21*$H$38*$H$40&gt;Transport_Plafond_HA*$H$38,Transport_Plafond_HA*$H$38*$H$16,IF(UPPER($H$14)=UPPER(Menus!$A$3),$H$21*$H$38*$H$40*$H$16,$H$21*$H$38*$H$40*$H$16)),0),0)</f>
        <v>0</v>
      </c>
      <c r="I41" s="105">
        <f>IFERROR(IF($I$40&gt;0,IF($I$21*$I$38*$I$40&gt;Transport_Plafond_HA*$I$38,Transport_Plafond_HA*$I$38*$I$16,IF(UPPER($I$14)=UPPER(Menus!$A$3),$I$21*$I$38*$I$40*$I$16,$I$21*$I$38*$I$40*$I$16)),0),0)</f>
        <v>0</v>
      </c>
      <c r="J41" s="448"/>
      <c r="K41" s="395"/>
      <c r="L41" s="395"/>
      <c r="CV41" s="8" t="s">
        <v>24</v>
      </c>
      <c r="CW41" s="12">
        <v>195</v>
      </c>
      <c r="CX41" s="15">
        <v>0</v>
      </c>
    </row>
    <row r="42" spans="1:102" ht="15.75" customHeight="1" thickBot="1" x14ac:dyDescent="0.3">
      <c r="A42" s="1149" t="s">
        <v>1349</v>
      </c>
      <c r="B42" s="1150"/>
      <c r="C42" s="1150"/>
      <c r="D42" s="1150"/>
      <c r="E42" s="1150"/>
      <c r="F42" s="1151"/>
      <c r="G42" s="427"/>
      <c r="H42" s="427"/>
      <c r="I42" s="393"/>
      <c r="CW42" s="12"/>
      <c r="CX42" s="15"/>
    </row>
    <row r="43" spans="1:102" ht="15.6" customHeight="1" thickBot="1" x14ac:dyDescent="0.3">
      <c r="A43" s="915" t="s">
        <v>930</v>
      </c>
      <c r="B43" s="916"/>
      <c r="C43" s="916"/>
      <c r="D43" s="916"/>
      <c r="E43" s="916"/>
      <c r="F43" s="917"/>
      <c r="G43" s="454"/>
      <c r="H43" s="454"/>
      <c r="I43" s="101"/>
      <c r="J43" s="395"/>
      <c r="K43" s="395"/>
      <c r="L43" s="395"/>
      <c r="CV43" s="8" t="s">
        <v>20</v>
      </c>
      <c r="CW43" s="12">
        <v>190</v>
      </c>
      <c r="CX43" s="15">
        <v>220</v>
      </c>
    </row>
    <row r="44" spans="1:102" ht="15.75" thickBot="1" x14ac:dyDescent="0.3">
      <c r="A44" s="455" t="s">
        <v>1030</v>
      </c>
      <c r="B44" s="456"/>
      <c r="C44" s="456"/>
      <c r="D44" s="456"/>
      <c r="E44" s="456"/>
      <c r="F44" s="457"/>
      <c r="G44" s="443"/>
      <c r="H44" s="443"/>
      <c r="I44" s="444"/>
      <c r="J44" s="395"/>
      <c r="K44" s="395"/>
      <c r="L44" s="395"/>
      <c r="M44" s="395"/>
      <c r="CV44" s="8" t="s">
        <v>21</v>
      </c>
      <c r="CW44" s="12">
        <v>191</v>
      </c>
      <c r="CX44" s="15">
        <v>220</v>
      </c>
    </row>
    <row r="45" spans="1:102" ht="15.6" customHeight="1" thickBot="1" x14ac:dyDescent="0.3">
      <c r="A45" s="1308" t="s">
        <v>1109</v>
      </c>
      <c r="B45" s="1309"/>
      <c r="C45" s="1309"/>
      <c r="D45" s="1309"/>
      <c r="E45" s="1309"/>
      <c r="F45" s="1310"/>
      <c r="G45" s="417">
        <f>IFERROR(IF(ISBLANK($I$10)=FALSE,IF(ISBLANK($G$42)=TRUE,0,IF(SUM($G$25,$G$29,$G$38,$G$43)&gt;1,0,IF(AND(EXACT(UPPER($G$13),UPPER(Menus!$A$2)),EXACT(UPPER($G$15),UPPER(Menus!$A$2))),IF(('Majorations applicables'!$B$42*$G$44-'Majorations applicables'!$B$43)&lt;0,0,IF(('Majorations applicables'!$B$42*$G$44-'Majorations applicables'!$B$43)&lt;Transport_Plafond_M3,ROUNDUP(('Majorations applicables'!$B$42*$G$44-'Majorations applicables'!$B$43),0),Transport_Plafond_M3)),0))),0),0)</f>
        <v>0</v>
      </c>
      <c r="H45" s="417">
        <f>IFERROR(IF(ISBLANK($I$10)=FALSE,IF(ISBLANK($H$42)=TRUE,0,IF(SUM($H$25,$H$29,$H$38,$H$43)&gt;1,0,IF(AND(EXACT(UPPER($H$13),UPPER(Menus!$A$2)),EXACT(UPPER($H$15),UPPER(Menus!$A$2))),IF(('Majorations applicables'!$B$42*$H$44-'Majorations applicables'!$B$43)&lt;0,0,IF(('Majorations applicables'!$B$42*$H$44-'Majorations applicables'!$B$43)&lt;Transport_Plafond_M3,ROUNDUP(('Majorations applicables'!$B$42*$H$44-'Majorations applicables'!$B$43),0),Transport_Plafond_M3)),0))),0),0)</f>
        <v>0</v>
      </c>
      <c r="I45" s="418">
        <f>IFERROR(IF(ISBLANK($I$10)=FALSE,IF(ISBLANK($I$42)=TRUE,0,IF(SUM($I$25,$I$29,$I$38,$I$43)&gt;1,0,IF(AND(EXACT(UPPER($I$13),UPPER(Menus!$A$2)),EXACT(UPPER($I$15),UPPER(Menus!$A$2))),IF(('Majorations applicables'!$B$42*$I$44-'Majorations applicables'!$B$43)&lt;0,0,IF(('Majorations applicables'!$B$42*$I$44-'Majorations applicables'!$B$43)&lt;Transport_Plafond_M3,ROUNDUP(('Majorations applicables'!$B$42*$I$44-'Majorations applicables'!$B$43),0),Transport_Plafond_M3)),0))),0),0)</f>
        <v>0</v>
      </c>
      <c r="J45" s="395"/>
      <c r="K45" s="395"/>
      <c r="L45" s="395"/>
      <c r="CV45" s="8" t="s">
        <v>24</v>
      </c>
      <c r="CW45" s="12">
        <v>195</v>
      </c>
      <c r="CX45" s="15">
        <v>0</v>
      </c>
    </row>
    <row r="46" spans="1:102" ht="15.6" customHeight="1" thickBot="1" x14ac:dyDescent="0.3">
      <c r="A46" s="1308" t="s">
        <v>1101</v>
      </c>
      <c r="B46" s="1309"/>
      <c r="C46" s="1309"/>
      <c r="D46" s="1309"/>
      <c r="E46" s="1309"/>
      <c r="F46" s="1310"/>
      <c r="G46" s="196">
        <f>IFERROR(IF($G$45&gt;0,IF($G$21*$G$43*$G$45&gt;Transport_Plafond_HA*$G$43,Transport_Plafond_HA*$G$43*$G$16,IF(UPPER($G$14)=UPPER(Menus!$A$3),$G$21*$G$43*$G$45*$G$16,$G$21*$G$43*$G$45*$G$16)),0),0)</f>
        <v>0</v>
      </c>
      <c r="H46" s="196">
        <f>IFERROR(IF($H$45&gt;0,IF($H$21*$H$43*$H$45&gt;Transport_Plafond_HA*$H$43,Transport_Plafond_HA*$H$43*$H$16,IF(UPPER($H$14)=UPPER(Menus!$A$3),$H$21*$H$43*$H$45*$H$16,$H$21*$H$43*$H$45*$H$16)),0),0)</f>
        <v>0</v>
      </c>
      <c r="I46" s="105">
        <f>IFERROR(IF($I$45&gt;0,IF($I$21*$I$43*$I$45&gt;Transport_Plafond_HA*$I$43,Transport_Plafond_HA*$I$43*$I$16,IF(UPPER($I$14)=UPPER(Menus!$A$3),$I$21*$I$43*$I$45*$I$16,$I$21*$I$43*$I$45*$I$16)),0),0)</f>
        <v>0</v>
      </c>
      <c r="J46" s="395"/>
      <c r="K46" s="395"/>
      <c r="L46" s="395"/>
      <c r="CV46" s="8" t="s">
        <v>24</v>
      </c>
      <c r="CW46" s="12">
        <v>195</v>
      </c>
      <c r="CX46" s="15">
        <v>0</v>
      </c>
    </row>
    <row r="47" spans="1:102" ht="72.599999999999994" customHeight="1" thickBot="1" x14ac:dyDescent="0.3">
      <c r="A47" s="1305" t="s">
        <v>1045</v>
      </c>
      <c r="B47" s="1306"/>
      <c r="C47" s="1306"/>
      <c r="D47" s="1306"/>
      <c r="E47" s="1306"/>
      <c r="F47" s="1307"/>
      <c r="G47" s="197">
        <f>IFERROR(ROUND(IF(SUM($G$25,$G$29,$G$38,$G$43)&gt;1,0,IF(AND(EXACT(UPPER($G$13),UPPER(Menus!$A$2)),EXACT(UPPER($G$15),UPPER(Menus!$A$2))),IF(ROUND(SUM($G$27,$G$31,$G$35,$G$41,$G$46)*(MAX($G$16,$G$17)),2)&gt;Menus!$B$677,Menus!$B$677,ROUND(SUM($G$27,$G$31,$G$35,$G$41,$G$46)*(MAX($G$16,$G$17)),2)),0)),0),0)</f>
        <v>0</v>
      </c>
      <c r="H47" s="197">
        <f>IFERROR(ROUND(IF(SUM($H$25,$H$29,$H$38,$H$43)&gt;1,0,IF(AND(EXACT(UPPER($H$13),UPPER(Menus!$A$2)),EXACT(UPPER($H$15),UPPER(Menus!$A$2))),IF(ROUND(SUM($H$27,$H$31,$H$35,$H$41,$H$46)*(MAX($H$16,$H$17)),2)&gt;Menus!$B$677,Menus!$B$677,ROUND(SUM($H$27,$H$31,$H$35,$H$41,$H$46)*(MAX($H$16,$H$17)),2)),0)),0),0)</f>
        <v>0</v>
      </c>
      <c r="I47" s="106">
        <f>IFERROR(ROUND(IF(SUM($I$25,$I$29,$I$38,$I$43)&gt;1,0,IF(AND(EXACT(UPPER($I$13),UPPER(Menus!$A$2)),EXACT(UPPER($I$15),UPPER(Menus!$A$2))),IF(ROUND(SUM($I$27,$I$31,$I$35,$I$41,$I$46)*(MAX($I$16,$I$17)),2)&gt;Menus!$B$677,Menus!$B$677,ROUND(SUM($I$27,$I$31,$I$35,$I$41,$I$46)*(MAX($I$16,$I$17)),2)),0)),0),0)</f>
        <v>0</v>
      </c>
      <c r="J47" s="395"/>
      <c r="K47" s="395"/>
      <c r="L47" s="395"/>
      <c r="CV47" s="8" t="s">
        <v>25</v>
      </c>
      <c r="CW47" s="12">
        <v>240</v>
      </c>
      <c r="CX47" s="15">
        <v>0</v>
      </c>
    </row>
    <row r="48" spans="1:102" ht="16.5" thickBot="1" x14ac:dyDescent="0.3">
      <c r="A48" s="954" t="s">
        <v>1031</v>
      </c>
      <c r="B48" s="955"/>
      <c r="C48" s="955"/>
      <c r="D48" s="955"/>
      <c r="E48" s="955"/>
      <c r="F48" s="955"/>
      <c r="G48" s="955"/>
      <c r="H48" s="955"/>
      <c r="I48" s="956"/>
      <c r="K48" s="442"/>
      <c r="CV48" s="8" t="s">
        <v>37</v>
      </c>
      <c r="CW48" s="12">
        <v>257</v>
      </c>
      <c r="CX48" s="16">
        <v>280</v>
      </c>
    </row>
    <row r="49" spans="1:103" ht="19.899999999999999" customHeight="1" thickBot="1" x14ac:dyDescent="0.3">
      <c r="A49" s="820" t="s">
        <v>346</v>
      </c>
      <c r="B49" s="821"/>
      <c r="C49" s="821"/>
      <c r="D49" s="821"/>
      <c r="E49" s="821"/>
      <c r="F49" s="1311"/>
      <c r="G49" s="198">
        <f>IFERROR(ROUND($G$47*$G$19,2),0)</f>
        <v>0</v>
      </c>
      <c r="H49" s="198">
        <f>IFERROR(ROUND($H$47*$H$19,2),0)</f>
        <v>0</v>
      </c>
      <c r="I49" s="107">
        <f>IFERROR(ROUND($I$47*$I$19,2),0)</f>
        <v>0</v>
      </c>
      <c r="CV49" s="8" t="s">
        <v>38</v>
      </c>
      <c r="CW49" s="12">
        <v>258</v>
      </c>
      <c r="CX49" s="16">
        <v>280</v>
      </c>
    </row>
    <row r="50" spans="1:103" ht="3" customHeight="1" thickBot="1" x14ac:dyDescent="0.3">
      <c r="A50" s="1312"/>
      <c r="B50" s="1313"/>
      <c r="C50" s="1313"/>
      <c r="D50" s="1313"/>
      <c r="E50" s="1313"/>
      <c r="F50" s="1313"/>
      <c r="G50" s="1313"/>
      <c r="H50" s="1313"/>
      <c r="I50" s="1314"/>
      <c r="CV50" s="8" t="s">
        <v>41</v>
      </c>
      <c r="CW50" s="12">
        <v>261</v>
      </c>
      <c r="CX50" s="16">
        <v>280</v>
      </c>
    </row>
    <row r="51" spans="1:103" ht="16.5" thickBot="1" x14ac:dyDescent="0.3">
      <c r="A51" s="1069" t="s">
        <v>411</v>
      </c>
      <c r="B51" s="1070"/>
      <c r="C51" s="1070"/>
      <c r="D51" s="1070"/>
      <c r="E51" s="1070"/>
      <c r="F51" s="1070"/>
      <c r="G51" s="1070"/>
      <c r="H51" s="1070"/>
      <c r="I51" s="1071"/>
      <c r="CV51" s="8" t="s">
        <v>42</v>
      </c>
      <c r="CW51" s="12">
        <v>262</v>
      </c>
      <c r="CX51" s="16">
        <v>280</v>
      </c>
    </row>
    <row r="52" spans="1:103" ht="16.5" thickBot="1" x14ac:dyDescent="0.3">
      <c r="A52" s="1197" t="s">
        <v>333</v>
      </c>
      <c r="B52" s="1043"/>
      <c r="C52" s="1043"/>
      <c r="D52" s="1043"/>
      <c r="E52" s="1043"/>
      <c r="F52" s="1043"/>
      <c r="G52" s="1043"/>
      <c r="H52" s="1043"/>
      <c r="I52" s="1044"/>
      <c r="J52" s="424"/>
      <c r="CV52" s="8" t="s">
        <v>43</v>
      </c>
      <c r="CW52" s="12">
        <v>263</v>
      </c>
      <c r="CX52" s="16">
        <v>280</v>
      </c>
    </row>
    <row r="53" spans="1:103" ht="79.900000000000006" customHeight="1" thickBot="1" x14ac:dyDescent="0.3">
      <c r="A53" s="1293"/>
      <c r="B53" s="1294"/>
      <c r="C53" s="1294"/>
      <c r="D53" s="1294"/>
      <c r="E53" s="1294"/>
      <c r="F53" s="1294"/>
      <c r="G53" s="1294"/>
      <c r="H53" s="1294"/>
      <c r="I53" s="1295"/>
      <c r="K53" s="233"/>
      <c r="CV53" s="8" t="s">
        <v>46</v>
      </c>
      <c r="CW53" s="12">
        <v>266</v>
      </c>
      <c r="CX53" s="16">
        <v>200</v>
      </c>
    </row>
    <row r="54" spans="1:103" ht="30" customHeight="1" thickBot="1" x14ac:dyDescent="0.3">
      <c r="A54" s="1315" t="s">
        <v>396</v>
      </c>
      <c r="B54" s="1316"/>
      <c r="C54" s="1316"/>
      <c r="D54" s="1316"/>
      <c r="E54" s="1316"/>
      <c r="F54" s="1316"/>
      <c r="G54" s="1316"/>
      <c r="H54" s="1316"/>
      <c r="I54" s="1317"/>
      <c r="CV54" s="17" t="s">
        <v>56</v>
      </c>
      <c r="CW54" s="12">
        <v>276</v>
      </c>
      <c r="CX54" s="15">
        <v>280</v>
      </c>
    </row>
    <row r="55" spans="1:103" ht="12" customHeight="1" x14ac:dyDescent="0.25">
      <c r="A55" s="1299"/>
      <c r="B55" s="1300"/>
      <c r="C55" s="1300"/>
      <c r="D55" s="1300"/>
      <c r="E55" s="1300"/>
      <c r="F55" s="1300"/>
      <c r="G55" s="1095">
        <f ca="1">TODAY()</f>
        <v>45909</v>
      </c>
      <c r="H55" s="1096"/>
      <c r="I55" s="1097"/>
      <c r="CV55" s="17" t="s">
        <v>57</v>
      </c>
      <c r="CW55" s="12">
        <v>277</v>
      </c>
      <c r="CX55" s="15">
        <v>280</v>
      </c>
      <c r="CY55" s="17"/>
    </row>
    <row r="56" spans="1:103" s="17" customFormat="1" ht="12" customHeight="1" x14ac:dyDescent="0.25">
      <c r="A56" s="1301"/>
      <c r="B56" s="1302"/>
      <c r="C56" s="1302"/>
      <c r="D56" s="1302"/>
      <c r="E56" s="1302"/>
      <c r="F56" s="1302"/>
      <c r="G56" s="1098"/>
      <c r="H56" s="1099"/>
      <c r="I56" s="1100"/>
      <c r="CV56" s="17" t="s">
        <v>58</v>
      </c>
      <c r="CW56" s="12">
        <v>278</v>
      </c>
      <c r="CX56" s="15">
        <v>280</v>
      </c>
    </row>
    <row r="57" spans="1:103" s="17" customFormat="1" ht="12" customHeight="1" thickBot="1" x14ac:dyDescent="0.3">
      <c r="A57" s="1303"/>
      <c r="B57" s="1304"/>
      <c r="C57" s="1304"/>
      <c r="D57" s="1304"/>
      <c r="E57" s="1304"/>
      <c r="F57" s="1304"/>
      <c r="G57" s="1098"/>
      <c r="H57" s="1099"/>
      <c r="I57" s="1100"/>
      <c r="CV57" s="17" t="s">
        <v>59</v>
      </c>
      <c r="CW57" s="12">
        <v>279</v>
      </c>
      <c r="CX57" s="15">
        <v>280</v>
      </c>
    </row>
    <row r="58" spans="1:103" s="17" customFormat="1" ht="15.6" customHeight="1" thickBot="1" x14ac:dyDescent="0.3">
      <c r="A58" s="900" t="s">
        <v>7</v>
      </c>
      <c r="B58" s="901"/>
      <c r="C58" s="901"/>
      <c r="D58" s="901"/>
      <c r="E58" s="901"/>
      <c r="F58" s="901"/>
      <c r="G58" s="1098"/>
      <c r="H58" s="1099"/>
      <c r="I58" s="1100"/>
      <c r="CV58" s="17" t="s">
        <v>60</v>
      </c>
      <c r="CW58" s="12">
        <v>280</v>
      </c>
      <c r="CX58" s="15">
        <v>280</v>
      </c>
    </row>
    <row r="59" spans="1:103" s="17" customFormat="1" ht="15" customHeight="1" x14ac:dyDescent="0.25">
      <c r="A59" s="870"/>
      <c r="B59" s="871"/>
      <c r="C59" s="871"/>
      <c r="D59" s="871"/>
      <c r="E59" s="871"/>
      <c r="F59" s="872"/>
      <c r="G59" s="1098"/>
      <c r="H59" s="1099"/>
      <c r="I59" s="1100"/>
      <c r="CV59" s="17" t="s">
        <v>61</v>
      </c>
      <c r="CW59" s="12">
        <v>281</v>
      </c>
      <c r="CX59" s="15">
        <v>280</v>
      </c>
    </row>
    <row r="60" spans="1:103" s="17" customFormat="1" ht="15" customHeight="1" thickBot="1" x14ac:dyDescent="0.3">
      <c r="A60" s="873"/>
      <c r="B60" s="874"/>
      <c r="C60" s="874"/>
      <c r="D60" s="874"/>
      <c r="E60" s="874"/>
      <c r="F60" s="875"/>
      <c r="G60" s="1101"/>
      <c r="H60" s="1102"/>
      <c r="I60" s="1103"/>
      <c r="CV60" s="17" t="s">
        <v>62</v>
      </c>
      <c r="CW60" s="12">
        <v>282</v>
      </c>
      <c r="CX60" s="15">
        <v>280</v>
      </c>
    </row>
    <row r="61" spans="1:103" s="17" customFormat="1" ht="15.6" customHeight="1" thickBot="1" x14ac:dyDescent="0.3">
      <c r="A61" s="897" t="s">
        <v>334</v>
      </c>
      <c r="B61" s="898"/>
      <c r="C61" s="898"/>
      <c r="D61" s="898"/>
      <c r="E61" s="898"/>
      <c r="F61" s="899"/>
      <c r="G61" s="897" t="s">
        <v>345</v>
      </c>
      <c r="H61" s="898"/>
      <c r="I61" s="899"/>
      <c r="CV61" s="17" t="s">
        <v>63</v>
      </c>
      <c r="CW61" s="12">
        <v>283</v>
      </c>
      <c r="CX61" s="15">
        <v>280</v>
      </c>
    </row>
    <row r="62" spans="1:103" s="17" customFormat="1" ht="15" customHeight="1" thickBot="1" x14ac:dyDescent="0.3">
      <c r="A62" s="1069" t="s">
        <v>410</v>
      </c>
      <c r="B62" s="1070"/>
      <c r="C62" s="1070"/>
      <c r="D62" s="1070"/>
      <c r="E62" s="1070"/>
      <c r="F62" s="1070"/>
      <c r="G62" s="1070"/>
      <c r="H62" s="1070"/>
      <c r="I62" s="1071"/>
      <c r="CV62" s="17" t="s">
        <v>64</v>
      </c>
      <c r="CW62" s="12">
        <v>284</v>
      </c>
      <c r="CX62" s="15">
        <v>280</v>
      </c>
    </row>
    <row r="63" spans="1:103" s="17" customFormat="1" ht="15" customHeight="1" thickBot="1" x14ac:dyDescent="0.3">
      <c r="A63" s="820" t="s">
        <v>333</v>
      </c>
      <c r="B63" s="821"/>
      <c r="C63" s="821"/>
      <c r="D63" s="821"/>
      <c r="E63" s="821"/>
      <c r="F63" s="821"/>
      <c r="G63" s="821"/>
      <c r="H63" s="821"/>
      <c r="I63" s="822"/>
      <c r="CV63" s="17" t="s">
        <v>65</v>
      </c>
      <c r="CW63" s="12">
        <v>285</v>
      </c>
      <c r="CX63" s="15">
        <v>280</v>
      </c>
    </row>
    <row r="64" spans="1:103" s="17" customFormat="1" ht="79.900000000000006" customHeight="1" thickBot="1" x14ac:dyDescent="0.3">
      <c r="A64" s="1293"/>
      <c r="B64" s="1294"/>
      <c r="C64" s="1294"/>
      <c r="D64" s="1294"/>
      <c r="E64" s="1294"/>
      <c r="F64" s="1294"/>
      <c r="G64" s="1294"/>
      <c r="H64" s="1294"/>
      <c r="I64" s="1295"/>
      <c r="CV64" s="17" t="s">
        <v>66</v>
      </c>
      <c r="CW64" s="12">
        <v>286</v>
      </c>
      <c r="CX64" s="15">
        <v>280</v>
      </c>
    </row>
    <row r="65" spans="1:103" s="17" customFormat="1" ht="30" customHeight="1" thickBot="1" x14ac:dyDescent="0.3">
      <c r="A65" s="1296" t="s">
        <v>396</v>
      </c>
      <c r="B65" s="1297"/>
      <c r="C65" s="1297"/>
      <c r="D65" s="1297"/>
      <c r="E65" s="1297"/>
      <c r="F65" s="1297"/>
      <c r="G65" s="1297"/>
      <c r="H65" s="1297"/>
      <c r="I65" s="1298"/>
      <c r="CV65" s="17" t="s">
        <v>67</v>
      </c>
      <c r="CW65" s="12">
        <v>287</v>
      </c>
      <c r="CX65" s="15">
        <v>280</v>
      </c>
    </row>
    <row r="66" spans="1:103" s="17" customFormat="1" ht="12" customHeight="1" x14ac:dyDescent="0.25">
      <c r="A66" s="1299"/>
      <c r="B66" s="1300"/>
      <c r="C66" s="1300"/>
      <c r="D66" s="1300"/>
      <c r="E66" s="1300"/>
      <c r="F66" s="1300"/>
      <c r="G66" s="1095">
        <f ca="1">TODAY()</f>
        <v>45909</v>
      </c>
      <c r="H66" s="1096"/>
      <c r="I66" s="1097"/>
      <c r="CV66" s="17" t="s">
        <v>68</v>
      </c>
      <c r="CW66" s="12">
        <v>288</v>
      </c>
      <c r="CX66" s="15">
        <v>280</v>
      </c>
    </row>
    <row r="67" spans="1:103" s="17" customFormat="1" ht="12" customHeight="1" x14ac:dyDescent="0.25">
      <c r="A67" s="1301"/>
      <c r="B67" s="1302"/>
      <c r="C67" s="1302"/>
      <c r="D67" s="1302"/>
      <c r="E67" s="1302"/>
      <c r="F67" s="1302"/>
      <c r="G67" s="1098"/>
      <c r="H67" s="1099"/>
      <c r="I67" s="1100"/>
      <c r="CV67" s="18" t="s">
        <v>69</v>
      </c>
      <c r="CW67" s="12">
        <v>289</v>
      </c>
      <c r="CX67" s="15">
        <v>280</v>
      </c>
    </row>
    <row r="68" spans="1:103" s="17" customFormat="1" ht="12" customHeight="1" thickBot="1" x14ac:dyDescent="0.3">
      <c r="A68" s="1303"/>
      <c r="B68" s="1304"/>
      <c r="C68" s="1304"/>
      <c r="D68" s="1304"/>
      <c r="E68" s="1304"/>
      <c r="F68" s="1304"/>
      <c r="G68" s="1098"/>
      <c r="H68" s="1099"/>
      <c r="I68" s="1100"/>
      <c r="CV68" s="18" t="s">
        <v>70</v>
      </c>
      <c r="CW68" s="12">
        <v>290</v>
      </c>
      <c r="CX68" s="15">
        <v>280</v>
      </c>
    </row>
    <row r="69" spans="1:103" s="17" customFormat="1" ht="15" customHeight="1" thickBot="1" x14ac:dyDescent="0.3">
      <c r="A69" s="891" t="s">
        <v>7</v>
      </c>
      <c r="B69" s="892"/>
      <c r="C69" s="892"/>
      <c r="D69" s="892"/>
      <c r="E69" s="892"/>
      <c r="F69" s="892"/>
      <c r="G69" s="1098"/>
      <c r="H69" s="1099"/>
      <c r="I69" s="1100"/>
      <c r="CV69" s="8"/>
      <c r="CW69" s="12">
        <v>291</v>
      </c>
      <c r="CX69" s="15">
        <v>280</v>
      </c>
    </row>
    <row r="70" spans="1:103" s="17" customFormat="1" ht="15" customHeight="1" x14ac:dyDescent="0.25">
      <c r="A70" s="870"/>
      <c r="B70" s="871"/>
      <c r="C70" s="871"/>
      <c r="D70" s="871"/>
      <c r="E70" s="871"/>
      <c r="F70" s="872"/>
      <c r="G70" s="1098"/>
      <c r="H70" s="1099"/>
      <c r="I70" s="1100"/>
      <c r="CV70" s="8"/>
      <c r="CW70" s="12">
        <v>292</v>
      </c>
      <c r="CX70" s="15">
        <v>280</v>
      </c>
    </row>
    <row r="71" spans="1:103" s="17" customFormat="1" ht="15" customHeight="1" thickBot="1" x14ac:dyDescent="0.3">
      <c r="A71" s="873"/>
      <c r="B71" s="874"/>
      <c r="C71" s="874"/>
      <c r="D71" s="874"/>
      <c r="E71" s="874"/>
      <c r="F71" s="875"/>
      <c r="G71" s="1101"/>
      <c r="H71" s="1102"/>
      <c r="I71" s="1103"/>
      <c r="CV71" s="8"/>
      <c r="CW71" s="12">
        <v>350</v>
      </c>
      <c r="CX71" s="15">
        <v>0</v>
      </c>
      <c r="CY71" s="18"/>
    </row>
    <row r="72" spans="1:103" s="17" customFormat="1" ht="15" customHeight="1" thickBot="1" x14ac:dyDescent="0.3">
      <c r="A72" s="811" t="s">
        <v>334</v>
      </c>
      <c r="B72" s="812"/>
      <c r="C72" s="812"/>
      <c r="D72" s="812"/>
      <c r="E72" s="812"/>
      <c r="F72" s="813"/>
      <c r="G72" s="811" t="s">
        <v>345</v>
      </c>
      <c r="H72" s="812"/>
      <c r="I72" s="813"/>
      <c r="CV72" s="8"/>
      <c r="CW72" s="87">
        <v>351</v>
      </c>
      <c r="CX72" s="15">
        <v>0</v>
      </c>
    </row>
    <row r="73" spans="1:103" s="17" customFormat="1" ht="15" customHeight="1" thickBot="1" x14ac:dyDescent="0.3">
      <c r="A73" s="1284" t="s">
        <v>409</v>
      </c>
      <c r="B73" s="1285"/>
      <c r="C73" s="1285"/>
      <c r="D73" s="1285"/>
      <c r="E73" s="1285"/>
      <c r="F73" s="1285"/>
      <c r="G73" s="1285"/>
      <c r="H73" s="1285"/>
      <c r="I73" s="1286"/>
      <c r="CV73" s="8"/>
      <c r="CW73" s="87">
        <v>352</v>
      </c>
      <c r="CX73" s="15">
        <v>40</v>
      </c>
      <c r="CY73" s="8"/>
    </row>
    <row r="74" spans="1:103" ht="16.5" thickBot="1" x14ac:dyDescent="0.3">
      <c r="A74" s="1287" t="s">
        <v>333</v>
      </c>
      <c r="B74" s="1288"/>
      <c r="C74" s="1288"/>
      <c r="D74" s="1288"/>
      <c r="E74" s="1288"/>
      <c r="F74" s="1288"/>
      <c r="G74" s="1288"/>
      <c r="H74" s="1288"/>
      <c r="I74" s="1289"/>
      <c r="CW74" s="12">
        <v>353</v>
      </c>
      <c r="CX74" s="15">
        <v>40</v>
      </c>
    </row>
    <row r="75" spans="1:103" ht="79.900000000000006" customHeight="1" thickBot="1" x14ac:dyDescent="0.3">
      <c r="A75" s="1290"/>
      <c r="B75" s="1291"/>
      <c r="C75" s="1291"/>
      <c r="D75" s="1291"/>
      <c r="E75" s="1291"/>
      <c r="F75" s="1291"/>
      <c r="G75" s="1291"/>
      <c r="H75" s="1291"/>
      <c r="I75" s="1292"/>
      <c r="CW75" s="12">
        <v>354</v>
      </c>
      <c r="CX75" s="15">
        <v>120</v>
      </c>
    </row>
    <row r="76" spans="1:103" ht="30" customHeight="1" thickBot="1" x14ac:dyDescent="0.3">
      <c r="A76" s="808" t="s">
        <v>396</v>
      </c>
      <c r="B76" s="809"/>
      <c r="C76" s="809"/>
      <c r="D76" s="809"/>
      <c r="E76" s="809"/>
      <c r="F76" s="809"/>
      <c r="G76" s="809"/>
      <c r="H76" s="809"/>
      <c r="I76" s="810"/>
      <c r="CW76" s="12">
        <v>355</v>
      </c>
      <c r="CX76" s="15">
        <v>180</v>
      </c>
    </row>
    <row r="77" spans="1:103" ht="12" customHeight="1" x14ac:dyDescent="0.25">
      <c r="A77" s="847"/>
      <c r="B77" s="848"/>
      <c r="C77" s="848"/>
      <c r="D77" s="848"/>
      <c r="E77" s="848"/>
      <c r="F77" s="848"/>
      <c r="G77" s="1267">
        <f ca="1">TODAY()</f>
        <v>45909</v>
      </c>
      <c r="H77" s="1268"/>
      <c r="I77" s="1269"/>
      <c r="CW77" s="12">
        <v>356</v>
      </c>
      <c r="CX77" s="15">
        <v>240</v>
      </c>
    </row>
    <row r="78" spans="1:103" ht="12" customHeight="1" x14ac:dyDescent="0.25">
      <c r="A78" s="858"/>
      <c r="B78" s="859"/>
      <c r="C78" s="859"/>
      <c r="D78" s="859"/>
      <c r="E78" s="859"/>
      <c r="F78" s="859"/>
      <c r="G78" s="1270"/>
      <c r="H78" s="1271"/>
      <c r="I78" s="1272"/>
      <c r="CW78" s="12">
        <v>357</v>
      </c>
      <c r="CX78" s="15">
        <v>240</v>
      </c>
    </row>
    <row r="79" spans="1:103" ht="12" customHeight="1" thickBot="1" x14ac:dyDescent="0.3">
      <c r="A79" s="850"/>
      <c r="B79" s="851"/>
      <c r="C79" s="851"/>
      <c r="D79" s="851"/>
      <c r="E79" s="851"/>
      <c r="F79" s="851"/>
      <c r="G79" s="1270"/>
      <c r="H79" s="1271"/>
      <c r="I79" s="1272"/>
      <c r="CW79" s="12">
        <v>450</v>
      </c>
      <c r="CX79" s="15">
        <v>60</v>
      </c>
    </row>
    <row r="80" spans="1:103" ht="15" customHeight="1" thickBot="1" x14ac:dyDescent="0.3">
      <c r="A80" s="1276" t="s">
        <v>7</v>
      </c>
      <c r="B80" s="1277"/>
      <c r="C80" s="1277"/>
      <c r="D80" s="1277"/>
      <c r="E80" s="1277"/>
      <c r="F80" s="1277"/>
      <c r="G80" s="1270"/>
      <c r="H80" s="1271"/>
      <c r="I80" s="1272"/>
      <c r="CW80" s="12">
        <v>451</v>
      </c>
      <c r="CX80" s="15">
        <v>0</v>
      </c>
    </row>
    <row r="81" spans="1:102" ht="15" customHeight="1" x14ac:dyDescent="0.25">
      <c r="A81" s="1278"/>
      <c r="B81" s="1279"/>
      <c r="C81" s="1279"/>
      <c r="D81" s="1279"/>
      <c r="E81" s="1279"/>
      <c r="F81" s="1280"/>
      <c r="G81" s="1270"/>
      <c r="H81" s="1271"/>
      <c r="I81" s="1272"/>
      <c r="CW81" s="12">
        <v>452</v>
      </c>
      <c r="CX81" s="15">
        <v>0</v>
      </c>
    </row>
    <row r="82" spans="1:102" ht="15" customHeight="1" thickBot="1" x14ac:dyDescent="0.3">
      <c r="A82" s="1281"/>
      <c r="B82" s="1282"/>
      <c r="C82" s="1282"/>
      <c r="D82" s="1282"/>
      <c r="E82" s="1282"/>
      <c r="F82" s="1283"/>
      <c r="G82" s="1273"/>
      <c r="H82" s="1274"/>
      <c r="I82" s="1275"/>
      <c r="CW82" s="12">
        <v>453</v>
      </c>
      <c r="CX82" s="15">
        <v>0</v>
      </c>
    </row>
    <row r="83" spans="1:102" ht="15" customHeight="1" thickBot="1" x14ac:dyDescent="0.3">
      <c r="A83" s="1264" t="s">
        <v>334</v>
      </c>
      <c r="B83" s="1265"/>
      <c r="C83" s="1265"/>
      <c r="D83" s="1265"/>
      <c r="E83" s="1265"/>
      <c r="F83" s="1266"/>
      <c r="G83" s="1264" t="s">
        <v>345</v>
      </c>
      <c r="H83" s="1265"/>
      <c r="I83" s="1266"/>
      <c r="CW83" s="12">
        <v>454</v>
      </c>
      <c r="CX83" s="15">
        <v>0</v>
      </c>
    </row>
    <row r="84" spans="1:102" x14ac:dyDescent="0.25">
      <c r="CW84" s="12">
        <v>455</v>
      </c>
      <c r="CX84" s="15">
        <v>0</v>
      </c>
    </row>
    <row r="85" spans="1:102" x14ac:dyDescent="0.25">
      <c r="CW85" s="12">
        <v>456</v>
      </c>
      <c r="CX85" s="15">
        <v>0</v>
      </c>
    </row>
    <row r="86" spans="1:102" x14ac:dyDescent="0.25">
      <c r="CW86" s="12">
        <v>457</v>
      </c>
      <c r="CX86" s="15">
        <v>0</v>
      </c>
    </row>
    <row r="87" spans="1:102" x14ac:dyDescent="0.25">
      <c r="CW87" s="12">
        <v>458</v>
      </c>
      <c r="CX87" s="15">
        <v>60</v>
      </c>
    </row>
    <row r="88" spans="1:102" x14ac:dyDescent="0.25">
      <c r="CW88" s="12">
        <v>459</v>
      </c>
      <c r="CX88" s="15">
        <v>60</v>
      </c>
    </row>
    <row r="89" spans="1:102" x14ac:dyDescent="0.25">
      <c r="CW89" s="12">
        <v>460</v>
      </c>
      <c r="CX89" s="15">
        <v>200</v>
      </c>
    </row>
    <row r="90" spans="1:102" x14ac:dyDescent="0.25">
      <c r="CW90" s="12">
        <v>461</v>
      </c>
      <c r="CX90" s="15">
        <v>240</v>
      </c>
    </row>
    <row r="91" spans="1:102" x14ac:dyDescent="0.25">
      <c r="CW91" s="12">
        <v>551</v>
      </c>
      <c r="CX91" s="15">
        <v>0</v>
      </c>
    </row>
    <row r="92" spans="1:102" x14ac:dyDescent="0.25">
      <c r="CW92" s="12">
        <v>650</v>
      </c>
      <c r="CX92" s="15">
        <v>0</v>
      </c>
    </row>
    <row r="93" spans="1:102" x14ac:dyDescent="0.25">
      <c r="CW93" s="12">
        <v>651</v>
      </c>
      <c r="CX93" s="15">
        <v>40</v>
      </c>
    </row>
    <row r="94" spans="1:102" x14ac:dyDescent="0.25">
      <c r="CW94" s="12">
        <v>652</v>
      </c>
      <c r="CX94" s="15">
        <v>200</v>
      </c>
    </row>
    <row r="95" spans="1:102" x14ac:dyDescent="0.25">
      <c r="CW95" s="12">
        <v>653</v>
      </c>
      <c r="CX95" s="15">
        <v>140</v>
      </c>
    </row>
    <row r="96" spans="1:102" x14ac:dyDescent="0.25">
      <c r="CW96" s="12">
        <v>654</v>
      </c>
      <c r="CX96" s="15">
        <v>200</v>
      </c>
    </row>
    <row r="97" spans="101:102" x14ac:dyDescent="0.25">
      <c r="CW97" s="12">
        <v>655</v>
      </c>
      <c r="CX97" s="15">
        <v>40</v>
      </c>
    </row>
    <row r="98" spans="101:102" x14ac:dyDescent="0.25">
      <c r="CW98" s="12">
        <v>656</v>
      </c>
      <c r="CX98" s="15">
        <v>140</v>
      </c>
    </row>
    <row r="99" spans="101:102" x14ac:dyDescent="0.25">
      <c r="CW99" s="12">
        <v>657</v>
      </c>
      <c r="CX99" s="15">
        <v>140</v>
      </c>
    </row>
    <row r="100" spans="101:102" x14ac:dyDescent="0.25">
      <c r="CW100" s="12">
        <v>658</v>
      </c>
      <c r="CX100" s="15">
        <v>220</v>
      </c>
    </row>
    <row r="101" spans="101:102" x14ac:dyDescent="0.25">
      <c r="CW101" s="12">
        <v>659</v>
      </c>
      <c r="CX101" s="15">
        <v>280</v>
      </c>
    </row>
    <row r="102" spans="101:102" x14ac:dyDescent="0.25">
      <c r="CW102" s="12">
        <v>660</v>
      </c>
      <c r="CX102" s="15">
        <v>160</v>
      </c>
    </row>
    <row r="103" spans="101:102" x14ac:dyDescent="0.25">
      <c r="CW103" s="12">
        <v>661</v>
      </c>
      <c r="CX103" s="15">
        <v>40</v>
      </c>
    </row>
    <row r="104" spans="101:102" x14ac:dyDescent="0.25">
      <c r="CW104" s="12">
        <v>662</v>
      </c>
      <c r="CX104" s="15">
        <v>0</v>
      </c>
    </row>
    <row r="105" spans="101:102" x14ac:dyDescent="0.25">
      <c r="CW105" s="12">
        <v>750</v>
      </c>
      <c r="CX105" s="15">
        <v>0</v>
      </c>
    </row>
    <row r="106" spans="101:102" x14ac:dyDescent="0.25">
      <c r="CW106" s="12">
        <v>751</v>
      </c>
      <c r="CX106" s="15">
        <v>40</v>
      </c>
    </row>
    <row r="107" spans="101:102" x14ac:dyDescent="0.25">
      <c r="CW107" s="12">
        <v>752</v>
      </c>
      <c r="CX107" s="15">
        <v>220</v>
      </c>
    </row>
    <row r="108" spans="101:102" x14ac:dyDescent="0.25">
      <c r="CW108" s="12">
        <v>753</v>
      </c>
      <c r="CX108" s="15">
        <v>280</v>
      </c>
    </row>
    <row r="109" spans="101:102" x14ac:dyDescent="0.25">
      <c r="CW109" s="12">
        <v>754</v>
      </c>
      <c r="CX109" s="15">
        <v>80</v>
      </c>
    </row>
    <row r="110" spans="101:102" x14ac:dyDescent="0.25">
      <c r="CW110" s="12">
        <v>755</v>
      </c>
      <c r="CX110" s="15">
        <v>60</v>
      </c>
    </row>
    <row r="111" spans="101:102" x14ac:dyDescent="0.25">
      <c r="CW111" s="12">
        <v>756</v>
      </c>
      <c r="CX111" s="15">
        <v>260</v>
      </c>
    </row>
    <row r="112" spans="101:102" x14ac:dyDescent="0.25">
      <c r="CW112" s="12">
        <v>757</v>
      </c>
      <c r="CX112" s="15">
        <v>260</v>
      </c>
    </row>
    <row r="113" spans="101:102" x14ac:dyDescent="0.25">
      <c r="CW113" s="12">
        <v>758</v>
      </c>
      <c r="CX113" s="15">
        <v>280</v>
      </c>
    </row>
    <row r="114" spans="101:102" x14ac:dyDescent="0.25">
      <c r="CW114" s="12">
        <v>850</v>
      </c>
      <c r="CX114" s="15">
        <v>0</v>
      </c>
    </row>
    <row r="115" spans="101:102" x14ac:dyDescent="0.25">
      <c r="CW115" s="12">
        <v>851</v>
      </c>
      <c r="CX115" s="15">
        <v>0</v>
      </c>
    </row>
    <row r="116" spans="101:102" x14ac:dyDescent="0.25">
      <c r="CW116" s="12">
        <v>852</v>
      </c>
      <c r="CX116" s="15">
        <v>0</v>
      </c>
    </row>
    <row r="117" spans="101:102" x14ac:dyDescent="0.25">
      <c r="CW117" s="12">
        <v>853</v>
      </c>
      <c r="CX117" s="15">
        <v>0</v>
      </c>
    </row>
    <row r="118" spans="101:102" x14ac:dyDescent="0.25">
      <c r="CW118" s="12">
        <v>854</v>
      </c>
      <c r="CX118" s="15">
        <v>0</v>
      </c>
    </row>
    <row r="119" spans="101:102" x14ac:dyDescent="0.25">
      <c r="CW119" s="12">
        <v>855</v>
      </c>
      <c r="CX119" s="15">
        <v>0</v>
      </c>
    </row>
    <row r="120" spans="101:102" x14ac:dyDescent="0.25">
      <c r="CW120" s="12">
        <v>856</v>
      </c>
      <c r="CX120" s="15">
        <v>60</v>
      </c>
    </row>
    <row r="121" spans="101:102" x14ac:dyDescent="0.25">
      <c r="CW121" s="12">
        <v>857</v>
      </c>
      <c r="CX121" s="15">
        <v>80</v>
      </c>
    </row>
    <row r="122" spans="101:102" x14ac:dyDescent="0.25">
      <c r="CW122" s="12">
        <v>858</v>
      </c>
      <c r="CX122" s="15">
        <v>100</v>
      </c>
    </row>
    <row r="123" spans="101:102" x14ac:dyDescent="0.25">
      <c r="CW123" s="12">
        <v>859</v>
      </c>
      <c r="CX123" s="15">
        <v>180</v>
      </c>
    </row>
    <row r="124" spans="101:102" x14ac:dyDescent="0.25">
      <c r="CW124" s="12">
        <v>860</v>
      </c>
      <c r="CX124" s="15">
        <v>260</v>
      </c>
    </row>
    <row r="125" spans="101:102" x14ac:dyDescent="0.25">
      <c r="CW125" s="12">
        <v>861</v>
      </c>
      <c r="CX125" s="15">
        <v>240</v>
      </c>
    </row>
    <row r="126" spans="101:102" x14ac:dyDescent="0.25">
      <c r="CW126" s="12">
        <v>862</v>
      </c>
      <c r="CX126" s="15">
        <v>280</v>
      </c>
    </row>
    <row r="127" spans="101:102" x14ac:dyDescent="0.25">
      <c r="CW127" s="12">
        <v>863</v>
      </c>
      <c r="CX127" s="15">
        <v>280</v>
      </c>
    </row>
    <row r="128" spans="101:102" x14ac:dyDescent="0.25">
      <c r="CW128" s="12">
        <v>864</v>
      </c>
      <c r="CX128" s="15">
        <v>280</v>
      </c>
    </row>
    <row r="129" spans="101:102" x14ac:dyDescent="0.25">
      <c r="CW129" s="12">
        <v>865</v>
      </c>
      <c r="CX129" s="15">
        <v>280</v>
      </c>
    </row>
    <row r="130" spans="101:102" x14ac:dyDescent="0.25">
      <c r="CW130" s="12">
        <v>866</v>
      </c>
      <c r="CX130" s="15">
        <v>280</v>
      </c>
    </row>
    <row r="131" spans="101:102" x14ac:dyDescent="0.25">
      <c r="CW131" s="12">
        <v>867</v>
      </c>
      <c r="CX131" s="15">
        <v>280</v>
      </c>
    </row>
    <row r="132" spans="101:102" x14ac:dyDescent="0.25">
      <c r="CW132" s="12">
        <v>868</v>
      </c>
      <c r="CX132" s="15">
        <v>280</v>
      </c>
    </row>
    <row r="133" spans="101:102" x14ac:dyDescent="0.25">
      <c r="CW133" s="12">
        <v>869</v>
      </c>
      <c r="CX133" s="15">
        <v>280</v>
      </c>
    </row>
    <row r="134" spans="101:102" x14ac:dyDescent="0.25">
      <c r="CW134" s="12">
        <v>870</v>
      </c>
      <c r="CX134" s="15">
        <v>280</v>
      </c>
    </row>
    <row r="135" spans="101:102" x14ac:dyDescent="0.25">
      <c r="CW135" s="12">
        <v>871</v>
      </c>
      <c r="CX135" s="15">
        <v>280</v>
      </c>
    </row>
    <row r="136" spans="101:102" x14ac:dyDescent="0.25">
      <c r="CW136" s="12">
        <v>872</v>
      </c>
      <c r="CX136" s="15">
        <v>280</v>
      </c>
    </row>
    <row r="137" spans="101:102" x14ac:dyDescent="0.25">
      <c r="CW137" s="12">
        <v>873</v>
      </c>
      <c r="CX137" s="15">
        <v>280</v>
      </c>
    </row>
    <row r="138" spans="101:102" x14ac:dyDescent="0.25">
      <c r="CW138" s="12">
        <v>874</v>
      </c>
      <c r="CX138" s="15">
        <v>280</v>
      </c>
    </row>
    <row r="139" spans="101:102" x14ac:dyDescent="0.25">
      <c r="CW139" s="12">
        <v>875</v>
      </c>
      <c r="CX139" s="15">
        <v>280</v>
      </c>
    </row>
    <row r="140" spans="101:102" x14ac:dyDescent="0.25">
      <c r="CW140" s="12">
        <v>876</v>
      </c>
      <c r="CX140" s="15">
        <v>280</v>
      </c>
    </row>
    <row r="141" spans="101:102" x14ac:dyDescent="0.25">
      <c r="CW141" s="12">
        <v>877</v>
      </c>
      <c r="CX141" s="15">
        <v>280</v>
      </c>
    </row>
    <row r="142" spans="101:102" x14ac:dyDescent="0.25">
      <c r="CW142" s="12">
        <v>878</v>
      </c>
      <c r="CX142" s="15">
        <v>280</v>
      </c>
    </row>
    <row r="143" spans="101:102" x14ac:dyDescent="0.25">
      <c r="CW143" s="12">
        <v>879</v>
      </c>
      <c r="CX143" s="15">
        <v>280</v>
      </c>
    </row>
    <row r="144" spans="101:102" x14ac:dyDescent="0.25">
      <c r="CW144" s="12">
        <v>880</v>
      </c>
      <c r="CX144" s="15">
        <v>280</v>
      </c>
    </row>
    <row r="145" spans="101:102" x14ac:dyDescent="0.25">
      <c r="CW145" s="12">
        <v>881</v>
      </c>
      <c r="CX145" s="15">
        <v>280</v>
      </c>
    </row>
    <row r="146" spans="101:102" x14ac:dyDescent="0.25">
      <c r="CW146" s="12">
        <v>882</v>
      </c>
      <c r="CX146" s="15">
        <v>280</v>
      </c>
    </row>
    <row r="147" spans="101:102" x14ac:dyDescent="0.25">
      <c r="CW147" s="12">
        <v>883</v>
      </c>
      <c r="CX147" s="15">
        <v>280</v>
      </c>
    </row>
    <row r="148" spans="101:102" x14ac:dyDescent="0.25">
      <c r="CW148" s="12">
        <v>884</v>
      </c>
      <c r="CX148" s="15">
        <v>280</v>
      </c>
    </row>
    <row r="149" spans="101:102" x14ac:dyDescent="0.25">
      <c r="CW149" s="12">
        <v>885</v>
      </c>
      <c r="CX149" s="15">
        <v>280</v>
      </c>
    </row>
    <row r="150" spans="101:102" x14ac:dyDescent="0.25">
      <c r="CW150" s="12">
        <v>886</v>
      </c>
      <c r="CX150" s="15">
        <v>280</v>
      </c>
    </row>
    <row r="151" spans="101:102" x14ac:dyDescent="0.25">
      <c r="CW151" s="12">
        <v>887</v>
      </c>
      <c r="CX151" s="15">
        <v>280</v>
      </c>
    </row>
    <row r="152" spans="101:102" x14ac:dyDescent="0.25">
      <c r="CW152" s="12">
        <v>888</v>
      </c>
      <c r="CX152" s="15">
        <v>280</v>
      </c>
    </row>
    <row r="153" spans="101:102" x14ac:dyDescent="0.25">
      <c r="CW153" s="12">
        <v>889</v>
      </c>
      <c r="CX153" s="15">
        <v>240</v>
      </c>
    </row>
    <row r="154" spans="101:102" x14ac:dyDescent="0.25">
      <c r="CW154" s="12">
        <v>890</v>
      </c>
      <c r="CX154" s="15">
        <v>280</v>
      </c>
    </row>
    <row r="155" spans="101:102" x14ac:dyDescent="0.25">
      <c r="CW155" s="12">
        <v>891</v>
      </c>
      <c r="CX155" s="15">
        <v>280</v>
      </c>
    </row>
    <row r="156" spans="101:102" x14ac:dyDescent="0.25">
      <c r="CW156" s="12">
        <v>892</v>
      </c>
      <c r="CX156" s="15">
        <v>280</v>
      </c>
    </row>
    <row r="157" spans="101:102" x14ac:dyDescent="0.25">
      <c r="CW157" s="12">
        <v>950</v>
      </c>
      <c r="CX157" s="15">
        <v>280</v>
      </c>
    </row>
    <row r="158" spans="101:102" x14ac:dyDescent="0.25">
      <c r="CW158" s="12">
        <v>951</v>
      </c>
      <c r="CX158" s="15">
        <v>280</v>
      </c>
    </row>
    <row r="159" spans="101:102" x14ac:dyDescent="0.25">
      <c r="CW159" s="12">
        <v>952</v>
      </c>
      <c r="CX159" s="15">
        <v>280</v>
      </c>
    </row>
    <row r="160" spans="101:102" x14ac:dyDescent="0.25">
      <c r="CW160" s="12">
        <v>953</v>
      </c>
      <c r="CX160" s="15">
        <v>280</v>
      </c>
    </row>
    <row r="161" spans="101:102" x14ac:dyDescent="0.25">
      <c r="CW161" s="12">
        <v>954</v>
      </c>
      <c r="CX161" s="15">
        <v>280</v>
      </c>
    </row>
    <row r="162" spans="101:102" x14ac:dyDescent="0.25">
      <c r="CW162" s="12">
        <v>955</v>
      </c>
      <c r="CX162" s="15">
        <v>280</v>
      </c>
    </row>
    <row r="163" spans="101:102" x14ac:dyDescent="0.25">
      <c r="CW163" s="12">
        <v>956</v>
      </c>
      <c r="CX163" s="15">
        <v>280</v>
      </c>
    </row>
    <row r="164" spans="101:102" x14ac:dyDescent="0.25">
      <c r="CW164" s="12">
        <v>957</v>
      </c>
      <c r="CX164" s="15">
        <v>280</v>
      </c>
    </row>
    <row r="165" spans="101:102" x14ac:dyDescent="0.25">
      <c r="CW165" s="12">
        <v>960</v>
      </c>
      <c r="CX165" s="15">
        <v>280</v>
      </c>
    </row>
    <row r="166" spans="101:102" x14ac:dyDescent="0.25">
      <c r="CW166" s="12">
        <v>961</v>
      </c>
      <c r="CX166" s="15">
        <v>280</v>
      </c>
    </row>
    <row r="167" spans="101:102" x14ac:dyDescent="0.25">
      <c r="CW167" s="12">
        <v>962</v>
      </c>
      <c r="CX167" s="15">
        <v>280</v>
      </c>
    </row>
    <row r="168" spans="101:102" x14ac:dyDescent="0.25">
      <c r="CW168" s="12">
        <v>963</v>
      </c>
      <c r="CX168" s="15">
        <v>280</v>
      </c>
    </row>
    <row r="169" spans="101:102" x14ac:dyDescent="0.25">
      <c r="CW169" s="12">
        <v>964</v>
      </c>
      <c r="CX169" s="15">
        <v>280</v>
      </c>
    </row>
    <row r="170" spans="101:102" x14ac:dyDescent="0.25">
      <c r="CW170" s="12">
        <v>965</v>
      </c>
      <c r="CX170" s="15">
        <v>280</v>
      </c>
    </row>
    <row r="171" spans="101:102" x14ac:dyDescent="0.25">
      <c r="CW171" s="12">
        <v>966</v>
      </c>
      <c r="CX171" s="15">
        <v>280</v>
      </c>
    </row>
    <row r="172" spans="101:102" x14ac:dyDescent="0.25">
      <c r="CW172" s="12">
        <v>967</v>
      </c>
      <c r="CX172" s="15">
        <v>280</v>
      </c>
    </row>
    <row r="173" spans="101:102" x14ac:dyDescent="0.25">
      <c r="CW173" s="12">
        <v>970</v>
      </c>
      <c r="CX173" s="15">
        <v>280</v>
      </c>
    </row>
    <row r="174" spans="101:102" x14ac:dyDescent="0.25">
      <c r="CW174" s="12">
        <v>980</v>
      </c>
      <c r="CX174" s="15">
        <v>280</v>
      </c>
    </row>
    <row r="175" spans="101:102" x14ac:dyDescent="0.25">
      <c r="CW175" s="12">
        <v>981</v>
      </c>
      <c r="CX175" s="15">
        <v>280</v>
      </c>
    </row>
    <row r="176" spans="101:102" x14ac:dyDescent="0.25">
      <c r="CW176" s="12">
        <v>982</v>
      </c>
      <c r="CX176" s="15">
        <v>280</v>
      </c>
    </row>
    <row r="177" spans="101:102" x14ac:dyDescent="0.25">
      <c r="CW177" s="12">
        <v>983</v>
      </c>
      <c r="CX177" s="15">
        <v>280</v>
      </c>
    </row>
    <row r="178" spans="101:102" x14ac:dyDescent="0.25">
      <c r="CW178" s="12">
        <v>984</v>
      </c>
      <c r="CX178" s="15">
        <v>280</v>
      </c>
    </row>
    <row r="179" spans="101:102" x14ac:dyDescent="0.25">
      <c r="CW179" s="12">
        <v>985</v>
      </c>
      <c r="CX179" s="15">
        <v>280</v>
      </c>
    </row>
    <row r="180" spans="101:102" x14ac:dyDescent="0.25">
      <c r="CW180" s="12">
        <v>986</v>
      </c>
      <c r="CX180" s="15">
        <v>280</v>
      </c>
    </row>
    <row r="181" spans="101:102" x14ac:dyDescent="0.25">
      <c r="CW181" s="12">
        <v>987</v>
      </c>
      <c r="CX181" s="15">
        <v>280</v>
      </c>
    </row>
    <row r="182" spans="101:102" x14ac:dyDescent="0.25">
      <c r="CW182" s="12">
        <v>990</v>
      </c>
      <c r="CX182" s="15">
        <v>280</v>
      </c>
    </row>
    <row r="183" spans="101:102" x14ac:dyDescent="0.25">
      <c r="CW183" s="12">
        <v>995</v>
      </c>
      <c r="CX183" s="15">
        <v>0</v>
      </c>
    </row>
  </sheetData>
  <sheetProtection algorithmName="SHA-512" hashValue="dkdhCyDYLctrNePc/4woG/HD9xOvYH224x4PN4JFdbJM7S42MCOsiW1UX+pBcIl6J+9IyMWEbFokkTIcPG3dHg==" saltValue="t7lCCONNVkuPiaA8DSVtcw==" spinCount="100000" sheet="1" objects="1" scenarios="1" formatRows="0" selectLockedCells="1" autoFilter="0"/>
  <mergeCells count="79">
    <mergeCell ref="A8:F8"/>
    <mergeCell ref="G8:I8"/>
    <mergeCell ref="A9:F9"/>
    <mergeCell ref="G9:I9"/>
    <mergeCell ref="A1:I1"/>
    <mergeCell ref="A2:I2"/>
    <mergeCell ref="A3:G3"/>
    <mergeCell ref="H3:I3"/>
    <mergeCell ref="A4:F4"/>
    <mergeCell ref="G4:I4"/>
    <mergeCell ref="A5:I5"/>
    <mergeCell ref="A6:F6"/>
    <mergeCell ref="G6:I6"/>
    <mergeCell ref="A7:F7"/>
    <mergeCell ref="G7:I7"/>
    <mergeCell ref="A10:F10"/>
    <mergeCell ref="A24:F24"/>
    <mergeCell ref="A25:F25"/>
    <mergeCell ref="A26:F26"/>
    <mergeCell ref="A28:F28"/>
    <mergeCell ref="A11:F11"/>
    <mergeCell ref="A23:I23"/>
    <mergeCell ref="A18:F18"/>
    <mergeCell ref="A29:F29"/>
    <mergeCell ref="A12:I12"/>
    <mergeCell ref="A20:I20"/>
    <mergeCell ref="A21:F21"/>
    <mergeCell ref="A27:F27"/>
    <mergeCell ref="A22:F22"/>
    <mergeCell ref="A30:F30"/>
    <mergeCell ref="A36:I36"/>
    <mergeCell ref="A37:F37"/>
    <mergeCell ref="A38:F38"/>
    <mergeCell ref="A40:F40"/>
    <mergeCell ref="A39:F39"/>
    <mergeCell ref="A33:F33"/>
    <mergeCell ref="A34:F34"/>
    <mergeCell ref="A35:F35"/>
    <mergeCell ref="A47:F47"/>
    <mergeCell ref="A31:F31"/>
    <mergeCell ref="A41:F41"/>
    <mergeCell ref="A55:F57"/>
    <mergeCell ref="A48:I48"/>
    <mergeCell ref="A49:F49"/>
    <mergeCell ref="A50:I50"/>
    <mergeCell ref="A51:I51"/>
    <mergeCell ref="A52:I52"/>
    <mergeCell ref="A53:I53"/>
    <mergeCell ref="A54:I54"/>
    <mergeCell ref="A42:F42"/>
    <mergeCell ref="A43:F43"/>
    <mergeCell ref="A45:F45"/>
    <mergeCell ref="A46:F46"/>
    <mergeCell ref="A32:F32"/>
    <mergeCell ref="A58:F58"/>
    <mergeCell ref="A59:F60"/>
    <mergeCell ref="A61:F61"/>
    <mergeCell ref="G61:I61"/>
    <mergeCell ref="G55:I60"/>
    <mergeCell ref="A62:I62"/>
    <mergeCell ref="A63:I63"/>
    <mergeCell ref="A64:I64"/>
    <mergeCell ref="A65:I65"/>
    <mergeCell ref="A66:F68"/>
    <mergeCell ref="G66:I71"/>
    <mergeCell ref="A69:F69"/>
    <mergeCell ref="A70:F71"/>
    <mergeCell ref="A72:F72"/>
    <mergeCell ref="G72:I72"/>
    <mergeCell ref="A73:I73"/>
    <mergeCell ref="A74:I74"/>
    <mergeCell ref="A75:I75"/>
    <mergeCell ref="A83:F83"/>
    <mergeCell ref="G83:I83"/>
    <mergeCell ref="A76:I76"/>
    <mergeCell ref="A77:F79"/>
    <mergeCell ref="G77:I82"/>
    <mergeCell ref="A80:F80"/>
    <mergeCell ref="A81:F82"/>
  </mergeCells>
  <conditionalFormatting sqref="G4:I4">
    <cfRule type="expression" dxfId="46" priority="65">
      <formula>$G$4="Ministère"</formula>
    </cfRule>
  </conditionalFormatting>
  <conditionalFormatting sqref="G28:G29 G37:G39 G42:G44 G24:G25 A59:F60 G55 G21:G22 G13:G17 G19">
    <cfRule type="expression" dxfId="45" priority="49">
      <formula>$G$4="BGAD"</formula>
    </cfRule>
  </conditionalFormatting>
  <conditionalFormatting sqref="G25 G29 G38 G43">
    <cfRule type="expression" dxfId="44" priority="32">
      <formula>SUM($G$25,$G$29,$G$38,$G$43)&gt;1</formula>
    </cfRule>
  </conditionalFormatting>
  <conditionalFormatting sqref="H25 H29 H38 H43">
    <cfRule type="expression" dxfId="43" priority="31">
      <formula>SUM($H$25,$H$29,$H$38,$H$43)&gt;1</formula>
    </cfRule>
  </conditionalFormatting>
  <conditionalFormatting sqref="I25 I29 I38 I43">
    <cfRule type="expression" dxfId="42" priority="30">
      <formula>SUM($I$25,$I$29,$I$38,$I$43)&gt;1</formula>
    </cfRule>
  </conditionalFormatting>
  <conditionalFormatting sqref="G16:G17">
    <cfRule type="expression" dxfId="41" priority="29">
      <formula>$G$18&gt;1</formula>
    </cfRule>
  </conditionalFormatting>
  <conditionalFormatting sqref="A53 A55:F57">
    <cfRule type="expression" dxfId="40" priority="23">
      <formula>$G$4="BGAD"</formula>
    </cfRule>
  </conditionalFormatting>
  <conditionalFormatting sqref="A64 A70:F71 A67:F68 A66:G66 H19 H13:H17">
    <cfRule type="expression" dxfId="39" priority="24">
      <formula>$G$4=""</formula>
    </cfRule>
    <cfRule type="expression" dxfId="38" priority="25">
      <formula>$G$4="Inscrire une valeur"</formula>
    </cfRule>
    <cfRule type="expression" dxfId="37" priority="26">
      <formula>$G$4="Planification"</formula>
    </cfRule>
  </conditionalFormatting>
  <conditionalFormatting sqref="H28:H29 H37:H39 H42:H44 H24:H25 H21:H22">
    <cfRule type="expression" dxfId="36" priority="61">
      <formula>$G$4=""</formula>
    </cfRule>
    <cfRule type="expression" dxfId="35" priority="62">
      <formula>$G$4="Inscrire une valeur"</formula>
    </cfRule>
    <cfRule type="expression" dxfId="34" priority="68">
      <formula>$G$4="Planification"</formula>
    </cfRule>
  </conditionalFormatting>
  <conditionalFormatting sqref="G32:G33">
    <cfRule type="expression" dxfId="33" priority="15">
      <formula>$G$4="BGAD"</formula>
    </cfRule>
  </conditionalFormatting>
  <conditionalFormatting sqref="G33">
    <cfRule type="expression" dxfId="32" priority="14">
      <formula>SUM($G$25,$G$29,$G$38,$G$43)&gt;1</formula>
    </cfRule>
  </conditionalFormatting>
  <conditionalFormatting sqref="H33">
    <cfRule type="expression" dxfId="31" priority="13">
      <formula>SUM($H$25,$H$29,$H$38,$H$43)&gt;1</formula>
    </cfRule>
  </conditionalFormatting>
  <conditionalFormatting sqref="I33">
    <cfRule type="expression" dxfId="30" priority="12">
      <formula>SUM($I$25,$I$29,$I$38,$I$43)&gt;1</formula>
    </cfRule>
  </conditionalFormatting>
  <conditionalFormatting sqref="H32:H33">
    <cfRule type="expression" dxfId="29" priority="16">
      <formula>$G$4=""</formula>
    </cfRule>
    <cfRule type="expression" dxfId="28" priority="17">
      <formula>$G$4="Inscrire une valeur"</formula>
    </cfRule>
    <cfRule type="expression" dxfId="27" priority="18">
      <formula>$G$4="Planification"</formula>
    </cfRule>
  </conditionalFormatting>
  <dataValidations xWindow="1523" yWindow="611" count="23">
    <dataValidation type="list" allowBlank="1" showInputMessage="1" showErrorMessage="1" errorTitle="Validation « Usines #2 »" error="La valeur inscrite ne correspond pas aux valeur pré-établies" sqref="I28" xr:uid="{00000000-0002-0000-0A00-000000000000}">
      <formula1>Transport_Usines</formula1>
    </dataValidation>
    <dataValidation type="list" allowBlank="1" showInputMessage="1" showErrorMessage="1" errorTitle="Validation « Usine #2 »" error="La valeur inscrite ne correspond pas aux valeur pré-établies" sqref="G28:H28" xr:uid="{00000000-0002-0000-0A00-000001000000}">
      <formula1>Transport_Usines</formula1>
    </dataValidation>
    <dataValidation type="list" allowBlank="1" showInputMessage="1" showErrorMessage="1" errorTitle="Validation « Contexte »" error="La valeur inscrite ne correspond pas aux valeurs pré-établies" sqref="G4:I4" xr:uid="{00000000-0002-0000-0A00-000002000000}">
      <formula1>Contexte_utilisation</formula1>
    </dataValidation>
    <dataValidation allowBlank="1" showInputMessage="1" showErrorMessage="1" promptTitle="Information" prompt="La date du jour est inscrite. Il est toutefois possible de modifier la valeur." sqref="G55 G66 G77" xr:uid="{00000000-0002-0000-0A00-000004000000}"/>
    <dataValidation type="custom" allowBlank="1" showErrorMessage="1" errorTitle="Validation « Proportion »" error="La valeur inscrite doit être numérique, positive et être un nombre entier _x000a_≥ 0 et ≤ 100" promptTitle="Information" prompt="Si toute l'aide est calculée pour l'usine réceptrice #2, inscrire 100%. _x000a__x000a_Si une partie seulement de l'aide est calculée  pour l'usine réceptrice #2, inscrire la proportion (%) à utiliser pour ce calcul." sqref="G29:I29" xr:uid="{00000000-0002-0000-0A00-000005000000}">
      <formula1>AND((ROUND(G29,2)=G29),G29&gt;=0,G29&lt;=1)</formula1>
    </dataValidation>
    <dataValidation type="custom" allowBlank="1" showInputMessage="1" showErrorMessage="1" errorTitle="Validation « Superficie »" error="La valeur inscrite doit être numérique, positive et avoir un maximum de deux décimales" sqref="G19:I19" xr:uid="{00000000-0002-0000-0A00-000006000000}">
      <formula1>AND((ROUND(G19,2)=G19),G19&gt;=0,G19&lt;=5000)</formula1>
    </dataValidation>
    <dataValidation type="list" allowBlank="1" showInputMessage="1" showErrorMessage="1" errorTitle="Validation « Zone de tarif. »" error="La valeur inscrite ne correspond pas aux valeur pré-établies" sqref="I10" xr:uid="{00000000-0002-0000-0A00-000007000000}">
      <formula1>Zones_de_tarification</formula1>
    </dataValidation>
    <dataValidation type="list" allowBlank="1" showInputMessage="1" showErrorMessage="1" errorTitle="Validation « UA »" error="La valeur inscrite ne correspond aux valeur pré-établies." sqref="G6:I6" xr:uid="{00000000-0002-0000-0A00-000008000000}">
      <formula1>UA</formula1>
    </dataValidation>
    <dataValidation type="custom" allowBlank="1" showInputMessage="1" errorTitle="Validation «Volume FDT m³/ha»" error="La valeur inscrite doit être numérique, positive et avoir un maximum de deux décimales._x000a__x000a_Le volume minimum admissble est de 30 m³/ha_x000a_" sqref="H22:I22" xr:uid="{00000000-0002-0000-0A00-000009000000}">
      <formula1>AND((ROUND(H22,2)=H22),H22&gt;=Transport_Minimum_FD_trituration,H22&lt;=500)</formula1>
    </dataValidation>
    <dataValidation type="list" allowBlank="1" showInputMessage="1" showErrorMessage="1" errorTitle="Validation « Usine #1 »" error="La valeur inscrite ne correspond pas aux valeur pré-établies" sqref="G24:H24" xr:uid="{00000000-0002-0000-0A00-00000A000000}">
      <formula1>Transport_Usines</formula1>
    </dataValidation>
    <dataValidation type="list" allowBlank="1" showInputMessage="1" showErrorMessage="1" errorTitle="Validation « Usines #1 »" error="La valeur inscrite ne correspond pas aux valeur pré-établies" sqref="I24" xr:uid="{00000000-0002-0000-0A00-00000B000000}">
      <formula1>Transport_Usines</formula1>
    </dataValidation>
    <dataValidation type="custom" allowBlank="1" showErrorMessage="1" errorTitle="Validation « Proportion »" error="La valeur inscrite doit être numérique, positive et être un nombre entier _x000a_≥ 0 et ≤ 100" promptTitle="Information" prompt="Si toute l'aide est calculée pour l'usine réceptrice #1, inscrire 100%. _x000a__x000a_Si une partie seulement de l'aide est calculée  pour l'usine réceptrice #1, inscrire la proportion (%) à utiliser pour ce calcul." sqref="G25:I25" xr:uid="{00000000-0002-0000-0A00-00000C000000}">
      <formula1>AND((ROUND(G25,2)=G25),G25&gt;=0,G25&lt;=1)</formula1>
    </dataValidation>
    <dataValidation type="whole" allowBlank="1" showInputMessage="1" showErrorMessage="1" errorTitle="Validation « Distance »" error="La valeur inscrite doit être numérique, positive et être un nombre entier &gt; 0" sqref="G39:I39 G44:I44" xr:uid="{00000000-0002-0000-0A00-00000D000000}">
      <formula1>1</formula1>
      <formula2>2500</formula2>
    </dataValidation>
    <dataValidation type="custom" allowBlank="1" showInputMessage="1" showErrorMessage="1" errorTitle="Validation « Proportion »" error="La valeur inscrite doit être numérique, positive et être un nombre entier _x000a_≥ 0 et ≤ 100" sqref="G43:I43 G38:I38" xr:uid="{00000000-0002-0000-0A00-00000E000000}">
      <formula1>AND((ROUND(G38,2)=G38),G38&gt;=0,G38&lt;=1)</formula1>
    </dataValidation>
    <dataValidation type="list" allowBlank="1" showInputMessage="1" showErrorMessage="1" errorTitle="Validation « Question »" error="La valeur inscrite ne correspond pas aux valeurs pré-établies" sqref="G13:I15" xr:uid="{00000000-0002-0000-0A00-00000F000000}">
      <formula1>Question</formula1>
    </dataValidation>
    <dataValidation type="custom" allowBlank="1" errorTitle="Validation « Pourcentage »" error="La valeur inscrite doit être numérique, positive et être un nombre entier _x000a_≥ 1 et ≤ 100" promptTitle="Information" prompt="Si tous les bois de trituration sont récupérés, inscrire 100%." sqref="G18:I18" xr:uid="{E788EBFA-315C-450A-B62A-FD7795711E50}">
      <formula1>AND((ROUND(G18,2)=G18),G18&gt;0,G18&lt;=1,G16+G17=G18)</formula1>
    </dataValidation>
    <dataValidation type="list" allowBlank="1" showInputMessage="1" showErrorMessage="1" errorTitle="Validation « Usine #2 »" error="La valeur inscrite ne correspond pas aux valeur pré-établies" sqref="G32:H32" xr:uid="{026B7482-6C3C-4303-9EA7-47C3FDC4FD99}">
      <formula1>Transport_Usines_Peup</formula1>
    </dataValidation>
    <dataValidation type="custom" allowBlank="1" showInputMessage="1" showErrorMessage="1" errorTitle="Validation «Volume FDT m³/ha»" error="La valeur inscrite doit être numérique, positive et avoir un maximum de deux décimales._x000a__x000a_Le volume minimum admissble est de 30 m³/ha_x000a_" sqref="G22" xr:uid="{5B6AE8F7-D450-4C0F-B377-AB83D7015F4E}">
      <formula1>AND((ROUND(G22,2)=G22),G22+G21&gt;=Transport_Minimum_FD_trituration,G22&lt;=500)</formula1>
    </dataValidation>
    <dataValidation type="custom" allowBlank="1" showInputMessage="1" showErrorMessage="1" errorTitle="Validation « Pourcentage »" error="La valeur inscrite doit être numérique, positive et être un nombre entier _x000a_≥ 1 et ≤ 100" promptTitle="Information" prompt="Si tous les bois de trituration sont récupérés, inscrire 100%." sqref="I18" xr:uid="{B454E4D0-77BE-47C0-8856-0F2C75ABBAE9}">
      <formula1>AND((ROUND(I18,2)=I18),I18&gt;0,I18&lt;=1,I16+I17=I18)</formula1>
    </dataValidation>
    <dataValidation type="custom" allowBlank="1" showErrorMessage="1" errorTitle="Validation « Pourcentage »" error="La valeur inscrite doit être numérique, positive et être un nombre entier _x000a_≥ 1 et ≤ 100" promptTitle="Information" sqref="G16" xr:uid="{EE5CE0CA-F073-4DD3-8288-958503DD0F93}">
      <formula1>AND((ROUND(G16,2)=G16),G16&gt;=0,G16&lt;=1)</formula1>
    </dataValidation>
    <dataValidation type="custom" allowBlank="1" showErrorMessage="1" errorTitle="Validation « Pourcentage »" error="La valeur inscrite doit être numérique, positive et être un nombre entier _x000a_≥ 1 et ≤ 100" promptTitle="Information" prompt="Si tous les bois de trituration sont récupérés, inscrire 100%." sqref="G17:G18" xr:uid="{5E6194C3-E283-401E-84D2-2CAC03975C86}">
      <formula1>AND((ROUND(G17,2)=G17),G17&gt;=0,G17&lt;=1)</formula1>
    </dataValidation>
    <dataValidation type="list" allowBlank="1" showInputMessage="1" showErrorMessage="1" errorTitle="Validation « Usines #2 »" error="La valeur inscrite ne correspond pas aux valeur pré-établies" sqref="I32" xr:uid="{CC9B6709-5135-403C-BBCC-6F0526B70D4C}">
      <formula1>Transport_Usines_Peup</formula1>
    </dataValidation>
    <dataValidation type="custom" allowBlank="1" showErrorMessage="1" errorTitle="Validation « Proportion »" error="La valeur inscrite doit être numérique, positive et être un nombre entier _x000a_≥ 0 et ≤ 100" promptTitle="Information" prompt="Si toute l'aide est calculée pour l'usine réceptrice #2, inscrire 100%. _x000a__x000a_Si une partie seulement de l'aide est calculée  pour l'usine réceptrice #2, inscrire la proportion (%) à utiliser pour ce calcul." sqref="G33 H33 I33" xr:uid="{62C91687-2F83-4AF7-8134-A9FF2D7E73DE}">
      <formula1>AND(ROUND(G33,2)=G33,G33&gt;=0,G33&lt;=1,OR(G15&lt;&gt;"Oui",G33&gt;0))</formula1>
    </dataValidation>
  </dataValidations>
  <printOptions horizontalCentered="1"/>
  <pageMargins left="0.31496062992125984" right="0.31496062992125984" top="0.74803149606299213" bottom="0.74803149606299213" header="0.31496062992125984" footer="0.31496062992125984"/>
  <pageSetup paperSize="5" scale="76" fitToHeight="2" orientation="portrait" r:id="rId1"/>
  <headerFooter>
    <oddHeader>&amp;CVersion 3 : 2025-09-09</oddHeader>
    <oddFooter>&amp;L&amp;A&amp;C&amp;"-,Gras"&amp;KFF0000Ce document comporte &amp;N pages&amp;R&amp;P de &amp;N</oddFooter>
  </headerFooter>
  <rowBreaks count="1" manualBreakCount="1">
    <brk id="50" max="8" man="1"/>
  </rowBreaks>
  <drawing r:id="rId2"/>
  <legacyDrawing r:id="rId3"/>
  <controls>
    <mc:AlternateContent xmlns:mc="http://schemas.openxmlformats.org/markup-compatibility/2006">
      <mc:Choice Requires="x14">
        <control shapeId="32780" r:id="rId4" name="CheckBox3">
          <controlPr defaultSize="0" autoFill="0" autoLine="0" r:id="rId5">
            <anchor moveWithCells="1">
              <from>
                <xdr:col>26</xdr:col>
                <xdr:colOff>57150</xdr:colOff>
                <xdr:row>1</xdr:row>
                <xdr:rowOff>142875</xdr:rowOff>
              </from>
              <to>
                <xdr:col>27</xdr:col>
                <xdr:colOff>752475</xdr:colOff>
                <xdr:row>1</xdr:row>
                <xdr:rowOff>819150</xdr:rowOff>
              </to>
            </anchor>
          </controlPr>
        </control>
      </mc:Choice>
      <mc:Fallback>
        <control shapeId="32780" r:id="rId4" name="CheckBox3"/>
      </mc:Fallback>
    </mc:AlternateContent>
    <mc:AlternateContent xmlns:mc="http://schemas.openxmlformats.org/markup-compatibility/2006">
      <mc:Choice Requires="x14">
        <control shapeId="32769" r:id="rId6" name="Button 1">
          <controlPr defaultSize="0" print="0" autoFill="0" autoPict="0" macro="[0]!Volet_II_CR_effacervaleurcellules_couleur_blanc_Planification" altText="Réinitialiser les valeurs pour le contexte « Planification »">
            <anchor moveWithCells="1" sizeWithCells="1">
              <from>
                <xdr:col>10</xdr:col>
                <xdr:colOff>19050</xdr:colOff>
                <xdr:row>1</xdr:row>
                <xdr:rowOff>95250</xdr:rowOff>
              </from>
              <to>
                <xdr:col>11</xdr:col>
                <xdr:colOff>704850</xdr:colOff>
                <xdr:row>1</xdr:row>
                <xdr:rowOff>733425</xdr:rowOff>
              </to>
            </anchor>
          </controlPr>
        </control>
      </mc:Choice>
    </mc:AlternateContent>
    <mc:AlternateContent xmlns:mc="http://schemas.openxmlformats.org/markup-compatibility/2006">
      <mc:Choice Requires="x14">
        <control shapeId="32770" r:id="rId7" name="Button 2">
          <controlPr defaultSize="0" print="0" autoFill="0" autoPict="0" macro="[0]!Volet_II_CR_effacervaleurcellules_couleur_blanc_BGAD">
            <anchor moveWithCells="1" sizeWithCells="1">
              <from>
                <xdr:col>10</xdr:col>
                <xdr:colOff>38100</xdr:colOff>
                <xdr:row>1</xdr:row>
                <xdr:rowOff>904875</xdr:rowOff>
              </from>
              <to>
                <xdr:col>11</xdr:col>
                <xdr:colOff>714375</xdr:colOff>
                <xdr:row>1</xdr:row>
                <xdr:rowOff>1581150</xdr:rowOff>
              </to>
            </anchor>
          </controlPr>
        </control>
      </mc:Choice>
    </mc:AlternateContent>
    <mc:AlternateContent xmlns:mc="http://schemas.openxmlformats.org/markup-compatibility/2006">
      <mc:Choice Requires="x14">
        <control shapeId="32771" r:id="rId8" name="Button 3">
          <controlPr defaultSize="0" print="0" autoFill="0" autoPict="0" macro="[0]!Volet_II_CR_effacervaleurcellules_couleur_jaune_Ministere">
            <anchor moveWithCells="1">
              <from>
                <xdr:col>10</xdr:col>
                <xdr:colOff>28575</xdr:colOff>
                <xdr:row>1</xdr:row>
                <xdr:rowOff>1733550</xdr:rowOff>
              </from>
              <to>
                <xdr:col>11</xdr:col>
                <xdr:colOff>704850</xdr:colOff>
                <xdr:row>1</xdr:row>
                <xdr:rowOff>2400300</xdr:rowOff>
              </to>
            </anchor>
          </controlPr>
        </control>
      </mc:Choice>
    </mc:AlternateContent>
  </controls>
  <extLst>
    <ext xmlns:x14="http://schemas.microsoft.com/office/spreadsheetml/2009/9/main" uri="{CCE6A557-97BC-4b89-ADB6-D9C93CAAB3DF}">
      <x14:dataValidations xmlns:xm="http://schemas.microsoft.com/office/excel/2006/main" xWindow="1523" yWindow="611" count="1">
        <x14:dataValidation type="custom" allowBlank="1" showInputMessage="1" showErrorMessage="1" errorTitle="Validation «Volume FDT m³/ha»" error="La valeur inscrite doit être numérique, positive et avoir un maximum de deux décimales._x000a__x000a_Le volume minimum admissble est de 30 m³/ha_x000a_" xr:uid="{B48FEB7A-4D87-4246-BC61-B4D7DCD69603}">
          <x14:formula1>
            <xm:f>IF($G$14=Menus!$A$3,AND((ROUND(G21,2)=G21),G21&gt;=Transport_Minimum_FD_trituration,G21&lt;=500),AND((ROUND(G21,2)=G21),G21&lt;=500))</xm:f>
          </x14:formula1>
          <xm:sqref>G21:I21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143</vt:i4>
      </vt:variant>
    </vt:vector>
  </HeadingPairs>
  <TitlesOfParts>
    <vt:vector size="144" baseType="lpstr">
      <vt:lpstr>Accueil - Volet I</vt:lpstr>
      <vt:lpstr>Codes_DICA</vt:lpstr>
      <vt:lpstr>Codes_DICA_Formules</vt:lpstr>
      <vt:lpstr>Codes_DICA_RATF_RechercheV</vt:lpstr>
      <vt:lpstr>Codes_RATF</vt:lpstr>
      <vt:lpstr>Contexte_utilisation</vt:lpstr>
      <vt:lpstr>F_CJB_EMR</vt:lpstr>
      <vt:lpstr>F_CJP</vt:lpstr>
      <vt:lpstr>F_CJP_AM</vt:lpstr>
      <vt:lpstr>F_CJPG</vt:lpstr>
      <vt:lpstr>F_CJPG_AM</vt:lpstr>
      <vt:lpstr>F_CJT_EMR</vt:lpstr>
      <vt:lpstr>F_CPI_CP_ENS_B</vt:lpstr>
      <vt:lpstr>F_CPI_CP_ENS_U</vt:lpstr>
      <vt:lpstr>F_CPI_CP_SEC_B</vt:lpstr>
      <vt:lpstr>F_CPI_CP_SEC_U</vt:lpstr>
      <vt:lpstr>F_CPI_RL_1INR_ENS</vt:lpstr>
      <vt:lpstr>F_CPI_RL_1INR_MUL</vt:lpstr>
      <vt:lpstr>F_CPI_RL_1INR_SEC</vt:lpstr>
      <vt:lpstr>F_CPI_RL_2I_ENS</vt:lpstr>
      <vt:lpstr>F_CPI_RL_2I_MUL</vt:lpstr>
      <vt:lpstr>F_CPI_RL_2I_SEC</vt:lpstr>
      <vt:lpstr>F_CPI_RL_3I_ENS</vt:lpstr>
      <vt:lpstr>F_CPI_RL_3I_MUL</vt:lpstr>
      <vt:lpstr>F_CPI_RL_3I_SEC</vt:lpstr>
      <vt:lpstr>F_CPI_RL_MUL</vt:lpstr>
      <vt:lpstr>F_CPI_RL_PR</vt:lpstr>
      <vt:lpstr>F_CPR_BA</vt:lpstr>
      <vt:lpstr>F_CPR_T</vt:lpstr>
      <vt:lpstr>F_CPR_U_ENS</vt:lpstr>
      <vt:lpstr>F_CPR_U_PR</vt:lpstr>
      <vt:lpstr>F_CPR_U_SEC</vt:lpstr>
      <vt:lpstr>F_EC_MIXTE_BAS</vt:lpstr>
      <vt:lpstr>F_EC_MIXTE_HAUT</vt:lpstr>
      <vt:lpstr>F_EC_MIXTE_NEUTRE</vt:lpstr>
      <vt:lpstr>F_EC_SEL_BAS</vt:lpstr>
      <vt:lpstr>F_EC_SEL_HAUT</vt:lpstr>
      <vt:lpstr>F_EC_SEL_NEUTRE</vt:lpstr>
      <vt:lpstr>F_EJ_P_CLAS</vt:lpstr>
      <vt:lpstr>F_EJ_P_INI</vt:lpstr>
      <vt:lpstr>F_EJ_PG_CLAS</vt:lpstr>
      <vt:lpstr>F_EJ_PG_INI</vt:lpstr>
      <vt:lpstr>F_Utilisateur</vt:lpstr>
      <vt:lpstr>Formules</vt:lpstr>
      <vt:lpstr>'Calcul de l''aide - ATBFCR (CR)'!Impression_des_titres</vt:lpstr>
      <vt:lpstr>'Calcul de l''aide - ATOBFCP (CP)'!Impression_des_titres</vt:lpstr>
      <vt:lpstr>'Calcul des taux (formules)'!Impression_des_titres</vt:lpstr>
      <vt:lpstr>Martelage!Impression_des_titres</vt:lpstr>
      <vt:lpstr>'Traitements admissibles'!Impression_des_titres</vt:lpstr>
      <vt:lpstr>'Versions du fichier - Volet I'!Impression_des_titres</vt:lpstr>
      <vt:lpstr>'Versions du fichier - Volet II'!Impression_des_titres</vt:lpstr>
      <vt:lpstr>Majoration_DCP_Valeurs</vt:lpstr>
      <vt:lpstr>Majoration_HCP</vt:lpstr>
      <vt:lpstr>Majoration_HCP_Valeurs</vt:lpstr>
      <vt:lpstr>Majoration_MAN</vt:lpstr>
      <vt:lpstr>Majoration_MAN_DIFF_F1</vt:lpstr>
      <vt:lpstr>Majoration_MAN_F1</vt:lpstr>
      <vt:lpstr>Majoration_PE</vt:lpstr>
      <vt:lpstr>Majoration_RUB</vt:lpstr>
      <vt:lpstr>Majorations</vt:lpstr>
      <vt:lpstr>Mart_Délimitation_des_secteurs</vt:lpstr>
      <vt:lpstr>Mart_Majoration_CERTIF</vt:lpstr>
      <vt:lpstr>Mart_Majoration_DTPVTM</vt:lpstr>
      <vt:lpstr>Mart_Majoration_HPVTM</vt:lpstr>
      <vt:lpstr>Mart_Max_MSCROP</vt:lpstr>
      <vt:lpstr>Mart_Rexforêt_Taux_AO</vt:lpstr>
      <vt:lpstr>Mart_Rexforêt_Vérif</vt:lpstr>
      <vt:lpstr>Mart_Taux_vérification</vt:lpstr>
      <vt:lpstr>Mart_Traitements</vt:lpstr>
      <vt:lpstr>Mart_Type_de_coupe</vt:lpstr>
      <vt:lpstr>Question</vt:lpstr>
      <vt:lpstr>Question_2</vt:lpstr>
      <vt:lpstr>Question_2_Plancher_et_plus</vt:lpstr>
      <vt:lpstr>Question_2_Sous_plancher</vt:lpstr>
      <vt:lpstr>Question_2_Sous_plancher_RUB</vt:lpstr>
      <vt:lpstr>Question_2_Sous_plancher_SANS_RUB</vt:lpstr>
      <vt:lpstr>RATF_CJB_EMR</vt:lpstr>
      <vt:lpstr>RATF_CJP</vt:lpstr>
      <vt:lpstr>RATF_CJP_AM</vt:lpstr>
      <vt:lpstr>RATF_CJPG</vt:lpstr>
      <vt:lpstr>RATF_CJPG_AM</vt:lpstr>
      <vt:lpstr>RATF_CJT_EMR</vt:lpstr>
      <vt:lpstr>RATF_CPI_CP_ENS_B</vt:lpstr>
      <vt:lpstr>RATF_CPI_CP_ENS_U</vt:lpstr>
      <vt:lpstr>RATF_CPI_CP_SEC_B</vt:lpstr>
      <vt:lpstr>RATF_CPI_CP_SEC_U</vt:lpstr>
      <vt:lpstr>RATF_CPI_RL_1INR_ENS</vt:lpstr>
      <vt:lpstr>RATF_CPI_RL_1INR_MUL</vt:lpstr>
      <vt:lpstr>RATF_CPI_RL_1INR_SEC</vt:lpstr>
      <vt:lpstr>RATF_CPI_RL_2I_ENS</vt:lpstr>
      <vt:lpstr>RATF_CPI_RL_2I_MUL</vt:lpstr>
      <vt:lpstr>RATF_CPI_RL_2I_SEC</vt:lpstr>
      <vt:lpstr>RATF_CPI_RL_3I_ENS</vt:lpstr>
      <vt:lpstr>RATF_CPI_RL_3I_MUL</vt:lpstr>
      <vt:lpstr>RATF_CPI_RL_3I_SEC</vt:lpstr>
      <vt:lpstr>RATF_CPI_RL_MUL</vt:lpstr>
      <vt:lpstr>RATF_CPI_RL_PR</vt:lpstr>
      <vt:lpstr>RATF_CPR_BA</vt:lpstr>
      <vt:lpstr>RATF_CPR_T</vt:lpstr>
      <vt:lpstr>RATF_CPR_U_ENS</vt:lpstr>
      <vt:lpstr>RATF_CPR_U_PR</vt:lpstr>
      <vt:lpstr>RATF_CPR_U_SEC</vt:lpstr>
      <vt:lpstr>RATF_EC_MIXTE_BAS</vt:lpstr>
      <vt:lpstr>RATF_EC_MIXTE_HAUT</vt:lpstr>
      <vt:lpstr>RATF_EC_MIXTE_NEUTRE</vt:lpstr>
      <vt:lpstr>RATF_EC_SEL_BAS</vt:lpstr>
      <vt:lpstr>RATF_EC_SEL_HAUT</vt:lpstr>
      <vt:lpstr>RATF_EC_SEL_NEUTRE</vt:lpstr>
      <vt:lpstr>RATF_EJ_P_CLAS</vt:lpstr>
      <vt:lpstr>RATF_EJ_P_INI</vt:lpstr>
      <vt:lpstr>RATF_EJ_PG_CLAS</vt:lpstr>
      <vt:lpstr>RATF_EJ_PG_INI</vt:lpstr>
      <vt:lpstr>RATF_Utilisateur</vt:lpstr>
      <vt:lpstr>Réduction_Programme_remboursement_chemins</vt:lpstr>
      <vt:lpstr>Sans_objet</vt:lpstr>
      <vt:lpstr>Selection_Formule_1</vt:lpstr>
      <vt:lpstr>Selection_Formule_2</vt:lpstr>
      <vt:lpstr>Selection_Formule_4</vt:lpstr>
      <vt:lpstr>Selection_Formule_5</vt:lpstr>
      <vt:lpstr>Selection_Formule_6</vt:lpstr>
      <vt:lpstr>Selection_Formule_7</vt:lpstr>
      <vt:lpstr>Tableau_Calculs_CP</vt:lpstr>
      <vt:lpstr>Transport_Formule_CP</vt:lpstr>
      <vt:lpstr>Transport_Formule_CT</vt:lpstr>
      <vt:lpstr>Transport_Minimum_FD_trituration</vt:lpstr>
      <vt:lpstr>Transport_Plafond_HA</vt:lpstr>
      <vt:lpstr>Transport_Plafond_M3</vt:lpstr>
      <vt:lpstr>Transport_Tableau_CP_CR</vt:lpstr>
      <vt:lpstr>Transport_Tableau_CP_CR_Peup</vt:lpstr>
      <vt:lpstr>Transport_Usines</vt:lpstr>
      <vt:lpstr>Transport_Usines_Long</vt:lpstr>
      <vt:lpstr>Transport_Usines_Peup</vt:lpstr>
      <vt:lpstr>Transport_Usines_Peup_Long</vt:lpstr>
      <vt:lpstr>UA</vt:lpstr>
      <vt:lpstr>'Accueil - Volet I'!Zone_d_impression</vt:lpstr>
      <vt:lpstr>'Accueil - Volet II'!Zone_d_impression</vt:lpstr>
      <vt:lpstr>'Calcul de l''aide - ATBFCR (CR)'!Zone_d_impression</vt:lpstr>
      <vt:lpstr>'Calcul de l''aide - ATOBFCP (CP)'!Zone_d_impression</vt:lpstr>
      <vt:lpstr>'Calcul des taux (formules)'!Zone_d_impression</vt:lpstr>
      <vt:lpstr>Martelage!Zone_d_impression</vt:lpstr>
      <vt:lpstr>'Traitements admissibles'!Zone_d_impression</vt:lpstr>
      <vt:lpstr>'Versions du fichier - Volet I'!Zone_d_impression</vt:lpstr>
      <vt:lpstr>'Versions du fichier - Volet II'!Zone_d_impression</vt:lpstr>
      <vt:lpstr>Zones_de_tarification</vt:lpstr>
    </vt:vector>
  </TitlesOfParts>
  <Company>MFFP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Annexe TSC Volet I CP 2022-2023</dc:title>
  <dc:creator>Pouliot, Simon (BMMB)</dc:creator>
  <dc:description>Version 1 - Consultation</dc:description>
  <cp:lastModifiedBy>Gagné, Jean-Benoit (BMMB)</cp:lastModifiedBy>
  <cp:lastPrinted>2022-04-25T14:24:57Z</cp:lastPrinted>
  <dcterms:created xsi:type="dcterms:W3CDTF">2017-02-06T13:37:46Z</dcterms:created>
  <dcterms:modified xsi:type="dcterms:W3CDTF">2025-09-09T15:36:04Z</dcterms:modified>
</cp:coreProperties>
</file>