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 codeName="{372AB895-14C1-FC20-EB20-F1B4BCFD95AE}"/>
  <workbookPr codeName="ThisWorkbook"/>
  <mc:AlternateContent xmlns:mc="http://schemas.openxmlformats.org/markup-compatibility/2006">
    <mc:Choice Requires="x15">
      <x15ac:absPath xmlns:x15ac="http://schemas.microsoft.com/office/spreadsheetml/2010/11/ac" url="K:\F1411ae\03_Competitivite_programme\Programme\PIAF\2025-2026\Annexe\"/>
    </mc:Choice>
  </mc:AlternateContent>
  <xr:revisionPtr revIDLastSave="0" documentId="13_ncr:1_{27445EF3-2D7F-48A3-A7EF-C410FE14870A}" xr6:coauthVersionLast="47" xr6:coauthVersionMax="47" xr10:uidLastSave="{00000000-0000-0000-0000-000000000000}"/>
  <workbookProtection lockStructure="1"/>
  <bookViews>
    <workbookView xWindow="-28920" yWindow="-120" windowWidth="29040" windowHeight="15720" tabRatio="920" xr2:uid="{00000000-000D-0000-FFFF-FFFF00000000}"/>
  </bookViews>
  <sheets>
    <sheet name="Accueil" sheetId="18" r:id="rId1"/>
    <sheet name="Calcul de l'aide - AIPL" sheetId="8" state="veryHidden" r:id="rId2"/>
    <sheet name="Versions du fichier" sheetId="9" state="veryHidden" r:id="rId3"/>
    <sheet name="Menus" sheetId="2" state="veryHidden" r:id="rId4"/>
    <sheet name="Log" sheetId="13" state="veryHidden" r:id="rId5"/>
  </sheets>
  <definedNames>
    <definedName name="_xlnm._FilterDatabase" localSheetId="3" hidden="1">Menus!#REF!</definedName>
    <definedName name="Codes_DICA">Menus!$A$15:$A$47</definedName>
    <definedName name="Codes_DICA_INDIRECT">Menus!$A$15:$D$47</definedName>
    <definedName name="Codes_RATF">Menus!$A$50:$A$82</definedName>
    <definedName name="Contexte_utilisation">Menus!$A$253:$A$256</definedName>
    <definedName name="_xlnm.Print_Titles" localSheetId="1">'Calcul de l''aide - AIPL'!$1:$10</definedName>
    <definedName name="_xlnm.Print_Titles" localSheetId="2">'Versions du fichier'!$1:$2</definedName>
    <definedName name="Non_admissible">Menus!$A$5</definedName>
    <definedName name="Penalite_1">Menus!$A$233</definedName>
    <definedName name="Penalite_2">Menus!$A$234</definedName>
    <definedName name="Penalite_3">Menus!$A$235</definedName>
    <definedName name="Question">Menus!$A$2:$A$3</definedName>
    <definedName name="RATF_CPHRSBOUQ">Menus!$B$15</definedName>
    <definedName name="RATF_CPHRSILOT">Menus!$B$16</definedName>
    <definedName name="RATF_CPHRSSLEG">Menus!$B$17</definedName>
    <definedName name="RATF_CPHRSTIGE">Menus!$B$18</definedName>
    <definedName name="RATF_CPPTMBOUQ">Menus!$B$20</definedName>
    <definedName name="RATF_CPPTMDIS">Menus!$B$19</definedName>
    <definedName name="RATF_CPPTMILOT">Menus!$B$21</definedName>
    <definedName name="RATF_CPPTMU">Menus!$B$22</definedName>
    <definedName name="RATF_CPRSBA">Menus!$B$23</definedName>
    <definedName name="RATF_CPRSBOUQ">Menus!$B$27</definedName>
    <definedName name="RATF_CPRSDA">Menus!$B$24</definedName>
    <definedName name="RATF_CPRSILOT">Menus!$B$28</definedName>
    <definedName name="RATF_CPRSPA">Menus!$B$25</definedName>
    <definedName name="RATF_CPRSSLEG">Menus!$B$29</definedName>
    <definedName name="RATF_CPRST">Menus!$B$26</definedName>
    <definedName name="RATF_CPRSTIGE">Menus!$B$30</definedName>
    <definedName name="RATF_CRSBOUQ">Menus!$B$31</definedName>
    <definedName name="RATF_CRSILOT">Menus!$B$32</definedName>
    <definedName name="RATF_CRSSLEG">Menus!$B$33</definedName>
    <definedName name="RATF_CRSTIGE">Menus!$B$34</definedName>
    <definedName name="RATF_CSBOUQ">Menus!$B$35</definedName>
    <definedName name="RATF_CSILOT">Menus!$B$36</definedName>
    <definedName name="RATF_CSSLEG">Menus!$B$37</definedName>
    <definedName name="RATF_CSTIGE">Menus!$B$38</definedName>
    <definedName name="RATF_CTSPBA">Menus!$B$39</definedName>
    <definedName name="RATF_CTSPBOUQ">Menus!$B$43</definedName>
    <definedName name="RATF_CTSPDA">Menus!$B$40</definedName>
    <definedName name="RATF_CTSPILOT">Menus!$B$44</definedName>
    <definedName name="RATF_CTSPPA">Menus!$B$41</definedName>
    <definedName name="RATF_CTSPSLEG">Menus!$B$45</definedName>
    <definedName name="RATF_CTSPT">Menus!$B$42</definedName>
    <definedName name="RATF_CTSPTIGE">Menus!$B$46</definedName>
    <definedName name="RATF_Inscrire_une_valeur">Menus!$B$15:$B$46</definedName>
    <definedName name="Sans_objet">Menus!$A$4</definedName>
    <definedName name="Seuil_MLNU">Menus!$B$230</definedName>
    <definedName name="Seuil_RF">Menus!$B$229</definedName>
    <definedName name="Tableau_AIPL">Menus!$A$190:$E$211</definedName>
    <definedName name="UA">Menus!$A$8:$A$12</definedName>
    <definedName name="_xlnm.Print_Area" localSheetId="0">Accueil!$A$1:$R$24</definedName>
    <definedName name="_xlnm.Print_Area" localSheetId="1">'Calcul de l''aide - AIPL'!$A$1:$I$71</definedName>
    <definedName name="_xlnm.Print_Area" localSheetId="2">'Versions du fichier'!$A$1:$Q$38</definedName>
    <definedName name="Zones_de_tarification">Menus!$A$190:$A$212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A10" i="9" l="1"/>
  <c r="B244" i="2" l="1"/>
  <c r="G21" i="8"/>
  <c r="H21" i="8"/>
  <c r="I21" i="8"/>
  <c r="B248" i="2" s="1"/>
  <c r="F10" i="8" l="1"/>
  <c r="AG1" i="9" l="1"/>
  <c r="E12" i="8" l="1"/>
  <c r="B226" i="2"/>
  <c r="B225" i="2"/>
  <c r="B222" i="2"/>
  <c r="B221" i="2"/>
  <c r="B220" i="2"/>
  <c r="B239" i="2"/>
  <c r="B245" i="2" l="1"/>
  <c r="B243" i="2"/>
  <c r="B238" i="2" l="1"/>
  <c r="B240" i="2"/>
  <c r="C239" i="2" l="1"/>
  <c r="D239" i="2" s="1"/>
  <c r="B249" i="2"/>
  <c r="C249" i="2" l="1"/>
  <c r="D249" i="2" s="1"/>
  <c r="C244" i="2"/>
  <c r="D244" i="2" s="1"/>
  <c r="C240" i="2" l="1"/>
  <c r="D240" i="2" s="1"/>
  <c r="C238" i="2"/>
  <c r="D238" i="2" s="1"/>
  <c r="G22" i="8" l="1"/>
  <c r="G36" i="8" s="1"/>
  <c r="C243" i="2"/>
  <c r="C245" i="2"/>
  <c r="D245" i="2" s="1"/>
  <c r="I23" i="8"/>
  <c r="H23" i="8"/>
  <c r="G23" i="8"/>
  <c r="G37" i="8" l="1"/>
  <c r="D243" i="2"/>
  <c r="H22" i="8" s="1"/>
  <c r="H36" i="8" s="1"/>
  <c r="B250" i="2"/>
  <c r="H37" i="8" l="1"/>
  <c r="C250" i="2"/>
  <c r="D250" i="2" s="1"/>
  <c r="C248" i="2"/>
  <c r="I24" i="8"/>
  <c r="I25" i="8" s="1"/>
  <c r="H24" i="8"/>
  <c r="H25" i="8" s="1"/>
  <c r="H26" i="8" s="1"/>
  <c r="G24" i="8"/>
  <c r="G25" i="8" s="1"/>
  <c r="D248" i="2" l="1"/>
  <c r="I22" i="8" s="1"/>
  <c r="I36" i="8" s="1"/>
  <c r="G26" i="8"/>
  <c r="I37" i="8" l="1"/>
  <c r="I26" i="8"/>
  <c r="A4" i="9"/>
  <c r="A5" i="9" s="1"/>
  <c r="A6" i="9" s="1"/>
  <c r="G65" i="8" l="1"/>
  <c r="G5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Pouliot, Simon (BMMB)</author>
  </authors>
  <commentList>
    <comment ref="A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RATF :
Inscrire cette valeur dans le champ
« TAUX_RAIPL » de la table « SecteurIntervention » (fichier descriptif) qui est associée à la classe d'entités polygonales « pol_int ».
Cette valeur est arrondie au cent (¢) entier.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<sst xmlns="http://schemas.openxmlformats.org/spreadsheetml/2006/main" count="771" uniqueCount="501">
  <si>
    <t>Identification</t>
  </si>
  <si>
    <t>Nom et prénom de l'ingénieur forestier</t>
  </si>
  <si>
    <t>11161</t>
  </si>
  <si>
    <t>11262</t>
  </si>
  <si>
    <t>11263</t>
  </si>
  <si>
    <t>CJB-EMR</t>
  </si>
  <si>
    <t>CJP-AM</t>
  </si>
  <si>
    <t>CJP-HQ</t>
  </si>
  <si>
    <t>CJP-QM</t>
  </si>
  <si>
    <t>CJPG-AM</t>
  </si>
  <si>
    <t>CJPG-HQ</t>
  </si>
  <si>
    <t>CJPG-QM</t>
  </si>
  <si>
    <t>CJT-EMR</t>
  </si>
  <si>
    <t>CPI_CP-ENS_B</t>
  </si>
  <si>
    <t>CPI_CP-ENS_U</t>
  </si>
  <si>
    <t>CPI_CP-SEC_B</t>
  </si>
  <si>
    <t>CPI_CP-SEC_U</t>
  </si>
  <si>
    <t>CPI_RL-2I_ENS</t>
  </si>
  <si>
    <t>CPI_RL-2I_SEC</t>
  </si>
  <si>
    <t>CPI_RL-3I_ENS</t>
  </si>
  <si>
    <t>CPI_RL-3I_SEC</t>
  </si>
  <si>
    <t>CPI_RL-MUL</t>
  </si>
  <si>
    <t>CPI_RL-PR</t>
  </si>
  <si>
    <t>CPR_BA</t>
  </si>
  <si>
    <t>CPR_T</t>
  </si>
  <si>
    <t>CPR_U-ENS</t>
  </si>
  <si>
    <t>CPR_U-PR</t>
  </si>
  <si>
    <t>EJ_P-CLAS</t>
  </si>
  <si>
    <t>EJ_P-INI</t>
  </si>
  <si>
    <t>EJ_PG-CLAS</t>
  </si>
  <si>
    <t>CJBM</t>
  </si>
  <si>
    <t>CJBMO</t>
  </si>
  <si>
    <t>CJPAM</t>
  </si>
  <si>
    <t>CJPGAM</t>
  </si>
  <si>
    <t>CJPGHQ</t>
  </si>
  <si>
    <t>CJPGQM</t>
  </si>
  <si>
    <t>CJPHQ</t>
  </si>
  <si>
    <t>CJPQM</t>
  </si>
  <si>
    <t>CJTM</t>
  </si>
  <si>
    <t>CJTMO</t>
  </si>
  <si>
    <t>CPIENSBMSF</t>
  </si>
  <si>
    <t>CPIENSBOSF</t>
  </si>
  <si>
    <t>CPIL2ENOFM</t>
  </si>
  <si>
    <t>CPIL2ENOSF</t>
  </si>
  <si>
    <t>CPIL2SEOFM</t>
  </si>
  <si>
    <t>CPIL2SEOSF</t>
  </si>
  <si>
    <t>CPIL3ENOFM</t>
  </si>
  <si>
    <t>CPIL3ENOSF</t>
  </si>
  <si>
    <t>CPIL3SEOFM</t>
  </si>
  <si>
    <t>CPIL3SEOSF</t>
  </si>
  <si>
    <t>CPILMULOFM</t>
  </si>
  <si>
    <t>CPILMULOSF</t>
  </si>
  <si>
    <t>CPIRL2ENFM</t>
  </si>
  <si>
    <t>CPIRL2ENSF</t>
  </si>
  <si>
    <t>CPIRL2SEFM</t>
  </si>
  <si>
    <t>CPIRL2SESF</t>
  </si>
  <si>
    <t>CPIRL3ENFM</t>
  </si>
  <si>
    <t>CPIRL3ENSF</t>
  </si>
  <si>
    <t>CPIRL3SEFM</t>
  </si>
  <si>
    <t>CPIRL3SESF</t>
  </si>
  <si>
    <t>CPIRLMULFM</t>
  </si>
  <si>
    <t>CPIRLMULSF</t>
  </si>
  <si>
    <t>CPIRLPRFM</t>
  </si>
  <si>
    <t>CPIRLPROFM</t>
  </si>
  <si>
    <t>CPIRLPROSF</t>
  </si>
  <si>
    <t>CPIRLPRSF</t>
  </si>
  <si>
    <t>CPISECBMSF</t>
  </si>
  <si>
    <t>CPISECBOSF</t>
  </si>
  <si>
    <t>CPIUENSFM</t>
  </si>
  <si>
    <t>CPIUENSOFM</t>
  </si>
  <si>
    <t>CPIUENSOSF</t>
  </si>
  <si>
    <t>CPIUENSSF</t>
  </si>
  <si>
    <t>CPIUSECFM</t>
  </si>
  <si>
    <t>CPIUSECOFM</t>
  </si>
  <si>
    <t>CPIUSECOSF</t>
  </si>
  <si>
    <t>CPIUSECSF</t>
  </si>
  <si>
    <t>CPRBAMFM</t>
  </si>
  <si>
    <t>CPRBAMSF</t>
  </si>
  <si>
    <t>CPRBAOFM</t>
  </si>
  <si>
    <t>CPRBAOSF</t>
  </si>
  <si>
    <t>CPRTMFM</t>
  </si>
  <si>
    <t>CPRTMSF</t>
  </si>
  <si>
    <t>CPRTOFM</t>
  </si>
  <si>
    <t>CPRTOSF</t>
  </si>
  <si>
    <t>CPRUENSFM</t>
  </si>
  <si>
    <t>CPRUENSOFM</t>
  </si>
  <si>
    <t>CPRUENSOSF</t>
  </si>
  <si>
    <t>CPRUENSSF</t>
  </si>
  <si>
    <t>CPRUPRFM</t>
  </si>
  <si>
    <t>CPRUPROFM</t>
  </si>
  <si>
    <t>CPRUPROSF</t>
  </si>
  <si>
    <t>CPRUPRSF</t>
  </si>
  <si>
    <t>CPRUSECFM</t>
  </si>
  <si>
    <t>CPRUSECOFM</t>
  </si>
  <si>
    <t>CPRUSECOSF</t>
  </si>
  <si>
    <t>CPRUSECSF</t>
  </si>
  <si>
    <t>EJPCLAS</t>
  </si>
  <si>
    <t>EJPGCLAS</t>
  </si>
  <si>
    <t>EJPGINI</t>
  </si>
  <si>
    <t>EJPINI</t>
  </si>
  <si>
    <t>Codes_RATF</t>
  </si>
  <si>
    <t>Secteur d'intervention</t>
  </si>
  <si>
    <t>Unité de compilation</t>
  </si>
  <si>
    <t>Numéro de la prescription</t>
  </si>
  <si>
    <t>EC_SEL-BAS</t>
  </si>
  <si>
    <t>EC_SEL-HAUT</t>
  </si>
  <si>
    <t>EC_SEL-NEUTRE</t>
  </si>
  <si>
    <t>EC_MIXTE-BAS</t>
  </si>
  <si>
    <t>EC_MIXTE-HAUT</t>
  </si>
  <si>
    <t>EC_MIXTE-NEUTRE</t>
  </si>
  <si>
    <t>EJ_PG-INI</t>
  </si>
  <si>
    <t>Inscrire une valeur</t>
  </si>
  <si>
    <t>Utilisateur</t>
  </si>
  <si>
    <t>Indirect</t>
  </si>
  <si>
    <t>Admissibilité</t>
  </si>
  <si>
    <t>Remarques</t>
  </si>
  <si>
    <t>Signature de l'ingénieur forestier</t>
  </si>
  <si>
    <t>Traitement (code DICA)</t>
  </si>
  <si>
    <t>Question</t>
  </si>
  <si>
    <t>Oui</t>
  </si>
  <si>
    <t>Non</t>
  </si>
  <si>
    <t>Zone de tarification</t>
  </si>
  <si>
    <t>Date (AAAA-MM-JJ)</t>
  </si>
  <si>
    <t>Nom du fichier :</t>
  </si>
  <si>
    <t>Date de mise en ligne :</t>
  </si>
  <si>
    <t>Remarques :</t>
  </si>
  <si>
    <t>J'atteste que les renseignements fournis dans ce document afin de calculer l'aide supplémentaire sont complets et conformes à la vérité, au meilleur de mes connaissances.</t>
  </si>
  <si>
    <t>Planification</t>
  </si>
  <si>
    <t>BGAD</t>
  </si>
  <si>
    <t>Ministère</t>
  </si>
  <si>
    <t>S/O</t>
  </si>
  <si>
    <t>Section réservée à l'usage du Ministère</t>
  </si>
  <si>
    <t>Section réservée à l'usage du BGAD</t>
  </si>
  <si>
    <t>Section réservée à l'usage de la Planification</t>
  </si>
  <si>
    <t>Contexte d'utilisation</t>
  </si>
  <si>
    <t>Inscrire les renseignements dans la colonne associée au contexte d'utilisation</t>
  </si>
  <si>
    <t>Traitement (code RATF)</t>
  </si>
  <si>
    <t>Constante</t>
  </si>
  <si>
    <t>01171</t>
  </si>
  <si>
    <t>01272</t>
  </si>
  <si>
    <t>Date</t>
  </si>
  <si>
    <t>OS</t>
  </si>
  <si>
    <t>Excel</t>
  </si>
  <si>
    <t>Coupe de jardinage par bandes avec éclaircie dans la matrice résiduelle, Martelage</t>
  </si>
  <si>
    <t>Coupe de jardinage par bandes avec éclaircie dans la matrice résiduelle, Opérateur</t>
  </si>
  <si>
    <t>Coupe de jardinage par pieds d'arbre, maintien d'une haute qualité, Martelage</t>
  </si>
  <si>
    <t>Coupe de jardinage par pieds d'arbre, maintien d'une qualité modérée, Martelage</t>
  </si>
  <si>
    <t>Coupe de jardinage par pieds d'arbre et groupes d'arbres, amélioration de la qualité, Martelage</t>
  </si>
  <si>
    <t>Coupe de jardinage par pieds d'arbre et groupes d'arbres, maintien d'une haute qualité, Martelage</t>
  </si>
  <si>
    <t>Coupe de jardinage par pieds d'arbre et groupes d'arbres, maintien d'une qualité modérée, Martelage</t>
  </si>
  <si>
    <t>Coupe de jardinage par trouées avec éclaircie dans la matrice résiduelle, Martelage</t>
  </si>
  <si>
    <t>Coupe de jardinage par trouées avec éclaircie dans la matrice résiduelle, Opérateur</t>
  </si>
  <si>
    <t>Coupe progressive irrégulière à couvert permanent par bandes, coupe d'ensemencement, Martelage, type de peuplement SEPM, feuillus intolérants et mixte résineux</t>
  </si>
  <si>
    <t>Coupe progressive irrégulière à couvert permanent par bandes, coupe d'ensemencement, Opérateur, type de peuplement SEPM, feuillus intolérants et mixte résineux</t>
  </si>
  <si>
    <t>Coupe progressive irrégulière à couvert permanent, coupe d'ensemencement, patron d'intervention uniforme, Martelage,  type de peuplement SEPM, feuillus intolérants et mixte résineux</t>
  </si>
  <si>
    <t>Coupe progressive irrégulière à couvert permanent, coupe d'ensemencement, patron d'intervention uniforme, Martelage,  type de peuplement feuillus tolérants, autres résineux et mixte feuillus</t>
  </si>
  <si>
    <t>Coupe progressive irrégulière à couvert permanent, coupe d'ensemencement, patron d'intervention uniforme, Opérateur,  type de peuplement feuillus tolérants, autres résineux et mixte feuillus</t>
  </si>
  <si>
    <t>Coupe progressive irrégulière à couvert permanent, coupe d'ensemencement, patron d'intervention uniforme, Opérateur,  type de peuplement SEPM, feuillus intolérants et mixte résineux</t>
  </si>
  <si>
    <t>Coupe progressive irrégulière à couvert permanent par bandes, coupe secondaire, Martelage, type de peuplement SEPM, feuillus intolérants et mixte résineux</t>
  </si>
  <si>
    <t>Coupe progressive irrégulière à couvert permanent par bandes, coupe secondaire, Opérateur, type de peuplement SEPM, feuillus intolérants et mixte résineux</t>
  </si>
  <si>
    <t>Coupe progressive irrégulière à couvert permanent, coupe secondaire, patron d'intervention uniforme, Martelage,  type de peuplement SEPM, feuillus intolérants et mixte résineux</t>
  </si>
  <si>
    <t>Coupe progressive irrégulière à couvert permanent, coupe secondaire, patron d'intervention uniforme, Martelage,  type de peuplement feuillus tolérants, autres résineux et mixte feuillus</t>
  </si>
  <si>
    <t>Coupe progressive irrégulière à couvert permanent, coupe secondaire, patron d'intervention uniforme, Opérateur,  type de peuplement feuillus tolérants, autres résineux et mixte feuillus</t>
  </si>
  <si>
    <t>Coupe progressive irrégulière à couvert permanent, coupe secondaire, patron d'intervention uniforme, Opérateur,  type de peuplement SEPM, feuillus intolérants et mixte résineux</t>
  </si>
  <si>
    <t>CPI_RL-1INR_ENS</t>
  </si>
  <si>
    <t>1INRENSMFM</t>
  </si>
  <si>
    <t>Coupe progressive irrégulière à régénération lente en 1 intervention et abandon du volume résiduel, phase d'ensemencement, Martelage, type de peuplement feuillus tolérants, autres résineux et mixte feuillus</t>
  </si>
  <si>
    <t>1INRENSMSF</t>
  </si>
  <si>
    <t>Coupe progressive irrégulière à régénération lente en 1 intervention et abandon du volume résiduel, phase d'ensemencement, Martelage, type de peuplement SEPM, feuillus intolérants et mixte résineux</t>
  </si>
  <si>
    <t>1INRENSOFM</t>
  </si>
  <si>
    <t>Coupe progressive irrégulière à régénération lente en 1 intervention et abandon du volume résiduel, phase d'ensemencement, Opérateur, type de peuplement feuillus tolérants, autres résineux et mixte feuillus</t>
  </si>
  <si>
    <t>1INRENSOSF</t>
  </si>
  <si>
    <t>Coupe progressive irrégulière à régénération lente en 1 intervention et abandon du volume résiduel, phase d'ensemencement, Opérateur, type de peuplement SEPM, feuillus intolérants et mixte résineux</t>
  </si>
  <si>
    <t>CPI_RL-1INR_MUL</t>
  </si>
  <si>
    <t>1INRMULMFM</t>
  </si>
  <si>
    <t>Coupe progressive irrégulière à régénération lente en 1 intervention et abandon du volume résiduel, Multiples phases, Martelage, type de peuplement feuillus tolérants, autres résineux et mixte feuillus</t>
  </si>
  <si>
    <t>1INRMULMSF</t>
  </si>
  <si>
    <t>Coupe progressive irrégulière à régénération lente en 1 intervention et abandon du volume résiduel, Multiples phases, Martelage, type de peuplement SEPM, feuillus intolérants et mixte résineux</t>
  </si>
  <si>
    <t>1INRMULOFM</t>
  </si>
  <si>
    <t>Coupe progressive irrégulière à régénération lente en 1 intervention et abandon du volume résiduel, Multiples phases, Opérateur, type de peuplement feuillus tolérants, autres résineux et mixte feuillus</t>
  </si>
  <si>
    <t>1INRMULOSF</t>
  </si>
  <si>
    <t>Coupe progressive irrégulière à régénération lente en 1 intervention et abandon du volume résiduel, Multiples phases, Opérateur, type de peuplement SEPM, feuillus intolérants et mixte résineux</t>
  </si>
  <si>
    <t>CPI_RL-1INR_SEC</t>
  </si>
  <si>
    <t>1INRSECMFM</t>
  </si>
  <si>
    <t>Coupe progressive irrégulière à régénération lente en 1 intervention et abandon du volume résiduel, phase secondaire, Martelage, type de peuplement feuillus tolérants, autres résineux et mixte feuillus</t>
  </si>
  <si>
    <t>1INRSECMSF</t>
  </si>
  <si>
    <t>Coupe progressive irrégulière à régénération lente en 1 intervention et abandon du volume résiduel, phase secondaire, Martelage, type de peuplement SEPM, feuillus intolérants et mixte résineux</t>
  </si>
  <si>
    <t>1INRSECOFM</t>
  </si>
  <si>
    <t>Coupe progressive irrégulière à régénération lente en 1 intervention et abandon du volume résiduel, phase secondaire, Opérateur, type de peuplement feuillus tolérants, autres résineux et mixte feuillus</t>
  </si>
  <si>
    <t>1INRSECOSF</t>
  </si>
  <si>
    <t>Coupe progressive irrégulière à régénération lente en 1 intervention et abandon du volume résiduel, phase secondaire, Opérateur, type de peuplement SEPM, feuillus intolérants et mixte résineux</t>
  </si>
  <si>
    <t>Coupe progressive irrégulière à régénération lente, 2 interventions, coupe d'ensemencement, Martelage, type de peuplement SEPM, feuillus intolérants et mixte résineux</t>
  </si>
  <si>
    <t>Coupe progressive irrégulière à régénération lente, 2 interventions, coupe d'ensemencement, Martelage, type de peuplement feuillus tolérants, autres résineux et mixte feuillus</t>
  </si>
  <si>
    <t>Coupe progressive irrégulière à régénération lente, 2 interventions, coupe d'ensemencement, Opérateur, type de peuplement SEPM, feuillus intolérants et mixte résineux</t>
  </si>
  <si>
    <t>Coupe progressive irrégulière à régénération lente, 2 interventions, coupe d'ensemencement, Opérateur, type de peuplement feuillus tolérants, autres résineux et mixte feuillus</t>
  </si>
  <si>
    <t>CPI_RL-2I_MUL</t>
  </si>
  <si>
    <t>2IMULMFM</t>
  </si>
  <si>
    <t>Coupe progressive irrégulière à régénération lente en 2 interventions et abandon du volume résiduel, Multiples phases, Martelage, type de peuplement feuillus tolérants, autres résineux et mixte feuillus</t>
  </si>
  <si>
    <t>2IMULMSF</t>
  </si>
  <si>
    <t>Coupe progressive irrégulière à régénération lente en 2 interventions et abandon du volume résiduel, Multiples phases, Martelage, type de peuplement SEPM, feuillus intolérants et mixte résineux</t>
  </si>
  <si>
    <t>2IMULOFM</t>
  </si>
  <si>
    <t>Coupe progressive irrégulière à régénération lente en 2 interventions et abandon du volume résiduel, Multiples phases, Opérateur, type de peuplement feuillus tolérants, autres résineux et mixte feuillus</t>
  </si>
  <si>
    <t>2IMULOSF</t>
  </si>
  <si>
    <t>Coupe progressive irrégulière à régénération lente en 2 interventions et abandon du volume résiduel, Multiples phases, Opérateur, type de peuplement SEPM, feuillus intolérants et mixte résineux</t>
  </si>
  <si>
    <t>Coupe progressive irrégulière à régénération lente, 2 interventions, coupe secondaire, Martelage, type de peuplement SEPM, feuillus intolérants, mixte résineux</t>
  </si>
  <si>
    <t>Coupe progressive irrégulière à régénération lente, 2 interventions, coupe secondaire, Martelage, type de peuplement feuillus tolérants, autres résineux, mixte feuillus</t>
  </si>
  <si>
    <t>Coupe progressive irrégulière à régénération lente, 2 interventions, coupe secondaire, Opérateur, type de peuplement SEPM, feuillus intolérants, mixte résineux</t>
  </si>
  <si>
    <t>Coupe progressive irrégulière à régénération lente, 2 interventions, coupe secondaire, Opérateur, type de peuplement feuillus tolérants, autres résineux, mixte feuillus</t>
  </si>
  <si>
    <t>Coupe progressive irrégulière à régénération lente, 3 interventions, coupe d'ensemencement, Martelage, type de peuplement SEPM, feuillus intolérants et mixte résineux</t>
  </si>
  <si>
    <t>Coupe progressive irrégulière à régénération lente, 3 interventions, coupe d'ensemencement, Martelage, type de peuplement feuillus tolérants, autres résineux et mixte feuillus</t>
  </si>
  <si>
    <t>Coupe progressive irrégulière à régénération lente, 3 interventions, coupe d'ensemencement, Opérateur, type de peuplement SEPM, feuillus intolérants et mixte résineux</t>
  </si>
  <si>
    <t>Coupe progressive irrégulière à régénération lente, 3 interventions, coupe d'ensemencement, Opérateur, type de peuplement feuillus tolérants, autres résineux et mixte feuillus</t>
  </si>
  <si>
    <t>CPI_RL-3I_MUL</t>
  </si>
  <si>
    <t>3IMULMFM</t>
  </si>
  <si>
    <t>Coupe progressive irrégulière à régénération lente en 3 interventions et abandon du volume résiduel, Multiples phases, Martelage, type de peuplement feuillus tolérants, autres résineux et mixte feuillus</t>
  </si>
  <si>
    <t>3IMULMSF</t>
  </si>
  <si>
    <t>Coupe progressive irrégulière à régénération lente en 3 interventions et abandon du volume résiduel, Multiples phases, Martelage, type de peuplement SEPM, feuillus intolérants et mixte résineux</t>
  </si>
  <si>
    <t>3IMULOFM</t>
  </si>
  <si>
    <t>Coupe progressive irrégulière à régénération lente en 3 interventions et abandon du volume résiduel, Multiples phases, Opérateur, type de peuplement feuillus tolérants, autres résineux et mixte feuillus</t>
  </si>
  <si>
    <t>3IMULOSF</t>
  </si>
  <si>
    <t>Coupe progressive irrégulière à régénération lente en 3 interventions et abandon du volume résiduel, Multiples phases, Opérateur, type de peuplement SEPM, feuillus intolérants et mixte résineux</t>
  </si>
  <si>
    <t>Coupe progressive irrégulière à régénération lente, 3 interventions, coupe secondaire, Martelage, type de peuplement SEPM, feuillus intolérants, mixte résineux</t>
  </si>
  <si>
    <t>Coupe progressive irrégulière à régénération lente, 3 interventions, coupe secondaire, Martelage, type de peuplement feuillus tolérants, autres résineux, mixte feuillus</t>
  </si>
  <si>
    <t>Coupe progressive irrégulière à régénération lente, 3 interventions, coupe secondaire, Opérateur, type de peuplement SEPM, feuillus intolérants, mixte résineux</t>
  </si>
  <si>
    <t>Coupe progressive irrégulière à régénération lente, 3 interventions, coupe secondaire, Opérateur, type de peuplement feuillus tolérants, autres résineux, mixte feuillus</t>
  </si>
  <si>
    <t>Coupe progressive irrégulière à régénération lente, coupe multiples phases, Martelage, type de peuplement SEPM, feuillus intolérants, mixte feuillus</t>
  </si>
  <si>
    <t>Coupe progressive irrégulière à régénération lente, coupe multiples phases, Martelage, type de peuplement feuillus tolérants, autres résineux et mixte feuillus</t>
  </si>
  <si>
    <t>Coupe progressive irrégulière à régénération lente, coupe multiples phases, Opérateur, type de peuplement SEPM, feuillus intolérants, mixte feuillus</t>
  </si>
  <si>
    <t>Coupe progressive irrégulière à régénération lente, coupe multiples phases, Opérateur, type de peuplement feuillus tolérants, autres résineux et mixte feuillus</t>
  </si>
  <si>
    <t>Coupe progressive irrégulière à régénération lente, coupe préparatoire, Martelage, type de peuplement SEPM, feuillus intolérants et mixte résineux</t>
  </si>
  <si>
    <t>Coupe progressive irrégulière à régénération lente, coupe préparatoire, Martelage, type de peuplement feuillus tolérants, autres résineux et mixte feuillus</t>
  </si>
  <si>
    <t>Coupe progressive irrégulière à régénération lente, coupe préparatoire, Opérateur, type de peuplement SEPM, feuillus intolérants et mixte résineux</t>
  </si>
  <si>
    <t>Coupe progressive régulière par bande, Martelage, type de peuplement feuillus tolérants, autres résineux et mixte feuillus</t>
  </si>
  <si>
    <t>Coupe progressive régulière par bande, Martelage, type de peuplement  SEPM, feuillus intolérants et mixte résineux</t>
  </si>
  <si>
    <t>Coupe progressive régulière par bande, Opérateur, type de peuplement feuillus tolérants, autres résineux et mixte feuillus</t>
  </si>
  <si>
    <t>Coupe progressive régulière par bande, Opérateur, type de peuplement  SEPM, feuillus intolérants et mixte résineux</t>
  </si>
  <si>
    <t>Coupe progressive régulière par troués, Martelage, type de peuplement feuillus tolérants, autres résineux et mixte feuillus</t>
  </si>
  <si>
    <t>Coupe progressive régulière par trouées, Martelage, type de peuplement  SEPM, feuillus intolérants et mixte résineux</t>
  </si>
  <si>
    <t>Coupe progressive régulière par trouées, Opérateur, type de peuplement feuillus tolérants, autres résineux et mixte feuillus</t>
  </si>
  <si>
    <t>Coupe progressive régulière par trouées, Opérateur, type de peuplement  SEPM, feuillus intolérants et mixte résineux</t>
  </si>
  <si>
    <t>Coupe progressive régulière uniforme, coupe d'ensemencement, Martelage, type de peuplement SEPM, feuillus intolérants et mixte résineux</t>
  </si>
  <si>
    <t>Coupe progressive régulière uniforme, coupe d'ensemencement, Martelage, type de peuplement feuillus tolérants, autres résineux et mixte feuillus</t>
  </si>
  <si>
    <t>Coupe progressive régulière uniforme, coupe d'ensemencement, Opérateur, type de peuplement feuillus tolérants, autres résineux et mixte feuillus</t>
  </si>
  <si>
    <t>Coupe progressive régulière uniforme, coupe d'ensemencement, Opérateur, type de peuplement SEPM, feuillus intolérants et mixte résineux</t>
  </si>
  <si>
    <t>Coupe progressive régulière uniforme, coupe préparatoire, Martelage, type de peuplement SEPM, feuillus intolérants et mixte résineux</t>
  </si>
  <si>
    <t>Coupe progressive régulière uniforme, coupe préparatoire, Martelage, type de peuplement feuillus tolérants, autres résineux et mixte feuillus</t>
  </si>
  <si>
    <t>Coupe progressive régulière uniforme, coupe préparatoire, Opérateur, peuplement feuillus tolérants, autres résineux et mixte feuillus</t>
  </si>
  <si>
    <t>Coupe progressive régulière uniforme, Coupe préparatoire, Opérateur, peuplement SEPM, feuillus intolérants et mixte résineux</t>
  </si>
  <si>
    <t>CPR_U-SEC</t>
  </si>
  <si>
    <t>Coupe progressive régulière uniforme, coupe secondaire, Martelage, type de peuplement SEPM, feuillus intolérants et mixte résineux</t>
  </si>
  <si>
    <t>Coupe progressive régulière uniforme, coupe secondaire, Martelage, type de peuplement feuillus tolérants, autres résineux et mixte feuillus</t>
  </si>
  <si>
    <t>Coupe progressive régulière uniforme, coupe secondaire, Opérateur, type de peuplement feuillus tolérants, autres résineux et mixte feuillus</t>
  </si>
  <si>
    <t>Coupe progressive régulière uniforme, coupe secondaire, Opérateur, type de peuplement SEPM, feuillus intolérants et mixte résineux</t>
  </si>
  <si>
    <t>Éclaircie jardinatoire par pied d'arbre classique ou finale, Martelage</t>
  </si>
  <si>
    <t>Éclaircie jardinatoire par pied d'arbre initiale, Martelage</t>
  </si>
  <si>
    <t>Éclaircie jardinatoire par pied d'arbre et groupes d'arbres, classique ou finale, Martelage</t>
  </si>
  <si>
    <t>Éclaircie jardinatoire par pied d'arbre et groupes d'arbres initiale, Martelage</t>
  </si>
  <si>
    <t>ECSELBASSF</t>
  </si>
  <si>
    <t>Éclaircie commerciale sélective par le bas, peuplement SEPM et mixte à tendance résineuse et feuillus intolérants, taux variable</t>
  </si>
  <si>
    <t>ECSELBASFM</t>
  </si>
  <si>
    <t>Éclaircie commerciale sélective par le bas, peuplement feuillus tolérants, autres résineux et mixte feuillus, taux variable</t>
  </si>
  <si>
    <t>ECSELHAUSF</t>
  </si>
  <si>
    <t>Éclaircie commerciale sélective par le haut, peuplement SEPM et mixte à tendance résineuse et feuillus intolérants, taux variable</t>
  </si>
  <si>
    <t>ECSELHAUFM</t>
  </si>
  <si>
    <t>Éclaircie commerciale sélective par le haut, peuplement feuillus tolérants, autres résineux et mixte feuillus, taux variable</t>
  </si>
  <si>
    <t>ECSELNEUSF</t>
  </si>
  <si>
    <t>Éclaircie commerciale sélective neutre, peuplement SEPM et mixte à tendance résineuse et feuillus intolérants, taux variable</t>
  </si>
  <si>
    <t>ECSELNEUFM</t>
  </si>
  <si>
    <t>Éclaircie commerciale sélective neutre, peuplement feuillus tolérants, autres résineux et mixte feuillus, taux variable</t>
  </si>
  <si>
    <t>ECMIXBASSF</t>
  </si>
  <si>
    <t>ECMIXBASFM</t>
  </si>
  <si>
    <t>Éclaircie commerciale mixte par le bas, peuplement feuillus tolérants, autres résineux et mixte feuillus, taux variable</t>
  </si>
  <si>
    <t>ECMIXHAUSF</t>
  </si>
  <si>
    <t>ECMIXHAUFM</t>
  </si>
  <si>
    <t>Éclaircie commerciale mixte par le haut, peuplement feuillus tolérants, autres résineux et mixte feuillus, taux variable</t>
  </si>
  <si>
    <t>ECMIXNEUSF</t>
  </si>
  <si>
    <t>ECMIXNEUFM</t>
  </si>
  <si>
    <t>Éclaircie commerciale patron d'intervention mixte neutre, peuplement feuillus tolérants, autres résineux et mixte feuillus, taux variable</t>
  </si>
  <si>
    <t>Description</t>
  </si>
  <si>
    <t>RATF_CPI_RL_1INR_ENS</t>
  </si>
  <si>
    <t>RATF_CPI_RL_1INR_MUL</t>
  </si>
  <si>
    <t>RATF_CPI_RL_1INR_SEC</t>
  </si>
  <si>
    <t>RATF_CPI_RL_2I_MUL</t>
  </si>
  <si>
    <t>RATF_CPI_RL_3I_MUL</t>
  </si>
  <si>
    <t>RATF_CPR_BA</t>
  </si>
  <si>
    <t>RATF_CPR_T</t>
  </si>
  <si>
    <t>RATF_CJB_EMR</t>
  </si>
  <si>
    <t>RATF_CJP_AM</t>
  </si>
  <si>
    <t>RATF_CJPG_AM</t>
  </si>
  <si>
    <t>RATF_CJPG_HQ</t>
  </si>
  <si>
    <t>RATF_CJPG_QM</t>
  </si>
  <si>
    <t>RATF_CJP_HQ</t>
  </si>
  <si>
    <t>RATF_CJT_EMR</t>
  </si>
  <si>
    <t>RATF_CPI_CP_ENS_B</t>
  </si>
  <si>
    <t>RATF_CPI_RL_2I_ENS</t>
  </si>
  <si>
    <t>RATF_CPI_RL_2I_SEC</t>
  </si>
  <si>
    <t>RATF_CPI_RL_3I_ENS</t>
  </si>
  <si>
    <t>RATF_CPI_RL_3I_SEC</t>
  </si>
  <si>
    <t>RATF_CPI_RL_MUL</t>
  </si>
  <si>
    <t>RATF_CPI_RL_PR</t>
  </si>
  <si>
    <t>RATF_CPI_CP_SEC_B</t>
  </si>
  <si>
    <t>RATF_CPI_CP_ENS_U</t>
  </si>
  <si>
    <t>RATF_CPI_CP_SEC_U</t>
  </si>
  <si>
    <t>RATF_CPR_U_ENS</t>
  </si>
  <si>
    <t>RATF_CPR_U_PR</t>
  </si>
  <si>
    <t>RATF_CPR_U_SEC</t>
  </si>
  <si>
    <t>RATF_EC_MIXTE_BAS</t>
  </si>
  <si>
    <t>RATF_EC_MIXTE_HAUT</t>
  </si>
  <si>
    <t>RATF_EC_MIXTE_NEUTRE</t>
  </si>
  <si>
    <t>RATF_EC_SEL_BAS</t>
  </si>
  <si>
    <t>RATF_EC_SEL_HAUT</t>
  </si>
  <si>
    <t>RATF_EC_SEL_NEUTRE</t>
  </si>
  <si>
    <t>RATF_EJ_P_CLAS</t>
  </si>
  <si>
    <t>RATF_EJ_PG_CLAS</t>
  </si>
  <si>
    <t>RATF_EJ_PG_INI</t>
  </si>
  <si>
    <t>RATF_CJP_QM</t>
  </si>
  <si>
    <t>RATF_EJ_P_INI</t>
  </si>
  <si>
    <t>RATF_Utilisateur</t>
  </si>
  <si>
    <t>Contexte</t>
  </si>
  <si>
    <t>Coupe progressive irrégulière à régénération lente, coupe préparatoire, Opérateur, type de peuplement feuillus tolérants, autres résineux et mixte feuillus</t>
  </si>
  <si>
    <t>L'activation du contenu de ce fichier est requise afin d'assurer l'exécution des macro-commandes qui sont nécessaires
à son bon fonctionnement.</t>
  </si>
  <si>
    <t>https://support.office.com/fr-fr/article/activer-ou-d%C3%A9sactiver-les-macros-dans-les-fichiers-office-12b036fd-d140-4e74-b45e-16fed1a7e5c6</t>
  </si>
  <si>
    <t xml:space="preserve"> *** Veuillez saisir les informations dans les cellules blanches (Planification et BGAD) et jaunes (Ministère) ***</t>
  </si>
  <si>
    <t>Unité d'aménagement (UA)</t>
  </si>
  <si>
    <t>Éclaircie commerciale mixte par le bas, peuplement SEPM, feuillus intolérants et mixte à tendance résineuse, taux variable</t>
  </si>
  <si>
    <t>Éclaircie commerciale mixte par le haut, peuplement SEPM, feuillus intolérants et mixte à tendance résineuse, taux variable</t>
  </si>
  <si>
    <t>Éclaircie commerciale mixte neutre, peuplement SEPM, feuillus intolérants et mixte à tendance résineuse, taux variable</t>
  </si>
  <si>
    <t>Coupe de jardinage par pieds d'arbre, amélioration de la qualité, Martelage</t>
  </si>
  <si>
    <t>Version 1</t>
  </si>
  <si>
    <t>CPHRS-BOUQ</t>
  </si>
  <si>
    <t>CPHRS-ILOT</t>
  </si>
  <si>
    <t>CPHRS-SLEG</t>
  </si>
  <si>
    <t>CPHRS-TIGE</t>
  </si>
  <si>
    <t>CPPTM_DIS</t>
  </si>
  <si>
    <t>CPPTM_DIS-BOUQ</t>
  </si>
  <si>
    <t>CPPTM_DIS-ILOT</t>
  </si>
  <si>
    <t>CPPTM_U</t>
  </si>
  <si>
    <t>CPRS_U-BOUQ</t>
  </si>
  <si>
    <t>CPRS_U-ILOT</t>
  </si>
  <si>
    <t>CPRS_U-SLEG</t>
  </si>
  <si>
    <t>CPRS_U-TIGE</t>
  </si>
  <si>
    <t>CRS-BOUQ</t>
  </si>
  <si>
    <t>CRS-ILOT</t>
  </si>
  <si>
    <t>CRS-SLEG</t>
  </si>
  <si>
    <t>CRS-TIGE</t>
  </si>
  <si>
    <t>CS-BOUQ</t>
  </si>
  <si>
    <t>CS-ILOT</t>
  </si>
  <si>
    <t>CS-SLEG</t>
  </si>
  <si>
    <t>CS-TIGE</t>
  </si>
  <si>
    <t>CTSP_BA</t>
  </si>
  <si>
    <t>CTSP_DA</t>
  </si>
  <si>
    <t>CTSP_PA</t>
  </si>
  <si>
    <t>CTSP_T</t>
  </si>
  <si>
    <t>CTSP_U-BOUQ</t>
  </si>
  <si>
    <t>CTSP_U-ILOT</t>
  </si>
  <si>
    <t>CTSP_U-SLEG</t>
  </si>
  <si>
    <t>CTSP_U-TIGE</t>
  </si>
  <si>
    <t>CPHRSTIGE</t>
  </si>
  <si>
    <t>CPPTMDIS</t>
  </si>
  <si>
    <t>CPPTMBOUQ</t>
  </si>
  <si>
    <t>CPPTMILOT</t>
  </si>
  <si>
    <t>CPPTMU</t>
  </si>
  <si>
    <t>CPRSBOUQ</t>
  </si>
  <si>
    <t>CPRSILOT</t>
  </si>
  <si>
    <t>CPRSSLEG</t>
  </si>
  <si>
    <t>CPRSTIGE</t>
  </si>
  <si>
    <t>CRSBOUQ</t>
  </si>
  <si>
    <t>CRSILOT</t>
  </si>
  <si>
    <t>CRSSLEG</t>
  </si>
  <si>
    <t>CRSTIGE</t>
  </si>
  <si>
    <t>CSBOUQ</t>
  </si>
  <si>
    <t>CSILOT</t>
  </si>
  <si>
    <t>CSSLEG</t>
  </si>
  <si>
    <t>CSTIGE</t>
  </si>
  <si>
    <t>CTSPBA</t>
  </si>
  <si>
    <t>CTSPDA</t>
  </si>
  <si>
    <t>CTSPPA</t>
  </si>
  <si>
    <t>CTSPT</t>
  </si>
  <si>
    <t>CTSPBOUQ</t>
  </si>
  <si>
    <t>CTSPILOT</t>
  </si>
  <si>
    <t>CTSPSLEG</t>
  </si>
  <si>
    <t>CTSPTIGE</t>
  </si>
  <si>
    <t>CPHRSBOUQ</t>
  </si>
  <si>
    <t>CPHRSILOT</t>
  </si>
  <si>
    <t>CPHRSSLEG</t>
  </si>
  <si>
    <t>Ratio pâte PET</t>
  </si>
  <si>
    <t>Variable X 1</t>
  </si>
  <si>
    <t>Variable X 2</t>
  </si>
  <si>
    <t>Formule AIPL</t>
  </si>
  <si>
    <t>Taux d'aide ($/m³)</t>
  </si>
  <si>
    <t>Taux d'aide ($/ha)</t>
  </si>
  <si>
    <t>Seuil maximal de rentabilité financière</t>
  </si>
  <si>
    <t>Seuil maximal réglementaire MLNU (calcul)</t>
  </si>
  <si>
    <t>Ratio aide - référence ZT 190</t>
  </si>
  <si>
    <t>Ratio pâte FD</t>
  </si>
  <si>
    <r>
      <t xml:space="preserve">Taux d'aide théorique ($/m³) 
</t>
    </r>
    <r>
      <rPr>
        <i/>
        <sz val="11"/>
        <color theme="1"/>
        <rFont val="Calibri"/>
        <family val="2"/>
        <scheme val="minor"/>
      </rPr>
      <t>L'aide finale $/ha est modulée en fonction de la zone de tarification et de la
proportion du volume laissé en forêt</t>
    </r>
  </si>
  <si>
    <t>Proportion du volume PEU laissé en forêt selon la moyenne régionale</t>
  </si>
  <si>
    <t>Coefficients - originaux VF</t>
  </si>
  <si>
    <t>Ratio pâte SEPM</t>
  </si>
  <si>
    <t>Réduction pour pâte PEU laissée en forêt (%)</t>
  </si>
  <si>
    <t>Réduction pour pâte SEPM et autres résineux laissé en forêt (%)</t>
  </si>
  <si>
    <t>Seuils fixes</t>
  </si>
  <si>
    <t>Pénalités</t>
  </si>
  <si>
    <t>SEPM</t>
  </si>
  <si>
    <t>Peuplier et SEPM</t>
  </si>
  <si>
    <t>Peuplier</t>
  </si>
  <si>
    <t>Planification - Type de pénalité</t>
  </si>
  <si>
    <t>Planification - %</t>
  </si>
  <si>
    <t>Seuil maximal pour pénalité % (calcul MLNU) : PEU=Non et SEPM=Non</t>
  </si>
  <si>
    <t>Seuil maximal pour pénalité % (calcul MLNU) : PEU=Non</t>
  </si>
  <si>
    <t>Planification - Volume MLNU</t>
  </si>
  <si>
    <t>BGAD - Type de pénalité</t>
  </si>
  <si>
    <t>BGAD - %</t>
  </si>
  <si>
    <t>Ministère - Volume</t>
  </si>
  <si>
    <t>Ministère - Type de pénalité</t>
  </si>
  <si>
    <t>Ministère - %</t>
  </si>
  <si>
    <t>BGAD - Volume MLNU</t>
  </si>
  <si>
    <t>Seuil maximal pour pénalité % (calcul MLNU) : SEPM=Non</t>
  </si>
  <si>
    <t>Seuils variables et pénalité - Planification (valeurs dynamiques)</t>
  </si>
  <si>
    <t>Seuils variables et pénalité - BGAD (valeurs dynamiques)</t>
  </si>
  <si>
    <t>Seuils variables et pénalité - Ministère (valeurs dynamiques)</t>
  </si>
  <si>
    <t>RATF_Inscrire_une_valeur</t>
  </si>
  <si>
    <t>RATF_CPHRSBOUQ</t>
  </si>
  <si>
    <t>RATF_CPHRSILOT</t>
  </si>
  <si>
    <t>RATF_CPHRSSLEG</t>
  </si>
  <si>
    <t>RATF_CPHRSTIGE</t>
  </si>
  <si>
    <t>RATF_CPPTMDIS</t>
  </si>
  <si>
    <t>RATF_CPPTMBOUQ</t>
  </si>
  <si>
    <t>RATF_CPPTMILOT</t>
  </si>
  <si>
    <t>RATF_CPPTMU</t>
  </si>
  <si>
    <t>RATF_CPRSBOUQ</t>
  </si>
  <si>
    <t>RATF_CPRSILOT</t>
  </si>
  <si>
    <t>RATF_CPRSSLEG</t>
  </si>
  <si>
    <t>RATF_CPRSTIGE</t>
  </si>
  <si>
    <t>RATF_CRSBOUQ</t>
  </si>
  <si>
    <t>RATF_CRSILOT</t>
  </si>
  <si>
    <t>RATF_CRSSLEG</t>
  </si>
  <si>
    <t>RATF_CRSTIGE</t>
  </si>
  <si>
    <t>RATF_CSBOUQ</t>
  </si>
  <si>
    <t>RATF_CSILOT</t>
  </si>
  <si>
    <t>RATF_CSSLEG</t>
  </si>
  <si>
    <t>RATF_CSTIGE</t>
  </si>
  <si>
    <t>RATF_CTSPBA</t>
  </si>
  <si>
    <t>RATF_CTSPDA</t>
  </si>
  <si>
    <t>RATF_CTSPPA</t>
  </si>
  <si>
    <t>RATF_CTSPT</t>
  </si>
  <si>
    <t>RATF_CTSPBOUQ</t>
  </si>
  <si>
    <t>RATF_CTSPILOT</t>
  </si>
  <si>
    <t>RATF_CTSPSLEG</t>
  </si>
  <si>
    <t>RATF_CTSPTIGE</t>
  </si>
  <si>
    <t>Code_RATF</t>
  </si>
  <si>
    <t>UA (R01 et R11 seulement)</t>
  </si>
  <si>
    <t>Codes_Dica (fonction INDIRECT pour RATF)</t>
  </si>
  <si>
    <t>Coefficients arrondis 4 (formules)</t>
  </si>
  <si>
    <t>Sans objet</t>
  </si>
  <si>
    <t>Codes_DICA vs Codes_RATF (pas utilisé car inclus les coupes partielles)</t>
  </si>
  <si>
    <r>
      <t xml:space="preserve">Numéro du projet de mesurage 1
</t>
    </r>
    <r>
      <rPr>
        <i/>
        <sz val="9"/>
        <color theme="1"/>
        <rFont val="Calibri"/>
        <family val="2"/>
        <scheme val="minor"/>
      </rPr>
      <t>La saisie d'une valeur est optionnelle</t>
    </r>
  </si>
  <si>
    <r>
      <t xml:space="preserve">Numéro du projet de mesurage 2
</t>
    </r>
    <r>
      <rPr>
        <i/>
        <sz val="9"/>
        <color theme="1"/>
        <rFont val="Calibri"/>
        <family val="2"/>
        <scheme val="minor"/>
      </rPr>
      <t>La saisie d'une valeur est optionnelle</t>
    </r>
  </si>
  <si>
    <t>CPRS_BA</t>
  </si>
  <si>
    <t>CPRS_DA</t>
  </si>
  <si>
    <t>CPRS_PA</t>
  </si>
  <si>
    <t>CPRS_T</t>
  </si>
  <si>
    <t>CPRSBA</t>
  </si>
  <si>
    <t>RATF_CPRSBA</t>
  </si>
  <si>
    <t>CPRSDA</t>
  </si>
  <si>
    <t>RATF_CPRSDA</t>
  </si>
  <si>
    <t>CPRSPA</t>
  </si>
  <si>
    <t>RATF_CPRSPA</t>
  </si>
  <si>
    <t>CPRST</t>
  </si>
  <si>
    <t>RATF_CPRST</t>
  </si>
  <si>
    <r>
      <t xml:space="preserve">Zone de tarification
</t>
    </r>
    <r>
      <rPr>
        <i/>
        <sz val="9"/>
        <color theme="1"/>
        <rFont val="Calibri"/>
        <family val="2"/>
        <scheme val="minor"/>
      </rPr>
      <t>Valeur requise pour déterminer l'admissibilité et établir le montant de l'aide</t>
    </r>
  </si>
  <si>
    <t>Est-ce que les bois de trituration ont été récoltés et transportés ?</t>
  </si>
  <si>
    <t>Superficie</t>
  </si>
  <si>
    <t>Récolte</t>
  </si>
  <si>
    <t>Intrants pour le calcul</t>
  </si>
  <si>
    <t>Mesurage</t>
  </si>
  <si>
    <t>Non admissible</t>
  </si>
  <si>
    <r>
      <t xml:space="preserve">Secteur identifié en tant que aire d'intensification de la production ligneuse (AIPL)
au </t>
    </r>
    <r>
      <rPr>
        <i/>
        <sz val="11"/>
        <color theme="1"/>
        <rFont val="Calibri"/>
        <family val="2"/>
        <scheme val="minor"/>
      </rPr>
      <t xml:space="preserve">Registre officiel des AIPL </t>
    </r>
    <r>
      <rPr>
        <sz val="11"/>
        <color theme="1"/>
        <rFont val="Calibri"/>
        <family val="2"/>
        <scheme val="minor"/>
      </rPr>
      <t>disponible sur le site de</t>
    </r>
    <r>
      <rPr>
        <i/>
        <sz val="11"/>
        <color theme="1"/>
        <rFont val="Calibri"/>
        <family val="2"/>
        <scheme val="minor"/>
      </rPr>
      <t xml:space="preserve"> Données Québec</t>
    </r>
  </si>
  <si>
    <t>Aide finale ($/ha) - taux à inscrire à l'état d'avancement et au RATF</t>
  </si>
  <si>
    <t>Superficie (hectare)</t>
  </si>
  <si>
    <t>Est-ce que tout le volume de SEPM est récolté ?</t>
  </si>
  <si>
    <t xml:space="preserve">Volume net pour les peupliers (m³/ha) </t>
  </si>
  <si>
    <t>Volume net pour les feuillus durs (m³/ha)</t>
  </si>
  <si>
    <t>Est-ce que tout le volume des peupliers est récolté ?</t>
  </si>
  <si>
    <t>Volume net pour le SEPM (m³/ha)</t>
  </si>
  <si>
    <t>Volume total net (m³/ha)</t>
  </si>
  <si>
    <r>
      <t xml:space="preserve">Pourcentage de diminution du taux (%)
</t>
    </r>
    <r>
      <rPr>
        <b/>
        <i/>
        <sz val="9"/>
        <color theme="1"/>
        <rFont val="Calibri"/>
        <family val="2"/>
        <scheme val="minor"/>
      </rPr>
      <t>Les réponses de la section « Récolte » sont utilisées pour établir le calcul</t>
    </r>
  </si>
  <si>
    <t>Aide finale ($)</t>
  </si>
  <si>
    <t>Pouliot, Simon (BMMB)</t>
  </si>
  <si>
    <t>Windows (64-bit) NT 10.00</t>
  </si>
  <si>
    <t>16.0</t>
  </si>
  <si>
    <t>St-Pierre, Stéphane (BMMB)</t>
  </si>
  <si>
    <t>Gagné, Jean-Benoit (BMMB)</t>
  </si>
  <si>
    <t>Résumé de l'aide à la récolte et au transport des volumes de feuillus durs et de peupliers de trituration
dans les aires d’intensification de la production ligneuse (AIPL)</t>
  </si>
  <si>
    <t>Programme d’investissement en aménagement forestier (PIAF) - Volet II
Forêt publique
Suivi des versions du fichier de l'annexe au rapport et au calcul de l'aide à la récolte et au transport des volumes de feuillus durs
et de peuplier de trituration dans les aires d’intensification de la production ligneuse (AIPL) pour l’exercice 2025-2026</t>
  </si>
  <si>
    <t>Calcul_aide_PIAF_Volet_II_AIPL_2025-2026</t>
  </si>
  <si>
    <t>2025-06-04 ou dans les jours suivants.</t>
  </si>
  <si>
    <t>Programme d’investissement en aménagement forestier (PIAF) - Volet II
Forêt publique
Annexe au rapport et au calcul de l'aide à la récolte et au transport des volumes de feuillus durs
et de peuplier de trituration dans les aires d’intensification de la production ligneuse (AIPL)
2025-2026</t>
  </si>
  <si>
    <t xml:space="preserve">
Programme d’investissement en aménagement forestier (PIAF) - Volet II
Forêt publique
Annexe au rapport et au calcul de l'aide à la récolte et au transport des volumes de feuillus durs
et de peuplier de trituration dans les aires d’intensification de la production ligneuse (AIPL)
2025-2026
</t>
  </si>
  <si>
    <t>Version 1 : 2025-06-02</t>
  </si>
  <si>
    <t>• Version 1 pour publication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</si>
</sst>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#,##0.00\ &quot;$&quot;"/>
    <numFmt numFmtId="166" formatCode="0.00&quot; mètres&quot;"/>
    <numFmt numFmtId="167" formatCode="0.00&quot; m³/ha&quot;"/>
    <numFmt numFmtId="168" formatCode="0.00&quot; $/m³&quot;"/>
    <numFmt numFmtId="169" formatCode="0.00&quot; $/ha&quot;"/>
    <numFmt numFmtId="170" formatCode="0.0000"/>
    <numFmt numFmtId="171" formatCode="##,##0.00&quot; ha&quot;"/>
    <numFmt numFmtId="172" formatCode="0.00000000"/>
    <numFmt numFmtId="173" formatCode="_ * #,##0.0000000_)\ _$_ ;_ * \(#,##0.0000000\)\ _$_ ;_ * &quot;-&quot;??_)\ _$_ ;_ @_ "/>
    <numFmt numFmtId="174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0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B7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Trellis">
        <bgColor theme="0" tint="-0.34998626667073579"/>
      </patternFill>
    </fill>
    <fill>
      <patternFill patternType="gray06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ck">
        <color rgb="FF0070C0"/>
      </right>
      <top/>
      <bottom style="medium">
        <color theme="1"/>
      </bottom>
      <diagonal/>
    </border>
    <border>
      <left style="thick">
        <color rgb="FF0070C0"/>
      </left>
      <right style="thick">
        <color rgb="FF0070C0"/>
      </right>
      <top/>
      <bottom style="medium">
        <color theme="1"/>
      </bottom>
      <diagonal/>
    </border>
    <border>
      <left style="thick">
        <color rgb="FF0070C0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0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0" borderId="0" xfId="0" applyFill="1" applyBorder="1" applyProtection="1">
      <protection hidden="1"/>
    </xf>
    <xf numFmtId="1" fontId="0" fillId="2" borderId="0" xfId="0" applyNumberFormat="1" applyFill="1" applyAlignment="1" applyProtection="1">
      <alignment horizontal="center"/>
      <protection hidden="1"/>
    </xf>
    <xf numFmtId="169" fontId="8" fillId="6" borderId="6" xfId="0" applyNumberFormat="1" applyFont="1" applyFill="1" applyBorder="1" applyAlignment="1" applyProtection="1">
      <alignment vertical="center" wrapText="1"/>
      <protection hidden="1"/>
    </xf>
    <xf numFmtId="165" fontId="8" fillId="6" borderId="14" xfId="0" applyNumberFormat="1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0" fillId="2" borderId="7" xfId="0" applyFont="1" applyFill="1" applyBorder="1" applyAlignment="1" applyProtection="1">
      <alignment vertical="center"/>
      <protection hidden="1"/>
    </xf>
    <xf numFmtId="0" fontId="0" fillId="2" borderId="8" xfId="0" applyFont="1" applyFill="1" applyBorder="1" applyAlignment="1" applyProtection="1">
      <alignment vertical="center"/>
      <protection hidden="1"/>
    </xf>
    <xf numFmtId="171" fontId="4" fillId="5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1" xfId="0" applyFill="1" applyBorder="1" applyProtection="1">
      <protection hidden="1"/>
    </xf>
    <xf numFmtId="1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167" fontId="4" fillId="2" borderId="6" xfId="0" applyNumberFormat="1" applyFont="1" applyFill="1" applyBorder="1" applyAlignment="1" applyProtection="1">
      <alignment vertical="center" wrapText="1"/>
      <protection locked="0"/>
    </xf>
    <xf numFmtId="167" fontId="4" fillId="5" borderId="6" xfId="0" applyNumberFormat="1" applyFont="1" applyFill="1" applyBorder="1" applyAlignment="1" applyProtection="1">
      <alignment vertical="center" wrapText="1"/>
      <protection locked="0"/>
    </xf>
    <xf numFmtId="1" fontId="4" fillId="5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ill="1" applyProtection="1">
      <protection hidden="1"/>
    </xf>
    <xf numFmtId="0" fontId="0" fillId="5" borderId="14" xfId="0" applyFont="1" applyFill="1" applyBorder="1" applyAlignment="1" applyProtection="1">
      <alignment horizontal="right" vertical="center"/>
      <protection locked="0"/>
    </xf>
    <xf numFmtId="166" fontId="15" fillId="9" borderId="21" xfId="0" applyNumberFormat="1" applyFont="1" applyFill="1" applyBorder="1" applyAlignment="1" applyProtection="1">
      <alignment horizontal="center" vertical="center" wrapText="1"/>
      <protection hidden="1"/>
    </xf>
    <xf numFmtId="0" fontId="12" fillId="9" borderId="21" xfId="0" applyFont="1" applyFill="1" applyBorder="1" applyAlignment="1" applyProtection="1">
      <alignment horizontal="center" vertical="center" wrapText="1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171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4" xfId="0" applyFont="1" applyFill="1" applyBorder="1" applyAlignment="1" applyProtection="1">
      <alignment horizontal="right" vertical="center"/>
      <protection locked="0"/>
    </xf>
    <xf numFmtId="169" fontId="8" fillId="9" borderId="6" xfId="0" applyNumberFormat="1" applyFont="1" applyFill="1" applyBorder="1" applyAlignment="1" applyProtection="1">
      <alignment vertical="center" wrapText="1"/>
      <protection hidden="1"/>
    </xf>
    <xf numFmtId="165" fontId="8" fillId="9" borderId="14" xfId="0" applyNumberFormat="1" applyFont="1" applyFill="1" applyBorder="1" applyAlignment="1" applyProtection="1">
      <alignment vertical="center" wrapText="1"/>
      <protection hidden="1"/>
    </xf>
    <xf numFmtId="10" fontId="4" fillId="10" borderId="6" xfId="0" applyNumberFormat="1" applyFont="1" applyFill="1" applyBorder="1" applyAlignment="1" applyProtection="1">
      <alignment horizontal="right" vertical="center" wrapText="1"/>
      <protection hidden="1"/>
    </xf>
    <xf numFmtId="168" fontId="11" fillId="10" borderId="6" xfId="0" applyNumberFormat="1" applyFont="1" applyFill="1" applyBorder="1" applyAlignment="1" applyProtection="1">
      <alignment vertical="center" wrapText="1"/>
      <protection hidden="1"/>
    </xf>
    <xf numFmtId="169" fontId="11" fillId="10" borderId="6" xfId="0" applyNumberFormat="1" applyFont="1" applyFill="1" applyBorder="1" applyAlignment="1" applyProtection="1">
      <alignment vertical="center" wrapText="1"/>
      <protection hidden="1"/>
    </xf>
    <xf numFmtId="169" fontId="11" fillId="10" borderId="6" xfId="2" applyNumberFormat="1" applyFont="1" applyFill="1" applyBorder="1" applyAlignment="1" applyProtection="1">
      <alignment horizontal="right" vertical="center" wrapText="1"/>
      <protection hidden="1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0" fillId="5" borderId="6" xfId="0" applyFont="1" applyFill="1" applyBorder="1" applyAlignment="1" applyProtection="1">
      <alignment horizontal="right" vertical="center"/>
      <protection locked="0"/>
    </xf>
    <xf numFmtId="10" fontId="0" fillId="2" borderId="0" xfId="1" applyNumberFormat="1" applyFont="1" applyFill="1" applyProtection="1">
      <protection hidden="1"/>
    </xf>
    <xf numFmtId="0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2" applyNumberFormat="1" applyFont="1" applyFill="1" applyProtection="1">
      <protection hidden="1"/>
    </xf>
    <xf numFmtId="170" fontId="0" fillId="2" borderId="0" xfId="0" applyNumberFormat="1" applyFill="1" applyProtection="1">
      <protection hidden="1"/>
    </xf>
    <xf numFmtId="10" fontId="0" fillId="2" borderId="0" xfId="1" applyNumberFormat="1" applyFont="1" applyFill="1" applyBorder="1" applyProtection="1">
      <protection hidden="1"/>
    </xf>
    <xf numFmtId="172" fontId="0" fillId="2" borderId="0" xfId="0" applyNumberFormat="1" applyFill="1" applyBorder="1" applyProtection="1">
      <protection hidden="1"/>
    </xf>
    <xf numFmtId="2" fontId="0" fillId="2" borderId="0" xfId="0" applyNumberFormat="1" applyFill="1" applyBorder="1" applyProtection="1">
      <protection hidden="1"/>
    </xf>
    <xf numFmtId="44" fontId="0" fillId="2" borderId="0" xfId="0" applyNumberFormat="1" applyFill="1" applyProtection="1">
      <protection hidden="1"/>
    </xf>
    <xf numFmtId="44" fontId="0" fillId="2" borderId="0" xfId="2" applyFont="1" applyFill="1" applyProtection="1">
      <protection hidden="1"/>
    </xf>
    <xf numFmtId="164" fontId="0" fillId="2" borderId="0" xfId="10" applyFont="1" applyFill="1" applyProtection="1">
      <protection hidden="1"/>
    </xf>
    <xf numFmtId="0" fontId="0" fillId="7" borderId="4" xfId="0" applyFill="1" applyBorder="1" applyAlignment="1" applyProtection="1">
      <alignment vertical="center"/>
      <protection hidden="1"/>
    </xf>
    <xf numFmtId="0" fontId="0" fillId="7" borderId="5" xfId="0" applyFill="1" applyBorder="1" applyAlignment="1" applyProtection="1">
      <alignment vertical="center"/>
      <protection hidden="1"/>
    </xf>
    <xf numFmtId="0" fontId="0" fillId="2" borderId="6" xfId="0" applyFont="1" applyFill="1" applyBorder="1" applyAlignment="1" applyProtection="1">
      <alignment horizontal="right" vertical="center" wrapText="1"/>
      <protection locked="0"/>
    </xf>
    <xf numFmtId="0" fontId="0" fillId="2" borderId="4" xfId="0" applyFont="1" applyFill="1" applyBorder="1" applyAlignment="1" applyProtection="1">
      <alignment vertical="center"/>
      <protection hidden="1"/>
    </xf>
    <xf numFmtId="0" fontId="0" fillId="2" borderId="5" xfId="0" applyFont="1" applyFill="1" applyBorder="1" applyAlignment="1" applyProtection="1">
      <alignment vertical="center"/>
      <protection hidden="1"/>
    </xf>
    <xf numFmtId="0" fontId="0" fillId="2" borderId="6" xfId="0" applyFont="1" applyFill="1" applyBorder="1" applyAlignment="1" applyProtection="1">
      <alignment horizontal="right" vertical="center"/>
      <protection locked="0"/>
    </xf>
    <xf numFmtId="44" fontId="0" fillId="2" borderId="10" xfId="2" applyFont="1" applyFill="1" applyBorder="1" applyProtection="1">
      <protection hidden="1"/>
    </xf>
    <xf numFmtId="10" fontId="0" fillId="2" borderId="10" xfId="1" applyNumberFormat="1" applyFont="1" applyFill="1" applyBorder="1" applyProtection="1">
      <protection hidden="1"/>
    </xf>
    <xf numFmtId="2" fontId="0" fillId="2" borderId="10" xfId="0" applyNumberFormat="1" applyFill="1" applyBorder="1" applyProtection="1">
      <protection hidden="1"/>
    </xf>
    <xf numFmtId="14" fontId="20" fillId="2" borderId="0" xfId="0" applyNumberFormat="1" applyFont="1" applyFill="1" applyProtection="1"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20" fillId="2" borderId="10" xfId="0" applyFont="1" applyFill="1" applyBorder="1" applyProtection="1">
      <protection hidden="1"/>
    </xf>
    <xf numFmtId="14" fontId="0" fillId="2" borderId="0" xfId="0" applyNumberFormat="1" applyFill="1" applyBorder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49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49" fontId="0" fillId="0" borderId="15" xfId="0" applyNumberFormat="1" applyFill="1" applyBorder="1" applyProtection="1">
      <protection hidden="1"/>
    </xf>
    <xf numFmtId="49" fontId="0" fillId="0" borderId="12" xfId="0" applyNumberFormat="1" applyFill="1" applyBorder="1" applyProtection="1">
      <protection hidden="1"/>
    </xf>
    <xf numFmtId="49" fontId="0" fillId="0" borderId="13" xfId="0" applyNumberForma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49" fontId="0" fillId="0" borderId="10" xfId="0" applyNumberFormat="1" applyBorder="1" applyProtection="1">
      <protection hidden="1"/>
    </xf>
    <xf numFmtId="0" fontId="2" fillId="0" borderId="0" xfId="0" applyFont="1" applyProtection="1">
      <protection hidden="1"/>
    </xf>
    <xf numFmtId="49" fontId="0" fillId="0" borderId="1" xfId="0" applyNumberForma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49" fontId="0" fillId="0" borderId="10" xfId="0" applyNumberFormat="1" applyFill="1" applyBorder="1" applyProtection="1">
      <protection hidden="1"/>
    </xf>
    <xf numFmtId="0" fontId="0" fillId="0" borderId="11" xfId="0" applyFill="1" applyBorder="1" applyProtection="1">
      <protection hidden="1"/>
    </xf>
    <xf numFmtId="49" fontId="7" fillId="0" borderId="0" xfId="0" applyNumberFormat="1" applyFont="1" applyBorder="1" applyAlignment="1" applyProtection="1">
      <alignment horizontal="left" vertical="center"/>
      <protection hidden="1"/>
    </xf>
    <xf numFmtId="0" fontId="0" fillId="0" borderId="10" xfId="0" applyFill="1" applyBorder="1" applyProtection="1">
      <protection hidden="1"/>
    </xf>
    <xf numFmtId="49" fontId="0" fillId="0" borderId="10" xfId="0" applyNumberFormat="1" applyFont="1" applyFill="1" applyBorder="1" applyProtection="1">
      <protection hidden="1"/>
    </xf>
    <xf numFmtId="49" fontId="0" fillId="0" borderId="7" xfId="0" applyNumberFormat="1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left" vertical="center"/>
      <protection hidden="1"/>
    </xf>
    <xf numFmtId="49" fontId="0" fillId="0" borderId="15" xfId="0" applyNumberFormat="1" applyFont="1" applyFill="1" applyBorder="1" applyAlignment="1" applyProtection="1">
      <alignment horizontal="left" vertical="center"/>
      <protection hidden="1"/>
    </xf>
    <xf numFmtId="49" fontId="0" fillId="0" borderId="12" xfId="0" applyNumberFormat="1" applyFont="1" applyFill="1" applyBorder="1" applyAlignment="1" applyProtection="1">
      <alignment horizontal="left" vertical="center"/>
      <protection hidden="1"/>
    </xf>
    <xf numFmtId="49" fontId="0" fillId="0" borderId="13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49" fontId="0" fillId="11" borderId="1" xfId="0" applyNumberFormat="1" applyFont="1" applyFill="1" applyBorder="1" applyAlignment="1" applyProtection="1">
      <alignment horizontal="left" vertical="center"/>
      <protection hidden="1"/>
    </xf>
    <xf numFmtId="49" fontId="0" fillId="11" borderId="2" xfId="0" applyNumberFormat="1" applyFont="1" applyFill="1" applyBorder="1" applyAlignment="1" applyProtection="1">
      <alignment horizontal="left" vertical="center"/>
      <protection hidden="1"/>
    </xf>
    <xf numFmtId="0" fontId="0" fillId="11" borderId="2" xfId="0" applyNumberFormat="1" applyFont="1" applyFill="1" applyBorder="1" applyAlignment="1" applyProtection="1">
      <alignment horizontal="left" vertical="center"/>
      <protection hidden="1"/>
    </xf>
    <xf numFmtId="0" fontId="0" fillId="11" borderId="2" xfId="0" applyFill="1" applyBorder="1" applyProtection="1">
      <protection hidden="1"/>
    </xf>
    <xf numFmtId="0" fontId="0" fillId="11" borderId="3" xfId="0" applyFill="1" applyBorder="1" applyProtection="1">
      <protection hidden="1"/>
    </xf>
    <xf numFmtId="49" fontId="0" fillId="11" borderId="10" xfId="0" applyNumberFormat="1" applyFont="1" applyFill="1" applyBorder="1" applyAlignment="1" applyProtection="1">
      <alignment horizontal="left" vertical="center"/>
      <protection hidden="1"/>
    </xf>
    <xf numFmtId="49" fontId="0" fillId="11" borderId="0" xfId="0" applyNumberFormat="1" applyFont="1" applyFill="1" applyBorder="1" applyAlignment="1" applyProtection="1">
      <alignment horizontal="left" vertical="center"/>
      <protection hidden="1"/>
    </xf>
    <xf numFmtId="0" fontId="0" fillId="11" borderId="0" xfId="0" applyNumberFormat="1" applyFont="1" applyFill="1" applyBorder="1" applyAlignment="1" applyProtection="1">
      <alignment horizontal="left" vertical="center"/>
      <protection hidden="1"/>
    </xf>
    <xf numFmtId="0" fontId="0" fillId="11" borderId="0" xfId="0" applyFill="1" applyBorder="1" applyProtection="1">
      <protection hidden="1"/>
    </xf>
    <xf numFmtId="0" fontId="0" fillId="11" borderId="11" xfId="0" applyFill="1" applyBorder="1" applyProtection="1">
      <protection hidden="1"/>
    </xf>
    <xf numFmtId="0" fontId="4" fillId="11" borderId="0" xfId="0" applyNumberFormat="1" applyFont="1" applyFill="1" applyBorder="1" applyAlignment="1" applyProtection="1">
      <alignment horizontal="left" vertical="center"/>
      <protection hidden="1"/>
    </xf>
    <xf numFmtId="49" fontId="0" fillId="11" borderId="7" xfId="0" applyNumberFormat="1" applyFont="1" applyFill="1" applyBorder="1" applyAlignment="1" applyProtection="1">
      <alignment horizontal="left" vertical="center"/>
      <protection hidden="1"/>
    </xf>
    <xf numFmtId="49" fontId="0" fillId="11" borderId="8" xfId="0" applyNumberFormat="1" applyFont="1" applyFill="1" applyBorder="1" applyAlignment="1" applyProtection="1">
      <alignment horizontal="left" vertical="center"/>
      <protection hidden="1"/>
    </xf>
    <xf numFmtId="0" fontId="0" fillId="11" borderId="8" xfId="0" applyFill="1" applyBorder="1" applyProtection="1">
      <protection hidden="1"/>
    </xf>
    <xf numFmtId="0" fontId="0" fillId="11" borderId="9" xfId="0" applyFill="1" applyBorder="1" applyProtection="1"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49" fontId="2" fillId="0" borderId="0" xfId="0" applyNumberFormat="1" applyFont="1" applyFill="1" applyBorder="1" applyProtection="1">
      <protection hidden="1"/>
    </xf>
    <xf numFmtId="0" fontId="0" fillId="0" borderId="1" xfId="0" applyNumberFormat="1" applyFill="1" applyBorder="1" applyAlignment="1" applyProtection="1">
      <alignment horizontal="left"/>
      <protection hidden="1"/>
    </xf>
    <xf numFmtId="9" fontId="0" fillId="0" borderId="2" xfId="1" applyFont="1" applyFill="1" applyBorder="1" applyAlignment="1" applyProtection="1">
      <alignment horizontal="left"/>
      <protection hidden="1"/>
    </xf>
    <xf numFmtId="10" fontId="0" fillId="0" borderId="2" xfId="1" applyNumberFormat="1" applyFont="1" applyFill="1" applyBorder="1" applyAlignment="1" applyProtection="1">
      <alignment horizontal="center"/>
      <protection hidden="1"/>
    </xf>
    <xf numFmtId="10" fontId="22" fillId="0" borderId="2" xfId="1" applyNumberFormat="1" applyFont="1" applyFill="1" applyBorder="1" applyAlignment="1" applyProtection="1">
      <alignment horizontal="left" vertical="center"/>
      <protection hidden="1"/>
    </xf>
    <xf numFmtId="1" fontId="23" fillId="0" borderId="3" xfId="0" applyNumberFormat="1" applyFont="1" applyFill="1" applyBorder="1" applyAlignment="1" applyProtection="1">
      <alignment horizontal="left" vertical="center"/>
      <protection hidden="1"/>
    </xf>
    <xf numFmtId="1" fontId="22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10" xfId="0" applyNumberFormat="1" applyFill="1" applyBorder="1" applyAlignment="1" applyProtection="1">
      <alignment horizontal="left"/>
      <protection hidden="1"/>
    </xf>
    <xf numFmtId="9" fontId="0" fillId="0" borderId="0" xfId="1" applyFont="1" applyFill="1" applyBorder="1" applyAlignment="1" applyProtection="1">
      <alignment horizontal="left"/>
      <protection hidden="1"/>
    </xf>
    <xf numFmtId="10" fontId="0" fillId="0" borderId="0" xfId="1" applyNumberFormat="1" applyFont="1" applyFill="1" applyBorder="1" applyAlignment="1" applyProtection="1">
      <alignment horizontal="center"/>
      <protection hidden="1"/>
    </xf>
    <xf numFmtId="10" fontId="22" fillId="0" borderId="0" xfId="1" applyNumberFormat="1" applyFont="1" applyFill="1" applyBorder="1" applyAlignment="1" applyProtection="1">
      <alignment horizontal="left" vertical="center"/>
      <protection hidden="1"/>
    </xf>
    <xf numFmtId="1" fontId="23" fillId="0" borderId="11" xfId="0" applyNumberFormat="1" applyFont="1" applyFill="1" applyBorder="1" applyAlignment="1" applyProtection="1">
      <alignment horizontal="left" vertical="center"/>
      <protection hidden="1"/>
    </xf>
    <xf numFmtId="10" fontId="0" fillId="0" borderId="0" xfId="1" applyNumberFormat="1" applyFont="1" applyFill="1" applyBorder="1" applyAlignment="1" applyProtection="1">
      <alignment horizontal="left"/>
      <protection hidden="1"/>
    </xf>
    <xf numFmtId="10" fontId="23" fillId="0" borderId="0" xfId="1" applyNumberFormat="1" applyFont="1" applyFill="1" applyBorder="1" applyAlignment="1" applyProtection="1">
      <alignment horizontal="left" vertical="center"/>
      <protection hidden="1"/>
    </xf>
    <xf numFmtId="10" fontId="23" fillId="0" borderId="11" xfId="1" applyNumberFormat="1" applyFont="1" applyFill="1" applyBorder="1" applyAlignment="1" applyProtection="1">
      <alignment horizontal="left" vertical="center"/>
      <protection hidden="1"/>
    </xf>
    <xf numFmtId="0" fontId="0" fillId="0" borderId="7" xfId="0" applyNumberFormat="1" applyFill="1" applyBorder="1" applyAlignment="1" applyProtection="1">
      <alignment horizontal="left"/>
      <protection hidden="1"/>
    </xf>
    <xf numFmtId="10" fontId="0" fillId="0" borderId="8" xfId="1" applyNumberFormat="1" applyFont="1" applyFill="1" applyBorder="1" applyAlignment="1" applyProtection="1">
      <alignment horizontal="left"/>
      <protection hidden="1"/>
    </xf>
    <xf numFmtId="170" fontId="0" fillId="0" borderId="8" xfId="0" applyNumberFormat="1" applyFill="1" applyBorder="1" applyAlignment="1" applyProtection="1">
      <alignment horizontal="center"/>
      <protection hidden="1"/>
    </xf>
    <xf numFmtId="10" fontId="23" fillId="0" borderId="8" xfId="1" applyNumberFormat="1" applyFont="1" applyFill="1" applyBorder="1" applyAlignment="1" applyProtection="1">
      <alignment horizontal="left" vertical="center"/>
      <protection hidden="1"/>
    </xf>
    <xf numFmtId="1" fontId="22" fillId="0" borderId="9" xfId="0" applyNumberFormat="1" applyFont="1" applyFill="1" applyBorder="1" applyAlignment="1" applyProtection="1">
      <alignment horizontal="left" vertical="center"/>
      <protection hidden="1"/>
    </xf>
    <xf numFmtId="170" fontId="0" fillId="0" borderId="0" xfId="0" applyNumberFormat="1" applyFill="1" applyBorder="1" applyProtection="1">
      <protection hidden="1"/>
    </xf>
    <xf numFmtId="0" fontId="0" fillId="0" borderId="0" xfId="0" applyNumberFormat="1" applyFill="1" applyProtection="1">
      <protection hidden="1"/>
    </xf>
    <xf numFmtId="0" fontId="0" fillId="0" borderId="15" xfId="0" applyFill="1" applyBorder="1" applyProtection="1">
      <protection hidden="1"/>
    </xf>
    <xf numFmtId="0" fontId="0" fillId="0" borderId="12" xfId="0" applyFill="1" applyBorder="1" applyProtection="1">
      <protection hidden="1"/>
    </xf>
    <xf numFmtId="0" fontId="0" fillId="0" borderId="13" xfId="0" applyFill="1" applyBorder="1" applyProtection="1">
      <protection hidden="1"/>
    </xf>
    <xf numFmtId="173" fontId="2" fillId="0" borderId="0" xfId="10" applyNumberFormat="1" applyFont="1" applyFill="1" applyBorder="1" applyProtection="1">
      <protection hidden="1"/>
    </xf>
    <xf numFmtId="174" fontId="0" fillId="0" borderId="15" xfId="10" applyNumberFormat="1" applyFont="1" applyFill="1" applyBorder="1" applyProtection="1">
      <protection hidden="1"/>
    </xf>
    <xf numFmtId="10" fontId="0" fillId="0" borderId="3" xfId="1" applyNumberFormat="1" applyFont="1" applyFill="1" applyBorder="1" applyProtection="1">
      <protection hidden="1"/>
    </xf>
    <xf numFmtId="174" fontId="0" fillId="0" borderId="12" xfId="10" applyNumberFormat="1" applyFont="1" applyFill="1" applyBorder="1" applyProtection="1">
      <protection hidden="1"/>
    </xf>
    <xf numFmtId="10" fontId="0" fillId="0" borderId="11" xfId="1" applyNumberFormat="1" applyFont="1" applyFill="1" applyBorder="1" applyProtection="1">
      <protection hidden="1"/>
    </xf>
    <xf numFmtId="174" fontId="0" fillId="0" borderId="13" xfId="10" applyNumberFormat="1" applyFont="1" applyFill="1" applyBorder="1" applyProtection="1">
      <protection hidden="1"/>
    </xf>
    <xf numFmtId="10" fontId="0" fillId="0" borderId="9" xfId="1" applyNumberFormat="1" applyFont="1" applyFill="1" applyBorder="1" applyProtection="1">
      <protection hidden="1"/>
    </xf>
    <xf numFmtId="10" fontId="0" fillId="0" borderId="0" xfId="0" applyNumberFormat="1" applyFill="1" applyProtection="1">
      <protection hidden="1"/>
    </xf>
    <xf numFmtId="44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5" fillId="4" borderId="14" xfId="0" applyFont="1" applyFill="1" applyBorder="1" applyAlignment="1" applyProtection="1">
      <alignment horizontal="center"/>
      <protection hidden="1"/>
    </xf>
    <xf numFmtId="49" fontId="5" fillId="4" borderId="14" xfId="0" applyNumberFormat="1" applyFont="1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left"/>
      <protection hidden="1"/>
    </xf>
    <xf numFmtId="22" fontId="0" fillId="0" borderId="16" xfId="0" applyNumberFormat="1" applyBorder="1" applyAlignment="1" applyProtection="1">
      <alignment horizontal="left"/>
      <protection hidden="1"/>
    </xf>
    <xf numFmtId="49" fontId="0" fillId="0" borderId="16" xfId="0" applyNumberFormat="1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49" fontId="0" fillId="0" borderId="17" xfId="0" applyNumberForma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24" fillId="7" borderId="6" xfId="0" applyFont="1" applyFill="1" applyBorder="1" applyAlignment="1" applyProtection="1">
      <alignment vertical="center"/>
      <protection hidden="1"/>
    </xf>
    <xf numFmtId="167" fontId="11" fillId="4" borderId="6" xfId="0" applyNumberFormat="1" applyFont="1" applyFill="1" applyBorder="1" applyAlignment="1" applyProtection="1">
      <alignment horizontal="right" vertical="center" wrapText="1"/>
      <protection hidden="1"/>
    </xf>
    <xf numFmtId="167" fontId="11" fillId="6" borderId="6" xfId="0" applyNumberFormat="1" applyFont="1" applyFill="1" applyBorder="1" applyAlignment="1" applyProtection="1">
      <alignment horizontal="right" vertical="center" wrapText="1"/>
      <protection hidden="1"/>
    </xf>
    <xf numFmtId="10" fontId="11" fillId="4" borderId="6" xfId="1" applyNumberFormat="1" applyFont="1" applyFill="1" applyBorder="1" applyAlignment="1" applyProtection="1">
      <alignment vertical="center" wrapText="1"/>
      <protection hidden="1"/>
    </xf>
    <xf numFmtId="10" fontId="11" fillId="6" borderId="5" xfId="1" applyNumberFormat="1" applyFont="1" applyFill="1" applyBorder="1" applyAlignment="1" applyProtection="1">
      <alignment vertical="center" wrapText="1"/>
      <protection hidden="1"/>
    </xf>
    <xf numFmtId="0" fontId="0" fillId="3" borderId="10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11" xfId="0" applyFill="1" applyBorder="1" applyProtection="1">
      <protection hidden="1"/>
    </xf>
    <xf numFmtId="14" fontId="0" fillId="2" borderId="0" xfId="0" applyNumberFormat="1" applyFill="1" applyBorder="1" applyProtection="1">
      <protection hidden="1"/>
    </xf>
    <xf numFmtId="44" fontId="0" fillId="12" borderId="3" xfId="2" applyFont="1" applyFill="1" applyBorder="1" applyProtection="1">
      <protection hidden="1"/>
    </xf>
    <xf numFmtId="167" fontId="0" fillId="12" borderId="9" xfId="2" applyNumberFormat="1" applyFont="1" applyFill="1" applyBorder="1" applyProtection="1">
      <protection hidden="1"/>
    </xf>
    <xf numFmtId="49" fontId="0" fillId="12" borderId="1" xfId="0" applyNumberFormat="1" applyFill="1" applyBorder="1" applyProtection="1">
      <protection hidden="1"/>
    </xf>
    <xf numFmtId="170" fontId="0" fillId="12" borderId="2" xfId="0" applyNumberFormat="1" applyFill="1" applyBorder="1" applyProtection="1">
      <protection hidden="1"/>
    </xf>
    <xf numFmtId="170" fontId="0" fillId="12" borderId="3" xfId="0" applyNumberFormat="1" applyFill="1" applyBorder="1" applyProtection="1">
      <protection hidden="1"/>
    </xf>
    <xf numFmtId="49" fontId="0" fillId="12" borderId="10" xfId="0" applyNumberFormat="1" applyFill="1" applyBorder="1" applyProtection="1">
      <protection hidden="1"/>
    </xf>
    <xf numFmtId="170" fontId="0" fillId="12" borderId="0" xfId="0" applyNumberFormat="1" applyFill="1" applyBorder="1" applyProtection="1">
      <protection hidden="1"/>
    </xf>
    <xf numFmtId="0" fontId="0" fillId="12" borderId="11" xfId="0" applyFill="1" applyBorder="1" applyProtection="1">
      <protection hidden="1"/>
    </xf>
    <xf numFmtId="49" fontId="0" fillId="12" borderId="7" xfId="0" applyNumberFormat="1" applyFill="1" applyBorder="1" applyProtection="1">
      <protection hidden="1"/>
    </xf>
    <xf numFmtId="170" fontId="0" fillId="12" borderId="8" xfId="0" applyNumberFormat="1" applyFill="1" applyBorder="1" applyProtection="1">
      <protection hidden="1"/>
    </xf>
    <xf numFmtId="170" fontId="0" fillId="12" borderId="9" xfId="0" applyNumberFormat="1" applyFill="1" applyBorder="1" applyProtection="1">
      <protection hidden="1"/>
    </xf>
    <xf numFmtId="0" fontId="13" fillId="2" borderId="7" xfId="0" applyFont="1" applyFill="1" applyBorder="1" applyAlignment="1" applyProtection="1">
      <alignment horizontal="center" vertical="top" wrapText="1"/>
      <protection hidden="1"/>
    </xf>
    <xf numFmtId="0" fontId="13" fillId="2" borderId="8" xfId="0" applyFont="1" applyFill="1" applyBorder="1" applyAlignment="1" applyProtection="1">
      <alignment horizontal="center" vertical="top" wrapText="1"/>
      <protection hidden="1"/>
    </xf>
    <xf numFmtId="0" fontId="13" fillId="2" borderId="9" xfId="0" applyFont="1" applyFill="1" applyBorder="1" applyAlignment="1" applyProtection="1">
      <alignment horizontal="center" vertical="top" wrapText="1"/>
      <protection hidden="1"/>
    </xf>
    <xf numFmtId="0" fontId="27" fillId="2" borderId="0" xfId="8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 wrapText="1"/>
      <protection hidden="1"/>
    </xf>
    <xf numFmtId="0" fontId="0" fillId="7" borderId="4" xfId="0" applyFill="1" applyBorder="1" applyAlignment="1" applyProtection="1">
      <alignment horizontal="left" vertical="center" wrapText="1"/>
      <protection hidden="1"/>
    </xf>
    <xf numFmtId="0" fontId="0" fillId="7" borderId="5" xfId="0" applyFill="1" applyBorder="1" applyAlignment="1" applyProtection="1">
      <alignment horizontal="left" vertical="center" wrapText="1"/>
      <protection hidden="1"/>
    </xf>
    <xf numFmtId="0" fontId="0" fillId="7" borderId="6" xfId="0" applyFill="1" applyBorder="1" applyAlignment="1" applyProtection="1">
      <alignment horizontal="left" vertical="center" wrapText="1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4" borderId="2" xfId="0" applyFont="1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left" vertical="center"/>
      <protection hidden="1"/>
    </xf>
    <xf numFmtId="0" fontId="0" fillId="7" borderId="5" xfId="0" applyFill="1" applyBorder="1" applyAlignment="1" applyProtection="1">
      <alignment horizontal="left" vertical="center"/>
      <protection hidden="1"/>
    </xf>
    <xf numFmtId="0" fontId="0" fillId="7" borderId="6" xfId="0" applyFill="1" applyBorder="1" applyAlignment="1" applyProtection="1">
      <alignment horizontal="left" vertical="center"/>
      <protection hidden="1"/>
    </xf>
    <xf numFmtId="0" fontId="24" fillId="7" borderId="5" xfId="0" applyFont="1" applyFill="1" applyBorder="1" applyAlignment="1" applyProtection="1">
      <alignment horizontal="left" vertical="center"/>
      <protection hidden="1"/>
    </xf>
    <xf numFmtId="0" fontId="24" fillId="7" borderId="6" xfId="0" applyFont="1" applyFill="1" applyBorder="1" applyAlignment="1" applyProtection="1">
      <alignment horizontal="left" vertical="center"/>
      <protection hidden="1"/>
    </xf>
    <xf numFmtId="0" fontId="0" fillId="2" borderId="4" xfId="0" applyFont="1" applyFill="1" applyBorder="1" applyAlignment="1" applyProtection="1">
      <alignment horizontal="right" vertical="center"/>
      <protection locked="0"/>
    </xf>
    <xf numFmtId="0" fontId="0" fillId="2" borderId="5" xfId="0" applyFont="1" applyFill="1" applyBorder="1" applyAlignment="1" applyProtection="1">
      <alignment horizontal="right" vertical="center"/>
      <protection locked="0"/>
    </xf>
    <xf numFmtId="0" fontId="0" fillId="2" borderId="6" xfId="0" applyFont="1" applyFill="1" applyBorder="1" applyAlignment="1" applyProtection="1">
      <alignment horizontal="right" vertical="center"/>
      <protection locked="0"/>
    </xf>
    <xf numFmtId="0" fontId="8" fillId="9" borderId="18" xfId="0" applyFont="1" applyFill="1" applyBorder="1" applyAlignment="1" applyProtection="1">
      <alignment horizontal="left" vertical="center"/>
      <protection hidden="1"/>
    </xf>
    <xf numFmtId="0" fontId="8" fillId="9" borderId="19" xfId="0" applyFont="1" applyFill="1" applyBorder="1" applyAlignment="1" applyProtection="1">
      <alignment horizontal="left" vertical="center"/>
      <protection hidden="1"/>
    </xf>
    <xf numFmtId="0" fontId="8" fillId="9" borderId="20" xfId="0" applyFont="1" applyFill="1" applyBorder="1" applyAlignment="1" applyProtection="1">
      <alignment horizontal="left" vertical="center"/>
      <protection hidden="1"/>
    </xf>
    <xf numFmtId="0" fontId="5" fillId="8" borderId="4" xfId="0" applyFont="1" applyFill="1" applyBorder="1" applyAlignment="1" applyProtection="1">
      <alignment horizontal="left" vertical="center"/>
      <protection hidden="1"/>
    </xf>
    <xf numFmtId="0" fontId="5" fillId="8" borderId="5" xfId="0" applyFont="1" applyFill="1" applyBorder="1" applyAlignment="1" applyProtection="1">
      <alignment horizontal="left" vertical="center"/>
      <protection hidden="1"/>
    </xf>
    <xf numFmtId="0" fontId="5" fillId="8" borderId="6" xfId="0" applyFont="1" applyFill="1" applyBorder="1" applyAlignment="1" applyProtection="1">
      <alignment horizontal="left" vertical="center"/>
      <protection hidden="1"/>
    </xf>
    <xf numFmtId="0" fontId="0" fillId="7" borderId="4" xfId="0" applyFont="1" applyFill="1" applyBorder="1" applyAlignment="1" applyProtection="1">
      <alignment horizontal="left" vertical="center" wrapText="1"/>
      <protection hidden="1"/>
    </xf>
    <xf numFmtId="0" fontId="0" fillId="7" borderId="5" xfId="0" applyFont="1" applyFill="1" applyBorder="1" applyAlignment="1" applyProtection="1">
      <alignment horizontal="left" vertical="center"/>
      <protection hidden="1"/>
    </xf>
    <xf numFmtId="0" fontId="0" fillId="7" borderId="6" xfId="0" applyFont="1" applyFill="1" applyBorder="1" applyAlignment="1" applyProtection="1">
      <alignment horizontal="left" vertical="center"/>
      <protection hidden="1"/>
    </xf>
    <xf numFmtId="0" fontId="0" fillId="7" borderId="4" xfId="0" applyFill="1" applyBorder="1" applyAlignment="1" applyProtection="1">
      <alignment horizontal="left"/>
      <protection hidden="1"/>
    </xf>
    <xf numFmtId="0" fontId="0" fillId="7" borderId="5" xfId="0" applyFill="1" applyBorder="1" applyAlignment="1" applyProtection="1">
      <alignment horizontal="left"/>
      <protection hidden="1"/>
    </xf>
    <xf numFmtId="0" fontId="0" fillId="7" borderId="6" xfId="0" applyFill="1" applyBorder="1" applyAlignment="1" applyProtection="1">
      <alignment horizontal="left"/>
      <protection hidden="1"/>
    </xf>
    <xf numFmtId="0" fontId="0" fillId="8" borderId="5" xfId="0" applyFill="1" applyBorder="1" applyAlignment="1" applyProtection="1">
      <alignment horizontal="left" vertical="center"/>
      <protection hidden="1"/>
    </xf>
    <xf numFmtId="0" fontId="0" fillId="8" borderId="6" xfId="0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right" vertical="center" wrapText="1"/>
      <protection locked="0"/>
    </xf>
    <xf numFmtId="0" fontId="0" fillId="0" borderId="2" xfId="0" applyFont="1" applyFill="1" applyBorder="1" applyAlignment="1" applyProtection="1">
      <alignment horizontal="right" vertical="center" wrapText="1"/>
      <protection locked="0"/>
    </xf>
    <xf numFmtId="0" fontId="0" fillId="0" borderId="3" xfId="0" applyFont="1" applyFill="1" applyBorder="1" applyAlignment="1" applyProtection="1">
      <alignment horizontal="righ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hidden="1"/>
    </xf>
    <xf numFmtId="0" fontId="2" fillId="4" borderId="5" xfId="0" applyFont="1" applyFill="1" applyBorder="1" applyAlignment="1" applyProtection="1">
      <alignment horizontal="left" vertical="center" wrapText="1"/>
      <protection hidden="1"/>
    </xf>
    <xf numFmtId="0" fontId="2" fillId="4" borderId="6" xfId="0" applyFont="1" applyFill="1" applyBorder="1" applyAlignment="1" applyProtection="1">
      <alignment horizontal="left" vertical="center" wrapText="1"/>
      <protection hidden="1"/>
    </xf>
    <xf numFmtId="0" fontId="0" fillId="10" borderId="4" xfId="0" applyFont="1" applyFill="1" applyBorder="1" applyAlignment="1" applyProtection="1">
      <alignment horizontal="left" vertical="center"/>
      <protection hidden="1"/>
    </xf>
    <xf numFmtId="0" fontId="0" fillId="10" borderId="5" xfId="0" applyFont="1" applyFill="1" applyBorder="1" applyAlignment="1" applyProtection="1">
      <alignment horizontal="left" vertical="center"/>
      <protection hidden="1"/>
    </xf>
    <xf numFmtId="0" fontId="0" fillId="10" borderId="6" xfId="0" applyFont="1" applyFill="1" applyBorder="1" applyAlignment="1" applyProtection="1">
      <alignment horizontal="left" vertical="center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2" fillId="4" borderId="6" xfId="0" applyFont="1" applyFill="1" applyBorder="1" applyAlignment="1" applyProtection="1">
      <alignment horizontal="left" vertical="center"/>
      <protection hidden="1"/>
    </xf>
    <xf numFmtId="0" fontId="0" fillId="7" borderId="4" xfId="0" applyFill="1" applyBorder="1" applyAlignment="1" applyProtection="1">
      <protection hidden="1"/>
    </xf>
    <xf numFmtId="0" fontId="0" fillId="7" borderId="5" xfId="0" applyFill="1" applyBorder="1" applyAlignment="1" applyProtection="1">
      <protection hidden="1"/>
    </xf>
    <xf numFmtId="0" fontId="0" fillId="7" borderId="6" xfId="0" applyFill="1" applyBorder="1" applyAlignment="1" applyProtection="1">
      <protection hidden="1"/>
    </xf>
    <xf numFmtId="0" fontId="2" fillId="10" borderId="4" xfId="0" applyFont="1" applyFill="1" applyBorder="1" applyAlignment="1" applyProtection="1">
      <alignment horizontal="left" vertical="center"/>
      <protection hidden="1"/>
    </xf>
    <xf numFmtId="0" fontId="2" fillId="10" borderId="5" xfId="0" applyFont="1" applyFill="1" applyBorder="1" applyAlignment="1" applyProtection="1">
      <alignment horizontal="left" vertical="center"/>
      <protection hidden="1"/>
    </xf>
    <xf numFmtId="0" fontId="0" fillId="10" borderId="6" xfId="0" applyFill="1" applyBorder="1" applyAlignment="1" applyProtection="1">
      <alignment horizontal="left" vertical="center"/>
      <protection hidden="1"/>
    </xf>
    <xf numFmtId="0" fontId="2" fillId="10" borderId="4" xfId="0" applyFont="1" applyFill="1" applyBorder="1" applyAlignment="1" applyProtection="1">
      <alignment horizontal="left" vertical="center" wrapText="1"/>
      <protection hidden="1"/>
    </xf>
    <xf numFmtId="0" fontId="2" fillId="10" borderId="5" xfId="0" applyFont="1" applyFill="1" applyBorder="1" applyAlignment="1" applyProtection="1">
      <alignment horizontal="left" vertical="center" wrapText="1"/>
      <protection hidden="1"/>
    </xf>
    <xf numFmtId="0" fontId="2" fillId="10" borderId="6" xfId="0" applyFont="1" applyFill="1" applyBorder="1" applyAlignment="1" applyProtection="1">
      <alignment horizontal="left" vertical="center" wrapText="1"/>
      <protection hidden="1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2" borderId="2" xfId="0" applyNumberFormat="1" applyFont="1" applyFill="1" applyBorder="1" applyAlignment="1" applyProtection="1">
      <alignment horizontal="center" vertical="center"/>
      <protection locked="0"/>
    </xf>
    <xf numFmtId="14" fontId="10" fillId="2" borderId="3" xfId="0" applyNumberFormat="1" applyFont="1" applyFill="1" applyBorder="1" applyAlignment="1" applyProtection="1">
      <alignment horizontal="center" vertical="center"/>
      <protection locked="0"/>
    </xf>
    <xf numFmtId="14" fontId="10" fillId="2" borderId="10" xfId="0" applyNumberFormat="1" applyFont="1" applyFill="1" applyBorder="1" applyAlignment="1" applyProtection="1">
      <alignment horizontal="center" vertical="center"/>
      <protection locked="0"/>
    </xf>
    <xf numFmtId="14" fontId="10" fillId="2" borderId="0" xfId="0" applyNumberFormat="1" applyFont="1" applyFill="1" applyBorder="1" applyAlignment="1" applyProtection="1">
      <alignment horizontal="center" vertical="center"/>
      <protection locked="0"/>
    </xf>
    <xf numFmtId="14" fontId="10" fillId="2" borderId="11" xfId="0" applyNumberFormat="1" applyFont="1" applyFill="1" applyBorder="1" applyAlignment="1" applyProtection="1">
      <alignment horizontal="center" vertical="center"/>
      <protection locked="0"/>
    </xf>
    <xf numFmtId="14" fontId="10" fillId="2" borderId="7" xfId="0" applyNumberFormat="1" applyFont="1" applyFill="1" applyBorder="1" applyAlignment="1" applyProtection="1">
      <alignment horizontal="center" vertical="center"/>
      <protection locked="0"/>
    </xf>
    <xf numFmtId="14" fontId="10" fillId="2" borderId="8" xfId="0" applyNumberFormat="1" applyFont="1" applyFill="1" applyBorder="1" applyAlignment="1" applyProtection="1">
      <alignment horizontal="center" vertical="center"/>
      <protection locked="0"/>
    </xf>
    <xf numFmtId="14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left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left" vertical="center"/>
      <protection hidden="1"/>
    </xf>
    <xf numFmtId="0" fontId="5" fillId="9" borderId="5" xfId="0" applyFont="1" applyFill="1" applyBorder="1" applyAlignment="1" applyProtection="1">
      <alignment horizontal="left" vertical="center"/>
      <protection hidden="1"/>
    </xf>
    <xf numFmtId="0" fontId="10" fillId="9" borderId="6" xfId="0" applyFont="1" applyFill="1" applyBorder="1" applyAlignment="1" applyProtection="1">
      <alignment horizontal="left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left" vertical="center"/>
      <protection hidden="1"/>
    </xf>
    <xf numFmtId="0" fontId="5" fillId="7" borderId="5" xfId="0" applyFont="1" applyFill="1" applyBorder="1" applyAlignment="1" applyProtection="1">
      <alignment horizontal="left" vertical="center"/>
      <protection hidden="1"/>
    </xf>
    <xf numFmtId="0" fontId="5" fillId="7" borderId="6" xfId="0" applyFont="1" applyFill="1" applyBorder="1" applyAlignment="1" applyProtection="1">
      <alignment horizontal="left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5" xfId="0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6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left" vertical="center"/>
      <protection hidden="1"/>
    </xf>
    <xf numFmtId="0" fontId="5" fillId="6" borderId="5" xfId="0" applyFont="1" applyFill="1" applyBorder="1" applyAlignment="1" applyProtection="1">
      <alignment horizontal="left" vertical="center"/>
      <protection hidden="1"/>
    </xf>
    <xf numFmtId="0" fontId="5" fillId="6" borderId="6" xfId="0" applyFont="1" applyFill="1" applyBorder="1" applyAlignment="1" applyProtection="1">
      <alignment horizontal="left" vertical="center"/>
      <protection hidden="1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0" fillId="5" borderId="6" xfId="0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left" wrapText="1"/>
      <protection hidden="1"/>
    </xf>
    <xf numFmtId="0" fontId="6" fillId="6" borderId="5" xfId="0" applyFont="1" applyFill="1" applyBorder="1" applyAlignment="1" applyProtection="1">
      <alignment horizontal="left" wrapText="1"/>
      <protection hidden="1"/>
    </xf>
    <xf numFmtId="0" fontId="6" fillId="6" borderId="6" xfId="0" applyFont="1" applyFill="1" applyBorder="1" applyAlignment="1" applyProtection="1">
      <alignment horizontal="left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 vertical="center"/>
      <protection hidden="1"/>
    </xf>
    <xf numFmtId="0" fontId="0" fillId="6" borderId="5" xfId="0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14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10" fillId="5" borderId="2" xfId="0" applyNumberFormat="1" applyFont="1" applyFill="1" applyBorder="1" applyAlignment="1" applyProtection="1">
      <alignment horizontal="center" vertical="center"/>
      <protection locked="0"/>
    </xf>
    <xf numFmtId="14" fontId="10" fillId="5" borderId="3" xfId="0" applyNumberFormat="1" applyFont="1" applyFill="1" applyBorder="1" applyAlignment="1" applyProtection="1">
      <alignment horizontal="center" vertical="center"/>
      <protection locked="0"/>
    </xf>
    <xf numFmtId="14" fontId="10" fillId="5" borderId="10" xfId="0" applyNumberFormat="1" applyFont="1" applyFill="1" applyBorder="1" applyAlignment="1" applyProtection="1">
      <alignment horizontal="center" vertical="center"/>
      <protection locked="0"/>
    </xf>
    <xf numFmtId="14" fontId="10" fillId="5" borderId="0" xfId="0" applyNumberFormat="1" applyFont="1" applyFill="1" applyBorder="1" applyAlignment="1" applyProtection="1">
      <alignment horizontal="center" vertical="center"/>
      <protection locked="0"/>
    </xf>
    <xf numFmtId="14" fontId="10" fillId="5" borderId="11" xfId="0" applyNumberFormat="1" applyFont="1" applyFill="1" applyBorder="1" applyAlignment="1" applyProtection="1">
      <alignment horizontal="center" vertical="center"/>
      <protection locked="0"/>
    </xf>
    <xf numFmtId="14" fontId="10" fillId="5" borderId="7" xfId="0" applyNumberFormat="1" applyFont="1" applyFill="1" applyBorder="1" applyAlignment="1" applyProtection="1">
      <alignment horizontal="center" vertical="center"/>
      <protection locked="0"/>
    </xf>
    <xf numFmtId="14" fontId="10" fillId="5" borderId="8" xfId="0" applyNumberFormat="1" applyFont="1" applyFill="1" applyBorder="1" applyAlignment="1" applyProtection="1">
      <alignment horizontal="center" vertical="center"/>
      <protection locked="0"/>
    </xf>
    <xf numFmtId="14" fontId="10" fillId="5" borderId="9" xfId="0" applyNumberFormat="1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left" wrapText="1"/>
      <protection hidden="1"/>
    </xf>
    <xf numFmtId="0" fontId="6" fillId="4" borderId="5" xfId="0" applyFont="1" applyFill="1" applyBorder="1" applyAlignment="1" applyProtection="1">
      <alignment horizontal="left" wrapText="1"/>
      <protection hidden="1"/>
    </xf>
    <xf numFmtId="0" fontId="6" fillId="4" borderId="6" xfId="0" applyFont="1" applyFill="1" applyBorder="1" applyAlignment="1" applyProtection="1">
      <alignment horizontal="left" wrapText="1"/>
      <protection hidden="1"/>
    </xf>
    <xf numFmtId="0" fontId="5" fillId="8" borderId="4" xfId="0" applyFont="1" applyFill="1" applyBorder="1" applyAlignment="1" applyProtection="1">
      <alignment horizontal="left" vertical="center" wrapText="1"/>
      <protection hidden="1"/>
    </xf>
    <xf numFmtId="0" fontId="5" fillId="8" borderId="5" xfId="0" applyFont="1" applyFill="1" applyBorder="1" applyAlignment="1" applyProtection="1">
      <alignment horizontal="left" vertical="center" wrapText="1"/>
      <protection hidden="1"/>
    </xf>
    <xf numFmtId="0" fontId="5" fillId="8" borderId="6" xfId="0" applyFont="1" applyFill="1" applyBorder="1" applyAlignment="1" applyProtection="1">
      <alignment horizontal="left" vertical="center" wrapText="1"/>
      <protection hidden="1"/>
    </xf>
    <xf numFmtId="0" fontId="0" fillId="7" borderId="4" xfId="0" applyFont="1" applyFill="1" applyBorder="1" applyAlignment="1" applyProtection="1">
      <alignment horizontal="center" vertical="center"/>
      <protection hidden="1"/>
    </xf>
    <xf numFmtId="0" fontId="0" fillId="7" borderId="5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6" fillId="7" borderId="4" xfId="0" applyFont="1" applyFill="1" applyBorder="1" applyAlignment="1" applyProtection="1">
      <alignment horizontal="left" wrapText="1"/>
      <protection hidden="1"/>
    </xf>
    <xf numFmtId="0" fontId="6" fillId="7" borderId="5" xfId="0" applyFont="1" applyFill="1" applyBorder="1" applyAlignment="1" applyProtection="1">
      <alignment horizontal="left" wrapText="1"/>
      <protection hidden="1"/>
    </xf>
    <xf numFmtId="0" fontId="6" fillId="7" borderId="6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/>
      <protection hidden="1"/>
    </xf>
    <xf numFmtId="0" fontId="5" fillId="4" borderId="5" xfId="0" applyFont="1" applyFill="1" applyBorder="1" applyAlignment="1" applyProtection="1">
      <alignment horizontal="left" vertical="center"/>
      <protection hidden="1"/>
    </xf>
    <xf numFmtId="0" fontId="5" fillId="4" borderId="6" xfId="0" applyFont="1" applyFill="1" applyBorder="1" applyAlignment="1" applyProtection="1">
      <alignment horizontal="left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5" xfId="0" applyFill="1" applyBorder="1" applyAlignment="1" applyProtection="1">
      <alignment horizontal="center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5" fillId="7" borderId="14" xfId="0" applyFont="1" applyFill="1" applyBorder="1" applyAlignment="1" applyProtection="1">
      <alignment horizontal="left"/>
      <protection hidden="1"/>
    </xf>
    <xf numFmtId="49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5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10" fillId="2" borderId="14" xfId="0" applyFont="1" applyFill="1" applyBorder="1" applyAlignment="1" applyProtection="1">
      <alignment horizontal="right"/>
      <protection locked="0"/>
    </xf>
    <xf numFmtId="0" fontId="5" fillId="8" borderId="7" xfId="0" applyFont="1" applyFill="1" applyBorder="1" applyAlignment="1" applyProtection="1">
      <alignment horizontal="left" vertical="center"/>
      <protection hidden="1"/>
    </xf>
    <xf numFmtId="0" fontId="5" fillId="8" borderId="8" xfId="0" applyFont="1" applyFill="1" applyBorder="1" applyAlignment="1" applyProtection="1">
      <alignment horizontal="left" vertical="center"/>
      <protection hidden="1"/>
    </xf>
    <xf numFmtId="0" fontId="5" fillId="8" borderId="9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wrapText="1"/>
      <protection hidden="1"/>
    </xf>
    <xf numFmtId="0" fontId="13" fillId="2" borderId="5" xfId="0" applyFont="1" applyFill="1" applyBorder="1" applyAlignment="1" applyProtection="1">
      <alignment horizontal="center" wrapText="1"/>
      <protection hidden="1"/>
    </xf>
    <xf numFmtId="0" fontId="13" fillId="2" borderId="6" xfId="0" applyFont="1" applyFill="1" applyBorder="1" applyAlignment="1" applyProtection="1">
      <alignment horizont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3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top"/>
      <protection hidden="1"/>
    </xf>
  </cellXfs>
  <cellStyles count="11">
    <cellStyle name="Lien hypertexte" xfId="8" builtinId="8"/>
    <cellStyle name="Milliers" xfId="10" builtinId="3"/>
    <cellStyle name="Milliers 2" xfId="5" xr:uid="{00000000-0005-0000-0000-000002000000}"/>
    <cellStyle name="Monétaire" xfId="2" builtinId="4"/>
    <cellStyle name="Monétaire 2" xfId="6" xr:uid="{00000000-0005-0000-0000-000004000000}"/>
    <cellStyle name="Monétaire 2 2" xfId="9" xr:uid="{00000000-0005-0000-0000-000005000000}"/>
    <cellStyle name="Monétaire 3" xfId="3" xr:uid="{00000000-0005-0000-0000-000006000000}"/>
    <cellStyle name="Monétaire 3 2" xfId="7" xr:uid="{00000000-0005-0000-0000-000007000000}"/>
    <cellStyle name="Normal" xfId="0" builtinId="0"/>
    <cellStyle name="Pourcentage" xfId="1" builtinId="5"/>
    <cellStyle name="Pourcentage 2" xfId="4" xr:uid="{00000000-0005-0000-0000-00000A000000}"/>
  </cellStyles>
  <dxfs count="11">
    <dxf>
      <fill>
        <patternFill>
          <bgColor rgb="FFFFFF9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FF00"/>
      <color rgb="FFA2B749"/>
      <color rgb="FFFFFF00"/>
      <color rgb="FFFFFF99"/>
      <color rgb="FFFFFF66"/>
      <color rgb="FFCCCCFF"/>
      <color rgb="FFAC7F00"/>
      <color rgb="FFCC9900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if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27642</xdr:colOff>
      <xdr:row>6</xdr:row>
      <xdr:rowOff>30182</xdr:rowOff>
    </xdr:from>
    <xdr:to>
      <xdr:col>13</xdr:col>
      <xdr:colOff>865842</xdr:colOff>
      <xdr:row>13</xdr:row>
      <xdr:rowOff>90685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5082" y="1137622"/>
          <a:ext cx="8966200" cy="1340663"/>
        </a:xfrm>
        <a:prstGeom prst="rect">
          <a:avLst/>
        </a:prstGeom>
      </xdr:spPr>
    </xdr:pic>
    <xdr:clientData/>
  </xdr:twoCellAnchor>
  <xdr:twoCellAnchor editAs="oneCell">
    <xdr:from>
      <xdr:col>12</xdr:col>
      <xdr:colOff>414616</xdr:colOff>
      <xdr:row>14</xdr:row>
      <xdr:rowOff>1121092</xdr:rowOff>
    </xdr:from>
    <xdr:to>
      <xdr:col>13</xdr:col>
      <xdr:colOff>776790</xdr:colOff>
      <xdr:row>14</xdr:row>
      <xdr:rowOff>1635478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F456DC-067A-4950-8E4B-917023DE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028" y="3642416"/>
          <a:ext cx="1157791" cy="514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22860</xdr:colOff>
          <xdr:row>1</xdr:row>
          <xdr:rowOff>99060</xdr:rowOff>
        </xdr:from>
        <xdr:to>
          <xdr:col>11</xdr:col>
          <xdr:colOff>708660</xdr:colOff>
          <xdr:row>1</xdr:row>
          <xdr:rowOff>731520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Réinitialiser les valeurs pour le contexte « </a:t>
              </a:r>
              <a:r>
                <a:rPr lang="fr-CA"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Planification </a:t>
              </a: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»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</xdr:row>
          <xdr:rowOff>906780</xdr:rowOff>
        </xdr:from>
        <xdr:to>
          <xdr:col>11</xdr:col>
          <xdr:colOff>716280</xdr:colOff>
          <xdr:row>1</xdr:row>
          <xdr:rowOff>1584960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Réinitialiser les valeurs pour le contexte « </a:t>
              </a:r>
              <a:r>
                <a:rPr lang="fr-CA"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BGAD </a:t>
              </a: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»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1</xdr:row>
          <xdr:rowOff>1737360</xdr:rowOff>
        </xdr:from>
        <xdr:to>
          <xdr:col>11</xdr:col>
          <xdr:colOff>731520</xdr:colOff>
          <xdr:row>1</xdr:row>
          <xdr:rowOff>2369820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Réinitialiser les valeurs pour le contexte « </a:t>
              </a:r>
              <a:r>
                <a:rPr lang="fr-CA"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Ministère </a:t>
              </a: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»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21527</xdr:colOff>
      <xdr:row>1</xdr:row>
      <xdr:rowOff>13971</xdr:rowOff>
    </xdr:from>
    <xdr:to>
      <xdr:col>8</xdr:col>
      <xdr:colOff>1122032</xdr:colOff>
      <xdr:row>1</xdr:row>
      <xdr:rowOff>1158240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7" y="128271"/>
          <a:ext cx="8750985" cy="1148079"/>
        </a:xfrm>
        <a:prstGeom prst="rect">
          <a:avLst/>
        </a:prstGeom>
      </xdr:spPr>
    </xdr:pic>
    <xdr:clientData/>
  </xdr:twoCellAnchor>
  <xdr:twoCellAnchor editAs="oneCell">
    <xdr:from>
      <xdr:col>7</xdr:col>
      <xdr:colOff>836296</xdr:colOff>
      <xdr:row>1</xdr:row>
      <xdr:rowOff>2360661</xdr:rowOff>
    </xdr:from>
    <xdr:to>
      <xdr:col>8</xdr:col>
      <xdr:colOff>1051112</xdr:colOff>
      <xdr:row>1</xdr:row>
      <xdr:rowOff>2933736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95DEBD-6276-49EC-8EEC-720EA5C96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6196" y="2474961"/>
          <a:ext cx="1298761" cy="57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617220</xdr:colOff>
      <xdr:row>0</xdr:row>
      <xdr:rowOff>640080</xdr:rowOff>
    </xdr:from>
    <xdr:to>
      <xdr:col>25</xdr:col>
      <xdr:colOff>736930</xdr:colOff>
      <xdr:row>26</xdr:row>
      <xdr:rowOff>165166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6140" y="640080"/>
          <a:ext cx="6457645" cy="4876800"/>
        </a:xfrm>
        <a:prstGeom prst="rect">
          <a:avLst/>
        </a:prstGeom>
        <a:noFill/>
        <a:ln w="63500">
          <a:solidFill>
            <a:schemeClr val="bg1">
              <a:lumMod val="85000"/>
            </a:schemeClr>
          </a:solidFill>
        </a:ln>
        <a:effectLst>
          <a:softEdge rad="3175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60960</xdr:colOff>
          <xdr:row>7</xdr:row>
          <xdr:rowOff>137160</xdr:rowOff>
        </xdr:from>
        <xdr:to>
          <xdr:col>23</xdr:col>
          <xdr:colOff>685800</xdr:colOff>
          <xdr:row>9</xdr:row>
          <xdr:rowOff>68580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Ajuster le fichier et préparer la diffusion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60960</xdr:colOff>
          <xdr:row>10</xdr:row>
          <xdr:rowOff>0</xdr:rowOff>
        </xdr:from>
        <xdr:to>
          <xdr:col>23</xdr:col>
          <xdr:colOff>708660</xdr:colOff>
          <xdr:row>11</xdr:row>
          <xdr:rowOff>106680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Masquer les onglets de service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60960</xdr:colOff>
          <xdr:row>12</xdr:row>
          <xdr:rowOff>30480</xdr:rowOff>
        </xdr:from>
        <xdr:to>
          <xdr:col>23</xdr:col>
          <xdr:colOff>693420</xdr:colOff>
          <xdr:row>13</xdr:row>
          <xdr:rowOff>137160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2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Protéger les onglets par mot de passe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68580</xdr:colOff>
          <xdr:row>14</xdr:row>
          <xdr:rowOff>45720</xdr:rowOff>
        </xdr:from>
        <xdr:to>
          <xdr:col>23</xdr:col>
          <xdr:colOff>708660</xdr:colOff>
          <xdr:row>15</xdr:row>
          <xdr:rowOff>152400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Retirer la protection des onglets par mot de passe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68580</xdr:colOff>
          <xdr:row>16</xdr:row>
          <xdr:rowOff>83820</xdr:rowOff>
        </xdr:from>
        <xdr:to>
          <xdr:col>23</xdr:col>
          <xdr:colOff>716280</xdr:colOff>
          <xdr:row>18</xdr:row>
          <xdr:rowOff>7620</xdr:rowOff>
        </xdr:to>
        <xdr:sp macro="" textlink="">
          <xdr:nvSpPr>
            <xdr:cNvPr id="16389" name="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Afficher les onglets de service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60960</xdr:colOff>
          <xdr:row>11</xdr:row>
          <xdr:rowOff>137160</xdr:rowOff>
        </xdr:from>
        <xdr:to>
          <xdr:col>23</xdr:col>
          <xdr:colOff>685800</xdr:colOff>
          <xdr:row>13</xdr:row>
          <xdr:rowOff>68580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Ajuster le fichier et préparer la diffusion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office.com/fr-fr/article/activer-ou-d%C3%A9sactiver-les-macros-dans-les-fichiers-office-12b036fd-d140-4e74-b45e-16fed1a7e5c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4">
    <pageSetUpPr fitToPage="1"/>
  </sheetPr>
  <dimension ref="D6:N22"/>
  <sheetViews>
    <sheetView tabSelected="1" zoomScale="85" zoomScaleNormal="85" workbookViewId="0">
      <selection activeCell="D22" sqref="D22:N22"/>
    </sheetView>
  </sheetViews>
  <sheetFormatPr baseColWidth="10" defaultColWidth="11.5546875" defaultRowHeight="14.4" x14ac:dyDescent="0.3"/>
  <cols>
    <col min="1" max="3" width="11.5546875" style="1"/>
    <col min="4" max="13" width="11.6640625" style="1" customWidth="1"/>
    <col min="14" max="14" width="12.88671875" style="1" customWidth="1"/>
    <col min="15" max="16384" width="11.5546875" style="1"/>
  </cols>
  <sheetData>
    <row r="6" spans="4:14" ht="15" thickBot="1" x14ac:dyDescent="0.35"/>
    <row r="7" spans="4:14" x14ac:dyDescent="0.3">
      <c r="D7" s="19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4:14" x14ac:dyDescent="0.3">
      <c r="D8" s="22"/>
      <c r="E8" s="10"/>
      <c r="F8" s="10"/>
      <c r="G8" s="10"/>
      <c r="H8" s="10"/>
      <c r="I8" s="10"/>
      <c r="J8" s="10"/>
      <c r="K8" s="10"/>
      <c r="L8" s="10"/>
      <c r="M8" s="10"/>
      <c r="N8" s="23"/>
    </row>
    <row r="9" spans="4:14" x14ac:dyDescent="0.3">
      <c r="D9" s="22"/>
      <c r="E9" s="10"/>
      <c r="F9" s="10"/>
      <c r="G9" s="10"/>
      <c r="H9" s="10"/>
      <c r="I9" s="10"/>
      <c r="J9" s="10"/>
      <c r="K9" s="10"/>
      <c r="L9" s="10"/>
      <c r="M9" s="10"/>
      <c r="N9" s="23"/>
    </row>
    <row r="10" spans="4:14" x14ac:dyDescent="0.3">
      <c r="D10" s="22"/>
      <c r="E10" s="10"/>
      <c r="F10" s="10"/>
      <c r="G10" s="10"/>
      <c r="H10" s="10"/>
      <c r="I10" s="10"/>
      <c r="J10" s="10"/>
      <c r="K10" s="10"/>
      <c r="L10" s="10"/>
      <c r="M10" s="10"/>
      <c r="N10" s="23"/>
    </row>
    <row r="11" spans="4:14" x14ac:dyDescent="0.3">
      <c r="D11" s="22"/>
      <c r="E11" s="10"/>
      <c r="F11" s="10"/>
      <c r="G11" s="10"/>
      <c r="H11" s="10"/>
      <c r="I11" s="10"/>
      <c r="J11" s="10"/>
      <c r="K11" s="10"/>
      <c r="L11" s="10"/>
      <c r="M11" s="10"/>
      <c r="N11" s="23"/>
    </row>
    <row r="12" spans="4:14" x14ac:dyDescent="0.3">
      <c r="D12" s="22"/>
      <c r="E12" s="10"/>
      <c r="F12" s="10"/>
      <c r="G12" s="10"/>
      <c r="H12" s="10"/>
      <c r="I12" s="10"/>
      <c r="J12" s="10"/>
      <c r="K12" s="10"/>
      <c r="L12" s="10"/>
      <c r="M12" s="10"/>
      <c r="N12" s="23"/>
    </row>
    <row r="13" spans="4:14" x14ac:dyDescent="0.3">
      <c r="D13" s="22"/>
      <c r="E13" s="10"/>
      <c r="F13" s="10"/>
      <c r="G13" s="10"/>
      <c r="H13" s="10"/>
      <c r="I13" s="10"/>
      <c r="J13" s="10"/>
      <c r="K13" s="10"/>
      <c r="L13" s="10"/>
      <c r="M13" s="10"/>
      <c r="N13" s="23"/>
    </row>
    <row r="14" spans="4:14" x14ac:dyDescent="0.3">
      <c r="D14" s="22"/>
      <c r="E14" s="10"/>
      <c r="F14" s="10"/>
      <c r="G14" s="10"/>
      <c r="H14" s="10"/>
      <c r="I14" s="10"/>
      <c r="J14" s="10"/>
      <c r="K14" s="10"/>
      <c r="L14" s="10"/>
      <c r="M14" s="10"/>
      <c r="N14" s="23"/>
    </row>
    <row r="15" spans="4:14" ht="132" customHeight="1" thickBot="1" x14ac:dyDescent="0.35">
      <c r="D15" s="175" t="s">
        <v>497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7"/>
    </row>
    <row r="18" spans="4:14" ht="18" customHeight="1" x14ac:dyDescent="0.3">
      <c r="D18" s="179" t="s">
        <v>320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</row>
    <row r="19" spans="4:14" ht="18" customHeight="1" x14ac:dyDescent="0.3"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</row>
    <row r="21" spans="4:14" ht="14.4" customHeight="1" x14ac:dyDescent="0.3"/>
    <row r="22" spans="4:14" x14ac:dyDescent="0.3">
      <c r="D22" s="178" t="s">
        <v>321</v>
      </c>
      <c r="E22" s="178"/>
      <c r="F22" s="178"/>
      <c r="G22" s="178"/>
      <c r="H22" s="178"/>
      <c r="I22" s="178"/>
      <c r="J22" s="178"/>
      <c r="K22" s="178"/>
      <c r="L22" s="178"/>
      <c r="M22" s="178"/>
      <c r="N22" s="178"/>
    </row>
  </sheetData>
  <sheetProtection algorithmName="SHA-512" hashValue="sLZkcpx0QyOG3Y3/ioF2HZR9eX+2uMBL+jRw6aSgOHjWg3i0O0O7t4HMC/cH9bugtR/qn3ak3LB/6wlCaKtYpA==" saltValue="tLI1RrY5dvwZL4ojYPEyvw==" spinCount="100000" sheet="1" objects="1" scenarios="1" selectLockedCells="1"/>
  <mergeCells count="3">
    <mergeCell ref="D15:N15"/>
    <mergeCell ref="D22:N22"/>
    <mergeCell ref="D18:N19"/>
  </mergeCells>
  <hyperlinks>
    <hyperlink ref="D22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42" orientation="portrait" r:id="rId2"/>
  <headerFooter>
    <oddHeader>&amp;CVersion 1 : 2025-06-02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CY171"/>
  <sheetViews>
    <sheetView topLeftCell="A5" zoomScaleNormal="100" workbookViewId="0">
      <selection activeCell="G20" sqref="G20"/>
    </sheetView>
  </sheetViews>
  <sheetFormatPr baseColWidth="10" defaultColWidth="11.5546875" defaultRowHeight="14.4" x14ac:dyDescent="0.3"/>
  <cols>
    <col min="1" max="4" width="12.88671875" style="1" customWidth="1"/>
    <col min="5" max="5" width="12.88671875" style="2" customWidth="1"/>
    <col min="6" max="6" width="19.109375" style="7" customWidth="1"/>
    <col min="7" max="7" width="15.6640625" style="7" customWidth="1"/>
    <col min="8" max="8" width="15.6640625" style="1" customWidth="1"/>
    <col min="9" max="9" width="16.6640625" style="1" customWidth="1"/>
    <col min="10" max="99" width="11.5546875" style="1" customWidth="1"/>
    <col min="100" max="101" width="11.5546875" style="1" hidden="1" customWidth="1"/>
    <col min="102" max="102" width="11.5546875" style="2" hidden="1" customWidth="1"/>
    <col min="103" max="103" width="11.5546875" style="1" hidden="1" customWidth="1"/>
    <col min="104" max="16384" width="11.5546875" style="1"/>
  </cols>
  <sheetData>
    <row r="1" spans="1:103" ht="9" customHeight="1" thickBot="1" x14ac:dyDescent="0.35">
      <c r="A1" s="327"/>
      <c r="B1" s="328"/>
      <c r="C1" s="328"/>
      <c r="D1" s="328"/>
      <c r="E1" s="328"/>
      <c r="F1" s="328"/>
      <c r="G1" s="328"/>
      <c r="H1" s="328"/>
      <c r="I1" s="329"/>
    </row>
    <row r="2" spans="1:103" s="3" customFormat="1" ht="241.2" customHeight="1" thickBot="1" x14ac:dyDescent="0.45">
      <c r="A2" s="343" t="s">
        <v>498</v>
      </c>
      <c r="B2" s="344"/>
      <c r="C2" s="344"/>
      <c r="D2" s="344"/>
      <c r="E2" s="344"/>
      <c r="F2" s="344"/>
      <c r="G2" s="344"/>
      <c r="H2" s="344"/>
      <c r="I2" s="345"/>
      <c r="CX2" s="4"/>
    </row>
    <row r="3" spans="1:103" ht="19.95" customHeight="1" thickBot="1" x14ac:dyDescent="0.35">
      <c r="A3" s="183" t="s">
        <v>322</v>
      </c>
      <c r="B3" s="184"/>
      <c r="C3" s="184"/>
      <c r="D3" s="184"/>
      <c r="E3" s="184"/>
      <c r="F3" s="184"/>
      <c r="G3" s="184"/>
      <c r="H3" s="341" t="s">
        <v>499</v>
      </c>
      <c r="I3" s="342"/>
    </row>
    <row r="4" spans="1:103" ht="16.2" thickBot="1" x14ac:dyDescent="0.35">
      <c r="A4" s="330" t="s">
        <v>134</v>
      </c>
      <c r="B4" s="330"/>
      <c r="C4" s="330"/>
      <c r="D4" s="330"/>
      <c r="E4" s="330"/>
      <c r="F4" s="330"/>
      <c r="G4" s="337"/>
      <c r="H4" s="337"/>
      <c r="I4" s="337"/>
      <c r="CW4" s="5"/>
    </row>
    <row r="5" spans="1:103" ht="19.95" customHeight="1" thickBot="1" x14ac:dyDescent="0.35">
      <c r="A5" s="338" t="s">
        <v>0</v>
      </c>
      <c r="B5" s="339"/>
      <c r="C5" s="339"/>
      <c r="D5" s="339"/>
      <c r="E5" s="339"/>
      <c r="F5" s="339"/>
      <c r="G5" s="339"/>
      <c r="H5" s="339"/>
      <c r="I5" s="340"/>
      <c r="CW5" s="5"/>
    </row>
    <row r="6" spans="1:103" ht="15.6" customHeight="1" thickBot="1" x14ac:dyDescent="0.35">
      <c r="A6" s="185" t="s">
        <v>323</v>
      </c>
      <c r="B6" s="186"/>
      <c r="C6" s="186"/>
      <c r="D6" s="186"/>
      <c r="E6" s="186"/>
      <c r="F6" s="187"/>
      <c r="G6" s="331"/>
      <c r="H6" s="332"/>
      <c r="I6" s="333"/>
      <c r="CW6" s="5"/>
    </row>
    <row r="7" spans="1:103" s="6" customFormat="1" ht="15" thickBot="1" x14ac:dyDescent="0.35">
      <c r="A7" s="185" t="s">
        <v>101</v>
      </c>
      <c r="B7" s="186"/>
      <c r="C7" s="186"/>
      <c r="D7" s="186"/>
      <c r="E7" s="186"/>
      <c r="F7" s="187"/>
      <c r="G7" s="334"/>
      <c r="H7" s="335"/>
      <c r="I7" s="336"/>
      <c r="CV7" s="7"/>
      <c r="CW7" s="5"/>
      <c r="CX7" s="8"/>
      <c r="CY7" s="1"/>
    </row>
    <row r="8" spans="1:103" ht="15" thickBot="1" x14ac:dyDescent="0.35">
      <c r="A8" s="185" t="s">
        <v>102</v>
      </c>
      <c r="B8" s="186"/>
      <c r="C8" s="186"/>
      <c r="D8" s="186"/>
      <c r="E8" s="186"/>
      <c r="F8" s="187"/>
      <c r="G8" s="207"/>
      <c r="H8" s="208"/>
      <c r="I8" s="209"/>
      <c r="K8" s="28"/>
      <c r="CW8" s="5"/>
      <c r="CX8" s="8"/>
    </row>
    <row r="9" spans="1:103" ht="15" thickBot="1" x14ac:dyDescent="0.35">
      <c r="A9" s="185" t="s">
        <v>103</v>
      </c>
      <c r="B9" s="186"/>
      <c r="C9" s="186"/>
      <c r="D9" s="186"/>
      <c r="E9" s="186"/>
      <c r="F9" s="186"/>
      <c r="G9" s="190"/>
      <c r="H9" s="191"/>
      <c r="I9" s="192"/>
      <c r="K9" s="28"/>
      <c r="CW9" s="5"/>
      <c r="CX9" s="8"/>
    </row>
    <row r="10" spans="1:103" ht="31.95" customHeight="1" thickBot="1" x14ac:dyDescent="0.35">
      <c r="A10" s="180" t="s">
        <v>470</v>
      </c>
      <c r="B10" s="181"/>
      <c r="C10" s="181"/>
      <c r="D10" s="181"/>
      <c r="E10" s="181"/>
      <c r="F10" s="155" t="str">
        <f>IFERROR(IF(ISNUMBER(VLOOKUP(I10,Menus!$A$190:$A$211,1,FALSE)),"Question","Non_admissible"),"Question")</f>
        <v>Non_admissible</v>
      </c>
      <c r="G10" s="16"/>
      <c r="H10" s="17"/>
      <c r="I10" s="44"/>
      <c r="CW10" s="5"/>
      <c r="CX10" s="8"/>
    </row>
    <row r="11" spans="1:103" ht="15" customHeight="1" thickBot="1" x14ac:dyDescent="0.35">
      <c r="A11" s="185" t="s">
        <v>117</v>
      </c>
      <c r="B11" s="186"/>
      <c r="C11" s="186"/>
      <c r="D11" s="186"/>
      <c r="E11" s="186"/>
      <c r="F11" s="187"/>
      <c r="G11" s="56"/>
      <c r="H11" s="57"/>
      <c r="I11" s="58"/>
      <c r="CW11" s="5"/>
      <c r="CX11" s="8"/>
    </row>
    <row r="12" spans="1:103" ht="15" thickBot="1" x14ac:dyDescent="0.35">
      <c r="A12" s="53" t="s">
        <v>136</v>
      </c>
      <c r="B12" s="54"/>
      <c r="C12" s="54"/>
      <c r="D12" s="54"/>
      <c r="E12" s="188" t="str">
        <f>IFERROR(VLOOKUP($I$11,Codes_DICA_INDIRECT,3,FALSE),"RATF_Inscrire_une_valeur")</f>
        <v>RATF_Inscrire_une_valeur</v>
      </c>
      <c r="F12" s="189"/>
      <c r="G12" s="56"/>
      <c r="H12" s="57"/>
      <c r="I12" s="55"/>
      <c r="CW12" s="5"/>
      <c r="CX12" s="8"/>
    </row>
    <row r="13" spans="1:103" ht="19.95" customHeight="1" thickBot="1" x14ac:dyDescent="0.35">
      <c r="A13" s="193" t="s">
        <v>135</v>
      </c>
      <c r="B13" s="194"/>
      <c r="C13" s="194"/>
      <c r="D13" s="194"/>
      <c r="E13" s="194"/>
      <c r="F13" s="195"/>
      <c r="G13" s="30" t="s">
        <v>127</v>
      </c>
      <c r="H13" s="31" t="s">
        <v>128</v>
      </c>
      <c r="I13" s="32" t="s">
        <v>129</v>
      </c>
      <c r="M13" s="15"/>
      <c r="CW13" s="5"/>
      <c r="CX13" s="8"/>
    </row>
    <row r="14" spans="1:103" ht="19.95" customHeight="1" thickBot="1" x14ac:dyDescent="0.35">
      <c r="A14" s="196" t="s">
        <v>114</v>
      </c>
      <c r="B14" s="197"/>
      <c r="C14" s="197"/>
      <c r="D14" s="197"/>
      <c r="E14" s="197"/>
      <c r="F14" s="197"/>
      <c r="G14" s="197"/>
      <c r="H14" s="197"/>
      <c r="I14" s="198"/>
      <c r="CU14" s="5"/>
      <c r="CV14" s="8"/>
      <c r="CX14" s="1"/>
    </row>
    <row r="15" spans="1:103" ht="31.95" customHeight="1" thickBot="1" x14ac:dyDescent="0.35">
      <c r="A15" s="199" t="s">
        <v>477</v>
      </c>
      <c r="B15" s="200"/>
      <c r="C15" s="200"/>
      <c r="D15" s="200"/>
      <c r="E15" s="200"/>
      <c r="F15" s="201"/>
      <c r="G15" s="34"/>
      <c r="H15" s="34"/>
      <c r="I15" s="29"/>
      <c r="CU15" s="5"/>
      <c r="CV15" s="8"/>
      <c r="CX15" s="1"/>
    </row>
    <row r="16" spans="1:103" ht="15" customHeight="1" thickBot="1" x14ac:dyDescent="0.35">
      <c r="A16" s="202" t="s">
        <v>471</v>
      </c>
      <c r="B16" s="203"/>
      <c r="C16" s="203"/>
      <c r="D16" s="203"/>
      <c r="E16" s="203"/>
      <c r="F16" s="204"/>
      <c r="G16" s="41"/>
      <c r="H16" s="41"/>
      <c r="I16" s="42"/>
      <c r="K16" s="52"/>
      <c r="L16" s="50"/>
      <c r="CU16" s="5"/>
      <c r="CV16" s="8"/>
      <c r="CX16" s="1"/>
    </row>
    <row r="17" spans="1:102" ht="19.95" customHeight="1" thickBot="1" x14ac:dyDescent="0.35">
      <c r="A17" s="196" t="s">
        <v>474</v>
      </c>
      <c r="B17" s="197"/>
      <c r="C17" s="197"/>
      <c r="D17" s="197"/>
      <c r="E17" s="197"/>
      <c r="F17" s="197"/>
      <c r="G17" s="197"/>
      <c r="H17" s="205"/>
      <c r="I17" s="206"/>
      <c r="K17" s="28"/>
      <c r="CW17" s="5"/>
      <c r="CX17" s="8"/>
    </row>
    <row r="18" spans="1:102" ht="15" thickBot="1" x14ac:dyDescent="0.35">
      <c r="A18" s="180" t="s">
        <v>485</v>
      </c>
      <c r="B18" s="181"/>
      <c r="C18" s="181"/>
      <c r="D18" s="181"/>
      <c r="E18" s="181"/>
      <c r="F18" s="182"/>
      <c r="G18" s="25"/>
      <c r="H18" s="25"/>
      <c r="I18" s="26"/>
      <c r="CW18" s="5"/>
      <c r="CX18" s="8"/>
    </row>
    <row r="19" spans="1:102" ht="15" thickBot="1" x14ac:dyDescent="0.35">
      <c r="A19" s="180" t="s">
        <v>482</v>
      </c>
      <c r="B19" s="181"/>
      <c r="C19" s="181"/>
      <c r="D19" s="181"/>
      <c r="E19" s="181"/>
      <c r="F19" s="182"/>
      <c r="G19" s="25"/>
      <c r="H19" s="25"/>
      <c r="I19" s="26"/>
      <c r="CW19" s="5"/>
      <c r="CX19" s="8"/>
    </row>
    <row r="20" spans="1:102" ht="15.6" customHeight="1" thickBot="1" x14ac:dyDescent="0.35">
      <c r="A20" s="180" t="s">
        <v>481</v>
      </c>
      <c r="B20" s="181"/>
      <c r="C20" s="181"/>
      <c r="D20" s="181"/>
      <c r="E20" s="181"/>
      <c r="F20" s="182"/>
      <c r="G20" s="25"/>
      <c r="H20" s="25"/>
      <c r="I20" s="26"/>
      <c r="K20" s="28"/>
      <c r="CW20" s="5"/>
      <c r="CX20" s="8"/>
    </row>
    <row r="21" spans="1:102" ht="15.6" customHeight="1" thickBot="1" x14ac:dyDescent="0.35">
      <c r="A21" s="210" t="s">
        <v>484</v>
      </c>
      <c r="B21" s="211"/>
      <c r="C21" s="211"/>
      <c r="D21" s="211"/>
      <c r="E21" s="211"/>
      <c r="F21" s="212"/>
      <c r="G21" s="156">
        <f>IFERROR(IF($G$18-$G$19-$G$20&lt;0,"Valider G18",IF(AND(ISBLANK($G$18),OR(ISBLANK($G$19)=FALSE,ISBLANK($G$20)=FALSE)),"Valider G18",$G$18-$G$19-$G$20)),0)</f>
        <v>0</v>
      </c>
      <c r="H21" s="156">
        <f>IFERROR(IF(OR(EXACT(UPPER($G$4),UPPER(Menus!$A$254)),EXACT(UPPER($G$4),UPPER(Menus!$A$255))),IF($H$18-$H$19-$H$20&lt;0,"Valider H18",IF(AND(ISBLANK($H$18),OR(ISBLANK($H$19)=FALSE,ISBLANK($H$20)=FALSE)),"Valider H18",$H$18-$H$19-$H$20)),0),0)</f>
        <v>0</v>
      </c>
      <c r="I21" s="157">
        <f>IFERROR(IF(EXACT(UPPER($G$4),UPPER(Menus!$A$255)),IF($I$18-$I$19-$I$20&lt;0,"Valider I18",IF(AND(ISBLANK($I$18),OR(ISBLANK($I$19)=FALSE,ISBLANK($I$20)=FALSE)),"Valider I18",$I$18-$I$19-$I$20)),0),0)</f>
        <v>0</v>
      </c>
      <c r="J21" s="22"/>
      <c r="K21" s="50"/>
      <c r="L21" s="50"/>
      <c r="M21" s="47"/>
      <c r="N21" s="47"/>
      <c r="O21" s="47"/>
      <c r="P21" s="10"/>
      <c r="CW21" s="5"/>
      <c r="CX21" s="8"/>
    </row>
    <row r="22" spans="1:102" ht="31.95" customHeight="1" thickBot="1" x14ac:dyDescent="0.35">
      <c r="A22" s="210" t="s">
        <v>486</v>
      </c>
      <c r="B22" s="216"/>
      <c r="C22" s="216"/>
      <c r="D22" s="216"/>
      <c r="E22" s="216"/>
      <c r="F22" s="217"/>
      <c r="G22" s="158">
        <f>IFERROR(IF(EXACT(Menus!$C$238,Penalite_1),Menus!$D$238,IF(EXACT(Menus!$C$239,Penalite_2),Menus!$D$239,IF(EXACT(Menus!$C$240,Penalite_3),Menus!$D$240,0))),0)</f>
        <v>0</v>
      </c>
      <c r="H22" s="158">
        <f>IFERROR(IF(OR(EXACT(UPPER($G$4),UPPER(Menus!$A$254)),EXACT(UPPER($G$4),UPPER(Menus!$A$255))),IF(EXACT(Menus!$C$243,Penalite_1),Menus!$D$243,IF(EXACT(Menus!$C$244,Penalite_2),Menus!$D$244,IF(EXACT(Menus!$C$245,Penalite_3),Menus!$D$245,0))),0),0)</f>
        <v>0</v>
      </c>
      <c r="I22" s="159">
        <f>IFERROR(IF(EXACT(UPPER($G$4),UPPER(Menus!$A$255)),IF(EXACT(Menus!$C$248,Penalite_1),Menus!$D$248,IF(EXACT(Menus!$C$249,Penalite_2),Menus!$D$249,IF(EXACT(Menus!$C$250,Penalite_3),Menus!$D$250,0))),0),0)</f>
        <v>0</v>
      </c>
      <c r="J22" s="60"/>
      <c r="K22" s="47"/>
      <c r="L22" s="47"/>
      <c r="M22" s="47"/>
      <c r="N22" s="43"/>
      <c r="CW22" s="5"/>
      <c r="CX22" s="8"/>
    </row>
    <row r="23" spans="1:102" ht="15" hidden="1" customHeight="1" thickBot="1" x14ac:dyDescent="0.35">
      <c r="A23" s="213" t="s">
        <v>396</v>
      </c>
      <c r="B23" s="214"/>
      <c r="C23" s="214"/>
      <c r="D23" s="214"/>
      <c r="E23" s="214"/>
      <c r="F23" s="215"/>
      <c r="G23" s="37" t="str">
        <f>IFERROR(IF(EXACT(UPPER($G$28),UPPER(Menus!$A$3)),VLOOKUP('Calcul de l''aide - AIPL'!$I$10,Menus!$A$190:$B$212,2,FALSE),"S/O"),0)</f>
        <v>S/O</v>
      </c>
      <c r="H23" s="37" t="str">
        <f>IFERROR(IF(EXACT(UPPER($H$28),UPPER(Menus!$A$3)),VLOOKUP('Calcul de l''aide - AIPL'!$I$10,Menus!$A$190:$B$212,2,FALSE),"S/O"),0)</f>
        <v>S/O</v>
      </c>
      <c r="I23" s="37" t="str">
        <f>IFERROR(IF(EXACT(UPPER($I$28),UPPER(Menus!$A$3)),VLOOKUP('Calcul de l''aide - AIPL'!$I$10,Menus!$A$190:$B$212,2,FALSE),"S/O"),0)</f>
        <v>S/O</v>
      </c>
      <c r="J23" s="22"/>
      <c r="K23" s="10"/>
      <c r="L23" s="10"/>
      <c r="M23" s="10"/>
      <c r="CU23" s="5"/>
      <c r="CV23" s="8"/>
      <c r="CX23" s="1"/>
    </row>
    <row r="24" spans="1:102" ht="15" hidden="1" thickBot="1" x14ac:dyDescent="0.35">
      <c r="A24" s="221" t="s">
        <v>389</v>
      </c>
      <c r="B24" s="222"/>
      <c r="C24" s="222"/>
      <c r="D24" s="222"/>
      <c r="E24" s="222"/>
      <c r="F24" s="223"/>
      <c r="G24" s="38">
        <f>IFERROR(IF(SUM($G$19:$G$20)&lt;=Menus!$B$230,0,IF(OR(ISBLANK($G$15),EXACT(UPPER($G$15),UPPER(Menus!$A$3))),0,IF(ISBLANK($G$28),0,IF(EXACT(VLOOKUP($I$10,Menus!$A$190:$C$212,2,FALSE),Menus!$B$190),0,Menus!$B$215+$G$19*Menus!$B$216+$G$20*Menus!$B$217)))),0)</f>
        <v>0</v>
      </c>
      <c r="H24" s="38">
        <f>IFERROR(IF(SUM($H$19:$H$20)&lt;=Menus!$B$230,0,IF(OR(ISBLANK($H$15),EXACT(UPPER($H$15),UPPER(Menus!$A$3))),0,IF(ISBLANK($H$28),0,IF(EXACT(VLOOKUP($I$10,Menus!$A$190:$C$212,2,FALSE),Menus!$B$190),0,Menus!$B$215+$H$19*Menus!$B$216+$H$20*Menus!$B$217)))),0)</f>
        <v>0</v>
      </c>
      <c r="I24" s="38">
        <f>IFERROR(IF(SUM($I$19:$I$20)&lt;=Menus!$B$230,0,IF(OR(ISBLANK($I$15),EXACT(UPPER($I$15),UPPER(Menus!$A$3))),0,IF(ISBLANK($I$28),0,IF(EXACT(VLOOKUP($I$10,Menus!$A$190:$C$212,2,FALSE),Menus!$B$190),0,Menus!$B$215+$I$19*Menus!$B$216+$I$20*Menus!$B$217)))),0)</f>
        <v>0</v>
      </c>
      <c r="J24" s="22"/>
      <c r="K24" s="10"/>
      <c r="L24" s="48"/>
      <c r="M24" s="10"/>
      <c r="CW24" s="5"/>
      <c r="CX24" s="8"/>
    </row>
    <row r="25" spans="1:102" ht="15" hidden="1" thickBot="1" x14ac:dyDescent="0.35">
      <c r="A25" s="221" t="s">
        <v>390</v>
      </c>
      <c r="B25" s="222"/>
      <c r="C25" s="222"/>
      <c r="D25" s="222"/>
      <c r="E25" s="222"/>
      <c r="F25" s="223"/>
      <c r="G25" s="39">
        <f>IF($G$24*($G$19+$G$20)&gt;Menus!$B$229,Menus!$B$229,$G$24*($G$19+$G$20))</f>
        <v>0</v>
      </c>
      <c r="H25" s="39">
        <f>IF($H$24*($H$19+$H$20)&gt;Menus!$B$229,Menus!$B$229,$H$24*($H$19+$H$20))</f>
        <v>0</v>
      </c>
      <c r="I25" s="39">
        <f>IF($I$24*($I$19+$I$20)&gt;Menus!$B$229,Menus!$B$229,$I$24*($I$19+$I$20))</f>
        <v>0</v>
      </c>
      <c r="J25" s="61"/>
      <c r="K25" s="49"/>
      <c r="L25" s="49"/>
      <c r="M25" s="49"/>
      <c r="CW25" s="5"/>
      <c r="CX25" s="8"/>
    </row>
    <row r="26" spans="1:102" ht="15" hidden="1" thickBot="1" x14ac:dyDescent="0.35">
      <c r="A26" s="224" t="s">
        <v>395</v>
      </c>
      <c r="B26" s="225"/>
      <c r="C26" s="225"/>
      <c r="D26" s="225"/>
      <c r="E26" s="225"/>
      <c r="F26" s="226"/>
      <c r="G26" s="40" t="str">
        <f>IFERROR(IF(ISBLANK($I$10),"Valider I10",IF(ISBLANK($G$15),"Valider G15",IF(ISBLANK($G$28),"Valider G21",IF(ISNUMBER($G$21),IF($G$22=0,$G$25,(1+$G$22)*$G$25),0)))),0)</f>
        <v>Valider I10</v>
      </c>
      <c r="H26" s="40" t="str">
        <f>IFERROR(IF(ISBLANK($I$10),"Valider I10",IF(ISBLANK($H$15),"Valider H15",IF(ISBLANK($H$28),"Valider H21",IF(OR(EXACT($G$4,Menus!$A$254),EXACT($G$4,Menus!$A$255)),IF(ISNUMBER($H$21),IF($H$22=0,$H$25,(1+$H$22)*$H$25),0),0)))),0)</f>
        <v>Valider I10</v>
      </c>
      <c r="I26" s="40" t="str">
        <f>IFERROR(IF(ISBLANK($I$10),"Valider I10",IF(ISBLANK($I$15),"Valider I15",IF(ISBLANK($I$28),"Valider I21",IF(EXACT($G$4,Menus!$A$255),IF(ISNUMBER($I$21),IF($I$22=0,$I$25,(1+$I$22)*$I$25),0),0)))),0)</f>
        <v>Valider I10</v>
      </c>
      <c r="J26" s="22"/>
      <c r="K26" s="10"/>
      <c r="L26" s="10"/>
      <c r="M26" s="10"/>
      <c r="CW26" s="5"/>
      <c r="CX26" s="8"/>
    </row>
    <row r="27" spans="1:102" ht="19.95" customHeight="1" thickBot="1" x14ac:dyDescent="0.35">
      <c r="A27" s="196" t="s">
        <v>473</v>
      </c>
      <c r="B27" s="197"/>
      <c r="C27" s="197"/>
      <c r="D27" s="197"/>
      <c r="E27" s="197"/>
      <c r="F27" s="197"/>
      <c r="G27" s="197"/>
      <c r="H27" s="197"/>
      <c r="I27" s="198"/>
      <c r="CU27" s="5"/>
      <c r="CV27" s="8"/>
      <c r="CX27" s="1"/>
    </row>
    <row r="28" spans="1:102" ht="15" customHeight="1" thickBot="1" x14ac:dyDescent="0.35">
      <c r="A28" s="218" t="s">
        <v>483</v>
      </c>
      <c r="B28" s="219"/>
      <c r="C28" s="219"/>
      <c r="D28" s="219"/>
      <c r="E28" s="219"/>
      <c r="F28" s="220"/>
      <c r="G28" s="34"/>
      <c r="H28" s="34"/>
      <c r="I28" s="29"/>
      <c r="K28" s="52"/>
      <c r="CU28" s="5"/>
      <c r="CV28" s="8"/>
      <c r="CX28" s="1"/>
    </row>
    <row r="29" spans="1:102" ht="15" customHeight="1" thickBot="1" x14ac:dyDescent="0.35">
      <c r="A29" s="202" t="s">
        <v>480</v>
      </c>
      <c r="B29" s="203"/>
      <c r="C29" s="203"/>
      <c r="D29" s="203"/>
      <c r="E29" s="203"/>
      <c r="F29" s="204"/>
      <c r="G29" s="41"/>
      <c r="H29" s="41"/>
      <c r="I29" s="42"/>
      <c r="K29" s="52"/>
      <c r="L29" s="50"/>
      <c r="CU29" s="5"/>
      <c r="CV29" s="8"/>
      <c r="CX29" s="1"/>
    </row>
    <row r="30" spans="1:102" ht="19.95" customHeight="1" thickBot="1" x14ac:dyDescent="0.35">
      <c r="A30" s="196" t="s">
        <v>475</v>
      </c>
      <c r="B30" s="197"/>
      <c r="C30" s="197"/>
      <c r="D30" s="197"/>
      <c r="E30" s="197"/>
      <c r="F30" s="197"/>
      <c r="G30" s="197"/>
      <c r="H30" s="205"/>
      <c r="I30" s="206"/>
      <c r="K30" s="28"/>
      <c r="CW30" s="5"/>
      <c r="CX30" s="8"/>
    </row>
    <row r="31" spans="1:102" ht="30" customHeight="1" thickBot="1" x14ac:dyDescent="0.35">
      <c r="A31" s="180" t="s">
        <v>456</v>
      </c>
      <c r="B31" s="181"/>
      <c r="C31" s="181"/>
      <c r="D31" s="181"/>
      <c r="E31" s="181"/>
      <c r="F31" s="182"/>
      <c r="G31" s="24"/>
      <c r="H31" s="24"/>
      <c r="I31" s="27"/>
      <c r="J31" s="22"/>
      <c r="K31" s="52"/>
      <c r="L31" s="50"/>
      <c r="M31" s="10"/>
      <c r="CW31" s="5"/>
      <c r="CX31" s="8"/>
    </row>
    <row r="32" spans="1:102" ht="30" customHeight="1" thickBot="1" x14ac:dyDescent="0.35">
      <c r="A32" s="180" t="s">
        <v>457</v>
      </c>
      <c r="B32" s="181"/>
      <c r="C32" s="181"/>
      <c r="D32" s="181"/>
      <c r="E32" s="181"/>
      <c r="F32" s="182"/>
      <c r="G32" s="24"/>
      <c r="H32" s="24"/>
      <c r="I32" s="27"/>
      <c r="J32" s="22"/>
      <c r="K32" s="50"/>
      <c r="L32" s="50"/>
      <c r="M32" s="10"/>
      <c r="CW32" s="5"/>
      <c r="CX32" s="8"/>
    </row>
    <row r="33" spans="1:103" ht="19.95" customHeight="1" thickBot="1" x14ac:dyDescent="0.35">
      <c r="A33" s="196" t="s">
        <v>472</v>
      </c>
      <c r="B33" s="197"/>
      <c r="C33" s="197"/>
      <c r="D33" s="197"/>
      <c r="E33" s="197"/>
      <c r="F33" s="197"/>
      <c r="G33" s="197"/>
      <c r="H33" s="205"/>
      <c r="I33" s="206"/>
      <c r="K33" s="28"/>
      <c r="CW33" s="5"/>
      <c r="CX33" s="8"/>
    </row>
    <row r="34" spans="1:103" ht="15" customHeight="1" thickBot="1" x14ac:dyDescent="0.35">
      <c r="A34" s="236" t="s">
        <v>479</v>
      </c>
      <c r="B34" s="200"/>
      <c r="C34" s="200"/>
      <c r="D34" s="200"/>
      <c r="E34" s="200"/>
      <c r="F34" s="201"/>
      <c r="G34" s="33"/>
      <c r="H34" s="33"/>
      <c r="I34" s="18"/>
      <c r="CU34" s="5"/>
      <c r="CV34" s="8"/>
      <c r="CX34" s="1"/>
    </row>
    <row r="35" spans="1:103" ht="40.200000000000003" customHeight="1" thickBot="1" x14ac:dyDescent="0.35">
      <c r="A35" s="304" t="s">
        <v>493</v>
      </c>
      <c r="B35" s="305"/>
      <c r="C35" s="305"/>
      <c r="D35" s="305"/>
      <c r="E35" s="305"/>
      <c r="F35" s="305"/>
      <c r="G35" s="305"/>
      <c r="H35" s="305"/>
      <c r="I35" s="306"/>
      <c r="J35" s="10"/>
      <c r="K35" s="51"/>
      <c r="L35" s="51"/>
      <c r="M35" s="51"/>
      <c r="N35" s="51"/>
      <c r="CW35" s="5"/>
      <c r="CX35" s="9"/>
    </row>
    <row r="36" spans="1:103" ht="19.95" customHeight="1" thickBot="1" x14ac:dyDescent="0.35">
      <c r="A36" s="245" t="s">
        <v>478</v>
      </c>
      <c r="B36" s="246"/>
      <c r="C36" s="246"/>
      <c r="D36" s="246"/>
      <c r="E36" s="246"/>
      <c r="F36" s="247"/>
      <c r="G36" s="35">
        <f>IFERROR(IF(AND(ISNUMBER($G$21)=TRUE,$G$21&gt;=0),IF(SUM($G$19:$G$20)&gt;Seuil_MLNU,IF(ROUND(IF(AND(EXACT(UPPER($G$15),UPPER(Menus!$A$2)),ISBLANK($G$18)=FALSE,ISBLANK($G$19)=FALSE,ISBLANK($G$20)=FALSE,ISBLANK($G$28)=FALSE,ISBLANK($G$29)=FALSE,EXACT(UPPER($G$16),UPPER(Menus!$A$2))),(Menus!$B$215+(Menus!$B$216*$G$19)+(Menus!$B$217*$G$20))*(1+$G$22)*VLOOKUP($I$10,Tableau_AIPL,3,FALSE)*SUM($G$19:$G$20),0),2)&gt;Menus!$B$229,Menus!$B$229,ROUND(IF(AND(ISNUMBER($G$21)=TRUE,$G$21&gt;=0),IF(SUM($G$19:$G$20)&gt;Seuil_MLNU,IF(AND(EXACT(UPPER($G$15),UPPER(Menus!$A$2)),ISBLANK($G$18)=FALSE,ISBLANK($G$19)=FALSE,ISBLANK($G$20)=FALSE,ISBLANK($G$28)=FALSE,ISBLANK($G$29)=FALSE,EXACT(UPPER($G$16),UPPER(Menus!$A$2))),(Menus!$B$215+(Menus!$B$216*$G$19)+(Menus!$B$217*$G$20))*(1+$G$22)*VLOOKUP($I$10,Tableau_AIPL,3,FALSE)*SUM($G$19:$G$20),0),0),0),2)),0),0),0)</f>
        <v>0</v>
      </c>
      <c r="H36" s="35">
        <f>IFERROR(IF(AND(ISNUMBER($H$21)=TRUE,$H$21&gt;=0),IF(SUM($H$19:$H$20)&gt;Seuil_MLNU,IF(ROUND(IF(OR(EXACT(UPPER($G$4),UPPER(Menus!$A$254)),EXACT(UPPER($G$4),UPPER(Menus!$A$255))),IF(AND(EXACT(UPPER($H$15),UPPER(Menus!$A$2)),ISBLANK($H$18)=FALSE,ISBLANK($H$19)=FALSE,ISBLANK($H$20)=FALSE,ISBLANK($H$28)=FALSE,ISBLANK($H$29)=FALSE,EXACT(UPPER($H$16),UPPER(Menus!$A$2))),(Menus!$B$215+(Menus!$B$216*$H$19)+(Menus!$B$217*$H$20))*(1+$H$22)*VLOOKUP($I$10,Tableau_AIPL,3,FALSE)*SUM($H$19:$H$20),0),0),2)&gt;Menus!$B$229,Menus!$B$229,ROUND(IF(AND(ISNUMBER($H$21)=TRUE,$H$21&gt;=0),IF(SUM($H$19:$H$20)&gt;Seuil_MLNU,IF(OR(EXACT(UPPER($G$4),UPPER(Menus!$A$254)),EXACT(UPPER($G$4),UPPER(Menus!$A$255))),IF(AND(EXACT(UPPER($H$15),UPPER(Menus!$A$2)),ISBLANK($H$18)=FALSE,ISBLANK($H$19)=FALSE,ISBLANK($H$20)=FALSE,ISBLANK($H$28)=FALSE,ISBLANK($H$29)=FALSE,EXACT(UPPER($H$16),UPPER(Menus!$A$2))),(Menus!$B$215+(Menus!$B$216*$H$19)+(Menus!$B$217*$H$20))*(1+$H$22)*VLOOKUP($I$10,Tableau_AIPL,3,FALSE)*SUM($H$19:$H$20),0),0),0),0),2)),0),0),0)</f>
        <v>0</v>
      </c>
      <c r="I36" s="13">
        <f>IFERROR(IF(AND(ISNUMBER($I$21)=TRUE,$I$21&gt;=0),IF(SUM($I$19:$I$20)&gt;Seuil_MLNU,IF(ROUND(IF(EXACT(UPPER($G$4),UPPER(Menus!$A$255)),IF(AND(EXACT(UPPER($I$15),UPPER(Menus!$A$2)),ISBLANK($I$18)=FALSE,ISBLANK($I$19)=FALSE,ISBLANK($I$20)=FALSE,ISBLANK($I$28)=FALSE,ISBLANK($I$29)=FALSE,EXACT(UPPER($I$16),UPPER(Menus!$A$2))),(Menus!$B$215+(Menus!$B$216*$I$19)+(Menus!$B$217*$I$20))*(1+$I$22)*VLOOKUP($I$10,Tableau_AIPL,3,FALSE)*SUM($I$19:$I$20),0),0),2)&gt;Menus!$B$229,Menus!$B$229,ROUND(IF(AND(ISNUMBER($I$21)=TRUE,$I$21&gt;=0),IF(SUM($I$19:$I$20)&gt;Seuil_MLNU,IF(EXACT(UPPER($G$4),UPPER(Menus!$A$255)),IF(AND(EXACT(UPPER($I$15),UPPER(Menus!$A$2)),ISBLANK($I$18)=FALSE,ISBLANK($I$19)=FALSE,ISBLANK($I$20)=FALSE,ISBLANK($I$28)=FALSE,ISBLANK($I$29)=FALSE,EXACT(UPPER($I$16),UPPER(Menus!$A$2))),(Menus!$B$215+(Menus!$B$216*$I$19)+(Menus!$B$217*$I$20))*(1+$I$22)*VLOOKUP($I$10,Tableau_AIPL,3,FALSE)*SUM($I$19:$I$20),0),0),0),0),2)),0),0),0)</f>
        <v>0</v>
      </c>
      <c r="J36" s="59"/>
      <c r="K36" s="51"/>
      <c r="L36" s="51"/>
      <c r="M36" s="51"/>
      <c r="CW36" s="5"/>
      <c r="CX36" s="9"/>
    </row>
    <row r="37" spans="1:103" ht="19.95" customHeight="1" thickBot="1" x14ac:dyDescent="0.35">
      <c r="A37" s="245" t="s">
        <v>487</v>
      </c>
      <c r="B37" s="246"/>
      <c r="C37" s="246"/>
      <c r="D37" s="246"/>
      <c r="E37" s="246"/>
      <c r="F37" s="247"/>
      <c r="G37" s="36">
        <f>IFERROR(ROUND($G$34*$G$36,2),0)</f>
        <v>0</v>
      </c>
      <c r="H37" s="36">
        <f>IFERROR(ROUND($H$34*$H$36,2),0)</f>
        <v>0</v>
      </c>
      <c r="I37" s="14">
        <f>IFERROR(ROUND($I$34*$I$36,2),0)</f>
        <v>0</v>
      </c>
      <c r="K37" s="51"/>
      <c r="L37" s="51"/>
      <c r="M37" s="51"/>
      <c r="N37" s="43"/>
      <c r="CW37" s="5"/>
      <c r="CX37" s="9"/>
    </row>
    <row r="38" spans="1:103" ht="3" customHeight="1" thickBot="1" x14ac:dyDescent="0.35">
      <c r="A38" s="248"/>
      <c r="B38" s="249"/>
      <c r="C38" s="249"/>
      <c r="D38" s="249"/>
      <c r="E38" s="249"/>
      <c r="F38" s="249"/>
      <c r="G38" s="249"/>
      <c r="H38" s="249"/>
      <c r="I38" s="250"/>
      <c r="K38" s="51"/>
      <c r="L38" s="51"/>
      <c r="M38" s="51"/>
      <c r="CW38" s="5"/>
      <c r="CX38" s="9"/>
    </row>
    <row r="39" spans="1:103" ht="16.2" thickBot="1" x14ac:dyDescent="0.35">
      <c r="A39" s="257" t="s">
        <v>133</v>
      </c>
      <c r="B39" s="258"/>
      <c r="C39" s="258"/>
      <c r="D39" s="258"/>
      <c r="E39" s="258"/>
      <c r="F39" s="258"/>
      <c r="G39" s="258"/>
      <c r="H39" s="258"/>
      <c r="I39" s="259"/>
      <c r="K39" s="51"/>
      <c r="L39" s="51"/>
      <c r="M39" s="51"/>
      <c r="CW39" s="5"/>
      <c r="CX39" s="9"/>
    </row>
    <row r="40" spans="1:103" ht="16.2" thickBot="1" x14ac:dyDescent="0.35">
      <c r="A40" s="251" t="s">
        <v>115</v>
      </c>
      <c r="B40" s="252"/>
      <c r="C40" s="252"/>
      <c r="D40" s="252"/>
      <c r="E40" s="252"/>
      <c r="F40" s="252"/>
      <c r="G40" s="252"/>
      <c r="H40" s="252"/>
      <c r="I40" s="253"/>
      <c r="J40" s="46"/>
      <c r="CW40" s="5"/>
      <c r="CX40" s="9"/>
    </row>
    <row r="41" spans="1:103" ht="79.95" customHeight="1" thickBot="1" x14ac:dyDescent="0.35">
      <c r="A41" s="309"/>
      <c r="B41" s="310"/>
      <c r="C41" s="310"/>
      <c r="D41" s="310"/>
      <c r="E41" s="310"/>
      <c r="F41" s="310"/>
      <c r="G41" s="310"/>
      <c r="H41" s="310"/>
      <c r="I41" s="311"/>
      <c r="J41" s="45"/>
      <c r="CW41" s="5"/>
      <c r="CX41" s="9"/>
    </row>
    <row r="42" spans="1:103" ht="30" customHeight="1" thickBot="1" x14ac:dyDescent="0.35">
      <c r="A42" s="312" t="s">
        <v>126</v>
      </c>
      <c r="B42" s="313"/>
      <c r="C42" s="313"/>
      <c r="D42" s="313"/>
      <c r="E42" s="313"/>
      <c r="F42" s="313"/>
      <c r="G42" s="313"/>
      <c r="H42" s="313"/>
      <c r="I42" s="314"/>
      <c r="CV42" s="10"/>
      <c r="CW42" s="5"/>
      <c r="CX42" s="8"/>
    </row>
    <row r="43" spans="1:103" ht="12" customHeight="1" x14ac:dyDescent="0.3">
      <c r="A43" s="315"/>
      <c r="B43" s="316"/>
      <c r="C43" s="316"/>
      <c r="D43" s="316"/>
      <c r="E43" s="316"/>
      <c r="F43" s="316"/>
      <c r="G43" s="227">
        <f ca="1">TODAY()</f>
        <v>45810</v>
      </c>
      <c r="H43" s="228"/>
      <c r="I43" s="229"/>
      <c r="CV43" s="10"/>
      <c r="CW43" s="5"/>
      <c r="CX43" s="8"/>
      <c r="CY43" s="10"/>
    </row>
    <row r="44" spans="1:103" s="10" customFormat="1" ht="12" customHeight="1" x14ac:dyDescent="0.3">
      <c r="A44" s="317"/>
      <c r="B44" s="318"/>
      <c r="C44" s="318"/>
      <c r="D44" s="318"/>
      <c r="E44" s="318"/>
      <c r="F44" s="318"/>
      <c r="G44" s="230"/>
      <c r="H44" s="231"/>
      <c r="I44" s="232"/>
      <c r="CW44" s="5"/>
      <c r="CX44" s="8"/>
    </row>
    <row r="45" spans="1:103" s="10" customFormat="1" ht="12" customHeight="1" thickBot="1" x14ac:dyDescent="0.35">
      <c r="A45" s="319"/>
      <c r="B45" s="320"/>
      <c r="C45" s="320"/>
      <c r="D45" s="320"/>
      <c r="E45" s="320"/>
      <c r="F45" s="320"/>
      <c r="G45" s="230"/>
      <c r="H45" s="231"/>
      <c r="I45" s="232"/>
      <c r="CW45" s="5"/>
      <c r="CX45" s="8"/>
    </row>
    <row r="46" spans="1:103" s="10" customFormat="1" ht="15.6" customHeight="1" thickBot="1" x14ac:dyDescent="0.35">
      <c r="A46" s="307" t="s">
        <v>1</v>
      </c>
      <c r="B46" s="308"/>
      <c r="C46" s="308"/>
      <c r="D46" s="308"/>
      <c r="E46" s="308"/>
      <c r="F46" s="308"/>
      <c r="G46" s="230"/>
      <c r="H46" s="231"/>
      <c r="I46" s="232"/>
      <c r="CW46" s="5"/>
      <c r="CX46" s="8"/>
    </row>
    <row r="47" spans="1:103" s="10" customFormat="1" ht="15" customHeight="1" x14ac:dyDescent="0.3">
      <c r="A47" s="239"/>
      <c r="B47" s="240"/>
      <c r="C47" s="240"/>
      <c r="D47" s="240"/>
      <c r="E47" s="240"/>
      <c r="F47" s="241"/>
      <c r="G47" s="230"/>
      <c r="H47" s="231"/>
      <c r="I47" s="232"/>
      <c r="CW47" s="5"/>
      <c r="CX47" s="8"/>
    </row>
    <row r="48" spans="1:103" s="10" customFormat="1" ht="15" customHeight="1" thickBot="1" x14ac:dyDescent="0.35">
      <c r="A48" s="242"/>
      <c r="B48" s="243"/>
      <c r="C48" s="243"/>
      <c r="D48" s="243"/>
      <c r="E48" s="243"/>
      <c r="F48" s="244"/>
      <c r="G48" s="233"/>
      <c r="H48" s="234"/>
      <c r="I48" s="235"/>
      <c r="CW48" s="5"/>
      <c r="CX48" s="8"/>
    </row>
    <row r="49" spans="1:103" s="10" customFormat="1" ht="15.6" customHeight="1" thickBot="1" x14ac:dyDescent="0.35">
      <c r="A49" s="254" t="s">
        <v>116</v>
      </c>
      <c r="B49" s="255"/>
      <c r="C49" s="255"/>
      <c r="D49" s="255"/>
      <c r="E49" s="255"/>
      <c r="F49" s="256"/>
      <c r="G49" s="254" t="s">
        <v>122</v>
      </c>
      <c r="H49" s="255"/>
      <c r="I49" s="256"/>
      <c r="CW49" s="5"/>
      <c r="CX49" s="8"/>
    </row>
    <row r="50" spans="1:103" s="10" customFormat="1" ht="15" customHeight="1" thickBot="1" x14ac:dyDescent="0.35">
      <c r="A50" s="324" t="s">
        <v>132</v>
      </c>
      <c r="B50" s="325"/>
      <c r="C50" s="325"/>
      <c r="D50" s="325"/>
      <c r="E50" s="325"/>
      <c r="F50" s="325"/>
      <c r="G50" s="325"/>
      <c r="H50" s="325"/>
      <c r="I50" s="326"/>
      <c r="CW50" s="5"/>
      <c r="CX50" s="8"/>
    </row>
    <row r="51" spans="1:103" s="10" customFormat="1" ht="15" customHeight="1" thickBot="1" x14ac:dyDescent="0.35">
      <c r="A51" s="321" t="s">
        <v>115</v>
      </c>
      <c r="B51" s="322"/>
      <c r="C51" s="322"/>
      <c r="D51" s="322"/>
      <c r="E51" s="322"/>
      <c r="F51" s="322"/>
      <c r="G51" s="322"/>
      <c r="H51" s="322"/>
      <c r="I51" s="323"/>
      <c r="CW51" s="5"/>
      <c r="CX51" s="8"/>
    </row>
    <row r="52" spans="1:103" s="10" customFormat="1" ht="79.95" customHeight="1" thickBot="1" x14ac:dyDescent="0.35">
      <c r="A52" s="309"/>
      <c r="B52" s="310"/>
      <c r="C52" s="310"/>
      <c r="D52" s="310"/>
      <c r="E52" s="310"/>
      <c r="F52" s="310"/>
      <c r="G52" s="310"/>
      <c r="H52" s="310"/>
      <c r="I52" s="311"/>
      <c r="CW52" s="5"/>
      <c r="CX52" s="8"/>
    </row>
    <row r="53" spans="1:103" s="10" customFormat="1" ht="30" customHeight="1" thickBot="1" x14ac:dyDescent="0.35">
      <c r="A53" s="301" t="s">
        <v>126</v>
      </c>
      <c r="B53" s="302"/>
      <c r="C53" s="302"/>
      <c r="D53" s="302"/>
      <c r="E53" s="302"/>
      <c r="F53" s="302"/>
      <c r="G53" s="302"/>
      <c r="H53" s="302"/>
      <c r="I53" s="303"/>
      <c r="CW53" s="5"/>
      <c r="CX53" s="8"/>
    </row>
    <row r="54" spans="1:103" s="10" customFormat="1" ht="12" customHeight="1" x14ac:dyDescent="0.3">
      <c r="A54" s="315"/>
      <c r="B54" s="316"/>
      <c r="C54" s="316"/>
      <c r="D54" s="316"/>
      <c r="E54" s="316"/>
      <c r="F54" s="316"/>
      <c r="G54" s="227">
        <f ca="1">TODAY()</f>
        <v>45810</v>
      </c>
      <c r="H54" s="228"/>
      <c r="I54" s="229"/>
      <c r="CW54" s="5"/>
      <c r="CX54" s="8"/>
    </row>
    <row r="55" spans="1:103" s="10" customFormat="1" ht="12" customHeight="1" x14ac:dyDescent="0.3">
      <c r="A55" s="317"/>
      <c r="B55" s="318"/>
      <c r="C55" s="318"/>
      <c r="D55" s="318"/>
      <c r="E55" s="318"/>
      <c r="F55" s="318"/>
      <c r="G55" s="230"/>
      <c r="H55" s="231"/>
      <c r="I55" s="232"/>
      <c r="CV55" s="11"/>
      <c r="CW55" s="5"/>
      <c r="CX55" s="8"/>
    </row>
    <row r="56" spans="1:103" s="10" customFormat="1" ht="12" customHeight="1" thickBot="1" x14ac:dyDescent="0.35">
      <c r="A56" s="319"/>
      <c r="B56" s="320"/>
      <c r="C56" s="320"/>
      <c r="D56" s="320"/>
      <c r="E56" s="320"/>
      <c r="F56" s="320"/>
      <c r="G56" s="230"/>
      <c r="H56" s="231"/>
      <c r="I56" s="232"/>
      <c r="CV56" s="11"/>
      <c r="CW56" s="5"/>
      <c r="CX56" s="8"/>
    </row>
    <row r="57" spans="1:103" s="10" customFormat="1" ht="15" customHeight="1" thickBot="1" x14ac:dyDescent="0.35">
      <c r="A57" s="237" t="s">
        <v>1</v>
      </c>
      <c r="B57" s="238"/>
      <c r="C57" s="238"/>
      <c r="D57" s="238"/>
      <c r="E57" s="238"/>
      <c r="F57" s="238"/>
      <c r="G57" s="230"/>
      <c r="H57" s="231"/>
      <c r="I57" s="232"/>
      <c r="CV57" s="1"/>
      <c r="CW57" s="5"/>
      <c r="CX57" s="8"/>
    </row>
    <row r="58" spans="1:103" s="10" customFormat="1" ht="15" customHeight="1" x14ac:dyDescent="0.3">
      <c r="A58" s="239"/>
      <c r="B58" s="240"/>
      <c r="C58" s="240"/>
      <c r="D58" s="240"/>
      <c r="E58" s="240"/>
      <c r="F58" s="241"/>
      <c r="G58" s="230"/>
      <c r="H58" s="231"/>
      <c r="I58" s="232"/>
      <c r="CV58" s="1"/>
      <c r="CW58" s="5"/>
      <c r="CX58" s="8"/>
    </row>
    <row r="59" spans="1:103" s="10" customFormat="1" ht="15" customHeight="1" thickBot="1" x14ac:dyDescent="0.35">
      <c r="A59" s="242"/>
      <c r="B59" s="243"/>
      <c r="C59" s="243"/>
      <c r="D59" s="243"/>
      <c r="E59" s="243"/>
      <c r="F59" s="244"/>
      <c r="G59" s="233"/>
      <c r="H59" s="234"/>
      <c r="I59" s="235"/>
      <c r="CV59" s="1"/>
      <c r="CW59" s="5"/>
      <c r="CX59" s="8"/>
      <c r="CY59" s="11"/>
    </row>
    <row r="60" spans="1:103" s="10" customFormat="1" ht="15" customHeight="1" thickBot="1" x14ac:dyDescent="0.35">
      <c r="A60" s="298" t="s">
        <v>116</v>
      </c>
      <c r="B60" s="299"/>
      <c r="C60" s="299"/>
      <c r="D60" s="299"/>
      <c r="E60" s="299"/>
      <c r="F60" s="300"/>
      <c r="G60" s="298" t="s">
        <v>122</v>
      </c>
      <c r="H60" s="299"/>
      <c r="I60" s="300"/>
      <c r="CV60" s="1"/>
      <c r="CW60" s="12"/>
      <c r="CX60" s="8"/>
    </row>
    <row r="61" spans="1:103" s="10" customFormat="1" ht="15" customHeight="1" thickBot="1" x14ac:dyDescent="0.35">
      <c r="A61" s="263" t="s">
        <v>131</v>
      </c>
      <c r="B61" s="264"/>
      <c r="C61" s="264"/>
      <c r="D61" s="264"/>
      <c r="E61" s="264"/>
      <c r="F61" s="264"/>
      <c r="G61" s="264"/>
      <c r="H61" s="264"/>
      <c r="I61" s="265"/>
      <c r="CV61" s="1"/>
      <c r="CW61" s="12"/>
      <c r="CX61" s="8"/>
      <c r="CY61" s="1"/>
    </row>
    <row r="62" spans="1:103" ht="16.2" thickBot="1" x14ac:dyDescent="0.35">
      <c r="A62" s="266" t="s">
        <v>115</v>
      </c>
      <c r="B62" s="267"/>
      <c r="C62" s="267"/>
      <c r="D62" s="267"/>
      <c r="E62" s="267"/>
      <c r="F62" s="267"/>
      <c r="G62" s="267"/>
      <c r="H62" s="267"/>
      <c r="I62" s="268"/>
      <c r="CW62" s="5"/>
      <c r="CX62" s="8"/>
    </row>
    <row r="63" spans="1:103" ht="79.95" customHeight="1" thickBot="1" x14ac:dyDescent="0.35">
      <c r="A63" s="269"/>
      <c r="B63" s="270"/>
      <c r="C63" s="270"/>
      <c r="D63" s="270"/>
      <c r="E63" s="270"/>
      <c r="F63" s="270"/>
      <c r="G63" s="270"/>
      <c r="H63" s="270"/>
      <c r="I63" s="271"/>
      <c r="CW63" s="5"/>
      <c r="CX63" s="8"/>
    </row>
    <row r="64" spans="1:103" ht="30" customHeight="1" thickBot="1" x14ac:dyDescent="0.35">
      <c r="A64" s="272" t="s">
        <v>126</v>
      </c>
      <c r="B64" s="273"/>
      <c r="C64" s="273"/>
      <c r="D64" s="273"/>
      <c r="E64" s="273"/>
      <c r="F64" s="273"/>
      <c r="G64" s="273"/>
      <c r="H64" s="273"/>
      <c r="I64" s="274"/>
      <c r="CW64" s="5"/>
      <c r="CX64" s="8"/>
    </row>
    <row r="65" spans="1:102" ht="12" customHeight="1" x14ac:dyDescent="0.3">
      <c r="A65" s="275"/>
      <c r="B65" s="276"/>
      <c r="C65" s="276"/>
      <c r="D65" s="276"/>
      <c r="E65" s="276"/>
      <c r="F65" s="276"/>
      <c r="G65" s="289">
        <f ca="1">TODAY()</f>
        <v>45810</v>
      </c>
      <c r="H65" s="290"/>
      <c r="I65" s="291"/>
      <c r="CW65" s="5"/>
      <c r="CX65" s="8"/>
    </row>
    <row r="66" spans="1:102" ht="12" customHeight="1" x14ac:dyDescent="0.3">
      <c r="A66" s="277"/>
      <c r="B66" s="278"/>
      <c r="C66" s="278"/>
      <c r="D66" s="278"/>
      <c r="E66" s="278"/>
      <c r="F66" s="278"/>
      <c r="G66" s="292"/>
      <c r="H66" s="293"/>
      <c r="I66" s="294"/>
      <c r="CW66" s="5"/>
      <c r="CX66" s="8"/>
    </row>
    <row r="67" spans="1:102" ht="12" customHeight="1" thickBot="1" x14ac:dyDescent="0.35">
      <c r="A67" s="279"/>
      <c r="B67" s="280"/>
      <c r="C67" s="280"/>
      <c r="D67" s="280"/>
      <c r="E67" s="280"/>
      <c r="F67" s="280"/>
      <c r="G67" s="292"/>
      <c r="H67" s="293"/>
      <c r="I67" s="294"/>
      <c r="CW67" s="5"/>
      <c r="CX67" s="8"/>
    </row>
    <row r="68" spans="1:102" ht="15" customHeight="1" thickBot="1" x14ac:dyDescent="0.35">
      <c r="A68" s="281" t="s">
        <v>1</v>
      </c>
      <c r="B68" s="282"/>
      <c r="C68" s="282"/>
      <c r="D68" s="282"/>
      <c r="E68" s="282"/>
      <c r="F68" s="282"/>
      <c r="G68" s="292"/>
      <c r="H68" s="293"/>
      <c r="I68" s="294"/>
      <c r="CW68" s="5"/>
      <c r="CX68" s="8"/>
    </row>
    <row r="69" spans="1:102" ht="15" customHeight="1" x14ac:dyDescent="0.3">
      <c r="A69" s="283"/>
      <c r="B69" s="284"/>
      <c r="C69" s="284"/>
      <c r="D69" s="284"/>
      <c r="E69" s="284"/>
      <c r="F69" s="285"/>
      <c r="G69" s="292"/>
      <c r="H69" s="293"/>
      <c r="I69" s="294"/>
      <c r="CW69" s="5"/>
      <c r="CX69" s="8"/>
    </row>
    <row r="70" spans="1:102" ht="15" customHeight="1" thickBot="1" x14ac:dyDescent="0.35">
      <c r="A70" s="286"/>
      <c r="B70" s="287"/>
      <c r="C70" s="287"/>
      <c r="D70" s="287"/>
      <c r="E70" s="287"/>
      <c r="F70" s="288"/>
      <c r="G70" s="295"/>
      <c r="H70" s="296"/>
      <c r="I70" s="297"/>
      <c r="CW70" s="5"/>
      <c r="CX70" s="8"/>
    </row>
    <row r="71" spans="1:102" ht="15" customHeight="1" thickBot="1" x14ac:dyDescent="0.35">
      <c r="A71" s="260" t="s">
        <v>116</v>
      </c>
      <c r="B71" s="261"/>
      <c r="C71" s="261"/>
      <c r="D71" s="261"/>
      <c r="E71" s="261"/>
      <c r="F71" s="262"/>
      <c r="G71" s="260" t="s">
        <v>122</v>
      </c>
      <c r="H71" s="261"/>
      <c r="I71" s="262"/>
      <c r="CW71" s="5"/>
      <c r="CX71" s="8"/>
    </row>
    <row r="72" spans="1:102" x14ac:dyDescent="0.3">
      <c r="CW72" s="5">
        <v>455</v>
      </c>
      <c r="CX72" s="8">
        <v>0</v>
      </c>
    </row>
    <row r="73" spans="1:102" x14ac:dyDescent="0.3">
      <c r="CW73" s="5">
        <v>456</v>
      </c>
      <c r="CX73" s="8">
        <v>0</v>
      </c>
    </row>
    <row r="74" spans="1:102" x14ac:dyDescent="0.3">
      <c r="CW74" s="5">
        <v>457</v>
      </c>
      <c r="CX74" s="8">
        <v>0</v>
      </c>
    </row>
    <row r="75" spans="1:102" x14ac:dyDescent="0.3">
      <c r="CW75" s="5">
        <v>458</v>
      </c>
      <c r="CX75" s="8">
        <v>60</v>
      </c>
    </row>
    <row r="76" spans="1:102" x14ac:dyDescent="0.3">
      <c r="CW76" s="5">
        <v>459</v>
      </c>
      <c r="CX76" s="8">
        <v>60</v>
      </c>
    </row>
    <row r="77" spans="1:102" x14ac:dyDescent="0.3">
      <c r="CW77" s="5">
        <v>460</v>
      </c>
      <c r="CX77" s="8">
        <v>200</v>
      </c>
    </row>
    <row r="78" spans="1:102" x14ac:dyDescent="0.3">
      <c r="CW78" s="5">
        <v>461</v>
      </c>
      <c r="CX78" s="8">
        <v>240</v>
      </c>
    </row>
    <row r="79" spans="1:102" x14ac:dyDescent="0.3">
      <c r="CW79" s="5">
        <v>551</v>
      </c>
      <c r="CX79" s="8">
        <v>0</v>
      </c>
    </row>
    <row r="80" spans="1:102" x14ac:dyDescent="0.3">
      <c r="CW80" s="5">
        <v>650</v>
      </c>
      <c r="CX80" s="8">
        <v>0</v>
      </c>
    </row>
    <row r="81" spans="101:102" x14ac:dyDescent="0.3">
      <c r="CW81" s="5">
        <v>651</v>
      </c>
      <c r="CX81" s="8">
        <v>40</v>
      </c>
    </row>
    <row r="82" spans="101:102" x14ac:dyDescent="0.3">
      <c r="CW82" s="5">
        <v>652</v>
      </c>
      <c r="CX82" s="8">
        <v>200</v>
      </c>
    </row>
    <row r="83" spans="101:102" x14ac:dyDescent="0.3">
      <c r="CW83" s="5">
        <v>653</v>
      </c>
      <c r="CX83" s="8">
        <v>140</v>
      </c>
    </row>
    <row r="84" spans="101:102" x14ac:dyDescent="0.3">
      <c r="CW84" s="5">
        <v>654</v>
      </c>
      <c r="CX84" s="8">
        <v>200</v>
      </c>
    </row>
    <row r="85" spans="101:102" x14ac:dyDescent="0.3">
      <c r="CW85" s="5">
        <v>655</v>
      </c>
      <c r="CX85" s="8">
        <v>40</v>
      </c>
    </row>
    <row r="86" spans="101:102" x14ac:dyDescent="0.3">
      <c r="CW86" s="5">
        <v>656</v>
      </c>
      <c r="CX86" s="8">
        <v>140</v>
      </c>
    </row>
    <row r="87" spans="101:102" x14ac:dyDescent="0.3">
      <c r="CW87" s="5">
        <v>657</v>
      </c>
      <c r="CX87" s="8">
        <v>140</v>
      </c>
    </row>
    <row r="88" spans="101:102" x14ac:dyDescent="0.3">
      <c r="CW88" s="5">
        <v>658</v>
      </c>
      <c r="CX88" s="8">
        <v>220</v>
      </c>
    </row>
    <row r="89" spans="101:102" x14ac:dyDescent="0.3">
      <c r="CW89" s="5">
        <v>659</v>
      </c>
      <c r="CX89" s="8">
        <v>280</v>
      </c>
    </row>
    <row r="90" spans="101:102" x14ac:dyDescent="0.3">
      <c r="CW90" s="5">
        <v>660</v>
      </c>
      <c r="CX90" s="8">
        <v>160</v>
      </c>
    </row>
    <row r="91" spans="101:102" x14ac:dyDescent="0.3">
      <c r="CW91" s="5">
        <v>661</v>
      </c>
      <c r="CX91" s="8">
        <v>40</v>
      </c>
    </row>
    <row r="92" spans="101:102" x14ac:dyDescent="0.3">
      <c r="CW92" s="5">
        <v>662</v>
      </c>
      <c r="CX92" s="8">
        <v>0</v>
      </c>
    </row>
    <row r="93" spans="101:102" x14ac:dyDescent="0.3">
      <c r="CW93" s="5">
        <v>750</v>
      </c>
      <c r="CX93" s="8">
        <v>0</v>
      </c>
    </row>
    <row r="94" spans="101:102" x14ac:dyDescent="0.3">
      <c r="CW94" s="5">
        <v>751</v>
      </c>
      <c r="CX94" s="8">
        <v>40</v>
      </c>
    </row>
    <row r="95" spans="101:102" x14ac:dyDescent="0.3">
      <c r="CW95" s="5">
        <v>752</v>
      </c>
      <c r="CX95" s="8">
        <v>220</v>
      </c>
    </row>
    <row r="96" spans="101:102" x14ac:dyDescent="0.3">
      <c r="CW96" s="5">
        <v>753</v>
      </c>
      <c r="CX96" s="8">
        <v>280</v>
      </c>
    </row>
    <row r="97" spans="101:102" x14ac:dyDescent="0.3">
      <c r="CW97" s="5">
        <v>754</v>
      </c>
      <c r="CX97" s="8">
        <v>80</v>
      </c>
    </row>
    <row r="98" spans="101:102" x14ac:dyDescent="0.3">
      <c r="CW98" s="5">
        <v>755</v>
      </c>
      <c r="CX98" s="8">
        <v>60</v>
      </c>
    </row>
    <row r="99" spans="101:102" x14ac:dyDescent="0.3">
      <c r="CW99" s="5">
        <v>756</v>
      </c>
      <c r="CX99" s="8">
        <v>260</v>
      </c>
    </row>
    <row r="100" spans="101:102" x14ac:dyDescent="0.3">
      <c r="CW100" s="5">
        <v>757</v>
      </c>
      <c r="CX100" s="8">
        <v>260</v>
      </c>
    </row>
    <row r="101" spans="101:102" x14ac:dyDescent="0.3">
      <c r="CW101" s="5">
        <v>758</v>
      </c>
      <c r="CX101" s="8">
        <v>280</v>
      </c>
    </row>
    <row r="102" spans="101:102" x14ac:dyDescent="0.3">
      <c r="CW102" s="5">
        <v>850</v>
      </c>
      <c r="CX102" s="8">
        <v>0</v>
      </c>
    </row>
    <row r="103" spans="101:102" x14ac:dyDescent="0.3">
      <c r="CW103" s="5">
        <v>851</v>
      </c>
      <c r="CX103" s="8">
        <v>0</v>
      </c>
    </row>
    <row r="104" spans="101:102" x14ac:dyDescent="0.3">
      <c r="CW104" s="5">
        <v>852</v>
      </c>
      <c r="CX104" s="8">
        <v>0</v>
      </c>
    </row>
    <row r="105" spans="101:102" x14ac:dyDescent="0.3">
      <c r="CW105" s="5">
        <v>853</v>
      </c>
      <c r="CX105" s="8">
        <v>0</v>
      </c>
    </row>
    <row r="106" spans="101:102" x14ac:dyDescent="0.3">
      <c r="CW106" s="5">
        <v>854</v>
      </c>
      <c r="CX106" s="8">
        <v>0</v>
      </c>
    </row>
    <row r="107" spans="101:102" x14ac:dyDescent="0.3">
      <c r="CW107" s="5">
        <v>855</v>
      </c>
      <c r="CX107" s="8">
        <v>0</v>
      </c>
    </row>
    <row r="108" spans="101:102" x14ac:dyDescent="0.3">
      <c r="CW108" s="5">
        <v>856</v>
      </c>
      <c r="CX108" s="8">
        <v>60</v>
      </c>
    </row>
    <row r="109" spans="101:102" x14ac:dyDescent="0.3">
      <c r="CW109" s="5">
        <v>857</v>
      </c>
      <c r="CX109" s="8">
        <v>80</v>
      </c>
    </row>
    <row r="110" spans="101:102" x14ac:dyDescent="0.3">
      <c r="CW110" s="5">
        <v>858</v>
      </c>
      <c r="CX110" s="8">
        <v>100</v>
      </c>
    </row>
    <row r="111" spans="101:102" x14ac:dyDescent="0.3">
      <c r="CW111" s="5">
        <v>859</v>
      </c>
      <c r="CX111" s="8">
        <v>180</v>
      </c>
    </row>
    <row r="112" spans="101:102" x14ac:dyDescent="0.3">
      <c r="CW112" s="5">
        <v>860</v>
      </c>
      <c r="CX112" s="8">
        <v>260</v>
      </c>
    </row>
    <row r="113" spans="101:102" x14ac:dyDescent="0.3">
      <c r="CW113" s="5">
        <v>861</v>
      </c>
      <c r="CX113" s="8">
        <v>240</v>
      </c>
    </row>
    <row r="114" spans="101:102" x14ac:dyDescent="0.3">
      <c r="CW114" s="5">
        <v>862</v>
      </c>
      <c r="CX114" s="8">
        <v>280</v>
      </c>
    </row>
    <row r="115" spans="101:102" x14ac:dyDescent="0.3">
      <c r="CW115" s="5">
        <v>863</v>
      </c>
      <c r="CX115" s="8">
        <v>280</v>
      </c>
    </row>
    <row r="116" spans="101:102" x14ac:dyDescent="0.3">
      <c r="CW116" s="5">
        <v>864</v>
      </c>
      <c r="CX116" s="8">
        <v>280</v>
      </c>
    </row>
    <row r="117" spans="101:102" x14ac:dyDescent="0.3">
      <c r="CW117" s="5">
        <v>865</v>
      </c>
      <c r="CX117" s="8">
        <v>280</v>
      </c>
    </row>
    <row r="118" spans="101:102" x14ac:dyDescent="0.3">
      <c r="CW118" s="5">
        <v>866</v>
      </c>
      <c r="CX118" s="8">
        <v>280</v>
      </c>
    </row>
    <row r="119" spans="101:102" x14ac:dyDescent="0.3">
      <c r="CW119" s="5">
        <v>867</v>
      </c>
      <c r="CX119" s="8">
        <v>280</v>
      </c>
    </row>
    <row r="120" spans="101:102" x14ac:dyDescent="0.3">
      <c r="CW120" s="5">
        <v>868</v>
      </c>
      <c r="CX120" s="8">
        <v>280</v>
      </c>
    </row>
    <row r="121" spans="101:102" x14ac:dyDescent="0.3">
      <c r="CW121" s="5">
        <v>869</v>
      </c>
      <c r="CX121" s="8">
        <v>280</v>
      </c>
    </row>
    <row r="122" spans="101:102" x14ac:dyDescent="0.3">
      <c r="CW122" s="5">
        <v>870</v>
      </c>
      <c r="CX122" s="8">
        <v>280</v>
      </c>
    </row>
    <row r="123" spans="101:102" x14ac:dyDescent="0.3">
      <c r="CW123" s="5">
        <v>871</v>
      </c>
      <c r="CX123" s="8">
        <v>280</v>
      </c>
    </row>
    <row r="124" spans="101:102" x14ac:dyDescent="0.3">
      <c r="CW124" s="5">
        <v>872</v>
      </c>
      <c r="CX124" s="8">
        <v>280</v>
      </c>
    </row>
    <row r="125" spans="101:102" x14ac:dyDescent="0.3">
      <c r="CW125" s="5">
        <v>873</v>
      </c>
      <c r="CX125" s="8">
        <v>280</v>
      </c>
    </row>
    <row r="126" spans="101:102" x14ac:dyDescent="0.3">
      <c r="CW126" s="5">
        <v>874</v>
      </c>
      <c r="CX126" s="8">
        <v>280</v>
      </c>
    </row>
    <row r="127" spans="101:102" x14ac:dyDescent="0.3">
      <c r="CW127" s="5">
        <v>875</v>
      </c>
      <c r="CX127" s="8">
        <v>280</v>
      </c>
    </row>
    <row r="128" spans="101:102" x14ac:dyDescent="0.3">
      <c r="CW128" s="5">
        <v>876</v>
      </c>
      <c r="CX128" s="8">
        <v>280</v>
      </c>
    </row>
    <row r="129" spans="101:102" x14ac:dyDescent="0.3">
      <c r="CW129" s="5">
        <v>877</v>
      </c>
      <c r="CX129" s="8">
        <v>280</v>
      </c>
    </row>
    <row r="130" spans="101:102" x14ac:dyDescent="0.3">
      <c r="CW130" s="5">
        <v>878</v>
      </c>
      <c r="CX130" s="8">
        <v>280</v>
      </c>
    </row>
    <row r="131" spans="101:102" x14ac:dyDescent="0.3">
      <c r="CW131" s="5">
        <v>879</v>
      </c>
      <c r="CX131" s="8">
        <v>280</v>
      </c>
    </row>
    <row r="132" spans="101:102" x14ac:dyDescent="0.3">
      <c r="CW132" s="5">
        <v>880</v>
      </c>
      <c r="CX132" s="8">
        <v>280</v>
      </c>
    </row>
    <row r="133" spans="101:102" x14ac:dyDescent="0.3">
      <c r="CW133" s="5">
        <v>881</v>
      </c>
      <c r="CX133" s="8">
        <v>280</v>
      </c>
    </row>
    <row r="134" spans="101:102" x14ac:dyDescent="0.3">
      <c r="CW134" s="5">
        <v>882</v>
      </c>
      <c r="CX134" s="8">
        <v>280</v>
      </c>
    </row>
    <row r="135" spans="101:102" x14ac:dyDescent="0.3">
      <c r="CW135" s="5">
        <v>883</v>
      </c>
      <c r="CX135" s="8">
        <v>280</v>
      </c>
    </row>
    <row r="136" spans="101:102" x14ac:dyDescent="0.3">
      <c r="CW136" s="5">
        <v>884</v>
      </c>
      <c r="CX136" s="8">
        <v>280</v>
      </c>
    </row>
    <row r="137" spans="101:102" x14ac:dyDescent="0.3">
      <c r="CW137" s="5">
        <v>885</v>
      </c>
      <c r="CX137" s="8">
        <v>280</v>
      </c>
    </row>
    <row r="138" spans="101:102" x14ac:dyDescent="0.3">
      <c r="CW138" s="5">
        <v>886</v>
      </c>
      <c r="CX138" s="8">
        <v>280</v>
      </c>
    </row>
    <row r="139" spans="101:102" x14ac:dyDescent="0.3">
      <c r="CW139" s="5">
        <v>887</v>
      </c>
      <c r="CX139" s="8">
        <v>280</v>
      </c>
    </row>
    <row r="140" spans="101:102" x14ac:dyDescent="0.3">
      <c r="CW140" s="5">
        <v>888</v>
      </c>
      <c r="CX140" s="8">
        <v>280</v>
      </c>
    </row>
    <row r="141" spans="101:102" x14ac:dyDescent="0.3">
      <c r="CW141" s="5">
        <v>889</v>
      </c>
      <c r="CX141" s="8">
        <v>240</v>
      </c>
    </row>
    <row r="142" spans="101:102" x14ac:dyDescent="0.3">
      <c r="CW142" s="5">
        <v>890</v>
      </c>
      <c r="CX142" s="8">
        <v>280</v>
      </c>
    </row>
    <row r="143" spans="101:102" x14ac:dyDescent="0.3">
      <c r="CW143" s="5">
        <v>891</v>
      </c>
      <c r="CX143" s="8">
        <v>280</v>
      </c>
    </row>
    <row r="144" spans="101:102" x14ac:dyDescent="0.3">
      <c r="CW144" s="5">
        <v>892</v>
      </c>
      <c r="CX144" s="8">
        <v>280</v>
      </c>
    </row>
    <row r="145" spans="101:102" x14ac:dyDescent="0.3">
      <c r="CW145" s="5">
        <v>950</v>
      </c>
      <c r="CX145" s="8">
        <v>280</v>
      </c>
    </row>
    <row r="146" spans="101:102" x14ac:dyDescent="0.3">
      <c r="CW146" s="5">
        <v>951</v>
      </c>
      <c r="CX146" s="8">
        <v>280</v>
      </c>
    </row>
    <row r="147" spans="101:102" x14ac:dyDescent="0.3">
      <c r="CW147" s="5">
        <v>952</v>
      </c>
      <c r="CX147" s="8">
        <v>280</v>
      </c>
    </row>
    <row r="148" spans="101:102" x14ac:dyDescent="0.3">
      <c r="CW148" s="5">
        <v>953</v>
      </c>
      <c r="CX148" s="8">
        <v>280</v>
      </c>
    </row>
    <row r="149" spans="101:102" x14ac:dyDescent="0.3">
      <c r="CW149" s="5">
        <v>954</v>
      </c>
      <c r="CX149" s="8">
        <v>280</v>
      </c>
    </row>
    <row r="150" spans="101:102" x14ac:dyDescent="0.3">
      <c r="CW150" s="5">
        <v>955</v>
      </c>
      <c r="CX150" s="8">
        <v>280</v>
      </c>
    </row>
    <row r="151" spans="101:102" x14ac:dyDescent="0.3">
      <c r="CW151" s="5">
        <v>956</v>
      </c>
      <c r="CX151" s="8">
        <v>280</v>
      </c>
    </row>
    <row r="152" spans="101:102" x14ac:dyDescent="0.3">
      <c r="CW152" s="5">
        <v>957</v>
      </c>
      <c r="CX152" s="8">
        <v>280</v>
      </c>
    </row>
    <row r="153" spans="101:102" x14ac:dyDescent="0.3">
      <c r="CW153" s="5">
        <v>960</v>
      </c>
      <c r="CX153" s="8">
        <v>280</v>
      </c>
    </row>
    <row r="154" spans="101:102" x14ac:dyDescent="0.3">
      <c r="CW154" s="5">
        <v>961</v>
      </c>
      <c r="CX154" s="8">
        <v>280</v>
      </c>
    </row>
    <row r="155" spans="101:102" x14ac:dyDescent="0.3">
      <c r="CW155" s="5">
        <v>962</v>
      </c>
      <c r="CX155" s="8">
        <v>280</v>
      </c>
    </row>
    <row r="156" spans="101:102" x14ac:dyDescent="0.3">
      <c r="CW156" s="5">
        <v>963</v>
      </c>
      <c r="CX156" s="8">
        <v>280</v>
      </c>
    </row>
    <row r="157" spans="101:102" x14ac:dyDescent="0.3">
      <c r="CW157" s="5">
        <v>964</v>
      </c>
      <c r="CX157" s="8">
        <v>280</v>
      </c>
    </row>
    <row r="158" spans="101:102" x14ac:dyDescent="0.3">
      <c r="CW158" s="5">
        <v>965</v>
      </c>
      <c r="CX158" s="8">
        <v>280</v>
      </c>
    </row>
    <row r="159" spans="101:102" x14ac:dyDescent="0.3">
      <c r="CW159" s="5">
        <v>966</v>
      </c>
      <c r="CX159" s="8">
        <v>280</v>
      </c>
    </row>
    <row r="160" spans="101:102" x14ac:dyDescent="0.3">
      <c r="CW160" s="5">
        <v>967</v>
      </c>
      <c r="CX160" s="8">
        <v>280</v>
      </c>
    </row>
    <row r="161" spans="101:102" x14ac:dyDescent="0.3">
      <c r="CW161" s="5">
        <v>970</v>
      </c>
      <c r="CX161" s="8">
        <v>280</v>
      </c>
    </row>
    <row r="162" spans="101:102" x14ac:dyDescent="0.3">
      <c r="CW162" s="5">
        <v>980</v>
      </c>
      <c r="CX162" s="8">
        <v>280</v>
      </c>
    </row>
    <row r="163" spans="101:102" x14ac:dyDescent="0.3">
      <c r="CW163" s="5">
        <v>981</v>
      </c>
      <c r="CX163" s="8">
        <v>280</v>
      </c>
    </row>
    <row r="164" spans="101:102" x14ac:dyDescent="0.3">
      <c r="CW164" s="5">
        <v>982</v>
      </c>
      <c r="CX164" s="8">
        <v>280</v>
      </c>
    </row>
    <row r="165" spans="101:102" x14ac:dyDescent="0.3">
      <c r="CW165" s="5">
        <v>983</v>
      </c>
      <c r="CX165" s="8">
        <v>280</v>
      </c>
    </row>
    <row r="166" spans="101:102" x14ac:dyDescent="0.3">
      <c r="CW166" s="5">
        <v>984</v>
      </c>
      <c r="CX166" s="8">
        <v>280</v>
      </c>
    </row>
    <row r="167" spans="101:102" x14ac:dyDescent="0.3">
      <c r="CW167" s="5">
        <v>985</v>
      </c>
      <c r="CX167" s="8">
        <v>280</v>
      </c>
    </row>
    <row r="168" spans="101:102" x14ac:dyDescent="0.3">
      <c r="CW168" s="5">
        <v>986</v>
      </c>
      <c r="CX168" s="8">
        <v>280</v>
      </c>
    </row>
    <row r="169" spans="101:102" x14ac:dyDescent="0.3">
      <c r="CW169" s="5">
        <v>987</v>
      </c>
      <c r="CX169" s="8">
        <v>280</v>
      </c>
    </row>
    <row r="170" spans="101:102" x14ac:dyDescent="0.3">
      <c r="CW170" s="5">
        <v>990</v>
      </c>
      <c r="CX170" s="8">
        <v>280</v>
      </c>
    </row>
    <row r="171" spans="101:102" x14ac:dyDescent="0.3">
      <c r="CW171" s="5">
        <v>995</v>
      </c>
      <c r="CX171" s="8">
        <v>0</v>
      </c>
    </row>
  </sheetData>
  <sheetProtection algorithmName="SHA-512" hashValue="Yd+ZcbwEI+slHf59aIXSY5zetrWSrLu1D+G5Rya0AfSvV+6AI7an2l1C5VpJUolwyTJZu8U5QfMMXPZpDI8Oug==" saltValue="2Ba+5N734zK/VbLC5ddcTg==" spinCount="100000" sheet="1" objects="1" scenarios="1" selectLockedCells="1"/>
  <mergeCells count="74">
    <mergeCell ref="A1:I1"/>
    <mergeCell ref="A6:F6"/>
    <mergeCell ref="A7:F7"/>
    <mergeCell ref="A4:F4"/>
    <mergeCell ref="G6:I6"/>
    <mergeCell ref="G7:I7"/>
    <mergeCell ref="G4:I4"/>
    <mergeCell ref="A5:I5"/>
    <mergeCell ref="H3:I3"/>
    <mergeCell ref="A2:I2"/>
    <mergeCell ref="A60:F60"/>
    <mergeCell ref="G60:I60"/>
    <mergeCell ref="A33:I33"/>
    <mergeCell ref="A53:I53"/>
    <mergeCell ref="A37:F37"/>
    <mergeCell ref="A35:I35"/>
    <mergeCell ref="A46:F46"/>
    <mergeCell ref="A41:I41"/>
    <mergeCell ref="A42:I42"/>
    <mergeCell ref="A43:F45"/>
    <mergeCell ref="G43:I48"/>
    <mergeCell ref="A51:I51"/>
    <mergeCell ref="A52:I52"/>
    <mergeCell ref="A54:F56"/>
    <mergeCell ref="A50:I50"/>
    <mergeCell ref="A71:F71"/>
    <mergeCell ref="G71:I71"/>
    <mergeCell ref="A61:I61"/>
    <mergeCell ref="A62:I62"/>
    <mergeCell ref="A63:I63"/>
    <mergeCell ref="A64:I64"/>
    <mergeCell ref="A65:F67"/>
    <mergeCell ref="A68:F68"/>
    <mergeCell ref="A69:F70"/>
    <mergeCell ref="G65:I70"/>
    <mergeCell ref="G54:I59"/>
    <mergeCell ref="A34:F34"/>
    <mergeCell ref="A57:F57"/>
    <mergeCell ref="A58:F59"/>
    <mergeCell ref="A36:F36"/>
    <mergeCell ref="A38:I38"/>
    <mergeCell ref="A40:I40"/>
    <mergeCell ref="A49:F49"/>
    <mergeCell ref="G49:I49"/>
    <mergeCell ref="A39:I39"/>
    <mergeCell ref="A47:F48"/>
    <mergeCell ref="A19:F19"/>
    <mergeCell ref="A21:F21"/>
    <mergeCell ref="A23:F23"/>
    <mergeCell ref="A32:F32"/>
    <mergeCell ref="A22:F22"/>
    <mergeCell ref="A28:F28"/>
    <mergeCell ref="A29:F29"/>
    <mergeCell ref="A27:I27"/>
    <mergeCell ref="A25:F25"/>
    <mergeCell ref="A20:F20"/>
    <mergeCell ref="A26:F26"/>
    <mergeCell ref="A24:F24"/>
    <mergeCell ref="A30:I30"/>
    <mergeCell ref="A31:F31"/>
    <mergeCell ref="A18:F18"/>
    <mergeCell ref="A3:G3"/>
    <mergeCell ref="A8:F8"/>
    <mergeCell ref="E12:F12"/>
    <mergeCell ref="A10:E10"/>
    <mergeCell ref="G9:I9"/>
    <mergeCell ref="A9:F9"/>
    <mergeCell ref="A11:F11"/>
    <mergeCell ref="A13:F13"/>
    <mergeCell ref="A14:I14"/>
    <mergeCell ref="A15:F15"/>
    <mergeCell ref="A16:F16"/>
    <mergeCell ref="A17:I17"/>
    <mergeCell ref="G8:I8"/>
  </mergeCells>
  <conditionalFormatting sqref="G21">
    <cfRule type="expression" dxfId="10" priority="11">
      <formula>EXACT($G$21,"Valider G18")</formula>
    </cfRule>
  </conditionalFormatting>
  <conditionalFormatting sqref="H21">
    <cfRule type="expression" dxfId="9" priority="10">
      <formula>EXACT($H$21,"Valider H18")</formula>
    </cfRule>
  </conditionalFormatting>
  <conditionalFormatting sqref="I21">
    <cfRule type="expression" dxfId="8" priority="9">
      <formula>EXACT($I$21,"Valider I18")</formula>
    </cfRule>
  </conditionalFormatting>
  <conditionalFormatting sqref="G26">
    <cfRule type="expression" dxfId="7" priority="4">
      <formula>OR(EXACT($G$26,"Valider I10"),EXACT($G$26,"Valider G15"),EXACT($G$26,"Valider G21"))</formula>
    </cfRule>
  </conditionalFormatting>
  <conditionalFormatting sqref="H26">
    <cfRule type="expression" dxfId="6" priority="3">
      <formula>OR(EXACT($H$26,"Valider I10"),EXACT($H$26,"Valider H15"),EXACT($H$26,"Valider H21"))</formula>
    </cfRule>
  </conditionalFormatting>
  <conditionalFormatting sqref="I26">
    <cfRule type="expression" dxfId="5" priority="2">
      <formula>OR(EXACT($I$26,"Valider I10"),EXACT($I$26,"Valider I15"),EXACT($I$26,"Valider I21"))</formula>
    </cfRule>
  </conditionalFormatting>
  <dataValidations xWindow="1308" yWindow="802" count="26">
    <dataValidation type="list" allowBlank="1" showInputMessage="1" showErrorMessage="1" errorTitle="Validation «UA»" error="La valeur inscrite ne correspond aux valeurs pré-établies." sqref="G6:I6" xr:uid="{00000000-0002-0000-0100-000000000000}">
      <formula1>UA</formula1>
    </dataValidation>
    <dataValidation allowBlank="1" showInputMessage="1" showErrorMessage="1" sqref="H23:I23 H31:I31 G32:I32 H26:I26" xr:uid="{00000000-0002-0000-0100-000001000000}"/>
    <dataValidation allowBlank="1" showInputMessage="1" showErrorMessage="1" promptTitle="Information" prompt="La date du jour est inscrite. Il est toutefois possible de modifier la valeur." sqref="G43 G54 G65" xr:uid="{00000000-0002-0000-0100-000002000000}"/>
    <dataValidation type="list" allowBlank="1" showInputMessage="1" showErrorMessage="1" errorTitle="Validation « Zone tarification »" error="La valeur inscrite ne correspond aux valeurs pré-établies." sqref="I10" xr:uid="{00000000-0002-0000-0100-000003000000}">
      <formula1>Zones_de_tarification</formula1>
    </dataValidation>
    <dataValidation type="list" errorStyle="information" allowBlank="1" showInputMessage="1" promptTitle="Code DICA" prompt="Il est possible de saisir le code DICA de votre choix s'il ne se retrouve pas dans le menu déroulant._x000a__x000a_Toutefois, le traitement prescrit doit être une coupe de régénération afin d'être admissible à la mesure d'aide." sqref="I11" xr:uid="{00000000-0002-0000-0100-000004000000}">
      <formula1>Codes_DICA</formula1>
    </dataValidation>
    <dataValidation type="custom" allowBlank="1" showInputMessage="1" showErrorMessage="1" errorTitle="Validation « Superficie »" error="La valeur inscrite doit être numérique, positive et avoir un maximum de deux décimales" sqref="I34" xr:uid="{00000000-0002-0000-0100-000005000000}">
      <formula1>AND((ROUND($I$34,2)=$I$34),$I$34&gt;=0,$I$34&lt;=5000)</formula1>
    </dataValidation>
    <dataValidation type="list" allowBlank="1" showInputMessage="1" showErrorMessage="1" errorTitle="Validation « Question »" error="La valeur inscrite ne correspond pas aux valeurs pré-établies" sqref="G15:I16" xr:uid="{00000000-0002-0000-0100-000006000000}">
      <formula1>INDIRECT($F$10)</formula1>
    </dataValidation>
    <dataValidation type="custom" allowBlank="1" showInputMessage="1" showErrorMessage="1" errorTitle="Validation « Volume net total »" error="La valeur inscrite doit être numérique, positive et avoir un maximum de deux décimales." sqref="G18" xr:uid="{00000000-0002-0000-0100-000007000000}">
      <formula1>AND((ROUND($G$18,2)=$G$18),$G$18&lt;=500)</formula1>
    </dataValidation>
    <dataValidation type="custom" allowBlank="1" showInputMessage="1" showErrorMessage="1" errorTitle="Validation « Volume net total »" error="La valeur inscrite doit être numérique, positive et avoir un maximum de deux décimales." sqref="H18" xr:uid="{00000000-0002-0000-0100-000008000000}">
      <formula1>AND((ROUND($H$18,2)=$H$18),$H$18&lt;=500)</formula1>
    </dataValidation>
    <dataValidation type="custom" allowBlank="1" showInputMessage="1" showErrorMessage="1" errorTitle="Validation « Volume net total »" error="La valeur inscrite doit être numérique, positive et avoir un maximum de deux décimales._x000a_" sqref="I18" xr:uid="{00000000-0002-0000-0100-000009000000}">
      <formula1>AND((ROUND($I$18,2)=$I$18),$I$18&lt;=500)</formula1>
    </dataValidation>
    <dataValidation type="custom" allowBlank="1" showInputMessage="1" showErrorMessage="1" errorTitle="Validation « Volume net FD »" error="La valeur inscrite doit être numérique, positive et avoir un maximum de deux décimales." sqref="G19" xr:uid="{00000000-0002-0000-0100-00000A000000}">
      <formula1>AND((ROUND($G$19,2)=$G$19),$G$19&lt;=500)</formula1>
    </dataValidation>
    <dataValidation type="custom" allowBlank="1" showInputMessage="1" showErrorMessage="1" errorTitle="Validation « Volume net FD »" error="La valeur inscrite doit être numérique, positive et avoir un maximum de deux décimales." sqref="H19" xr:uid="{00000000-0002-0000-0100-00000B000000}">
      <formula1>AND((ROUND($H$19,2)=$H$19),$H$19&lt;=500)</formula1>
    </dataValidation>
    <dataValidation type="custom" allowBlank="1" showInputMessage="1" showErrorMessage="1" errorTitle="Validation « Volume net FD »" error="La valeur inscrite doit être numérique, positive et avoir un maximum de deux décimales." sqref="I19" xr:uid="{00000000-0002-0000-0100-00000C000000}">
      <formula1>AND((ROUND($I$19,2)=$I$19),$I$19&lt;=500)</formula1>
    </dataValidation>
    <dataValidation type="custom" allowBlank="1" showInputMessage="1" showErrorMessage="1" errorTitle="Validation « Volume net PEU »" error="La valeur inscrite doit être numérique, positive et avoir un maximum de deux décimales." sqref="G20" xr:uid="{00000000-0002-0000-0100-00000D000000}">
      <formula1>AND((ROUND($G$20,2)=$G$20),$G$20&lt;=500)</formula1>
    </dataValidation>
    <dataValidation type="custom" allowBlank="1" showInputMessage="1" showErrorMessage="1" errorTitle="Validation « Volume net PEU »" error="La valeur inscrite doit être numérique, positive et avoir un maximum de deux décimales." sqref="H20" xr:uid="{00000000-0002-0000-0100-00000E000000}">
      <formula1>AND((ROUND($H$20,2)=$H$20),$H$20&lt;=500)</formula1>
    </dataValidation>
    <dataValidation type="custom" allowBlank="1" showInputMessage="1" showErrorMessage="1" errorTitle="Validation « Volume net PEU »" error="La valeur inscrite doit être numérique, positive et avoir un maximum de deux décimales." sqref="I20" xr:uid="{00000000-0002-0000-0100-00000F000000}">
      <formula1>AND((ROUND($I$20,2)=$I$20),$I$20&lt;=500)</formula1>
    </dataValidation>
    <dataValidation type="custom" allowBlank="1" showInputMessage="1" showErrorMessage="1" errorTitle="Validation « Superficie »" error="La valeur inscrite doit être numérique, positive et avoir un maximum de deux décimales" sqref="G34" xr:uid="{00000000-0002-0000-0100-000010000000}">
      <formula1>AND((ROUND($G$34,2)=$G$34),$G$34&gt;=0,$G$34&lt;=5000)</formula1>
    </dataValidation>
    <dataValidation type="custom" allowBlank="1" showInputMessage="1" showErrorMessage="1" errorTitle="Validation « Superficie »" error="La valeur inscrite doit être numérique, positive et avoir un maximum de deux décimales" sqref="H34" xr:uid="{00000000-0002-0000-0100-000011000000}">
      <formula1>AND((ROUND($H$34,2)=$H$34),$H$34&gt;=0,$H$34&lt;=5000)</formula1>
    </dataValidation>
    <dataValidation type="list" allowBlank="1" showInputMessage="1" showErrorMessage="1" errorTitle="Validation « Question »" error="La valeur inscrite ne correspond pas aux valeurs pré-établies" sqref="G28" xr:uid="{00000000-0002-0000-0100-000012000000}">
      <formula1>IF(SUM($G$20)=0,Sans_objet,Question)</formula1>
    </dataValidation>
    <dataValidation type="list" allowBlank="1" showInputMessage="1" showErrorMessage="1" errorTitle="Validation « Question »" error="La valeur inscrite ne correspond pas aux valeurs pré-établies" sqref="H28" xr:uid="{00000000-0002-0000-0100-000013000000}">
      <formula1>IF(SUM($H$20)=0,Sans_objet,Question)</formula1>
    </dataValidation>
    <dataValidation type="list" allowBlank="1" showInputMessage="1" showErrorMessage="1" errorTitle="Validation « Question »" error="La valeur inscrite ne correspond pas aux valeurs pré-établies" sqref="I28" xr:uid="{00000000-0002-0000-0100-000014000000}">
      <formula1>IF(SUM($I$20)=0,Sans_objet,Question)</formula1>
    </dataValidation>
    <dataValidation type="list" allowBlank="1" showInputMessage="1" promptTitle="Code RATF" prompt="Il est possible de saisir le code RATF de votre choix s'il ne se retrouve pas dans le menu déroulant._x000a__x000a_Toutefois, le traitement prescrit doit être une coupe totale afin d'être admissible à la mesure d'aide." sqref="I12" xr:uid="{00000000-0002-0000-0100-000015000000}">
      <formula1>INDIRECT($E$12)</formula1>
    </dataValidation>
    <dataValidation type="list" allowBlank="1" showInputMessage="1" showErrorMessage="1" errorTitle="Validation « Question »" error="La valeur inscrite ne correspond pas aux valeurs pré-établies" sqref="G29" xr:uid="{00000000-0002-0000-0100-000016000000}">
      <formula1>IF(ROUND(SUM($G$21),2)=0,Sans_objet,Question)</formula1>
    </dataValidation>
    <dataValidation type="list" allowBlank="1" showInputMessage="1" showErrorMessage="1" errorTitle="Validation « Question »" error="La valeur inscrite ne correspond pas aux valeurs pré-établies" sqref="H29" xr:uid="{00000000-0002-0000-0100-000017000000}">
      <formula1>IF(ROUND(SUM($H$21),2)=0,Sans_objet,Question)</formula1>
    </dataValidation>
    <dataValidation type="list" allowBlank="1" showInputMessage="1" showErrorMessage="1" errorTitle="Validation « Question »" error="La valeur inscrite ne correspond pas aux valeurs pré-établies" sqref="I29" xr:uid="{00000000-0002-0000-0100-000018000000}">
      <formula1>IF(ROUND(SUM($I$21),2)=0,Sans_objet,Question)</formula1>
    </dataValidation>
    <dataValidation type="list" allowBlank="1" showInputMessage="1" showErrorMessage="1" errorTitle="Validation « Contexte »" error="La valeur inscrite ne correspond aux valeurs pré-établies." sqref="G4:I4" xr:uid="{00000000-0002-0000-0100-00001A000000}">
      <formula1>Contexte_utilisation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5" scale="72" fitToHeight="2" orientation="portrait" r:id="rId1"/>
  <headerFooter>
    <oddHeader>&amp;CVersion 1 : 2025-06-02</oddHeader>
    <oddFooter>&amp;L&amp;A&amp;C&amp;"-,Gras"&amp;KFF0000Ce document comporte &amp;N pages&amp;R&amp;P de &amp;N</oddFooter>
  </headerFooter>
  <rowBreaks count="1" manualBreakCount="1">
    <brk id="38" max="8" man="1"/>
  </rowBreaks>
  <cellWatches>
    <cellWatch r="G22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Button 12">
              <controlPr defaultSize="0" print="0" autoFill="0" autoPict="0" macro="[0]!Volet_I_II_effacervaleurcellules_couleur_blanc_Planification">
                <anchor moveWithCells="1" sizeWithCells="1">
                  <from>
                    <xdr:col>10</xdr:col>
                    <xdr:colOff>22860</xdr:colOff>
                    <xdr:row>1</xdr:row>
                    <xdr:rowOff>99060</xdr:rowOff>
                  </from>
                  <to>
                    <xdr:col>11</xdr:col>
                    <xdr:colOff>708660</xdr:colOff>
                    <xdr:row>1</xdr:row>
                    <xdr:rowOff>731520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Button 13">
              <controlPr defaultSize="0" print="0" autoFill="0" autoPict="0" macro="[0]!Volet_I_II_effacervaleurcellules_couleur_blanc_BGAD">
                <anchor moveWithCells="1" sizeWithCells="1">
                  <from>
                    <xdr:col>10</xdr:col>
                    <xdr:colOff>38100</xdr:colOff>
                    <xdr:row>1</xdr:row>
                    <xdr:rowOff>906780</xdr:rowOff>
                  </from>
                  <to>
                    <xdr:col>11</xdr:col>
                    <xdr:colOff>716280</xdr:colOff>
                    <xdr:row>1</xdr:row>
                    <xdr:rowOff>1584960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Button 15">
              <controlPr defaultSize="0" print="0" autoFill="0" autoPict="0" macro="[0]!Volet_I_II_effacervaleurcellules_couleur_jaune_Ministere">
                <anchor moveWithCells="1">
                  <from>
                    <xdr:col>10</xdr:col>
                    <xdr:colOff>30480</xdr:colOff>
                    <xdr:row>1</xdr:row>
                    <xdr:rowOff>1737360</xdr:rowOff>
                  </from>
                  <to>
                    <xdr:col>11</xdr:col>
                    <xdr:colOff>731520</xdr:colOff>
                    <xdr:row>1</xdr:row>
                    <xdr:rowOff>2369820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380A0CA-7985-4AAF-99F7-8A72C60E4037}">
            <xm:f>EXACT($G$4,Menus!$A$254)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</x14:dxf>
          </x14:cfRule>
          <xm:sqref>G15:G16 G34 G28:G29 G18:G20 G31:G32</xm:sqref>
        </x14:conditionalFormatting>
        <x14:conditionalFormatting xmlns:xm="http://schemas.microsoft.com/office/excel/2006/main">
          <x14:cfRule type="expression" priority="7" id="{AB267AD0-5A5A-49CD-BE14-59120D081A99}">
            <xm:f>OR(EXACT($G$4,Menus!$A$256),EXACT($G$4,Menus!$A$253),ISBLANK($G$4))</xm:f>
            <x14:dxf>
              <fill>
                <patternFill>
                  <bgColor theme="0" tint="-0.14996795556505021"/>
                </patternFill>
              </fill>
            </x14:dxf>
          </x14:cfRule>
          <xm:sqref>H15:H16 H34 H28:H29 H18:H20 H31:H32 A58:F59 A55:F56 A54:G54</xm:sqref>
        </x14:conditionalFormatting>
        <x14:conditionalFormatting xmlns:xm="http://schemas.microsoft.com/office/excel/2006/main">
          <x14:cfRule type="expression" priority="6" id="{0104BD21-FCA1-4E30-9537-4A4B886EAA51}">
            <xm:f>OR(EXACT($G$4,Menus!$A$256),EXACT($G$4,Menus!$A$253),ISBLANK($G$4))</xm:f>
            <x14:dxf>
              <fill>
                <patternFill>
                  <bgColor theme="0" tint="-0.14996795556505021"/>
                </patternFill>
              </fill>
            </x14:dxf>
          </x14:cfRule>
          <xm:sqref>A52:I52</xm:sqref>
        </x14:conditionalFormatting>
        <x14:conditionalFormatting xmlns:xm="http://schemas.microsoft.com/office/excel/2006/main">
          <x14:cfRule type="expression" priority="5" id="{6F4F8CFB-7296-4197-AF18-EEF552505B60}">
            <xm:f>EXACT($G$4,Menus!$A$254)</xm:f>
            <x14:dxf>
              <fill>
                <patternFill>
                  <bgColor theme="0" tint="-4.9989318521683403E-2"/>
                </patternFill>
              </fill>
            </x14:dxf>
          </x14:cfRule>
          <xm:sqref>A41:I41 A47:F48 A44:F45 A43:G43</xm:sqref>
        </x14:conditionalFormatting>
        <x14:conditionalFormatting xmlns:xm="http://schemas.microsoft.com/office/excel/2006/main">
          <x14:cfRule type="expression" priority="1" id="{2D1C86F6-0F8A-486E-926A-F3DB1E846099}">
            <xm:f>EXACT($G$4,Menus!$A$255)</xm:f>
            <x14:dxf>
              <fill>
                <patternFill>
                  <bgColor rgb="FFFFFF99"/>
                </patternFill>
              </fill>
            </x14:dxf>
          </x14:cfRule>
          <xm:sqref>G4:I4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AG38"/>
  <sheetViews>
    <sheetView zoomScaleNormal="100" workbookViewId="0">
      <selection sqref="A1:Q1"/>
    </sheetView>
  </sheetViews>
  <sheetFormatPr baseColWidth="10" defaultColWidth="11.5546875" defaultRowHeight="14.4" x14ac:dyDescent="0.3"/>
  <cols>
    <col min="1" max="1" width="23.33203125" style="1" customWidth="1"/>
    <col min="2" max="2" width="21.44140625" style="1" bestFit="1" customWidth="1"/>
    <col min="3" max="11" width="11.6640625" style="1" customWidth="1"/>
    <col min="12" max="15" width="9.5546875" style="1" customWidth="1"/>
    <col min="16" max="17" width="9.6640625" style="1" customWidth="1"/>
    <col min="18" max="16384" width="11.5546875" style="1"/>
  </cols>
  <sheetData>
    <row r="1" spans="1:33" ht="94.5" customHeight="1" x14ac:dyDescent="0.3">
      <c r="A1" s="346" t="s">
        <v>494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8"/>
      <c r="T1" s="349" t="s">
        <v>499</v>
      </c>
      <c r="U1" s="349"/>
      <c r="V1" s="349"/>
      <c r="W1" s="349"/>
      <c r="X1" s="349"/>
      <c r="Y1" s="349"/>
      <c r="AG1" s="62">
        <f ca="1">TODAY()</f>
        <v>45810</v>
      </c>
    </row>
    <row r="2" spans="1:33" ht="3" customHeigh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2"/>
    </row>
    <row r="3" spans="1:33" x14ac:dyDescent="0.3">
      <c r="A3" s="22" t="s">
        <v>328</v>
      </c>
      <c r="B3" s="10" t="s">
        <v>123</v>
      </c>
      <c r="C3" s="10" t="s">
        <v>495</v>
      </c>
      <c r="D3" s="154"/>
      <c r="E3" s="154"/>
      <c r="F3" s="154"/>
      <c r="G3" s="154"/>
      <c r="H3" s="154"/>
      <c r="I3" s="63"/>
      <c r="J3" s="10"/>
      <c r="K3" s="10"/>
      <c r="L3" s="10"/>
      <c r="M3" s="10"/>
      <c r="N3" s="10"/>
      <c r="O3" s="10"/>
      <c r="P3" s="10"/>
      <c r="Q3" s="23"/>
    </row>
    <row r="4" spans="1:33" x14ac:dyDescent="0.3">
      <c r="A4" s="64" t="str">
        <f>A3</f>
        <v>Version 1</v>
      </c>
      <c r="B4" s="10" t="s">
        <v>124</v>
      </c>
      <c r="C4" s="65" t="s">
        <v>496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3"/>
    </row>
    <row r="5" spans="1:33" x14ac:dyDescent="0.3">
      <c r="A5" s="64" t="str">
        <f>A4</f>
        <v>Version 1</v>
      </c>
      <c r="B5" s="10" t="s">
        <v>125</v>
      </c>
      <c r="C5" s="10" t="s">
        <v>500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3"/>
    </row>
    <row r="6" spans="1:33" ht="3" customHeight="1" x14ac:dyDescent="0.3">
      <c r="A6" s="160" t="str">
        <f>A5</f>
        <v>Version 1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/>
    </row>
    <row r="7" spans="1:33" ht="14.4" customHeight="1" x14ac:dyDescent="0.3">
      <c r="A7" s="22"/>
      <c r="B7" s="10"/>
      <c r="C7" s="10"/>
      <c r="D7" s="154"/>
      <c r="E7" s="154"/>
      <c r="F7" s="154"/>
      <c r="G7" s="154"/>
      <c r="H7" s="154"/>
      <c r="I7" s="63"/>
      <c r="J7" s="10"/>
      <c r="K7" s="10"/>
      <c r="L7" s="10"/>
      <c r="M7" s="10"/>
      <c r="N7" s="10"/>
      <c r="O7" s="10"/>
      <c r="P7" s="10"/>
      <c r="Q7" s="23"/>
    </row>
    <row r="8" spans="1:33" ht="14.4" customHeight="1" x14ac:dyDescent="0.3">
      <c r="A8" s="64"/>
      <c r="B8" s="10"/>
      <c r="C8" s="65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23"/>
    </row>
    <row r="9" spans="1:33" ht="15" customHeight="1" x14ac:dyDescent="0.3">
      <c r="A9" s="6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/>
    </row>
    <row r="10" spans="1:33" ht="3" customHeight="1" x14ac:dyDescent="0.3">
      <c r="A10" s="83">
        <f>A9</f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81"/>
    </row>
    <row r="11" spans="1:33" ht="14.4" customHeight="1" x14ac:dyDescent="0.3">
      <c r="A11" s="22"/>
      <c r="B11" s="10"/>
      <c r="C11" s="10"/>
      <c r="D11" s="154"/>
      <c r="E11" s="154"/>
      <c r="F11" s="154"/>
      <c r="G11" s="154"/>
      <c r="H11" s="154"/>
      <c r="I11" s="63"/>
      <c r="J11" s="10"/>
      <c r="K11" s="10"/>
      <c r="L11" s="10"/>
      <c r="M11" s="10"/>
      <c r="N11" s="10"/>
      <c r="O11" s="10"/>
      <c r="P11" s="10"/>
      <c r="Q11" s="23"/>
    </row>
    <row r="12" spans="1:33" ht="14.4" customHeight="1" x14ac:dyDescent="0.3">
      <c r="A12" s="64"/>
      <c r="B12" s="10"/>
      <c r="C12" s="6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3"/>
    </row>
    <row r="13" spans="1:33" ht="15" customHeight="1" x14ac:dyDescent="0.3">
      <c r="A13" s="6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23"/>
    </row>
    <row r="14" spans="1:33" x14ac:dyDescent="0.3">
      <c r="A14" s="2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23"/>
    </row>
    <row r="15" spans="1:33" x14ac:dyDescent="0.3">
      <c r="A15" s="22"/>
      <c r="B15" s="10"/>
      <c r="C15" s="16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3"/>
    </row>
    <row r="16" spans="1:33" x14ac:dyDescent="0.3">
      <c r="A16" s="22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23"/>
    </row>
    <row r="17" spans="1:17" x14ac:dyDescent="0.3">
      <c r="A17" s="2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3"/>
    </row>
    <row r="18" spans="1:17" x14ac:dyDescent="0.3">
      <c r="A18" s="2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3"/>
    </row>
    <row r="19" spans="1:17" x14ac:dyDescent="0.3">
      <c r="A19" s="2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3"/>
    </row>
    <row r="20" spans="1:17" x14ac:dyDescent="0.3">
      <c r="A20" s="2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3"/>
    </row>
    <row r="21" spans="1:17" x14ac:dyDescent="0.3">
      <c r="A21" s="2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3"/>
    </row>
    <row r="22" spans="1:17" x14ac:dyDescent="0.3">
      <c r="A22" s="2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3"/>
    </row>
    <row r="23" spans="1:17" x14ac:dyDescent="0.3">
      <c r="A23" s="2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3"/>
    </row>
    <row r="24" spans="1:17" x14ac:dyDescent="0.3">
      <c r="A24" s="2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3"/>
    </row>
    <row r="25" spans="1:17" x14ac:dyDescent="0.3">
      <c r="A25" s="2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3"/>
    </row>
    <row r="26" spans="1:17" x14ac:dyDescent="0.3">
      <c r="A26" s="2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3"/>
    </row>
    <row r="27" spans="1:17" x14ac:dyDescent="0.3">
      <c r="A27" s="22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23"/>
    </row>
    <row r="28" spans="1:17" x14ac:dyDescent="0.3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3"/>
    </row>
    <row r="29" spans="1:17" x14ac:dyDescent="0.3">
      <c r="A29" s="2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23"/>
    </row>
    <row r="30" spans="1:17" x14ac:dyDescent="0.3">
      <c r="A30" s="22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23"/>
    </row>
    <row r="31" spans="1:17" x14ac:dyDescent="0.3">
      <c r="A31" s="22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23"/>
    </row>
    <row r="32" spans="1:17" x14ac:dyDescent="0.3">
      <c r="A32" s="2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23"/>
    </row>
    <row r="33" spans="1:17" x14ac:dyDescent="0.3">
      <c r="A33" s="2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23"/>
    </row>
    <row r="34" spans="1:17" x14ac:dyDescent="0.3">
      <c r="A34" s="2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23"/>
    </row>
    <row r="35" spans="1:17" x14ac:dyDescent="0.3">
      <c r="A35" s="2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23"/>
    </row>
    <row r="36" spans="1:17" x14ac:dyDescent="0.3">
      <c r="A36" s="2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3"/>
    </row>
    <row r="37" spans="1:17" x14ac:dyDescent="0.3">
      <c r="A37" s="2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23"/>
    </row>
    <row r="38" spans="1:17" ht="15" thickBot="1" x14ac:dyDescent="0.35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sheetProtection algorithmName="SHA-512" hashValue="Kve/RwJW89+s7YiSL6jDsn0gr2yuRMcKkyMRjcz8HhkSsPxbRLC8Zsg0RwHFDI9ABJlbNc9s21Wco2ORMGIMow==" saltValue="1YcJeQy5toe8oBEWuUBFvw==" spinCount="100000" sheet="1" objects="1" scenarios="1" selectLockedCells="1"/>
  <mergeCells count="2">
    <mergeCell ref="A1:Q1"/>
    <mergeCell ref="T1:Y1"/>
  </mergeCells>
  <pageMargins left="0.70866141732283472" right="0.70866141732283472" top="0.74803149606299213" bottom="0.74803149606299213" header="0.31496062992125984" footer="0.31496062992125984"/>
  <pageSetup paperSize="5" scale="72" orientation="landscape" r:id="rId1"/>
  <headerFooter>
    <oddHeader>&amp;CVersion 1 : 2025-06-02</oddHeader>
    <oddFooter>&amp;L&amp;A&amp;R&amp;P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Bouton_Admin_Bruler_entetes">
                <anchor moveWithCells="1" sizeWithCells="1">
                  <from>
                    <xdr:col>20</xdr:col>
                    <xdr:colOff>60960</xdr:colOff>
                    <xdr:row>7</xdr:row>
                    <xdr:rowOff>137160</xdr:rowOff>
                  </from>
                  <to>
                    <xdr:col>23</xdr:col>
                    <xdr:colOff>685800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print="0" autoFill="0" autoPict="0" macro="[0]!Bouton_Admin_Masquer_onglets_de_service">
                <anchor moveWithCells="1" sizeWithCells="1">
                  <from>
                    <xdr:col>20</xdr:col>
                    <xdr:colOff>60960</xdr:colOff>
                    <xdr:row>10</xdr:row>
                    <xdr:rowOff>0</xdr:rowOff>
                  </from>
                  <to>
                    <xdr:col>23</xdr:col>
                    <xdr:colOff>708660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Button 3">
              <controlPr defaultSize="0" print="0" autoFill="0" autoPict="0" macro="[0]!Bouton_Admin_Appliquer_proteger_mot_de_passe">
                <anchor moveWithCells="1" sizeWithCells="1">
                  <from>
                    <xdr:col>20</xdr:col>
                    <xdr:colOff>60960</xdr:colOff>
                    <xdr:row>12</xdr:row>
                    <xdr:rowOff>30480</xdr:rowOff>
                  </from>
                  <to>
                    <xdr:col>23</xdr:col>
                    <xdr:colOff>693420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Button 4">
              <controlPr defaultSize="0" print="0" autoFill="0" autoPict="0" macro="[0]!Bouton_Admin_Enlever_proteger_mot_de_passe">
                <anchor moveWithCells="1" sizeWithCells="1">
                  <from>
                    <xdr:col>20</xdr:col>
                    <xdr:colOff>68580</xdr:colOff>
                    <xdr:row>14</xdr:row>
                    <xdr:rowOff>45720</xdr:rowOff>
                  </from>
                  <to>
                    <xdr:col>23</xdr:col>
                    <xdr:colOff>708660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Button 5">
              <controlPr defaultSize="0" print="0" autoFill="0" autoPict="0" macro="[0]!Bouton_Admin_Afficher_onglets_de_service">
                <anchor moveWithCells="1" sizeWithCells="1">
                  <from>
                    <xdr:col>20</xdr:col>
                    <xdr:colOff>68580</xdr:colOff>
                    <xdr:row>16</xdr:row>
                    <xdr:rowOff>83820</xdr:rowOff>
                  </from>
                  <to>
                    <xdr:col>23</xdr:col>
                    <xdr:colOff>716280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Button 6">
              <controlPr defaultSize="0" print="0" autoFill="0" autoPict="0" macro="[0]!Bouton_Admin_Bruler_entetes">
                <anchor moveWithCells="1" sizeWithCells="1">
                  <from>
                    <xdr:col>20</xdr:col>
                    <xdr:colOff>60960</xdr:colOff>
                    <xdr:row>11</xdr:row>
                    <xdr:rowOff>137160</xdr:rowOff>
                  </from>
                  <to>
                    <xdr:col>23</xdr:col>
                    <xdr:colOff>685800</xdr:colOff>
                    <xdr:row>13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/>
  <dimension ref="A1:O265"/>
  <sheetViews>
    <sheetView topLeftCell="B195" zoomScaleNormal="100" workbookViewId="0">
      <selection activeCell="B230" sqref="B230"/>
    </sheetView>
  </sheetViews>
  <sheetFormatPr baseColWidth="10" defaultColWidth="11.5546875" defaultRowHeight="14.4" x14ac:dyDescent="0.3"/>
  <cols>
    <col min="1" max="1" width="59.33203125" style="145" bestFit="1" customWidth="1"/>
    <col min="2" max="2" width="31.33203125" style="70" bestFit="1" customWidth="1"/>
    <col min="3" max="3" width="30.88671875" style="70" bestFit="1" customWidth="1"/>
    <col min="4" max="4" width="26.44140625" style="70" bestFit="1" customWidth="1"/>
    <col min="5" max="5" width="27.88671875" style="70" bestFit="1" customWidth="1"/>
    <col min="6" max="6" width="19.33203125" style="70" bestFit="1" customWidth="1"/>
    <col min="7" max="7" width="18.33203125" style="70" bestFit="1" customWidth="1"/>
    <col min="8" max="8" width="11.5546875" style="70"/>
    <col min="9" max="9" width="15.5546875" style="70" bestFit="1" customWidth="1"/>
    <col min="10" max="10" width="23.44140625" style="70" bestFit="1" customWidth="1"/>
    <col min="11" max="16384" width="11.5546875" style="70"/>
  </cols>
  <sheetData>
    <row r="1" spans="1:5" ht="15" thickBot="1" x14ac:dyDescent="0.35">
      <c r="A1" s="69" t="s">
        <v>118</v>
      </c>
    </row>
    <row r="2" spans="1:5" x14ac:dyDescent="0.3">
      <c r="A2" s="71" t="s">
        <v>119</v>
      </c>
    </row>
    <row r="3" spans="1:5" x14ac:dyDescent="0.3">
      <c r="A3" s="72" t="s">
        <v>120</v>
      </c>
    </row>
    <row r="4" spans="1:5" x14ac:dyDescent="0.3">
      <c r="A4" s="72" t="s">
        <v>454</v>
      </c>
    </row>
    <row r="5" spans="1:5" ht="15" thickBot="1" x14ac:dyDescent="0.35">
      <c r="A5" s="73" t="s">
        <v>476</v>
      </c>
    </row>
    <row r="6" spans="1:5" x14ac:dyDescent="0.3">
      <c r="A6" s="74"/>
    </row>
    <row r="7" spans="1:5" ht="15" thickBot="1" x14ac:dyDescent="0.35">
      <c r="A7" s="69" t="s">
        <v>451</v>
      </c>
    </row>
    <row r="8" spans="1:5" x14ac:dyDescent="0.3">
      <c r="A8" s="71" t="s">
        <v>138</v>
      </c>
      <c r="B8" s="75"/>
    </row>
    <row r="9" spans="1:5" x14ac:dyDescent="0.3">
      <c r="A9" s="72" t="s">
        <v>139</v>
      </c>
      <c r="B9" s="75"/>
    </row>
    <row r="10" spans="1:5" x14ac:dyDescent="0.3">
      <c r="A10" s="72" t="s">
        <v>2</v>
      </c>
      <c r="B10" s="75"/>
    </row>
    <row r="11" spans="1:5" x14ac:dyDescent="0.3">
      <c r="A11" s="72" t="s">
        <v>3</v>
      </c>
      <c r="B11" s="75"/>
    </row>
    <row r="12" spans="1:5" ht="15" thickBot="1" x14ac:dyDescent="0.35">
      <c r="A12" s="73" t="s">
        <v>4</v>
      </c>
      <c r="B12" s="75"/>
    </row>
    <row r="13" spans="1:5" x14ac:dyDescent="0.3">
      <c r="A13" s="74"/>
    </row>
    <row r="14" spans="1:5" ht="15" thickBot="1" x14ac:dyDescent="0.35">
      <c r="A14" s="69" t="s">
        <v>452</v>
      </c>
      <c r="B14" s="76" t="s">
        <v>450</v>
      </c>
      <c r="C14" s="76" t="s">
        <v>113</v>
      </c>
      <c r="D14" s="76"/>
    </row>
    <row r="15" spans="1:5" x14ac:dyDescent="0.3">
      <c r="A15" s="77" t="s">
        <v>329</v>
      </c>
      <c r="B15" s="78" t="s">
        <v>382</v>
      </c>
      <c r="C15" s="79" t="s">
        <v>422</v>
      </c>
      <c r="E15" s="82"/>
    </row>
    <row r="16" spans="1:5" x14ac:dyDescent="0.3">
      <c r="A16" s="80" t="s">
        <v>330</v>
      </c>
      <c r="B16" s="11" t="s">
        <v>383</v>
      </c>
      <c r="C16" s="81" t="s">
        <v>423</v>
      </c>
      <c r="E16" s="82"/>
    </row>
    <row r="17" spans="1:5" x14ac:dyDescent="0.3">
      <c r="A17" s="80" t="s">
        <v>331</v>
      </c>
      <c r="B17" s="11" t="s">
        <v>384</v>
      </c>
      <c r="C17" s="81" t="s">
        <v>424</v>
      </c>
      <c r="E17" s="82"/>
    </row>
    <row r="18" spans="1:5" x14ac:dyDescent="0.3">
      <c r="A18" s="80" t="s">
        <v>332</v>
      </c>
      <c r="B18" s="11" t="s">
        <v>357</v>
      </c>
      <c r="C18" s="81" t="s">
        <v>425</v>
      </c>
      <c r="E18" s="82"/>
    </row>
    <row r="19" spans="1:5" x14ac:dyDescent="0.3">
      <c r="A19" s="80" t="s">
        <v>333</v>
      </c>
      <c r="B19" s="11" t="s">
        <v>358</v>
      </c>
      <c r="C19" s="81" t="s">
        <v>426</v>
      </c>
      <c r="E19" s="82"/>
    </row>
    <row r="20" spans="1:5" x14ac:dyDescent="0.3">
      <c r="A20" s="80" t="s">
        <v>334</v>
      </c>
      <c r="B20" s="11" t="s">
        <v>359</v>
      </c>
      <c r="C20" s="81" t="s">
        <v>427</v>
      </c>
      <c r="E20" s="82"/>
    </row>
    <row r="21" spans="1:5" x14ac:dyDescent="0.3">
      <c r="A21" s="80" t="s">
        <v>335</v>
      </c>
      <c r="B21" s="11" t="s">
        <v>360</v>
      </c>
      <c r="C21" s="81" t="s">
        <v>428</v>
      </c>
      <c r="E21" s="82"/>
    </row>
    <row r="22" spans="1:5" x14ac:dyDescent="0.3">
      <c r="A22" s="80" t="s">
        <v>336</v>
      </c>
      <c r="B22" s="11" t="s">
        <v>361</v>
      </c>
      <c r="C22" s="81" t="s">
        <v>429</v>
      </c>
      <c r="E22" s="82"/>
    </row>
    <row r="23" spans="1:5" x14ac:dyDescent="0.3">
      <c r="A23" s="80" t="s">
        <v>458</v>
      </c>
      <c r="B23" s="11" t="s">
        <v>462</v>
      </c>
      <c r="C23" s="81" t="s">
        <v>463</v>
      </c>
      <c r="E23" s="82"/>
    </row>
    <row r="24" spans="1:5" x14ac:dyDescent="0.3">
      <c r="A24" s="80" t="s">
        <v>459</v>
      </c>
      <c r="B24" s="11" t="s">
        <v>464</v>
      </c>
      <c r="C24" s="81" t="s">
        <v>465</v>
      </c>
      <c r="E24" s="82"/>
    </row>
    <row r="25" spans="1:5" x14ac:dyDescent="0.3">
      <c r="A25" s="80" t="s">
        <v>460</v>
      </c>
      <c r="B25" s="11" t="s">
        <v>466</v>
      </c>
      <c r="C25" s="81" t="s">
        <v>467</v>
      </c>
      <c r="E25" s="82"/>
    </row>
    <row r="26" spans="1:5" x14ac:dyDescent="0.3">
      <c r="A26" s="80" t="s">
        <v>461</v>
      </c>
      <c r="B26" s="11" t="s">
        <v>468</v>
      </c>
      <c r="C26" s="81" t="s">
        <v>469</v>
      </c>
      <c r="E26" s="82"/>
    </row>
    <row r="27" spans="1:5" x14ac:dyDescent="0.3">
      <c r="A27" s="80" t="s">
        <v>337</v>
      </c>
      <c r="B27" s="11" t="s">
        <v>362</v>
      </c>
      <c r="C27" s="81" t="s">
        <v>430</v>
      </c>
    </row>
    <row r="28" spans="1:5" x14ac:dyDescent="0.3">
      <c r="A28" s="80" t="s">
        <v>338</v>
      </c>
      <c r="B28" s="11" t="s">
        <v>363</v>
      </c>
      <c r="C28" s="81" t="s">
        <v>431</v>
      </c>
      <c r="E28" s="82"/>
    </row>
    <row r="29" spans="1:5" x14ac:dyDescent="0.3">
      <c r="A29" s="80" t="s">
        <v>339</v>
      </c>
      <c r="B29" s="11" t="s">
        <v>364</v>
      </c>
      <c r="C29" s="81" t="s">
        <v>432</v>
      </c>
      <c r="E29" s="82"/>
    </row>
    <row r="30" spans="1:5" x14ac:dyDescent="0.3">
      <c r="A30" s="80" t="s">
        <v>340</v>
      </c>
      <c r="B30" s="11" t="s">
        <v>365</v>
      </c>
      <c r="C30" s="81" t="s">
        <v>433</v>
      </c>
      <c r="E30" s="82"/>
    </row>
    <row r="31" spans="1:5" x14ac:dyDescent="0.3">
      <c r="A31" s="83" t="s">
        <v>341</v>
      </c>
      <c r="B31" s="11" t="s">
        <v>366</v>
      </c>
      <c r="C31" s="81" t="s">
        <v>434</v>
      </c>
      <c r="E31" s="82"/>
    </row>
    <row r="32" spans="1:5" x14ac:dyDescent="0.3">
      <c r="A32" s="84" t="s">
        <v>342</v>
      </c>
      <c r="B32" s="11" t="s">
        <v>367</v>
      </c>
      <c r="C32" s="81" t="s">
        <v>435</v>
      </c>
      <c r="E32" s="82"/>
    </row>
    <row r="33" spans="1:5" x14ac:dyDescent="0.3">
      <c r="A33" s="84" t="s">
        <v>343</v>
      </c>
      <c r="B33" s="11" t="s">
        <v>368</v>
      </c>
      <c r="C33" s="81" t="s">
        <v>436</v>
      </c>
      <c r="E33" s="82"/>
    </row>
    <row r="34" spans="1:5" x14ac:dyDescent="0.3">
      <c r="A34" s="80" t="s">
        <v>344</v>
      </c>
      <c r="B34" s="11" t="s">
        <v>369</v>
      </c>
      <c r="C34" s="81" t="s">
        <v>437</v>
      </c>
      <c r="E34" s="82"/>
    </row>
    <row r="35" spans="1:5" x14ac:dyDescent="0.3">
      <c r="A35" s="84" t="s">
        <v>345</v>
      </c>
      <c r="B35" s="11" t="s">
        <v>370</v>
      </c>
      <c r="C35" s="81" t="s">
        <v>438</v>
      </c>
      <c r="E35" s="82"/>
    </row>
    <row r="36" spans="1:5" x14ac:dyDescent="0.3">
      <c r="A36" s="80" t="s">
        <v>346</v>
      </c>
      <c r="B36" s="11" t="s">
        <v>371</v>
      </c>
      <c r="C36" s="81" t="s">
        <v>439</v>
      </c>
      <c r="E36" s="82"/>
    </row>
    <row r="37" spans="1:5" x14ac:dyDescent="0.3">
      <c r="A37" s="80" t="s">
        <v>347</v>
      </c>
      <c r="B37" s="11" t="s">
        <v>372</v>
      </c>
      <c r="C37" s="81" t="s">
        <v>440</v>
      </c>
      <c r="E37" s="82"/>
    </row>
    <row r="38" spans="1:5" x14ac:dyDescent="0.3">
      <c r="A38" s="84" t="s">
        <v>348</v>
      </c>
      <c r="B38" s="11" t="s">
        <v>373</v>
      </c>
      <c r="C38" s="81" t="s">
        <v>441</v>
      </c>
      <c r="E38" s="82"/>
    </row>
    <row r="39" spans="1:5" x14ac:dyDescent="0.3">
      <c r="A39" s="80" t="s">
        <v>349</v>
      </c>
      <c r="B39" s="11" t="s">
        <v>374</v>
      </c>
      <c r="C39" s="81" t="s">
        <v>442</v>
      </c>
      <c r="E39" s="82"/>
    </row>
    <row r="40" spans="1:5" x14ac:dyDescent="0.3">
      <c r="A40" s="80" t="s">
        <v>350</v>
      </c>
      <c r="B40" s="11" t="s">
        <v>375</v>
      </c>
      <c r="C40" s="81" t="s">
        <v>443</v>
      </c>
      <c r="E40" s="82"/>
    </row>
    <row r="41" spans="1:5" x14ac:dyDescent="0.3">
      <c r="A41" s="80" t="s">
        <v>351</v>
      </c>
      <c r="B41" s="11" t="s">
        <v>376</v>
      </c>
      <c r="C41" s="81" t="s">
        <v>444</v>
      </c>
      <c r="E41" s="82"/>
    </row>
    <row r="42" spans="1:5" x14ac:dyDescent="0.3">
      <c r="A42" s="80" t="s">
        <v>352</v>
      </c>
      <c r="B42" s="11" t="s">
        <v>377</v>
      </c>
      <c r="C42" s="81" t="s">
        <v>445</v>
      </c>
      <c r="E42" s="82"/>
    </row>
    <row r="43" spans="1:5" x14ac:dyDescent="0.3">
      <c r="A43" s="80" t="s">
        <v>353</v>
      </c>
      <c r="B43" s="11" t="s">
        <v>378</v>
      </c>
      <c r="C43" s="81" t="s">
        <v>446</v>
      </c>
      <c r="E43" s="82"/>
    </row>
    <row r="44" spans="1:5" x14ac:dyDescent="0.3">
      <c r="A44" s="80" t="s">
        <v>354</v>
      </c>
      <c r="B44" s="11" t="s">
        <v>379</v>
      </c>
      <c r="C44" s="81" t="s">
        <v>447</v>
      </c>
      <c r="E44" s="82"/>
    </row>
    <row r="45" spans="1:5" x14ac:dyDescent="0.3">
      <c r="A45" s="80" t="s">
        <v>355</v>
      </c>
      <c r="B45" s="11" t="s">
        <v>380</v>
      </c>
      <c r="C45" s="81" t="s">
        <v>448</v>
      </c>
      <c r="E45" s="82"/>
    </row>
    <row r="46" spans="1:5" x14ac:dyDescent="0.3">
      <c r="A46" s="80" t="s">
        <v>356</v>
      </c>
      <c r="B46" s="11" t="s">
        <v>381</v>
      </c>
      <c r="C46" s="81" t="s">
        <v>449</v>
      </c>
      <c r="E46" s="82"/>
    </row>
    <row r="47" spans="1:5" ht="15" thickBot="1" x14ac:dyDescent="0.35">
      <c r="A47" s="85" t="s">
        <v>111</v>
      </c>
      <c r="B47" s="86"/>
      <c r="C47" s="87" t="s">
        <v>421</v>
      </c>
    </row>
    <row r="48" spans="1:5" x14ac:dyDescent="0.3">
      <c r="A48" s="74"/>
    </row>
    <row r="49" spans="1:5" ht="15" thickBot="1" x14ac:dyDescent="0.35">
      <c r="A49" s="88" t="s">
        <v>100</v>
      </c>
    </row>
    <row r="50" spans="1:5" x14ac:dyDescent="0.3">
      <c r="A50" s="89" t="s">
        <v>382</v>
      </c>
    </row>
    <row r="51" spans="1:5" x14ac:dyDescent="0.3">
      <c r="A51" s="90" t="s">
        <v>383</v>
      </c>
      <c r="E51" s="82"/>
    </row>
    <row r="52" spans="1:5" x14ac:dyDescent="0.3">
      <c r="A52" s="90" t="s">
        <v>384</v>
      </c>
      <c r="E52" s="82"/>
    </row>
    <row r="53" spans="1:5" x14ac:dyDescent="0.3">
      <c r="A53" s="90" t="s">
        <v>357</v>
      </c>
      <c r="E53" s="82"/>
    </row>
    <row r="54" spans="1:5" x14ac:dyDescent="0.3">
      <c r="A54" s="90" t="s">
        <v>358</v>
      </c>
      <c r="E54" s="82"/>
    </row>
    <row r="55" spans="1:5" x14ac:dyDescent="0.3">
      <c r="A55" s="90" t="s">
        <v>359</v>
      </c>
      <c r="E55" s="82"/>
    </row>
    <row r="56" spans="1:5" x14ac:dyDescent="0.3">
      <c r="A56" s="90" t="s">
        <v>360</v>
      </c>
      <c r="E56" s="82"/>
    </row>
    <row r="57" spans="1:5" x14ac:dyDescent="0.3">
      <c r="A57" s="90" t="s">
        <v>361</v>
      </c>
      <c r="E57" s="82"/>
    </row>
    <row r="58" spans="1:5" x14ac:dyDescent="0.3">
      <c r="A58" s="90" t="s">
        <v>462</v>
      </c>
      <c r="E58" s="82"/>
    </row>
    <row r="59" spans="1:5" x14ac:dyDescent="0.3">
      <c r="A59" s="90" t="s">
        <v>464</v>
      </c>
      <c r="E59" s="82"/>
    </row>
    <row r="60" spans="1:5" x14ac:dyDescent="0.3">
      <c r="A60" s="90" t="s">
        <v>466</v>
      </c>
      <c r="E60" s="82"/>
    </row>
    <row r="61" spans="1:5" x14ac:dyDescent="0.3">
      <c r="A61" s="90" t="s">
        <v>468</v>
      </c>
      <c r="E61" s="82"/>
    </row>
    <row r="62" spans="1:5" x14ac:dyDescent="0.3">
      <c r="A62" s="90" t="s">
        <v>362</v>
      </c>
      <c r="E62" s="82"/>
    </row>
    <row r="63" spans="1:5" x14ac:dyDescent="0.3">
      <c r="A63" s="90" t="s">
        <v>363</v>
      </c>
      <c r="E63" s="82"/>
    </row>
    <row r="64" spans="1:5" x14ac:dyDescent="0.3">
      <c r="A64" s="90" t="s">
        <v>364</v>
      </c>
      <c r="E64" s="82"/>
    </row>
    <row r="65" spans="1:5" x14ac:dyDescent="0.3">
      <c r="A65" s="90" t="s">
        <v>365</v>
      </c>
      <c r="E65" s="82"/>
    </row>
    <row r="66" spans="1:5" x14ac:dyDescent="0.3">
      <c r="A66" s="90" t="s">
        <v>366</v>
      </c>
      <c r="E66" s="82"/>
    </row>
    <row r="67" spans="1:5" x14ac:dyDescent="0.3">
      <c r="A67" s="90" t="s">
        <v>367</v>
      </c>
      <c r="E67" s="82"/>
    </row>
    <row r="68" spans="1:5" x14ac:dyDescent="0.3">
      <c r="A68" s="90" t="s">
        <v>368</v>
      </c>
      <c r="E68" s="82"/>
    </row>
    <row r="69" spans="1:5" x14ac:dyDescent="0.3">
      <c r="A69" s="90" t="s">
        <v>369</v>
      </c>
      <c r="E69" s="82"/>
    </row>
    <row r="70" spans="1:5" x14ac:dyDescent="0.3">
      <c r="A70" s="90" t="s">
        <v>370</v>
      </c>
      <c r="E70" s="82"/>
    </row>
    <row r="71" spans="1:5" x14ac:dyDescent="0.3">
      <c r="A71" s="90" t="s">
        <v>371</v>
      </c>
      <c r="E71" s="82"/>
    </row>
    <row r="72" spans="1:5" x14ac:dyDescent="0.3">
      <c r="A72" s="90" t="s">
        <v>372</v>
      </c>
      <c r="E72" s="82"/>
    </row>
    <row r="73" spans="1:5" x14ac:dyDescent="0.3">
      <c r="A73" s="90" t="s">
        <v>373</v>
      </c>
      <c r="E73" s="82"/>
    </row>
    <row r="74" spans="1:5" x14ac:dyDescent="0.3">
      <c r="A74" s="90" t="s">
        <v>374</v>
      </c>
      <c r="E74" s="82"/>
    </row>
    <row r="75" spans="1:5" x14ac:dyDescent="0.3">
      <c r="A75" s="90" t="s">
        <v>375</v>
      </c>
      <c r="E75" s="82"/>
    </row>
    <row r="76" spans="1:5" x14ac:dyDescent="0.3">
      <c r="A76" s="90" t="s">
        <v>376</v>
      </c>
      <c r="E76" s="82"/>
    </row>
    <row r="77" spans="1:5" x14ac:dyDescent="0.3">
      <c r="A77" s="90" t="s">
        <v>377</v>
      </c>
      <c r="E77" s="82"/>
    </row>
    <row r="78" spans="1:5" x14ac:dyDescent="0.3">
      <c r="A78" s="90" t="s">
        <v>378</v>
      </c>
      <c r="E78" s="82"/>
    </row>
    <row r="79" spans="1:5" x14ac:dyDescent="0.3">
      <c r="A79" s="90" t="s">
        <v>379</v>
      </c>
      <c r="E79" s="82"/>
    </row>
    <row r="80" spans="1:5" x14ac:dyDescent="0.3">
      <c r="A80" s="90" t="s">
        <v>380</v>
      </c>
      <c r="E80" s="82"/>
    </row>
    <row r="81" spans="1:15" x14ac:dyDescent="0.3">
      <c r="A81" s="90" t="s">
        <v>381</v>
      </c>
      <c r="E81" s="82"/>
    </row>
    <row r="82" spans="1:15" ht="15" thickBot="1" x14ac:dyDescent="0.35">
      <c r="A82" s="91" t="s">
        <v>111</v>
      </c>
      <c r="E82" s="82"/>
    </row>
    <row r="83" spans="1:15" x14ac:dyDescent="0.3">
      <c r="A83" s="74"/>
      <c r="D83" s="82"/>
      <c r="E83" s="82"/>
    </row>
    <row r="84" spans="1:15" ht="15" thickBot="1" x14ac:dyDescent="0.35">
      <c r="A84" s="69" t="s">
        <v>455</v>
      </c>
      <c r="B84" s="88" t="s">
        <v>100</v>
      </c>
      <c r="C84" s="88" t="s">
        <v>113</v>
      </c>
      <c r="D84" s="88" t="s">
        <v>278</v>
      </c>
      <c r="E84" s="92"/>
    </row>
    <row r="85" spans="1:15" x14ac:dyDescent="0.3">
      <c r="A85" s="93" t="s">
        <v>5</v>
      </c>
      <c r="B85" s="94" t="s">
        <v>30</v>
      </c>
      <c r="C85" s="94" t="s">
        <v>286</v>
      </c>
      <c r="D85" s="95" t="s">
        <v>143</v>
      </c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7"/>
    </row>
    <row r="86" spans="1:15" x14ac:dyDescent="0.3">
      <c r="A86" s="98" t="s">
        <v>5</v>
      </c>
      <c r="B86" s="99" t="s">
        <v>31</v>
      </c>
      <c r="C86" s="99" t="s">
        <v>286</v>
      </c>
      <c r="D86" s="100" t="s">
        <v>144</v>
      </c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2"/>
    </row>
    <row r="87" spans="1:15" x14ac:dyDescent="0.3">
      <c r="A87" s="98" t="s">
        <v>6</v>
      </c>
      <c r="B87" s="99" t="s">
        <v>32</v>
      </c>
      <c r="C87" s="99" t="s">
        <v>287</v>
      </c>
      <c r="D87" s="100" t="s">
        <v>327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2"/>
    </row>
    <row r="88" spans="1:15" x14ac:dyDescent="0.3">
      <c r="A88" s="98" t="s">
        <v>9</v>
      </c>
      <c r="B88" s="99" t="s">
        <v>33</v>
      </c>
      <c r="C88" s="99" t="s">
        <v>288</v>
      </c>
      <c r="D88" s="100" t="s">
        <v>147</v>
      </c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2"/>
    </row>
    <row r="89" spans="1:15" x14ac:dyDescent="0.3">
      <c r="A89" s="98" t="s">
        <v>10</v>
      </c>
      <c r="B89" s="99" t="s">
        <v>34</v>
      </c>
      <c r="C89" s="99" t="s">
        <v>289</v>
      </c>
      <c r="D89" s="100" t="s">
        <v>148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2"/>
    </row>
    <row r="90" spans="1:15" x14ac:dyDescent="0.3">
      <c r="A90" s="98" t="s">
        <v>11</v>
      </c>
      <c r="B90" s="99" t="s">
        <v>35</v>
      </c>
      <c r="C90" s="99" t="s">
        <v>290</v>
      </c>
      <c r="D90" s="100" t="s">
        <v>149</v>
      </c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2"/>
    </row>
    <row r="91" spans="1:15" x14ac:dyDescent="0.3">
      <c r="A91" s="98" t="s">
        <v>7</v>
      </c>
      <c r="B91" s="99" t="s">
        <v>36</v>
      </c>
      <c r="C91" s="99" t="s">
        <v>291</v>
      </c>
      <c r="D91" s="100" t="s">
        <v>145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2"/>
    </row>
    <row r="92" spans="1:15" x14ac:dyDescent="0.3">
      <c r="A92" s="98" t="s">
        <v>8</v>
      </c>
      <c r="B92" s="99" t="s">
        <v>37</v>
      </c>
      <c r="C92" s="99" t="s">
        <v>315</v>
      </c>
      <c r="D92" s="100" t="s">
        <v>146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2"/>
    </row>
    <row r="93" spans="1:15" x14ac:dyDescent="0.3">
      <c r="A93" s="98" t="s">
        <v>12</v>
      </c>
      <c r="B93" s="99" t="s">
        <v>38</v>
      </c>
      <c r="C93" s="99" t="s">
        <v>292</v>
      </c>
      <c r="D93" s="100" t="s">
        <v>150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x14ac:dyDescent="0.3">
      <c r="A94" s="98" t="s">
        <v>12</v>
      </c>
      <c r="B94" s="99" t="s">
        <v>39</v>
      </c>
      <c r="C94" s="99" t="s">
        <v>292</v>
      </c>
      <c r="D94" s="100" t="s">
        <v>151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x14ac:dyDescent="0.3">
      <c r="A95" s="98" t="s">
        <v>13</v>
      </c>
      <c r="B95" s="99" t="s">
        <v>40</v>
      </c>
      <c r="C95" s="99" t="s">
        <v>293</v>
      </c>
      <c r="D95" s="100" t="s">
        <v>152</v>
      </c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2"/>
    </row>
    <row r="96" spans="1:15" x14ac:dyDescent="0.3">
      <c r="A96" s="98" t="s">
        <v>13</v>
      </c>
      <c r="B96" s="99" t="s">
        <v>41</v>
      </c>
      <c r="C96" s="99" t="s">
        <v>293</v>
      </c>
      <c r="D96" s="100" t="s">
        <v>153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2"/>
    </row>
    <row r="97" spans="1:15" x14ac:dyDescent="0.3">
      <c r="A97" s="98" t="s">
        <v>14</v>
      </c>
      <c r="B97" s="99" t="s">
        <v>68</v>
      </c>
      <c r="C97" s="99" t="s">
        <v>301</v>
      </c>
      <c r="D97" s="100" t="s">
        <v>155</v>
      </c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2"/>
    </row>
    <row r="98" spans="1:15" x14ac:dyDescent="0.3">
      <c r="A98" s="98" t="s">
        <v>14</v>
      </c>
      <c r="B98" s="99" t="s">
        <v>69</v>
      </c>
      <c r="C98" s="99" t="s">
        <v>301</v>
      </c>
      <c r="D98" s="100" t="s">
        <v>156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2"/>
    </row>
    <row r="99" spans="1:15" x14ac:dyDescent="0.3">
      <c r="A99" s="98" t="s">
        <v>14</v>
      </c>
      <c r="B99" s="99" t="s">
        <v>70</v>
      </c>
      <c r="C99" s="99" t="s">
        <v>301</v>
      </c>
      <c r="D99" s="100" t="s">
        <v>157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2"/>
    </row>
    <row r="100" spans="1:15" x14ac:dyDescent="0.3">
      <c r="A100" s="98" t="s">
        <v>14</v>
      </c>
      <c r="B100" s="99" t="s">
        <v>71</v>
      </c>
      <c r="C100" s="99" t="s">
        <v>301</v>
      </c>
      <c r="D100" s="100" t="s">
        <v>154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2"/>
    </row>
    <row r="101" spans="1:15" x14ac:dyDescent="0.3">
      <c r="A101" s="98" t="s">
        <v>15</v>
      </c>
      <c r="B101" s="99" t="s">
        <v>66</v>
      </c>
      <c r="C101" s="99" t="s">
        <v>300</v>
      </c>
      <c r="D101" s="100" t="s">
        <v>158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2"/>
    </row>
    <row r="102" spans="1:15" x14ac:dyDescent="0.3">
      <c r="A102" s="98" t="s">
        <v>15</v>
      </c>
      <c r="B102" s="99" t="s">
        <v>67</v>
      </c>
      <c r="C102" s="99" t="s">
        <v>300</v>
      </c>
      <c r="D102" s="100" t="s">
        <v>159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2"/>
    </row>
    <row r="103" spans="1:15" x14ac:dyDescent="0.3">
      <c r="A103" s="98" t="s">
        <v>16</v>
      </c>
      <c r="B103" s="99" t="s">
        <v>72</v>
      </c>
      <c r="C103" s="99" t="s">
        <v>302</v>
      </c>
      <c r="D103" s="100" t="s">
        <v>161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2"/>
    </row>
    <row r="104" spans="1:15" x14ac:dyDescent="0.3">
      <c r="A104" s="98" t="s">
        <v>16</v>
      </c>
      <c r="B104" s="99" t="s">
        <v>73</v>
      </c>
      <c r="C104" s="99" t="s">
        <v>302</v>
      </c>
      <c r="D104" s="100" t="s">
        <v>162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2"/>
    </row>
    <row r="105" spans="1:15" x14ac:dyDescent="0.3">
      <c r="A105" s="98" t="s">
        <v>16</v>
      </c>
      <c r="B105" s="99" t="s">
        <v>74</v>
      </c>
      <c r="C105" s="99" t="s">
        <v>302</v>
      </c>
      <c r="D105" s="100" t="s">
        <v>163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</row>
    <row r="106" spans="1:15" x14ac:dyDescent="0.3">
      <c r="A106" s="98" t="s">
        <v>16</v>
      </c>
      <c r="B106" s="99" t="s">
        <v>75</v>
      </c>
      <c r="C106" s="99" t="s">
        <v>302</v>
      </c>
      <c r="D106" s="100" t="s">
        <v>160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2"/>
    </row>
    <row r="107" spans="1:15" x14ac:dyDescent="0.3">
      <c r="A107" s="98" t="s">
        <v>164</v>
      </c>
      <c r="B107" s="99" t="s">
        <v>165</v>
      </c>
      <c r="C107" s="99" t="s">
        <v>279</v>
      </c>
      <c r="D107" s="100" t="s">
        <v>166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2"/>
    </row>
    <row r="108" spans="1:15" x14ac:dyDescent="0.3">
      <c r="A108" s="98" t="s">
        <v>164</v>
      </c>
      <c r="B108" s="99" t="s">
        <v>167</v>
      </c>
      <c r="C108" s="99" t="s">
        <v>279</v>
      </c>
      <c r="D108" s="100" t="s">
        <v>168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2"/>
    </row>
    <row r="109" spans="1:15" x14ac:dyDescent="0.3">
      <c r="A109" s="98" t="s">
        <v>164</v>
      </c>
      <c r="B109" s="99" t="s">
        <v>169</v>
      </c>
      <c r="C109" s="99" t="s">
        <v>279</v>
      </c>
      <c r="D109" s="100" t="s">
        <v>170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2"/>
    </row>
    <row r="110" spans="1:15" x14ac:dyDescent="0.3">
      <c r="A110" s="98" t="s">
        <v>164</v>
      </c>
      <c r="B110" s="99" t="s">
        <v>171</v>
      </c>
      <c r="C110" s="99" t="s">
        <v>279</v>
      </c>
      <c r="D110" s="100" t="s">
        <v>172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x14ac:dyDescent="0.3">
      <c r="A111" s="98" t="s">
        <v>173</v>
      </c>
      <c r="B111" s="99" t="s">
        <v>174</v>
      </c>
      <c r="C111" s="99" t="s">
        <v>280</v>
      </c>
      <c r="D111" s="100" t="s">
        <v>175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x14ac:dyDescent="0.3">
      <c r="A112" s="98" t="s">
        <v>173</v>
      </c>
      <c r="B112" s="99" t="s">
        <v>176</v>
      </c>
      <c r="C112" s="99" t="s">
        <v>280</v>
      </c>
      <c r="D112" s="100" t="s">
        <v>177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2"/>
    </row>
    <row r="113" spans="1:15" x14ac:dyDescent="0.3">
      <c r="A113" s="98" t="s">
        <v>173</v>
      </c>
      <c r="B113" s="99" t="s">
        <v>178</v>
      </c>
      <c r="C113" s="99" t="s">
        <v>280</v>
      </c>
      <c r="D113" s="100" t="s">
        <v>179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2"/>
    </row>
    <row r="114" spans="1:15" x14ac:dyDescent="0.3">
      <c r="A114" s="98" t="s">
        <v>173</v>
      </c>
      <c r="B114" s="99" t="s">
        <v>180</v>
      </c>
      <c r="C114" s="99" t="s">
        <v>280</v>
      </c>
      <c r="D114" s="100" t="s">
        <v>181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2"/>
    </row>
    <row r="115" spans="1:15" x14ac:dyDescent="0.3">
      <c r="A115" s="98" t="s">
        <v>182</v>
      </c>
      <c r="B115" s="99" t="s">
        <v>183</v>
      </c>
      <c r="C115" s="99" t="s">
        <v>281</v>
      </c>
      <c r="D115" s="100" t="s">
        <v>184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2"/>
    </row>
    <row r="116" spans="1:15" x14ac:dyDescent="0.3">
      <c r="A116" s="98" t="s">
        <v>182</v>
      </c>
      <c r="B116" s="99" t="s">
        <v>185</v>
      </c>
      <c r="C116" s="99" t="s">
        <v>281</v>
      </c>
      <c r="D116" s="100" t="s">
        <v>186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2"/>
    </row>
    <row r="117" spans="1:15" x14ac:dyDescent="0.3">
      <c r="A117" s="98" t="s">
        <v>182</v>
      </c>
      <c r="B117" s="99" t="s">
        <v>187</v>
      </c>
      <c r="C117" s="99" t="s">
        <v>281</v>
      </c>
      <c r="D117" s="100" t="s">
        <v>188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2"/>
    </row>
    <row r="118" spans="1:15" x14ac:dyDescent="0.3">
      <c r="A118" s="98" t="s">
        <v>182</v>
      </c>
      <c r="B118" s="99" t="s">
        <v>189</v>
      </c>
      <c r="C118" s="99" t="s">
        <v>281</v>
      </c>
      <c r="D118" s="100" t="s">
        <v>190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2"/>
    </row>
    <row r="119" spans="1:15" x14ac:dyDescent="0.3">
      <c r="A119" s="98" t="s">
        <v>17</v>
      </c>
      <c r="B119" s="99" t="s">
        <v>42</v>
      </c>
      <c r="C119" s="99" t="s">
        <v>294</v>
      </c>
      <c r="D119" s="100" t="s">
        <v>194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2"/>
    </row>
    <row r="120" spans="1:15" x14ac:dyDescent="0.3">
      <c r="A120" s="98" t="s">
        <v>17</v>
      </c>
      <c r="B120" s="99" t="s">
        <v>43</v>
      </c>
      <c r="C120" s="99" t="s">
        <v>294</v>
      </c>
      <c r="D120" s="100" t="s">
        <v>193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2"/>
    </row>
    <row r="121" spans="1:15" x14ac:dyDescent="0.3">
      <c r="A121" s="98" t="s">
        <v>17</v>
      </c>
      <c r="B121" s="99" t="s">
        <v>52</v>
      </c>
      <c r="C121" s="99" t="s">
        <v>294</v>
      </c>
      <c r="D121" s="100" t="s">
        <v>192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2"/>
    </row>
    <row r="122" spans="1:15" x14ac:dyDescent="0.3">
      <c r="A122" s="98" t="s">
        <v>17</v>
      </c>
      <c r="B122" s="99" t="s">
        <v>53</v>
      </c>
      <c r="C122" s="99" t="s">
        <v>294</v>
      </c>
      <c r="D122" s="100" t="s">
        <v>191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2"/>
    </row>
    <row r="123" spans="1:15" x14ac:dyDescent="0.3">
      <c r="A123" s="98" t="s">
        <v>195</v>
      </c>
      <c r="B123" s="99" t="s">
        <v>196</v>
      </c>
      <c r="C123" s="99" t="s">
        <v>282</v>
      </c>
      <c r="D123" s="100" t="s">
        <v>197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2"/>
    </row>
    <row r="124" spans="1:15" x14ac:dyDescent="0.3">
      <c r="A124" s="98" t="s">
        <v>195</v>
      </c>
      <c r="B124" s="99" t="s">
        <v>198</v>
      </c>
      <c r="C124" s="99" t="s">
        <v>282</v>
      </c>
      <c r="D124" s="100" t="s">
        <v>199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2"/>
    </row>
    <row r="125" spans="1:15" x14ac:dyDescent="0.3">
      <c r="A125" s="98" t="s">
        <v>195</v>
      </c>
      <c r="B125" s="99" t="s">
        <v>200</v>
      </c>
      <c r="C125" s="99" t="s">
        <v>282</v>
      </c>
      <c r="D125" s="100" t="s">
        <v>201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2"/>
    </row>
    <row r="126" spans="1:15" x14ac:dyDescent="0.3">
      <c r="A126" s="98" t="s">
        <v>195</v>
      </c>
      <c r="B126" s="99" t="s">
        <v>202</v>
      </c>
      <c r="C126" s="99" t="s">
        <v>282</v>
      </c>
      <c r="D126" s="100" t="s">
        <v>203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2"/>
    </row>
    <row r="127" spans="1:15" x14ac:dyDescent="0.3">
      <c r="A127" s="98" t="s">
        <v>18</v>
      </c>
      <c r="B127" s="99" t="s">
        <v>44</v>
      </c>
      <c r="C127" s="99" t="s">
        <v>295</v>
      </c>
      <c r="D127" s="100" t="s">
        <v>207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x14ac:dyDescent="0.3">
      <c r="A128" s="98" t="s">
        <v>18</v>
      </c>
      <c r="B128" s="99" t="s">
        <v>45</v>
      </c>
      <c r="C128" s="99" t="s">
        <v>295</v>
      </c>
      <c r="D128" s="100" t="s">
        <v>206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x14ac:dyDescent="0.3">
      <c r="A129" s="98" t="s">
        <v>18</v>
      </c>
      <c r="B129" s="99" t="s">
        <v>54</v>
      </c>
      <c r="C129" s="99" t="s">
        <v>295</v>
      </c>
      <c r="D129" s="100" t="s">
        <v>205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2"/>
    </row>
    <row r="130" spans="1:15" x14ac:dyDescent="0.3">
      <c r="A130" s="98" t="s">
        <v>18</v>
      </c>
      <c r="B130" s="99" t="s">
        <v>55</v>
      </c>
      <c r="C130" s="99" t="s">
        <v>295</v>
      </c>
      <c r="D130" s="100" t="s">
        <v>204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2"/>
    </row>
    <row r="131" spans="1:15" x14ac:dyDescent="0.3">
      <c r="A131" s="98" t="s">
        <v>19</v>
      </c>
      <c r="B131" s="99" t="s">
        <v>46</v>
      </c>
      <c r="C131" s="99" t="s">
        <v>296</v>
      </c>
      <c r="D131" s="100" t="s">
        <v>211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2"/>
    </row>
    <row r="132" spans="1:15" x14ac:dyDescent="0.3">
      <c r="A132" s="98" t="s">
        <v>19</v>
      </c>
      <c r="B132" s="99" t="s">
        <v>47</v>
      </c>
      <c r="C132" s="99" t="s">
        <v>296</v>
      </c>
      <c r="D132" s="100" t="s">
        <v>210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2"/>
    </row>
    <row r="133" spans="1:15" x14ac:dyDescent="0.3">
      <c r="A133" s="98" t="s">
        <v>19</v>
      </c>
      <c r="B133" s="99" t="s">
        <v>56</v>
      </c>
      <c r="C133" s="99" t="s">
        <v>296</v>
      </c>
      <c r="D133" s="100" t="s">
        <v>209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2"/>
    </row>
    <row r="134" spans="1:15" x14ac:dyDescent="0.3">
      <c r="A134" s="98" t="s">
        <v>19</v>
      </c>
      <c r="B134" s="99" t="s">
        <v>57</v>
      </c>
      <c r="C134" s="99" t="s">
        <v>296</v>
      </c>
      <c r="D134" s="100" t="s">
        <v>208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2"/>
    </row>
    <row r="135" spans="1:15" x14ac:dyDescent="0.3">
      <c r="A135" s="98" t="s">
        <v>212</v>
      </c>
      <c r="B135" s="99" t="s">
        <v>213</v>
      </c>
      <c r="C135" s="99" t="s">
        <v>283</v>
      </c>
      <c r="D135" s="100" t="s">
        <v>214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2"/>
    </row>
    <row r="136" spans="1:15" x14ac:dyDescent="0.3">
      <c r="A136" s="98" t="s">
        <v>212</v>
      </c>
      <c r="B136" s="99" t="s">
        <v>215</v>
      </c>
      <c r="C136" s="99" t="s">
        <v>283</v>
      </c>
      <c r="D136" s="100" t="s">
        <v>216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2"/>
    </row>
    <row r="137" spans="1:15" x14ac:dyDescent="0.3">
      <c r="A137" s="98" t="s">
        <v>212</v>
      </c>
      <c r="B137" s="99" t="s">
        <v>217</v>
      </c>
      <c r="C137" s="99" t="s">
        <v>283</v>
      </c>
      <c r="D137" s="100" t="s">
        <v>218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2"/>
    </row>
    <row r="138" spans="1:15" x14ac:dyDescent="0.3">
      <c r="A138" s="98" t="s">
        <v>212</v>
      </c>
      <c r="B138" s="99" t="s">
        <v>219</v>
      </c>
      <c r="C138" s="99" t="s">
        <v>283</v>
      </c>
      <c r="D138" s="100" t="s">
        <v>220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2"/>
    </row>
    <row r="139" spans="1:15" x14ac:dyDescent="0.3">
      <c r="A139" s="98" t="s">
        <v>20</v>
      </c>
      <c r="B139" s="99" t="s">
        <v>48</v>
      </c>
      <c r="C139" s="99" t="s">
        <v>297</v>
      </c>
      <c r="D139" s="100" t="s">
        <v>224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2"/>
    </row>
    <row r="140" spans="1:15" x14ac:dyDescent="0.3">
      <c r="A140" s="98" t="s">
        <v>20</v>
      </c>
      <c r="B140" s="99" t="s">
        <v>49</v>
      </c>
      <c r="C140" s="99" t="s">
        <v>297</v>
      </c>
      <c r="D140" s="100" t="s">
        <v>223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2"/>
    </row>
    <row r="141" spans="1:15" x14ac:dyDescent="0.3">
      <c r="A141" s="98" t="s">
        <v>20</v>
      </c>
      <c r="B141" s="99" t="s">
        <v>58</v>
      </c>
      <c r="C141" s="99" t="s">
        <v>297</v>
      </c>
      <c r="D141" s="100" t="s">
        <v>222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2"/>
    </row>
    <row r="142" spans="1:15" x14ac:dyDescent="0.3">
      <c r="A142" s="98" t="s">
        <v>20</v>
      </c>
      <c r="B142" s="99" t="s">
        <v>59</v>
      </c>
      <c r="C142" s="99" t="s">
        <v>297</v>
      </c>
      <c r="D142" s="100" t="s">
        <v>221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2"/>
    </row>
    <row r="143" spans="1:15" x14ac:dyDescent="0.3">
      <c r="A143" s="98" t="s">
        <v>21</v>
      </c>
      <c r="B143" s="99" t="s">
        <v>50</v>
      </c>
      <c r="C143" s="99" t="s">
        <v>298</v>
      </c>
      <c r="D143" s="100" t="s">
        <v>228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2"/>
    </row>
    <row r="144" spans="1:15" x14ac:dyDescent="0.3">
      <c r="A144" s="98" t="s">
        <v>21</v>
      </c>
      <c r="B144" s="99" t="s">
        <v>51</v>
      </c>
      <c r="C144" s="99" t="s">
        <v>298</v>
      </c>
      <c r="D144" s="100" t="s">
        <v>227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x14ac:dyDescent="0.3">
      <c r="A145" s="98" t="s">
        <v>21</v>
      </c>
      <c r="B145" s="99" t="s">
        <v>60</v>
      </c>
      <c r="C145" s="99" t="s">
        <v>298</v>
      </c>
      <c r="D145" s="100" t="s">
        <v>226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x14ac:dyDescent="0.3">
      <c r="A146" s="98" t="s">
        <v>21</v>
      </c>
      <c r="B146" s="99" t="s">
        <v>61</v>
      </c>
      <c r="C146" s="99" t="s">
        <v>298</v>
      </c>
      <c r="D146" s="100" t="s">
        <v>225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2"/>
    </row>
    <row r="147" spans="1:15" x14ac:dyDescent="0.3">
      <c r="A147" s="98" t="s">
        <v>22</v>
      </c>
      <c r="B147" s="99" t="s">
        <v>62</v>
      </c>
      <c r="C147" s="99" t="s">
        <v>299</v>
      </c>
      <c r="D147" s="100" t="s">
        <v>230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2"/>
    </row>
    <row r="148" spans="1:15" x14ac:dyDescent="0.3">
      <c r="A148" s="98" t="s">
        <v>22</v>
      </c>
      <c r="B148" s="99" t="s">
        <v>63</v>
      </c>
      <c r="C148" s="99" t="s">
        <v>299</v>
      </c>
      <c r="D148" s="100" t="s">
        <v>319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2"/>
    </row>
    <row r="149" spans="1:15" x14ac:dyDescent="0.3">
      <c r="A149" s="98" t="s">
        <v>22</v>
      </c>
      <c r="B149" s="99" t="s">
        <v>64</v>
      </c>
      <c r="C149" s="99" t="s">
        <v>299</v>
      </c>
      <c r="D149" s="100" t="s">
        <v>231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2"/>
    </row>
    <row r="150" spans="1:15" x14ac:dyDescent="0.3">
      <c r="A150" s="98" t="s">
        <v>22</v>
      </c>
      <c r="B150" s="99" t="s">
        <v>65</v>
      </c>
      <c r="C150" s="99" t="s">
        <v>299</v>
      </c>
      <c r="D150" s="100" t="s">
        <v>229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2"/>
    </row>
    <row r="151" spans="1:15" x14ac:dyDescent="0.3">
      <c r="A151" s="98" t="s">
        <v>23</v>
      </c>
      <c r="B151" s="99" t="s">
        <v>76</v>
      </c>
      <c r="C151" s="99" t="s">
        <v>284</v>
      </c>
      <c r="D151" s="100" t="s">
        <v>232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2"/>
    </row>
    <row r="152" spans="1:15" x14ac:dyDescent="0.3">
      <c r="A152" s="98" t="s">
        <v>23</v>
      </c>
      <c r="B152" s="99" t="s">
        <v>77</v>
      </c>
      <c r="C152" s="99" t="s">
        <v>284</v>
      </c>
      <c r="D152" s="100" t="s">
        <v>233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2"/>
    </row>
    <row r="153" spans="1:15" x14ac:dyDescent="0.3">
      <c r="A153" s="98" t="s">
        <v>23</v>
      </c>
      <c r="B153" s="99" t="s">
        <v>78</v>
      </c>
      <c r="C153" s="99" t="s">
        <v>284</v>
      </c>
      <c r="D153" s="100" t="s">
        <v>234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2"/>
    </row>
    <row r="154" spans="1:15" x14ac:dyDescent="0.3">
      <c r="A154" s="98" t="s">
        <v>23</v>
      </c>
      <c r="B154" s="99" t="s">
        <v>79</v>
      </c>
      <c r="C154" s="99" t="s">
        <v>284</v>
      </c>
      <c r="D154" s="100" t="s">
        <v>235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2"/>
    </row>
    <row r="155" spans="1:15" x14ac:dyDescent="0.3">
      <c r="A155" s="98" t="s">
        <v>24</v>
      </c>
      <c r="B155" s="99" t="s">
        <v>80</v>
      </c>
      <c r="C155" s="99" t="s">
        <v>285</v>
      </c>
      <c r="D155" s="100" t="s">
        <v>236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2"/>
    </row>
    <row r="156" spans="1:15" x14ac:dyDescent="0.3">
      <c r="A156" s="98" t="s">
        <v>24</v>
      </c>
      <c r="B156" s="99" t="s">
        <v>81</v>
      </c>
      <c r="C156" s="99" t="s">
        <v>285</v>
      </c>
      <c r="D156" s="100" t="s">
        <v>237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2"/>
    </row>
    <row r="157" spans="1:15" x14ac:dyDescent="0.3">
      <c r="A157" s="98" t="s">
        <v>24</v>
      </c>
      <c r="B157" s="99" t="s">
        <v>82</v>
      </c>
      <c r="C157" s="99" t="s">
        <v>285</v>
      </c>
      <c r="D157" s="100" t="s">
        <v>238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2"/>
    </row>
    <row r="158" spans="1:15" x14ac:dyDescent="0.3">
      <c r="A158" s="98" t="s">
        <v>24</v>
      </c>
      <c r="B158" s="99" t="s">
        <v>83</v>
      </c>
      <c r="C158" s="99" t="s">
        <v>285</v>
      </c>
      <c r="D158" s="100" t="s">
        <v>239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2"/>
    </row>
    <row r="159" spans="1:15" x14ac:dyDescent="0.3">
      <c r="A159" s="98" t="s">
        <v>25</v>
      </c>
      <c r="B159" s="99" t="s">
        <v>84</v>
      </c>
      <c r="C159" s="99" t="s">
        <v>303</v>
      </c>
      <c r="D159" s="100" t="s">
        <v>241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2"/>
    </row>
    <row r="160" spans="1:15" x14ac:dyDescent="0.3">
      <c r="A160" s="98" t="s">
        <v>25</v>
      </c>
      <c r="B160" s="99" t="s">
        <v>85</v>
      </c>
      <c r="C160" s="99" t="s">
        <v>303</v>
      </c>
      <c r="D160" s="100" t="s">
        <v>242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2"/>
    </row>
    <row r="161" spans="1:15" x14ac:dyDescent="0.3">
      <c r="A161" s="98" t="s">
        <v>25</v>
      </c>
      <c r="B161" s="99" t="s">
        <v>86</v>
      </c>
      <c r="C161" s="99" t="s">
        <v>303</v>
      </c>
      <c r="D161" s="100" t="s">
        <v>243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x14ac:dyDescent="0.3">
      <c r="A162" s="98" t="s">
        <v>25</v>
      </c>
      <c r="B162" s="99" t="s">
        <v>87</v>
      </c>
      <c r="C162" s="99" t="s">
        <v>303</v>
      </c>
      <c r="D162" s="100" t="s">
        <v>240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x14ac:dyDescent="0.3">
      <c r="A163" s="98" t="s">
        <v>26</v>
      </c>
      <c r="B163" s="99" t="s">
        <v>88</v>
      </c>
      <c r="C163" s="99" t="s">
        <v>304</v>
      </c>
      <c r="D163" s="100" t="s">
        <v>245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2"/>
    </row>
    <row r="164" spans="1:15" x14ac:dyDescent="0.3">
      <c r="A164" s="98" t="s">
        <v>26</v>
      </c>
      <c r="B164" s="99" t="s">
        <v>89</v>
      </c>
      <c r="C164" s="99" t="s">
        <v>304</v>
      </c>
      <c r="D164" s="100" t="s">
        <v>246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2"/>
    </row>
    <row r="165" spans="1:15" x14ac:dyDescent="0.3">
      <c r="A165" s="98" t="s">
        <v>26</v>
      </c>
      <c r="B165" s="99" t="s">
        <v>90</v>
      </c>
      <c r="C165" s="99" t="s">
        <v>304</v>
      </c>
      <c r="D165" s="100" t="s">
        <v>247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2"/>
    </row>
    <row r="166" spans="1:15" x14ac:dyDescent="0.3">
      <c r="A166" s="98" t="s">
        <v>26</v>
      </c>
      <c r="B166" s="99" t="s">
        <v>91</v>
      </c>
      <c r="C166" s="99" t="s">
        <v>304</v>
      </c>
      <c r="D166" s="100" t="s">
        <v>244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2"/>
    </row>
    <row r="167" spans="1:15" x14ac:dyDescent="0.3">
      <c r="A167" s="98" t="s">
        <v>248</v>
      </c>
      <c r="B167" s="99" t="s">
        <v>92</v>
      </c>
      <c r="C167" s="99" t="s">
        <v>305</v>
      </c>
      <c r="D167" s="100" t="s">
        <v>250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2"/>
    </row>
    <row r="168" spans="1:15" x14ac:dyDescent="0.3">
      <c r="A168" s="98" t="s">
        <v>248</v>
      </c>
      <c r="B168" s="99" t="s">
        <v>93</v>
      </c>
      <c r="C168" s="99" t="s">
        <v>305</v>
      </c>
      <c r="D168" s="103" t="s">
        <v>251</v>
      </c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2"/>
    </row>
    <row r="169" spans="1:15" x14ac:dyDescent="0.3">
      <c r="A169" s="98" t="s">
        <v>248</v>
      </c>
      <c r="B169" s="99" t="s">
        <v>94</v>
      </c>
      <c r="C169" s="99" t="s">
        <v>305</v>
      </c>
      <c r="D169" s="100" t="s">
        <v>252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2"/>
    </row>
    <row r="170" spans="1:15" x14ac:dyDescent="0.3">
      <c r="A170" s="98" t="s">
        <v>248</v>
      </c>
      <c r="B170" s="99" t="s">
        <v>95</v>
      </c>
      <c r="C170" s="99" t="s">
        <v>305</v>
      </c>
      <c r="D170" s="100" t="s">
        <v>249</v>
      </c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2"/>
    </row>
    <row r="171" spans="1:15" x14ac:dyDescent="0.3">
      <c r="A171" s="98" t="s">
        <v>107</v>
      </c>
      <c r="B171" s="99" t="s">
        <v>270</v>
      </c>
      <c r="C171" s="99" t="s">
        <v>306</v>
      </c>
      <c r="D171" s="100" t="s">
        <v>271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2"/>
    </row>
    <row r="172" spans="1:15" x14ac:dyDescent="0.3">
      <c r="A172" s="98" t="s">
        <v>107</v>
      </c>
      <c r="B172" s="99" t="s">
        <v>269</v>
      </c>
      <c r="C172" s="99" t="s">
        <v>306</v>
      </c>
      <c r="D172" s="100" t="s">
        <v>324</v>
      </c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2"/>
    </row>
    <row r="173" spans="1:15" x14ac:dyDescent="0.3">
      <c r="A173" s="98" t="s">
        <v>108</v>
      </c>
      <c r="B173" s="99" t="s">
        <v>273</v>
      </c>
      <c r="C173" s="99" t="s">
        <v>307</v>
      </c>
      <c r="D173" s="100" t="s">
        <v>274</v>
      </c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</row>
    <row r="174" spans="1:15" x14ac:dyDescent="0.3">
      <c r="A174" s="98" t="s">
        <v>108</v>
      </c>
      <c r="B174" s="99" t="s">
        <v>272</v>
      </c>
      <c r="C174" s="99" t="s">
        <v>307</v>
      </c>
      <c r="D174" s="100" t="s">
        <v>325</v>
      </c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2"/>
    </row>
    <row r="175" spans="1:15" x14ac:dyDescent="0.3">
      <c r="A175" s="98" t="s">
        <v>109</v>
      </c>
      <c r="B175" s="99" t="s">
        <v>276</v>
      </c>
      <c r="C175" s="99" t="s">
        <v>308</v>
      </c>
      <c r="D175" s="100" t="s">
        <v>277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2"/>
    </row>
    <row r="176" spans="1:15" x14ac:dyDescent="0.3">
      <c r="A176" s="98" t="s">
        <v>109</v>
      </c>
      <c r="B176" s="99" t="s">
        <v>275</v>
      </c>
      <c r="C176" s="99" t="s">
        <v>308</v>
      </c>
      <c r="D176" s="100" t="s">
        <v>326</v>
      </c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2"/>
    </row>
    <row r="177" spans="1:15" x14ac:dyDescent="0.3">
      <c r="A177" s="98" t="s">
        <v>104</v>
      </c>
      <c r="B177" s="99" t="s">
        <v>259</v>
      </c>
      <c r="C177" s="99" t="s">
        <v>309</v>
      </c>
      <c r="D177" s="100" t="s">
        <v>260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2"/>
    </row>
    <row r="178" spans="1:15" x14ac:dyDescent="0.3">
      <c r="A178" s="98" t="s">
        <v>104</v>
      </c>
      <c r="B178" s="99" t="s">
        <v>257</v>
      </c>
      <c r="C178" s="99" t="s">
        <v>309</v>
      </c>
      <c r="D178" s="100" t="s">
        <v>258</v>
      </c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x14ac:dyDescent="0.3">
      <c r="A179" s="98" t="s">
        <v>105</v>
      </c>
      <c r="B179" s="99" t="s">
        <v>263</v>
      </c>
      <c r="C179" s="99" t="s">
        <v>310</v>
      </c>
      <c r="D179" s="100" t="s">
        <v>264</v>
      </c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x14ac:dyDescent="0.3">
      <c r="A180" s="98" t="s">
        <v>105</v>
      </c>
      <c r="B180" s="99" t="s">
        <v>261</v>
      </c>
      <c r="C180" s="99" t="s">
        <v>310</v>
      </c>
      <c r="D180" s="100" t="s">
        <v>262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2"/>
    </row>
    <row r="181" spans="1:15" x14ac:dyDescent="0.3">
      <c r="A181" s="98" t="s">
        <v>106</v>
      </c>
      <c r="B181" s="99" t="s">
        <v>267</v>
      </c>
      <c r="C181" s="99" t="s">
        <v>311</v>
      </c>
      <c r="D181" s="100" t="s">
        <v>268</v>
      </c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2"/>
    </row>
    <row r="182" spans="1:15" x14ac:dyDescent="0.3">
      <c r="A182" s="98" t="s">
        <v>106</v>
      </c>
      <c r="B182" s="99" t="s">
        <v>265</v>
      </c>
      <c r="C182" s="99" t="s">
        <v>311</v>
      </c>
      <c r="D182" s="100" t="s">
        <v>266</v>
      </c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2"/>
    </row>
    <row r="183" spans="1:15" x14ac:dyDescent="0.3">
      <c r="A183" s="98" t="s">
        <v>27</v>
      </c>
      <c r="B183" s="99" t="s">
        <v>96</v>
      </c>
      <c r="C183" s="99" t="s">
        <v>312</v>
      </c>
      <c r="D183" s="100" t="s">
        <v>253</v>
      </c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2"/>
    </row>
    <row r="184" spans="1:15" x14ac:dyDescent="0.3">
      <c r="A184" s="98" t="s">
        <v>29</v>
      </c>
      <c r="B184" s="99" t="s">
        <v>97</v>
      </c>
      <c r="C184" s="99" t="s">
        <v>313</v>
      </c>
      <c r="D184" s="100" t="s">
        <v>255</v>
      </c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2"/>
    </row>
    <row r="185" spans="1:15" x14ac:dyDescent="0.3">
      <c r="A185" s="98" t="s">
        <v>110</v>
      </c>
      <c r="B185" s="99" t="s">
        <v>98</v>
      </c>
      <c r="C185" s="99" t="s">
        <v>314</v>
      </c>
      <c r="D185" s="100" t="s">
        <v>256</v>
      </c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2"/>
    </row>
    <row r="186" spans="1:15" x14ac:dyDescent="0.3">
      <c r="A186" s="98" t="s">
        <v>28</v>
      </c>
      <c r="B186" s="99" t="s">
        <v>99</v>
      </c>
      <c r="C186" s="99" t="s">
        <v>316</v>
      </c>
      <c r="D186" s="100" t="s">
        <v>254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2"/>
    </row>
    <row r="187" spans="1:15" ht="15" thickBot="1" x14ac:dyDescent="0.35">
      <c r="A187" s="104" t="s">
        <v>111</v>
      </c>
      <c r="B187" s="105"/>
      <c r="C187" s="105" t="s">
        <v>317</v>
      </c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7"/>
    </row>
    <row r="188" spans="1:15" x14ac:dyDescent="0.3">
      <c r="A188" s="74"/>
    </row>
    <row r="189" spans="1:15" ht="15" thickBot="1" x14ac:dyDescent="0.35">
      <c r="A189" s="108" t="s">
        <v>121</v>
      </c>
      <c r="B189" s="109" t="s">
        <v>385</v>
      </c>
      <c r="C189" s="76" t="s">
        <v>393</v>
      </c>
      <c r="D189" s="110" t="s">
        <v>394</v>
      </c>
      <c r="E189" s="111" t="s">
        <v>398</v>
      </c>
    </row>
    <row r="190" spans="1:15" x14ac:dyDescent="0.3">
      <c r="A190" s="112">
        <v>151</v>
      </c>
      <c r="B190" s="113" t="s">
        <v>130</v>
      </c>
      <c r="C190" s="114">
        <v>0</v>
      </c>
      <c r="D190" s="115" t="s">
        <v>130</v>
      </c>
      <c r="E190" s="116" t="s">
        <v>130</v>
      </c>
      <c r="F190" s="117"/>
    </row>
    <row r="191" spans="1:15" x14ac:dyDescent="0.3">
      <c r="A191" s="118">
        <v>152</v>
      </c>
      <c r="B191" s="119" t="s">
        <v>130</v>
      </c>
      <c r="C191" s="120">
        <v>0</v>
      </c>
      <c r="D191" s="121" t="s">
        <v>130</v>
      </c>
      <c r="E191" s="122" t="s">
        <v>130</v>
      </c>
      <c r="F191" s="117"/>
    </row>
    <row r="192" spans="1:15" x14ac:dyDescent="0.3">
      <c r="A192" s="118">
        <v>153</v>
      </c>
      <c r="B192" s="119" t="s">
        <v>130</v>
      </c>
      <c r="C192" s="120">
        <v>0</v>
      </c>
      <c r="D192" s="121" t="s">
        <v>130</v>
      </c>
      <c r="E192" s="122" t="s">
        <v>130</v>
      </c>
      <c r="F192" s="117"/>
    </row>
    <row r="193" spans="1:6" x14ac:dyDescent="0.3">
      <c r="A193" s="118">
        <v>154</v>
      </c>
      <c r="B193" s="119" t="s">
        <v>130</v>
      </c>
      <c r="C193" s="120">
        <v>0</v>
      </c>
      <c r="D193" s="121" t="s">
        <v>130</v>
      </c>
      <c r="E193" s="122" t="s">
        <v>130</v>
      </c>
      <c r="F193" s="117"/>
    </row>
    <row r="194" spans="1:6" x14ac:dyDescent="0.3">
      <c r="A194" s="118">
        <v>155</v>
      </c>
      <c r="B194" s="119" t="s">
        <v>130</v>
      </c>
      <c r="C194" s="120">
        <v>0</v>
      </c>
      <c r="D194" s="121" t="s">
        <v>130</v>
      </c>
      <c r="E194" s="122" t="s">
        <v>130</v>
      </c>
      <c r="F194" s="117"/>
    </row>
    <row r="195" spans="1:6" x14ac:dyDescent="0.3">
      <c r="A195" s="118">
        <v>156</v>
      </c>
      <c r="B195" s="119" t="s">
        <v>130</v>
      </c>
      <c r="C195" s="120">
        <v>0</v>
      </c>
      <c r="D195" s="121" t="s">
        <v>130</v>
      </c>
      <c r="E195" s="122" t="s">
        <v>130</v>
      </c>
      <c r="F195" s="117"/>
    </row>
    <row r="196" spans="1:6" x14ac:dyDescent="0.3">
      <c r="A196" s="118">
        <v>157</v>
      </c>
      <c r="B196" s="119" t="s">
        <v>130</v>
      </c>
      <c r="C196" s="120">
        <v>0</v>
      </c>
      <c r="D196" s="121" t="s">
        <v>130</v>
      </c>
      <c r="E196" s="122" t="s">
        <v>130</v>
      </c>
      <c r="F196" s="117"/>
    </row>
    <row r="197" spans="1:6" x14ac:dyDescent="0.3">
      <c r="A197" s="118">
        <v>158</v>
      </c>
      <c r="B197" s="119" t="s">
        <v>130</v>
      </c>
      <c r="C197" s="120">
        <v>0</v>
      </c>
      <c r="D197" s="121" t="s">
        <v>130</v>
      </c>
      <c r="E197" s="122" t="s">
        <v>130</v>
      </c>
      <c r="F197" s="117"/>
    </row>
    <row r="198" spans="1:6" x14ac:dyDescent="0.3">
      <c r="A198" s="118">
        <v>180</v>
      </c>
      <c r="B198" s="123">
        <v>0.18320476838855362</v>
      </c>
      <c r="C198" s="120">
        <v>0</v>
      </c>
      <c r="D198" s="124">
        <v>0.86160000000000003</v>
      </c>
      <c r="E198" s="125">
        <v>0.31935972606495466</v>
      </c>
      <c r="F198" s="117"/>
    </row>
    <row r="199" spans="1:6" x14ac:dyDescent="0.3">
      <c r="A199" s="118">
        <v>181</v>
      </c>
      <c r="B199" s="123">
        <v>0.18320476838855362</v>
      </c>
      <c r="C199" s="120">
        <v>0.3125</v>
      </c>
      <c r="D199" s="124">
        <v>0.90300000000000002</v>
      </c>
      <c r="E199" s="125">
        <v>0.24957632931068446</v>
      </c>
      <c r="F199" s="117"/>
    </row>
    <row r="200" spans="1:6" x14ac:dyDescent="0.3">
      <c r="A200" s="118">
        <v>182</v>
      </c>
      <c r="B200" s="123">
        <v>0.18320476838855362</v>
      </c>
      <c r="C200" s="120">
        <v>0</v>
      </c>
      <c r="D200" s="124">
        <v>0.92269999999999996</v>
      </c>
      <c r="E200" s="125">
        <v>0.26224210350363097</v>
      </c>
      <c r="F200" s="117"/>
    </row>
    <row r="201" spans="1:6" x14ac:dyDescent="0.3">
      <c r="A201" s="118">
        <v>183</v>
      </c>
      <c r="B201" s="123">
        <v>0.18320476838855362</v>
      </c>
      <c r="C201" s="120">
        <v>0.1875</v>
      </c>
      <c r="D201" s="124">
        <v>0.98019999999999996</v>
      </c>
      <c r="E201" s="125">
        <v>0.24366642529567964</v>
      </c>
      <c r="F201" s="117"/>
    </row>
    <row r="202" spans="1:6" x14ac:dyDescent="0.3">
      <c r="A202" s="118">
        <v>184</v>
      </c>
      <c r="B202" s="123">
        <v>0.18320476838855362</v>
      </c>
      <c r="C202" s="120">
        <v>0.875</v>
      </c>
      <c r="D202" s="124">
        <v>0.95760000000000001</v>
      </c>
      <c r="E202" s="125">
        <v>0.27399049022635985</v>
      </c>
      <c r="F202" s="117"/>
    </row>
    <row r="203" spans="1:6" x14ac:dyDescent="0.3">
      <c r="A203" s="118">
        <v>185</v>
      </c>
      <c r="B203" s="123">
        <v>0.18320476838855362</v>
      </c>
      <c r="C203" s="120">
        <v>0.625</v>
      </c>
      <c r="D203" s="124">
        <v>0.88049999999999995</v>
      </c>
      <c r="E203" s="125">
        <v>0.23720525638335277</v>
      </c>
      <c r="F203" s="117"/>
    </row>
    <row r="204" spans="1:6" x14ac:dyDescent="0.3">
      <c r="A204" s="118">
        <v>186</v>
      </c>
      <c r="B204" s="123">
        <v>0.18320476838855362</v>
      </c>
      <c r="C204" s="120">
        <v>0.3125</v>
      </c>
      <c r="D204" s="124">
        <v>0.73880000000000001</v>
      </c>
      <c r="E204" s="125">
        <v>0.3402258448799888</v>
      </c>
      <c r="F204" s="117"/>
    </row>
    <row r="205" spans="1:6" x14ac:dyDescent="0.3">
      <c r="A205" s="118">
        <v>187</v>
      </c>
      <c r="B205" s="123">
        <v>0.18320476838855362</v>
      </c>
      <c r="C205" s="120">
        <v>0.5625</v>
      </c>
      <c r="D205" s="124">
        <v>0.91910000000000003</v>
      </c>
      <c r="E205" s="125">
        <v>0.24630774389802174</v>
      </c>
      <c r="F205" s="117"/>
    </row>
    <row r="206" spans="1:6" x14ac:dyDescent="0.3">
      <c r="A206" s="118">
        <v>190</v>
      </c>
      <c r="B206" s="123">
        <v>0.18320476838855362</v>
      </c>
      <c r="C206" s="120">
        <v>1</v>
      </c>
      <c r="D206" s="124">
        <v>0.97540000000000004</v>
      </c>
      <c r="E206" s="125">
        <v>0.25782693413994567</v>
      </c>
      <c r="F206" s="117"/>
    </row>
    <row r="207" spans="1:6" x14ac:dyDescent="0.3">
      <c r="A207" s="118">
        <v>191</v>
      </c>
      <c r="B207" s="123">
        <v>0.18320476838855362</v>
      </c>
      <c r="C207" s="120">
        <v>1</v>
      </c>
      <c r="D207" s="124">
        <v>0.875</v>
      </c>
      <c r="E207" s="125">
        <v>0.27588205762247608</v>
      </c>
      <c r="F207" s="117"/>
    </row>
    <row r="208" spans="1:6" x14ac:dyDescent="0.3">
      <c r="A208" s="118">
        <v>192</v>
      </c>
      <c r="B208" s="123">
        <v>0.18320476838855362</v>
      </c>
      <c r="C208" s="120">
        <v>0.875</v>
      </c>
      <c r="D208" s="124">
        <v>0.93600000000000005</v>
      </c>
      <c r="E208" s="125">
        <v>0.2413652822098202</v>
      </c>
      <c r="F208" s="117"/>
    </row>
    <row r="209" spans="1:6" x14ac:dyDescent="0.3">
      <c r="A209" s="118">
        <v>193</v>
      </c>
      <c r="B209" s="123">
        <v>0.18320476838855362</v>
      </c>
      <c r="C209" s="120">
        <v>0.625</v>
      </c>
      <c r="D209" s="124">
        <v>0.96679999999999999</v>
      </c>
      <c r="E209" s="125">
        <v>0.23701673488639347</v>
      </c>
      <c r="F209" s="117"/>
    </row>
    <row r="210" spans="1:6" x14ac:dyDescent="0.3">
      <c r="A210" s="118">
        <v>194</v>
      </c>
      <c r="B210" s="123">
        <v>0.18320476838855362</v>
      </c>
      <c r="C210" s="120">
        <v>0.375</v>
      </c>
      <c r="D210" s="124">
        <v>0.99850000000000005</v>
      </c>
      <c r="E210" s="125">
        <v>0.29295157725726023</v>
      </c>
      <c r="F210" s="117"/>
    </row>
    <row r="211" spans="1:6" x14ac:dyDescent="0.3">
      <c r="A211" s="118">
        <v>195</v>
      </c>
      <c r="B211" s="123">
        <v>0.18320476838855362</v>
      </c>
      <c r="C211" s="120">
        <v>0</v>
      </c>
      <c r="D211" s="124">
        <v>0.95179999999999998</v>
      </c>
      <c r="E211" s="125">
        <v>0.26703967115669108</v>
      </c>
      <c r="F211" s="117"/>
    </row>
    <row r="212" spans="1:6" ht="15" thickBot="1" x14ac:dyDescent="0.35">
      <c r="A212" s="126" t="s">
        <v>111</v>
      </c>
      <c r="B212" s="127"/>
      <c r="C212" s="128"/>
      <c r="D212" s="129"/>
      <c r="E212" s="130"/>
      <c r="F212" s="117"/>
    </row>
    <row r="214" spans="1:6" ht="15" thickBot="1" x14ac:dyDescent="0.35">
      <c r="A214" s="69" t="s">
        <v>388</v>
      </c>
      <c r="B214" s="76" t="s">
        <v>453</v>
      </c>
      <c r="C214" s="76" t="s">
        <v>397</v>
      </c>
    </row>
    <row r="215" spans="1:6" x14ac:dyDescent="0.3">
      <c r="A215" s="166" t="s">
        <v>137</v>
      </c>
      <c r="B215" s="167">
        <v>4.3816589919935263</v>
      </c>
      <c r="C215" s="168">
        <v>4.3817000000000004</v>
      </c>
    </row>
    <row r="216" spans="1:6" x14ac:dyDescent="0.3">
      <c r="A216" s="169" t="s">
        <v>386</v>
      </c>
      <c r="B216" s="170">
        <v>0.1107125865615762</v>
      </c>
      <c r="C216" s="171">
        <v>0.11070000000000001</v>
      </c>
    </row>
    <row r="217" spans="1:6" ht="15" thickBot="1" x14ac:dyDescent="0.35">
      <c r="A217" s="172" t="s">
        <v>387</v>
      </c>
      <c r="B217" s="173">
        <v>2.9886661966282421E-2</v>
      </c>
      <c r="C217" s="174">
        <v>2.9899999999999999E-2</v>
      </c>
    </row>
    <row r="219" spans="1:6" ht="15" thickBot="1" x14ac:dyDescent="0.35">
      <c r="A219" s="69" t="s">
        <v>399</v>
      </c>
      <c r="B219" s="76" t="s">
        <v>453</v>
      </c>
      <c r="C219" s="76" t="s">
        <v>397</v>
      </c>
    </row>
    <row r="220" spans="1:6" x14ac:dyDescent="0.3">
      <c r="A220" s="77" t="s">
        <v>137</v>
      </c>
      <c r="B220" s="78">
        <f>ROUND($C$220,4)</f>
        <v>-0.57279999999999998</v>
      </c>
      <c r="C220" s="79">
        <v>-0.57277535366926735</v>
      </c>
    </row>
    <row r="221" spans="1:6" x14ac:dyDescent="0.3">
      <c r="A221" s="80" t="s">
        <v>386</v>
      </c>
      <c r="B221" s="131">
        <f>ROUND($C$221,4)</f>
        <v>0.90529999999999999</v>
      </c>
      <c r="C221" s="81">
        <v>0.90531454990987892</v>
      </c>
    </row>
    <row r="222" spans="1:6" ht="15" thickBot="1" x14ac:dyDescent="0.35">
      <c r="A222" s="85" t="s">
        <v>387</v>
      </c>
      <c r="B222" s="86">
        <f>ROUND($C$222,4)</f>
        <v>-1.1903999999999999</v>
      </c>
      <c r="C222" s="87">
        <v>-1.1904051230408992</v>
      </c>
    </row>
    <row r="224" spans="1:6" ht="15" thickBot="1" x14ac:dyDescent="0.35">
      <c r="A224" s="69" t="s">
        <v>400</v>
      </c>
      <c r="B224" s="76" t="s">
        <v>453</v>
      </c>
      <c r="C224" s="76" t="s">
        <v>397</v>
      </c>
    </row>
    <row r="225" spans="1:5" x14ac:dyDescent="0.3">
      <c r="A225" s="77" t="s">
        <v>137</v>
      </c>
      <c r="B225" s="78">
        <f>ROUND($C$225,4)</f>
        <v>-9.0200000000000002E-2</v>
      </c>
      <c r="C225" s="79">
        <v>-9.0227045504185088E-2</v>
      </c>
    </row>
    <row r="226" spans="1:5" ht="15" thickBot="1" x14ac:dyDescent="0.35">
      <c r="A226" s="85" t="s">
        <v>386</v>
      </c>
      <c r="B226" s="86">
        <f>ROUND($C$226,4)</f>
        <v>0.82609999999999995</v>
      </c>
      <c r="C226" s="87">
        <v>0.82610932566287132</v>
      </c>
    </row>
    <row r="228" spans="1:5" ht="15" thickBot="1" x14ac:dyDescent="0.35">
      <c r="A228" s="69" t="s">
        <v>401</v>
      </c>
    </row>
    <row r="229" spans="1:5" x14ac:dyDescent="0.3">
      <c r="A229" s="77" t="s">
        <v>391</v>
      </c>
      <c r="B229" s="164">
        <v>1080</v>
      </c>
    </row>
    <row r="230" spans="1:5" ht="15" thickBot="1" x14ac:dyDescent="0.35">
      <c r="A230" s="85" t="s">
        <v>392</v>
      </c>
      <c r="B230" s="165">
        <v>3.5</v>
      </c>
      <c r="C230" s="15"/>
    </row>
    <row r="231" spans="1:5" x14ac:dyDescent="0.3">
      <c r="A231" s="70"/>
      <c r="C231" s="132"/>
    </row>
    <row r="232" spans="1:5" ht="15" thickBot="1" x14ac:dyDescent="0.35">
      <c r="A232" s="76" t="s">
        <v>402</v>
      </c>
      <c r="C232" s="132"/>
    </row>
    <row r="233" spans="1:5" x14ac:dyDescent="0.3">
      <c r="A233" s="133" t="s">
        <v>404</v>
      </c>
      <c r="C233" s="132"/>
    </row>
    <row r="234" spans="1:5" x14ac:dyDescent="0.3">
      <c r="A234" s="134" t="s">
        <v>405</v>
      </c>
      <c r="C234" s="132"/>
    </row>
    <row r="235" spans="1:5" ht="15" thickBot="1" x14ac:dyDescent="0.35">
      <c r="A235" s="135" t="s">
        <v>403</v>
      </c>
      <c r="C235" s="15"/>
    </row>
    <row r="236" spans="1:5" x14ac:dyDescent="0.3">
      <c r="A236" s="70"/>
      <c r="C236" s="15"/>
    </row>
    <row r="237" spans="1:5" ht="15" thickBot="1" x14ac:dyDescent="0.35">
      <c r="A237" s="111" t="s">
        <v>418</v>
      </c>
      <c r="B237" s="136" t="s">
        <v>410</v>
      </c>
      <c r="C237" s="110" t="s">
        <v>406</v>
      </c>
      <c r="D237" s="76" t="s">
        <v>407</v>
      </c>
    </row>
    <row r="238" spans="1:5" x14ac:dyDescent="0.3">
      <c r="A238" s="77" t="s">
        <v>408</v>
      </c>
      <c r="B238" s="137">
        <f>IFERROR(IF((VLOOKUP('Calcul de l''aide - AIPL'!$I$10,Tableau_AIPL,2,FALSE)*'Calcul de l''aide - AIPL'!$G$20)+(VLOOKUP('Calcul de l''aide - AIPL'!$I$10,Tableau_AIPL,5,FALSE)*'Calcul de l''aide - AIPL'!$G$21)&gt;Seuil_MLNU,(VLOOKUP('Calcul de l''aide - AIPL'!$I$10,Tableau_AIPL,2,FALSE)*'Calcul de l''aide - AIPL'!$G$20)+(VLOOKUP('Calcul de l''aide - AIPL'!$I$10,Tableau_AIPL,5,FALSE)*'Calcul de l''aide - AIPL'!$G$21),0),0)</f>
        <v>0</v>
      </c>
      <c r="C238" s="133" t="str">
        <f>IF(AND($B$238&gt;Seuil_MLNU,'Calcul de l''aide - AIPL'!$G$20&gt;0,'Calcul de l''aide - AIPL'!$G$21&gt;0,EXACT(UPPER('Calcul de l''aide - AIPL'!$G$28),UPPER(Menus!$A$3)),EXACT(UPPER('Calcul de l''aide - AIPL'!$G$29),UPPER(Menus!$A$3))),Penalite_1,"Option 2")</f>
        <v>Option 2</v>
      </c>
      <c r="D238" s="138">
        <f>IF(IF(EXACT($C$238,Penalite_1),IF((-(Menus!$B$225+Menus!$B$226*('Calcul de l''aide - AIPL'!$G$21/'Calcul de l''aide - AIPL'!$G$18)))+(Menus!$B$220+('Calcul de l''aide - AIPL'!$G$19*(Menus!$B$221/'Calcul de l''aide - AIPL'!$G$18))+(Menus!$B$222*VLOOKUP('Calcul de l''aide - AIPL'!$I$10,Tableau_AIPL,2,FALSE)))&lt;-1,-1,(-(Menus!$B$225+Menus!$B$226*('Calcul de l''aide - AIPL'!$G$21/'Calcul de l''aide - AIPL'!$G$18)))+(Menus!$B$220+('Calcul de l''aide - AIPL'!$G$19*(Menus!$B$221/'Calcul de l''aide - AIPL'!$G$18))+(Menus!$B$222*VLOOKUP('Calcul de l''aide - AIPL'!$I$10,Tableau_AIPL,2,FALSE)))),0)&gt;0,0,IF(EXACT($C$238,Penalite_1),IF((-(Menus!$B$225+Menus!$B$226*('Calcul de l''aide - AIPL'!$G$21/'Calcul de l''aide - AIPL'!$G$18)))+(Menus!$B$220+('Calcul de l''aide - AIPL'!$G$19*(Menus!$B$221/'Calcul de l''aide - AIPL'!$G$18))+(Menus!$B$222*VLOOKUP('Calcul de l''aide - AIPL'!$I$10,Tableau_AIPL,2,FALSE)))&lt;-1,-1,(-(Menus!$B$225+Menus!$B$226*('Calcul de l''aide - AIPL'!$G$21/'Calcul de l''aide - AIPL'!$G$18)))+(Menus!$B$220+('Calcul de l''aide - AIPL'!$G$19*(Menus!$B$221/'Calcul de l''aide - AIPL'!$G$18))+(Menus!$B$222*VLOOKUP('Calcul de l''aide - AIPL'!$I$10,Tableau_AIPL,2,FALSE)))),0))</f>
        <v>0</v>
      </c>
      <c r="E238" s="15"/>
    </row>
    <row r="239" spans="1:5" x14ac:dyDescent="0.3">
      <c r="A239" s="80" t="s">
        <v>409</v>
      </c>
      <c r="B239" s="139">
        <f>IFERROR(IF((VLOOKUP('Calcul de l''aide - AIPL'!$I$10,Tableau_AIPL,2,FALSE)*'Calcul de l''aide - AIPL'!$G$20)&gt;$B$230,(VLOOKUP('Calcul de l''aide - AIPL'!$I$10,Tableau_AIPL,2,FALSE)*'Calcul de l''aide - AIPL'!$G$20),0),0)</f>
        <v>0</v>
      </c>
      <c r="C239" s="134" t="str">
        <f>IF(AND($B$239&gt;Seuil_MLNU,'Calcul de l''aide - AIPL'!$G$20&gt;0,EXACT(UPPER('Calcul de l''aide - AIPL'!$G$28),UPPER(Menus!$A$3))),Penalite_2,"Option 3")</f>
        <v>Option 3</v>
      </c>
      <c r="D239" s="140">
        <f>IF(IF(IF(EXACT($C$239,Penalite_2),(Menus!$B$220+('Calcul de l''aide - AIPL'!$G$19*(Menus!$B$221/'Calcul de l''aide - AIPL'!$G$18))+(Menus!$B$222*VLOOKUP('Calcul de l''aide - AIPL'!$I$10,Tableau_AIPL,2,FALSE))),0)&lt;-1,-1,IF(EXACT($C$239,Penalite_2),(Menus!$B$220+('Calcul de l''aide - AIPL'!$G$19*(Menus!$B$221/'Calcul de l''aide - AIPL'!$G$18))+(Menus!$B$222*VLOOKUP('Calcul de l''aide - AIPL'!$I$10,Tableau_AIPL,2,FALSE))),0))&gt;0,0,IF(IF(EXACT($C$239,Penalite_2),(Menus!$B$220+('Calcul de l''aide - AIPL'!$G$19*(Menus!$B$221/'Calcul de l''aide - AIPL'!$G$18))+(Menus!$B$222*VLOOKUP('Calcul de l''aide - AIPL'!$I$10,Tableau_AIPL,2,FALSE))),0)&lt;-1,-1,IF(EXACT($C$239,Penalite_2),(Menus!$B$220+('Calcul de l''aide - AIPL'!$G$19*(Menus!$B$221/'Calcul de l''aide - AIPL'!$G$18))+(Menus!$B$222*VLOOKUP('Calcul de l''aide - AIPL'!$I$10,Tableau_AIPL,2,FALSE))),0)))</f>
        <v>0</v>
      </c>
      <c r="E239" s="15"/>
    </row>
    <row r="240" spans="1:5" ht="15" thickBot="1" x14ac:dyDescent="0.35">
      <c r="A240" s="85" t="s">
        <v>417</v>
      </c>
      <c r="B240" s="141">
        <f>IFERROR(IF((VLOOKUP('Calcul de l''aide - AIPL'!$I$10,Tableau_AIPL,5,FALSE)*'Calcul de l''aide - AIPL'!$G$21)&gt;$B$230,(VLOOKUP('Calcul de l''aide - AIPL'!$I$10,Tableau_AIPL,5,FALSE)*'Calcul de l''aide - AIPL'!$G$21),0),0)</f>
        <v>0</v>
      </c>
      <c r="C240" s="135" t="str">
        <f>IF(AND($B$240&gt;Seuil_MLNU,'Calcul de l''aide - AIPL'!$G$21&gt;0,UPPER('Calcul de l''aide - AIPL'!$G$28)&lt;&gt;UPPER(Menus!$A$3),EXACT(UPPER('Calcul de l''aide - AIPL'!$G$29),UPPER(Menus!$A$3))),Penalite_3,"Aucune pénalité")</f>
        <v>Aucune pénalité</v>
      </c>
      <c r="D240" s="142">
        <f>IF(IF(IF(EXACT($C$240,Penalite_3),(-(Menus!$B$225+Menus!$B$226*('Calcul de l''aide - AIPL'!$G$21/'Calcul de l''aide - AIPL'!$G$18))),0)&lt;-1,-1,IF(EXACT($C$240,Penalite_3),(-(Menus!$B$225+Menus!$B$226*('Calcul de l''aide - AIPL'!$G$21/'Calcul de l''aide - AIPL'!$G$18))),0))&gt;0,0,IF(IF(EXACT($C$240,Penalite_3),(-(Menus!$B$225+Menus!$B$226*('Calcul de l''aide - AIPL'!$G$21/'Calcul de l''aide - AIPL'!$G$18))),0)&lt;-1,-1,IF(EXACT($C$240,Penalite_3),(-(Menus!$B$225+Menus!$B$226*('Calcul de l''aide - AIPL'!$G$21/'Calcul de l''aide - AIPL'!$G$18))),0)))</f>
        <v>0</v>
      </c>
      <c r="E240" s="15"/>
    </row>
    <row r="242" spans="1:9" ht="15" thickBot="1" x14ac:dyDescent="0.35">
      <c r="A242" s="111" t="s">
        <v>419</v>
      </c>
      <c r="B242" s="136" t="s">
        <v>416</v>
      </c>
      <c r="C242" s="110" t="s">
        <v>411</v>
      </c>
      <c r="D242" s="76" t="s">
        <v>412</v>
      </c>
    </row>
    <row r="243" spans="1:9" x14ac:dyDescent="0.3">
      <c r="A243" s="77" t="s">
        <v>408</v>
      </c>
      <c r="B243" s="137">
        <f>IFERROR(IF((VLOOKUP('Calcul de l''aide - AIPL'!$I$10,Tableau_AIPL,2,FALSE)*'Calcul de l''aide - AIPL'!$H$20)+(VLOOKUP('Calcul de l''aide - AIPL'!$I$10,Tableau_AIPL,5,FALSE)*'Calcul de l''aide - AIPL'!$H$21)&gt;Seuil_MLNU,(VLOOKUP('Calcul de l''aide - AIPL'!$I$10,Tableau_AIPL,2,FALSE)*'Calcul de l''aide - AIPL'!$H$20)+(VLOOKUP('Calcul de l''aide - AIPL'!$I$10,Tableau_AIPL,5,FALSE)*'Calcul de l''aide - AIPL'!$H$21),0),0)</f>
        <v>0</v>
      </c>
      <c r="C243" s="79" t="str">
        <f>IF(AND($B$243&gt;Seuil_MLNU,'Calcul de l''aide - AIPL'!$H$20&gt;0,'Calcul de l''aide - AIPL'!$H$21&gt;0,EXACT(UPPER('Calcul de l''aide - AIPL'!$H$28),UPPER(Menus!$A$3)),EXACT(UPPER('Calcul de l''aide - AIPL'!$H$29),UPPER(Menus!$A$3))),Penalite_1,"Option 2")</f>
        <v>Option 2</v>
      </c>
      <c r="D243" s="138">
        <f>IF(IF(EXACT($C$243,Penalite_1),IF((-(Menus!$B$225+Menus!$B$226*('Calcul de l''aide - AIPL'!$H$21/'Calcul de l''aide - AIPL'!$H$18)))+(Menus!$B$220+('Calcul de l''aide - AIPL'!$H$19*(Menus!$B$221/'Calcul de l''aide - AIPL'!$H$18))+(Menus!$B$222*VLOOKUP('Calcul de l''aide - AIPL'!$I$10,Tableau_AIPL,2,FALSE)))&lt;-1,-1,(-(Menus!$B$225+Menus!$B$226*('Calcul de l''aide - AIPL'!$H$21/'Calcul de l''aide - AIPL'!$H$18)))+(Menus!$B$220+('Calcul de l''aide - AIPL'!$H$19*(Menus!$B$221/'Calcul de l''aide - AIPL'!$H$18))+(Menus!$B$222*VLOOKUP('Calcul de l''aide - AIPL'!$I$10,Tableau_AIPL,2,FALSE)))),0)&gt;0,0,IF(EXACT($C$243,Penalite_1),IF((-(Menus!$B$225+Menus!$B$226*('Calcul de l''aide - AIPL'!$H$21/'Calcul de l''aide - AIPL'!$H$18)))+(Menus!$B$220+('Calcul de l''aide - AIPL'!$H$19*(Menus!$B$221/'Calcul de l''aide - AIPL'!$H$18))+(Menus!$B$222*VLOOKUP('Calcul de l''aide - AIPL'!$I$10,Tableau_AIPL,2,FALSE)))&lt;-1,-1,(-(Menus!$B$225+Menus!$B$226*('Calcul de l''aide - AIPL'!$H$21/'Calcul de l''aide - AIPL'!$H$18)))+(Menus!$B$220+('Calcul de l''aide - AIPL'!$H$19*(Menus!$B$221/'Calcul de l''aide - AIPL'!$H$18))+(Menus!$B$222*VLOOKUP('Calcul de l''aide - AIPL'!$I$10,Tableau_AIPL,2,FALSE)))),0))</f>
        <v>0</v>
      </c>
      <c r="E243" s="143"/>
    </row>
    <row r="244" spans="1:9" x14ac:dyDescent="0.3">
      <c r="A244" s="80" t="s">
        <v>409</v>
      </c>
      <c r="B244" s="139">
        <f>IFERROR(IF((VLOOKUP('Calcul de l''aide - AIPL'!$I$10,Tableau_AIPL,2,FALSE)*'Calcul de l''aide - AIPL'!$H$20)&gt;$B$230,(VLOOKUP('Calcul de l''aide - AIPL'!$I$10,Tableau_AIPL,2,FALSE)*'Calcul de l''aide - AIPL'!$H$20),0),0)</f>
        <v>0</v>
      </c>
      <c r="C244" s="81" t="str">
        <f>IF(AND($B$244&gt;Seuil_MLNU,'Calcul de l''aide - AIPL'!$H$20&gt;0,EXACT(UPPER('Calcul de l''aide - AIPL'!$H$28),UPPER(Menus!$A$3))),Penalite_2,"Option 3")</f>
        <v>Option 3</v>
      </c>
      <c r="D244" s="140">
        <f>IF(IF(IF(EXACT($C$244,Penalite_2),(Menus!$B$220+('Calcul de l''aide - AIPL'!$H$19*(Menus!$B$221/'Calcul de l''aide - AIPL'!$H$18))+(Menus!$B$222*VLOOKUP('Calcul de l''aide - AIPL'!$I$10,Tableau_AIPL,2,FALSE))),0)&lt;-1,-1,IF(EXACT($C$244,Penalite_2),(Menus!$B$220+('Calcul de l''aide - AIPL'!$H$19*(Menus!$B$221/'Calcul de l''aide - AIPL'!$H$18))+(Menus!$B$222*VLOOKUP('Calcul de l''aide - AIPL'!$I$10,Tableau_AIPL,2,FALSE))),0))&gt;0,0,IF(IF(EXACT($C$244,Penalite_2),(Menus!$B$220+('Calcul de l''aide - AIPL'!$H$19*(Menus!$B$221/'Calcul de l''aide - AIPL'!$H$18))+(Menus!$B$222*VLOOKUP('Calcul de l''aide - AIPL'!$I$10,Tableau_AIPL,2,FALSE))),0)&lt;-1,-1,IF(EXACT($C$244,Penalite_2),(Menus!$B$220+('Calcul de l''aide - AIPL'!$H$19*(Menus!$B$221/'Calcul de l''aide - AIPL'!$H$18))+(Menus!$B$222*VLOOKUP('Calcul de l''aide - AIPL'!$I$10,Tableau_AIPL,2,FALSE))),0)))</f>
        <v>0</v>
      </c>
      <c r="E244" s="15"/>
    </row>
    <row r="245" spans="1:9" ht="15" thickBot="1" x14ac:dyDescent="0.35">
      <c r="A245" s="85" t="s">
        <v>417</v>
      </c>
      <c r="B245" s="141">
        <f>IFERROR(IF((VLOOKUP('Calcul de l''aide - AIPL'!$I$10,Tableau_AIPL,5,FALSE)*'Calcul de l''aide - AIPL'!$H$21)&gt;$B$230,(VLOOKUP('Calcul de l''aide - AIPL'!$I$10,Tableau_AIPL,5,FALSE)*'Calcul de l''aide - AIPL'!$H$21),0),0)</f>
        <v>0</v>
      </c>
      <c r="C245" s="87" t="str">
        <f>IF(AND($B$245&gt;Seuil_MLNU,'Calcul de l''aide - AIPL'!$H$21&gt;0,UPPER('Calcul de l''aide - AIPL'!$H$28)&lt;&gt;UPPER(Menus!$A$3),EXACT(UPPER('Calcul de l''aide - AIPL'!$H$29),UPPER(Menus!$A$3))),Penalite_3,"Aucune pénalité")</f>
        <v>Aucune pénalité</v>
      </c>
      <c r="D245" s="142">
        <f>IF(IF(IF(EXACT($C$245,Penalite_3),(-(Menus!$B$225+Menus!$B$226*('Calcul de l''aide - AIPL'!$H$21/'Calcul de l''aide - AIPL'!$H$18))),0)&lt;-1,-1,IF(EXACT($C$245,Penalite_3),(-(Menus!$B$225+Menus!$B$226*('Calcul de l''aide - AIPL'!$H$21/'Calcul de l''aide - AIPL'!$H$18))),0))&gt;0,0,IF(IF(EXACT($C$245,Penalite_3),(-(Menus!$B$225+Menus!$B$226*('Calcul de l''aide - AIPL'!$H$21/'Calcul de l''aide - AIPL'!$H$18))),0)&lt;-1,-1,IF(EXACT($C$245,Penalite_3),(-(Menus!$B$225+Menus!$B$226*('Calcul de l''aide - AIPL'!$H$21/'Calcul de l''aide - AIPL'!$H$18))),0)))</f>
        <v>0</v>
      </c>
      <c r="E245" s="15"/>
    </row>
    <row r="247" spans="1:9" ht="15" thickBot="1" x14ac:dyDescent="0.35">
      <c r="A247" s="111" t="s">
        <v>420</v>
      </c>
      <c r="B247" s="136" t="s">
        <v>413</v>
      </c>
      <c r="C247" s="110" t="s">
        <v>414</v>
      </c>
      <c r="D247" s="76" t="s">
        <v>415</v>
      </c>
    </row>
    <row r="248" spans="1:9" x14ac:dyDescent="0.3">
      <c r="A248" s="77" t="s">
        <v>408</v>
      </c>
      <c r="B248" s="137">
        <f>IFERROR(IF((VLOOKUP('Calcul de l''aide - AIPL'!$I$10,Tableau_AIPL,2,FALSE)*'Calcul de l''aide - AIPL'!$I$20)+(VLOOKUP('Calcul de l''aide - AIPL'!$I$10,Tableau_AIPL,5,FALSE)*'Calcul de l''aide - AIPL'!$I$21)&gt;Seuil_MLNU,(VLOOKUP('Calcul de l''aide - AIPL'!$I$10,Tableau_AIPL,2,FALSE)*'Calcul de l''aide - AIPL'!$I$20)+(VLOOKUP('Calcul de l''aide - AIPL'!$I$10,Tableau_AIPL,5,FALSE)*'Calcul de l''aide - AIPL'!$I$21),0),0)</f>
        <v>0</v>
      </c>
      <c r="C248" s="133" t="str">
        <f>IF(AND($B$248&gt;Seuil_MLNU,'Calcul de l''aide - AIPL'!$I$20&gt;0,'Calcul de l''aide - AIPL'!$I$21&gt;0,EXACT(UPPER('Calcul de l''aide - AIPL'!$I$28),UPPER(Menus!$A$3)),EXACT(UPPER('Calcul de l''aide - AIPL'!$I$29),UPPER(Menus!$A$3))),Penalite_1,"Option 2")</f>
        <v>Option 2</v>
      </c>
      <c r="D248" s="138">
        <f>IF(IF(EXACT($C$248,Penalite_1),IF((-(Menus!$B$225+Menus!$B$226*('Calcul de l''aide - AIPL'!$I$21/'Calcul de l''aide - AIPL'!$I$18)))+(Menus!$B$220+('Calcul de l''aide - AIPL'!$I$19*(Menus!$B$221/'Calcul de l''aide - AIPL'!$I$18))+(Menus!$B$222*VLOOKUP('Calcul de l''aide - AIPL'!$I$10,Tableau_AIPL,2,FALSE)))&lt;-1,-1,(-(Menus!$B$225+Menus!$B$226*('Calcul de l''aide - AIPL'!$I$21/'Calcul de l''aide - AIPL'!$I$18)))+(Menus!$B$220+('Calcul de l''aide - AIPL'!$I$19*(Menus!$B$221/'Calcul de l''aide - AIPL'!$I$18))+(Menus!$B$222*VLOOKUP('Calcul de l''aide - AIPL'!$I$10,Tableau_AIPL,2,FALSE)))),0)&gt;0,0,IF(EXACT($C$248,Penalite_1),IF((-(Menus!$B$225+Menus!$B$226*('Calcul de l''aide - AIPL'!$I$21/'Calcul de l''aide - AIPL'!$I$18)))+(Menus!$B$220+('Calcul de l''aide - AIPL'!$I$19*(Menus!$B$221/'Calcul de l''aide - AIPL'!$I$18))+(Menus!$B$222*VLOOKUP('Calcul de l''aide - AIPL'!$I$10,Tableau_AIPL,2,FALSE)))&lt;-1,-1,(-(Menus!$B$225+Menus!$B$226*('Calcul de l''aide - AIPL'!$I$21/'Calcul de l''aide - AIPL'!$I$18)))+(Menus!$B$220+('Calcul de l''aide - AIPL'!$I$19*(Menus!$B$221/'Calcul de l''aide - AIPL'!$I$18))+(Menus!$B$222*VLOOKUP('Calcul de l''aide - AIPL'!$I$10,Tableau_AIPL,2,FALSE)))),0))</f>
        <v>0</v>
      </c>
      <c r="E248" s="15"/>
    </row>
    <row r="249" spans="1:9" x14ac:dyDescent="0.3">
      <c r="A249" s="80" t="s">
        <v>409</v>
      </c>
      <c r="B249" s="139">
        <f>IFERROR(IF((VLOOKUP('Calcul de l''aide - AIPL'!$I$10,Tableau_AIPL,2,FALSE)*'Calcul de l''aide - AIPL'!$I$20)&gt;$B$230,(VLOOKUP('Calcul de l''aide - AIPL'!$I$10,Tableau_AIPL,2,FALSE)*'Calcul de l''aide - AIPL'!$I$20),0),0)</f>
        <v>0</v>
      </c>
      <c r="C249" s="134" t="str">
        <f>IF(AND($B$249&gt;Seuil_MLNU,'Calcul de l''aide - AIPL'!$I$20&gt;0,EXACT(UPPER('Calcul de l''aide - AIPL'!$I$28),UPPER(Menus!$A$3))),Penalite_2,"Option 3")</f>
        <v>Option 3</v>
      </c>
      <c r="D249" s="140">
        <f>IF(IF(IF(EXACT($C$249,Penalite_2),(Menus!$B$220+('Calcul de l''aide - AIPL'!$I$19*(Menus!$B$221/'Calcul de l''aide - AIPL'!$I$18))+(Menus!$B$222*VLOOKUP('Calcul de l''aide - AIPL'!$I$10,Tableau_AIPL,2,FALSE))),0)&lt;-1,-1,IF(EXACT($C$249,Penalite_2),(Menus!$B$220+('Calcul de l''aide - AIPL'!$I$19*(Menus!$B$221/'Calcul de l''aide - AIPL'!$I$18))+(Menus!$B$222*VLOOKUP('Calcul de l''aide - AIPL'!$I$10,Tableau_AIPL,2,FALSE))),0))&gt;0,0,IF(IF(EXACT($C$249,Penalite_2),(Menus!$B$220+('Calcul de l''aide - AIPL'!$I$19*(Menus!$B$221/'Calcul de l''aide - AIPL'!$I$18))+(Menus!$B$222*VLOOKUP('Calcul de l''aide - AIPL'!$I$10,Tableau_AIPL,2,FALSE))),0)&lt;-1,-1,IF(EXACT($C$249,Penalite_2),(Menus!$B$220+('Calcul de l''aide - AIPL'!$I$19*(Menus!$B$221/'Calcul de l''aide - AIPL'!$I$18))+(Menus!$B$222*VLOOKUP('Calcul de l''aide - AIPL'!$I$10,Tableau_AIPL,2,FALSE))),0)))</f>
        <v>0</v>
      </c>
      <c r="E249" s="15"/>
    </row>
    <row r="250" spans="1:9" ht="15" thickBot="1" x14ac:dyDescent="0.35">
      <c r="A250" s="85" t="s">
        <v>417</v>
      </c>
      <c r="B250" s="141">
        <f>IFERROR(IF((VLOOKUP('Calcul de l''aide - AIPL'!$I$10,Tableau_AIPL,5,FALSE)*'Calcul de l''aide - AIPL'!$I$21)&gt;$B$230,(VLOOKUP('Calcul de l''aide - AIPL'!$I$10,Tableau_AIPL,5,FALSE)*'Calcul de l''aide - AIPL'!$I$21),0),0)</f>
        <v>0</v>
      </c>
      <c r="C250" s="135" t="str">
        <f>IF(AND($B$250&gt;Seuil_MLNU,'Calcul de l''aide - AIPL'!$I$21&gt;0,UPPER('Calcul de l''aide - AIPL'!$I$28)&lt;&gt;UPPER(Menus!$A$3),EXACT(UPPER('Calcul de l''aide - AIPL'!$I$29),UPPER(Menus!$A$3))),Penalite_3,"Aucune pénalité")</f>
        <v>Aucune pénalité</v>
      </c>
      <c r="D250" s="142">
        <f>IF(IF(IF(EXACT($C$250,Penalite_3),(-(Menus!$B$225+Menus!$B$226*('Calcul de l''aide - AIPL'!$I$21/'Calcul de l''aide - AIPL'!$I$18))),0)&lt;-1,-1,IF(EXACT($C$250,Penalite_3),(-(Menus!$B$225+Menus!$B$226*('Calcul de l''aide - AIPL'!$I$21/'Calcul de l''aide - AIPL'!$I$18))),0))&gt;0,0,IF(IF(EXACT($C$250,Penalite_3),(-(Menus!$B$225+Menus!$B$226*('Calcul de l''aide - AIPL'!$I$21/'Calcul de l''aide - AIPL'!$I$18))),0)&lt;-1,-1,IF(EXACT($C$250,Penalite_3),(-(Menus!$B$225+Menus!$B$226*('Calcul de l''aide - AIPL'!$I$21/'Calcul de l''aide - AIPL'!$I$18))),0)))</f>
        <v>0</v>
      </c>
      <c r="E250" s="15"/>
    </row>
    <row r="252" spans="1:9" ht="15" thickBot="1" x14ac:dyDescent="0.35">
      <c r="A252" s="69" t="s">
        <v>318</v>
      </c>
      <c r="I252" s="144"/>
    </row>
    <row r="253" spans="1:9" x14ac:dyDescent="0.3">
      <c r="A253" s="71" t="s">
        <v>127</v>
      </c>
      <c r="I253" s="144"/>
    </row>
    <row r="254" spans="1:9" x14ac:dyDescent="0.3">
      <c r="A254" s="72" t="s">
        <v>128</v>
      </c>
      <c r="I254" s="144"/>
    </row>
    <row r="255" spans="1:9" x14ac:dyDescent="0.3">
      <c r="A255" s="72" t="s">
        <v>129</v>
      </c>
      <c r="I255" s="144"/>
    </row>
    <row r="256" spans="1:9" ht="15" thickBot="1" x14ac:dyDescent="0.35">
      <c r="A256" s="73" t="s">
        <v>111</v>
      </c>
      <c r="I256" s="144"/>
    </row>
    <row r="259" spans="1:3" x14ac:dyDescent="0.3">
      <c r="A259" s="11"/>
      <c r="B259" s="15"/>
      <c r="C259" s="15"/>
    </row>
    <row r="260" spans="1:3" x14ac:dyDescent="0.3">
      <c r="A260" s="11"/>
      <c r="B260" s="15"/>
    </row>
    <row r="261" spans="1:3" x14ac:dyDescent="0.3">
      <c r="A261" s="11"/>
      <c r="B261" s="11"/>
      <c r="C261" s="15"/>
    </row>
    <row r="262" spans="1:3" x14ac:dyDescent="0.3">
      <c r="A262" s="11"/>
      <c r="B262" s="15"/>
      <c r="C262" s="15"/>
    </row>
    <row r="263" spans="1:3" x14ac:dyDescent="0.3">
      <c r="A263" s="11"/>
      <c r="B263" s="15"/>
      <c r="C263" s="15"/>
    </row>
    <row r="264" spans="1:3" x14ac:dyDescent="0.3">
      <c r="A264" s="11"/>
      <c r="B264" s="15"/>
      <c r="C264" s="15"/>
    </row>
    <row r="265" spans="1:3" x14ac:dyDescent="0.3">
      <c r="A265" s="11"/>
      <c r="B265" s="15"/>
      <c r="C265" s="11"/>
    </row>
  </sheetData>
  <sheetProtection algorithmName="SHA-512" hashValue="u23D0ZSeyaAWTlcweo4CDarRxtuNzITNrI7+MViCoCPKObbGpw3vPIlnBLU1Ep0qSXIP3S+q3pJJpL/qF4c71g==" saltValue="gTYyqTcpXzsRylSE7tVaHw==" spinCount="100000" sheet="1" objects="1" scenarios="1" selectLockedCells="1"/>
  <sortState xmlns:xlrd2="http://schemas.microsoft.com/office/spreadsheetml/2017/richdata2" ref="E14:E45">
    <sortCondition ref="E14:E45"/>
  </sortState>
  <dataValidations count="3">
    <dataValidation type="custom" allowBlank="1" showInputMessage="1" showErrorMessage="1" errorTitle="Validation « Volume net PEU »" error="La valeur inscrite doit être numérique, positive et avoir un maximum de deux décimales." sqref="B245" xr:uid="{00000000-0002-0000-0400-000000000000}">
      <formula1>AND((ROUND($I$21,2)=$I$21),$I$21&lt;=500)</formula1>
    </dataValidation>
    <dataValidation type="custom" allowBlank="1" showInputMessage="1" showErrorMessage="1" errorTitle="Validation « Volume net FD »" error="La valeur inscrite doit être numérique, positive et avoir un maximum de deux décimales." sqref="B244" xr:uid="{00000000-0002-0000-0400-000001000000}">
      <formula1>AND((ROUND($I$20,2)=$I$20),$I$20&lt;=500)</formula1>
    </dataValidation>
    <dataValidation type="custom" allowBlank="1" showInputMessage="1" showErrorMessage="1" errorTitle="Validation « Volume net total »" error="La valeur inscrite doit être numérique, positive et avoir un maximum de deux décimales._x000a_" sqref="B243" xr:uid="{00000000-0002-0000-0400-000002000000}">
      <formula1>AND((ROUND($I$19,2)=$I$19),$I$19&lt;=500)</formula1>
    </dataValidation>
  </dataValidations>
  <pageMargins left="0.7" right="0.7" top="0.75" bottom="0.75" header="0.3" footer="0.3"/>
  <pageSetup orientation="portrait" r:id="rId1"/>
  <headerFooter>
    <oddHeader>&amp;CVersion 1 : 2025-06-02</oddHeader>
  </headerFooter>
  <ignoredErrors>
    <ignoredError sqref="A8:A9 A10:A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/>
  <dimension ref="A1:D148"/>
  <sheetViews>
    <sheetView workbookViewId="0">
      <selection activeCell="A2" sqref="A2"/>
    </sheetView>
  </sheetViews>
  <sheetFormatPr baseColWidth="10" defaultColWidth="11.5546875" defaultRowHeight="14.4" x14ac:dyDescent="0.3"/>
  <cols>
    <col min="1" max="2" width="39.44140625" style="153" customWidth="1"/>
    <col min="3" max="3" width="39.44140625" style="70" customWidth="1"/>
    <col min="4" max="4" width="39.44140625" style="145" customWidth="1"/>
    <col min="5" max="16384" width="11.5546875" style="70"/>
  </cols>
  <sheetData>
    <row r="1" spans="1:4" ht="16.2" thickBot="1" x14ac:dyDescent="0.35">
      <c r="A1" s="146" t="s">
        <v>112</v>
      </c>
      <c r="B1" s="146" t="s">
        <v>140</v>
      </c>
      <c r="C1" s="146" t="s">
        <v>141</v>
      </c>
      <c r="D1" s="147" t="s">
        <v>142</v>
      </c>
    </row>
    <row r="2" spans="1:4" x14ac:dyDescent="0.3">
      <c r="A2" s="148" t="s">
        <v>488</v>
      </c>
      <c r="B2" s="149">
        <v>44678.443356481483</v>
      </c>
      <c r="C2" s="149" t="s">
        <v>489</v>
      </c>
      <c r="D2" s="150" t="s">
        <v>490</v>
      </c>
    </row>
    <row r="3" spans="1:4" x14ac:dyDescent="0.3">
      <c r="A3" s="148" t="s">
        <v>491</v>
      </c>
      <c r="B3" s="149">
        <v>44748.350902777776</v>
      </c>
      <c r="C3" s="149" t="s">
        <v>489</v>
      </c>
      <c r="D3" s="150" t="s">
        <v>490</v>
      </c>
    </row>
    <row r="4" spans="1:4" x14ac:dyDescent="0.3">
      <c r="A4" s="148" t="s">
        <v>491</v>
      </c>
      <c r="B4" s="149">
        <v>44750.449907407405</v>
      </c>
      <c r="C4" s="149" t="s">
        <v>489</v>
      </c>
      <c r="D4" s="150" t="s">
        <v>490</v>
      </c>
    </row>
    <row r="5" spans="1:4" x14ac:dyDescent="0.3">
      <c r="A5" s="148" t="s">
        <v>491</v>
      </c>
      <c r="B5" s="149">
        <v>44750.452199074076</v>
      </c>
      <c r="C5" s="149" t="s">
        <v>489</v>
      </c>
      <c r="D5" s="150" t="s">
        <v>490</v>
      </c>
    </row>
    <row r="6" spans="1:4" x14ac:dyDescent="0.3">
      <c r="A6" s="148" t="s">
        <v>491</v>
      </c>
      <c r="B6" s="149">
        <v>44838.421469907407</v>
      </c>
      <c r="C6" s="148" t="s">
        <v>489</v>
      </c>
      <c r="D6" s="150" t="s">
        <v>490</v>
      </c>
    </row>
    <row r="7" spans="1:4" x14ac:dyDescent="0.3">
      <c r="A7" s="148" t="s">
        <v>492</v>
      </c>
      <c r="B7" s="149">
        <v>45007.613263888888</v>
      </c>
      <c r="C7" s="148" t="s">
        <v>489</v>
      </c>
      <c r="D7" s="150" t="s">
        <v>490</v>
      </c>
    </row>
    <row r="8" spans="1:4" x14ac:dyDescent="0.3">
      <c r="A8" s="148" t="s">
        <v>492</v>
      </c>
      <c r="B8" s="149">
        <v>45035.632523148146</v>
      </c>
      <c r="C8" s="148" t="s">
        <v>489</v>
      </c>
      <c r="D8" s="150" t="s">
        <v>490</v>
      </c>
    </row>
    <row r="9" spans="1:4" x14ac:dyDescent="0.3">
      <c r="A9" s="148" t="s">
        <v>492</v>
      </c>
      <c r="B9" s="149">
        <v>45090.49150462963</v>
      </c>
      <c r="C9" s="148" t="s">
        <v>489</v>
      </c>
      <c r="D9" s="150" t="s">
        <v>490</v>
      </c>
    </row>
    <row r="10" spans="1:4" x14ac:dyDescent="0.3">
      <c r="A10" s="148" t="s">
        <v>492</v>
      </c>
      <c r="B10" s="149">
        <v>45112.567939814813</v>
      </c>
      <c r="C10" s="148" t="s">
        <v>489</v>
      </c>
      <c r="D10" s="150" t="s">
        <v>490</v>
      </c>
    </row>
    <row r="11" spans="1:4" x14ac:dyDescent="0.3">
      <c r="A11" s="148" t="s">
        <v>492</v>
      </c>
      <c r="B11" s="149">
        <v>45112.627916666665</v>
      </c>
      <c r="C11" s="148" t="s">
        <v>489</v>
      </c>
      <c r="D11" s="150" t="s">
        <v>490</v>
      </c>
    </row>
    <row r="12" spans="1:4" x14ac:dyDescent="0.3">
      <c r="A12" s="148" t="s">
        <v>492</v>
      </c>
      <c r="B12" s="149">
        <v>45422.652604166666</v>
      </c>
      <c r="C12" s="148" t="s">
        <v>489</v>
      </c>
      <c r="D12" s="150" t="s">
        <v>490</v>
      </c>
    </row>
    <row r="13" spans="1:4" x14ac:dyDescent="0.3">
      <c r="A13" s="148" t="s">
        <v>492</v>
      </c>
      <c r="B13" s="149">
        <v>45434.372650462959</v>
      </c>
      <c r="C13" s="148" t="s">
        <v>489</v>
      </c>
      <c r="D13" s="150" t="s">
        <v>490</v>
      </c>
    </row>
    <row r="14" spans="1:4" x14ac:dyDescent="0.3">
      <c r="A14" s="148" t="s">
        <v>492</v>
      </c>
      <c r="B14" s="149">
        <v>45481.494305555556</v>
      </c>
      <c r="C14" s="148" t="s">
        <v>489</v>
      </c>
      <c r="D14" s="150" t="s">
        <v>490</v>
      </c>
    </row>
    <row r="15" spans="1:4" x14ac:dyDescent="0.3">
      <c r="A15" s="148" t="s">
        <v>492</v>
      </c>
      <c r="B15" s="149">
        <v>45481.696400462963</v>
      </c>
      <c r="C15" s="148" t="s">
        <v>489</v>
      </c>
      <c r="D15" s="150" t="s">
        <v>490</v>
      </c>
    </row>
    <row r="16" spans="1:4" x14ac:dyDescent="0.3">
      <c r="A16" s="148" t="s">
        <v>492</v>
      </c>
      <c r="B16" s="149">
        <v>45481.698946759258</v>
      </c>
      <c r="C16" s="148" t="s">
        <v>489</v>
      </c>
      <c r="D16" s="150" t="s">
        <v>490</v>
      </c>
    </row>
    <row r="17" spans="1:4" x14ac:dyDescent="0.3">
      <c r="A17" s="148" t="s">
        <v>491</v>
      </c>
      <c r="B17" s="149">
        <v>45810.46912037037</v>
      </c>
      <c r="C17" s="148" t="s">
        <v>489</v>
      </c>
      <c r="D17" s="150" t="s">
        <v>490</v>
      </c>
    </row>
    <row r="18" spans="1:4" x14ac:dyDescent="0.3">
      <c r="A18" s="148" t="s">
        <v>491</v>
      </c>
      <c r="B18" s="149">
        <v>45810.479884259257</v>
      </c>
      <c r="C18" s="148" t="s">
        <v>489</v>
      </c>
      <c r="D18" s="150" t="s">
        <v>490</v>
      </c>
    </row>
    <row r="19" spans="1:4" x14ac:dyDescent="0.3">
      <c r="A19" s="148" t="s">
        <v>491</v>
      </c>
      <c r="B19" s="149">
        <v>45810.482997685183</v>
      </c>
      <c r="C19" s="148" t="s">
        <v>489</v>
      </c>
      <c r="D19" s="150" t="s">
        <v>490</v>
      </c>
    </row>
    <row r="20" spans="1:4" x14ac:dyDescent="0.3">
      <c r="A20" s="148" t="s">
        <v>491</v>
      </c>
      <c r="B20" s="149">
        <v>45810.58693287037</v>
      </c>
      <c r="C20" s="148" t="s">
        <v>489</v>
      </c>
      <c r="D20" s="150" t="s">
        <v>490</v>
      </c>
    </row>
    <row r="21" spans="1:4" x14ac:dyDescent="0.3">
      <c r="A21" s="148"/>
      <c r="B21" s="149"/>
      <c r="C21" s="148"/>
      <c r="D21" s="150"/>
    </row>
    <row r="22" spans="1:4" x14ac:dyDescent="0.3">
      <c r="A22" s="148"/>
      <c r="B22" s="148"/>
      <c r="C22" s="148"/>
      <c r="D22" s="150"/>
    </row>
    <row r="23" spans="1:4" x14ac:dyDescent="0.3">
      <c r="A23" s="148"/>
      <c r="B23" s="148"/>
      <c r="C23" s="148"/>
      <c r="D23" s="150"/>
    </row>
    <row r="24" spans="1:4" x14ac:dyDescent="0.3">
      <c r="A24" s="148"/>
      <c r="B24" s="148"/>
      <c r="C24" s="148"/>
      <c r="D24" s="150"/>
    </row>
    <row r="25" spans="1:4" x14ac:dyDescent="0.3">
      <c r="A25" s="148"/>
      <c r="B25" s="148"/>
      <c r="C25" s="148"/>
      <c r="D25" s="150"/>
    </row>
    <row r="26" spans="1:4" x14ac:dyDescent="0.3">
      <c r="A26" s="148"/>
      <c r="B26" s="148"/>
      <c r="C26" s="148"/>
      <c r="D26" s="150"/>
    </row>
    <row r="27" spans="1:4" x14ac:dyDescent="0.3">
      <c r="A27" s="148"/>
      <c r="B27" s="148"/>
      <c r="C27" s="148"/>
      <c r="D27" s="150"/>
    </row>
    <row r="28" spans="1:4" x14ac:dyDescent="0.3">
      <c r="A28" s="148"/>
      <c r="B28" s="148"/>
      <c r="C28" s="148"/>
      <c r="D28" s="150"/>
    </row>
    <row r="29" spans="1:4" x14ac:dyDescent="0.3">
      <c r="A29" s="148"/>
      <c r="B29" s="148"/>
      <c r="C29" s="148"/>
      <c r="D29" s="150"/>
    </row>
    <row r="30" spans="1:4" x14ac:dyDescent="0.3">
      <c r="A30" s="148"/>
      <c r="B30" s="148"/>
      <c r="C30" s="148"/>
      <c r="D30" s="150"/>
    </row>
    <row r="31" spans="1:4" x14ac:dyDescent="0.3">
      <c r="A31" s="148"/>
      <c r="B31" s="148"/>
      <c r="C31" s="148"/>
      <c r="D31" s="150"/>
    </row>
    <row r="32" spans="1:4" x14ac:dyDescent="0.3">
      <c r="A32" s="148"/>
      <c r="B32" s="148"/>
      <c r="C32" s="148"/>
      <c r="D32" s="150"/>
    </row>
    <row r="33" spans="1:4" x14ac:dyDescent="0.3">
      <c r="A33" s="148"/>
      <c r="B33" s="148"/>
      <c r="C33" s="148"/>
      <c r="D33" s="150"/>
    </row>
    <row r="34" spans="1:4" x14ac:dyDescent="0.3">
      <c r="A34" s="148"/>
      <c r="B34" s="148"/>
      <c r="C34" s="148"/>
      <c r="D34" s="150"/>
    </row>
    <row r="35" spans="1:4" x14ac:dyDescent="0.3">
      <c r="A35" s="148"/>
      <c r="B35" s="148"/>
      <c r="C35" s="148"/>
      <c r="D35" s="150"/>
    </row>
    <row r="36" spans="1:4" x14ac:dyDescent="0.3">
      <c r="A36" s="148"/>
      <c r="B36" s="148"/>
      <c r="C36" s="148"/>
      <c r="D36" s="150"/>
    </row>
    <row r="37" spans="1:4" x14ac:dyDescent="0.3">
      <c r="A37" s="148"/>
      <c r="B37" s="148"/>
      <c r="C37" s="148"/>
      <c r="D37" s="150"/>
    </row>
    <row r="38" spans="1:4" x14ac:dyDescent="0.3">
      <c r="A38" s="148"/>
      <c r="B38" s="148"/>
      <c r="C38" s="148"/>
      <c r="D38" s="150"/>
    </row>
    <row r="39" spans="1:4" x14ac:dyDescent="0.3">
      <c r="A39" s="148"/>
      <c r="B39" s="148"/>
      <c r="C39" s="148"/>
      <c r="D39" s="150"/>
    </row>
    <row r="40" spans="1:4" x14ac:dyDescent="0.3">
      <c r="A40" s="148"/>
      <c r="B40" s="148"/>
      <c r="C40" s="148"/>
      <c r="D40" s="150"/>
    </row>
    <row r="41" spans="1:4" x14ac:dyDescent="0.3">
      <c r="A41" s="148"/>
      <c r="B41" s="148"/>
      <c r="C41" s="148"/>
      <c r="D41" s="150"/>
    </row>
    <row r="42" spans="1:4" x14ac:dyDescent="0.3">
      <c r="A42" s="148"/>
      <c r="B42" s="148"/>
      <c r="C42" s="148"/>
      <c r="D42" s="150"/>
    </row>
    <row r="43" spans="1:4" x14ac:dyDescent="0.3">
      <c r="A43" s="148"/>
      <c r="B43" s="148"/>
      <c r="C43" s="148"/>
      <c r="D43" s="150"/>
    </row>
    <row r="44" spans="1:4" x14ac:dyDescent="0.3">
      <c r="A44" s="148"/>
      <c r="B44" s="148"/>
      <c r="C44" s="148"/>
      <c r="D44" s="150"/>
    </row>
    <row r="45" spans="1:4" x14ac:dyDescent="0.3">
      <c r="A45" s="148"/>
      <c r="B45" s="148"/>
      <c r="C45" s="148"/>
      <c r="D45" s="150"/>
    </row>
    <row r="46" spans="1:4" x14ac:dyDescent="0.3">
      <c r="A46" s="148"/>
      <c r="B46" s="148"/>
      <c r="C46" s="148"/>
      <c r="D46" s="150"/>
    </row>
    <row r="47" spans="1:4" x14ac:dyDescent="0.3">
      <c r="A47" s="148"/>
      <c r="B47" s="148"/>
      <c r="C47" s="148"/>
      <c r="D47" s="150"/>
    </row>
    <row r="48" spans="1:4" x14ac:dyDescent="0.3">
      <c r="A48" s="148"/>
      <c r="B48" s="148"/>
      <c r="C48" s="148"/>
      <c r="D48" s="150"/>
    </row>
    <row r="49" spans="1:4" x14ac:dyDescent="0.3">
      <c r="A49" s="148"/>
      <c r="B49" s="148"/>
      <c r="C49" s="148"/>
      <c r="D49" s="150"/>
    </row>
    <row r="50" spans="1:4" x14ac:dyDescent="0.3">
      <c r="A50" s="148"/>
      <c r="B50" s="148"/>
      <c r="C50" s="148"/>
      <c r="D50" s="150"/>
    </row>
    <row r="51" spans="1:4" x14ac:dyDescent="0.3">
      <c r="A51" s="148"/>
      <c r="B51" s="148"/>
      <c r="C51" s="148"/>
      <c r="D51" s="150"/>
    </row>
    <row r="52" spans="1:4" x14ac:dyDescent="0.3">
      <c r="A52" s="148"/>
      <c r="B52" s="148"/>
      <c r="C52" s="148"/>
      <c r="D52" s="150"/>
    </row>
    <row r="53" spans="1:4" x14ac:dyDescent="0.3">
      <c r="A53" s="148"/>
      <c r="B53" s="148"/>
      <c r="C53" s="148"/>
      <c r="D53" s="150"/>
    </row>
    <row r="54" spans="1:4" x14ac:dyDescent="0.3">
      <c r="A54" s="148"/>
      <c r="B54" s="148"/>
      <c r="C54" s="148"/>
      <c r="D54" s="150"/>
    </row>
    <row r="55" spans="1:4" x14ac:dyDescent="0.3">
      <c r="A55" s="148"/>
      <c r="B55" s="148"/>
      <c r="C55" s="148"/>
      <c r="D55" s="150"/>
    </row>
    <row r="56" spans="1:4" x14ac:dyDescent="0.3">
      <c r="A56" s="148"/>
      <c r="B56" s="148"/>
      <c r="C56" s="148"/>
      <c r="D56" s="150"/>
    </row>
    <row r="57" spans="1:4" x14ac:dyDescent="0.3">
      <c r="A57" s="148"/>
      <c r="B57" s="148"/>
      <c r="C57" s="148"/>
      <c r="D57" s="150"/>
    </row>
    <row r="58" spans="1:4" x14ac:dyDescent="0.3">
      <c r="A58" s="148"/>
      <c r="B58" s="148"/>
      <c r="C58" s="148"/>
      <c r="D58" s="150"/>
    </row>
    <row r="59" spans="1:4" x14ac:dyDescent="0.3">
      <c r="A59" s="148"/>
      <c r="B59" s="148"/>
      <c r="C59" s="148"/>
      <c r="D59" s="150"/>
    </row>
    <row r="60" spans="1:4" x14ac:dyDescent="0.3">
      <c r="A60" s="148"/>
      <c r="B60" s="148"/>
      <c r="C60" s="148"/>
      <c r="D60" s="150"/>
    </row>
    <row r="61" spans="1:4" x14ac:dyDescent="0.3">
      <c r="A61" s="148"/>
      <c r="B61" s="148"/>
      <c r="C61" s="148"/>
      <c r="D61" s="150"/>
    </row>
    <row r="62" spans="1:4" x14ac:dyDescent="0.3">
      <c r="A62" s="148"/>
      <c r="B62" s="148"/>
      <c r="C62" s="148"/>
      <c r="D62" s="150"/>
    </row>
    <row r="63" spans="1:4" x14ac:dyDescent="0.3">
      <c r="A63" s="148"/>
      <c r="B63" s="148"/>
      <c r="C63" s="148"/>
      <c r="D63" s="150"/>
    </row>
    <row r="64" spans="1:4" x14ac:dyDescent="0.3">
      <c r="A64" s="148"/>
      <c r="B64" s="148"/>
      <c r="C64" s="148"/>
      <c r="D64" s="150"/>
    </row>
    <row r="65" spans="1:4" x14ac:dyDescent="0.3">
      <c r="A65" s="148"/>
      <c r="B65" s="148"/>
      <c r="C65" s="148"/>
      <c r="D65" s="150"/>
    </row>
    <row r="66" spans="1:4" x14ac:dyDescent="0.3">
      <c r="A66" s="148"/>
      <c r="B66" s="148"/>
      <c r="C66" s="148"/>
      <c r="D66" s="150"/>
    </row>
    <row r="67" spans="1:4" x14ac:dyDescent="0.3">
      <c r="A67" s="148"/>
      <c r="B67" s="148"/>
      <c r="C67" s="148"/>
      <c r="D67" s="150"/>
    </row>
    <row r="68" spans="1:4" x14ac:dyDescent="0.3">
      <c r="A68" s="148"/>
      <c r="B68" s="148"/>
      <c r="C68" s="148"/>
      <c r="D68" s="150"/>
    </row>
    <row r="69" spans="1:4" x14ac:dyDescent="0.3">
      <c r="A69" s="148"/>
      <c r="B69" s="148"/>
      <c r="C69" s="148"/>
      <c r="D69" s="150"/>
    </row>
    <row r="70" spans="1:4" x14ac:dyDescent="0.3">
      <c r="A70" s="148"/>
      <c r="B70" s="148"/>
      <c r="C70" s="148"/>
      <c r="D70" s="150"/>
    </row>
    <row r="71" spans="1:4" x14ac:dyDescent="0.3">
      <c r="A71" s="148"/>
      <c r="B71" s="148"/>
      <c r="C71" s="148"/>
      <c r="D71" s="150"/>
    </row>
    <row r="72" spans="1:4" x14ac:dyDescent="0.3">
      <c r="A72" s="148"/>
      <c r="B72" s="148"/>
      <c r="C72" s="148"/>
      <c r="D72" s="150"/>
    </row>
    <row r="73" spans="1:4" x14ac:dyDescent="0.3">
      <c r="A73" s="148"/>
      <c r="B73" s="148"/>
      <c r="C73" s="148"/>
      <c r="D73" s="150"/>
    </row>
    <row r="74" spans="1:4" x14ac:dyDescent="0.3">
      <c r="A74" s="148"/>
      <c r="B74" s="148"/>
      <c r="C74" s="148"/>
      <c r="D74" s="150"/>
    </row>
    <row r="75" spans="1:4" x14ac:dyDescent="0.3">
      <c r="A75" s="148"/>
      <c r="B75" s="148"/>
      <c r="C75" s="148"/>
      <c r="D75" s="150"/>
    </row>
    <row r="76" spans="1:4" x14ac:dyDescent="0.3">
      <c r="A76" s="148"/>
      <c r="B76" s="148"/>
      <c r="C76" s="148"/>
      <c r="D76" s="150"/>
    </row>
    <row r="77" spans="1:4" x14ac:dyDescent="0.3">
      <c r="A77" s="148"/>
      <c r="B77" s="148"/>
      <c r="C77" s="148"/>
      <c r="D77" s="150"/>
    </row>
    <row r="78" spans="1:4" x14ac:dyDescent="0.3">
      <c r="A78" s="148"/>
      <c r="B78" s="148"/>
      <c r="C78" s="148"/>
      <c r="D78" s="150"/>
    </row>
    <row r="79" spans="1:4" x14ac:dyDescent="0.3">
      <c r="A79" s="148"/>
      <c r="B79" s="148"/>
      <c r="C79" s="148"/>
      <c r="D79" s="150"/>
    </row>
    <row r="80" spans="1:4" x14ac:dyDescent="0.3">
      <c r="A80" s="148"/>
      <c r="B80" s="148"/>
      <c r="C80" s="148"/>
      <c r="D80" s="150"/>
    </row>
    <row r="81" spans="1:4" x14ac:dyDescent="0.3">
      <c r="A81" s="148"/>
      <c r="B81" s="148"/>
      <c r="C81" s="148"/>
      <c r="D81" s="150"/>
    </row>
    <row r="82" spans="1:4" x14ac:dyDescent="0.3">
      <c r="A82" s="148"/>
      <c r="B82" s="148"/>
      <c r="C82" s="148"/>
      <c r="D82" s="150"/>
    </row>
    <row r="83" spans="1:4" x14ac:dyDescent="0.3">
      <c r="A83" s="148"/>
      <c r="B83" s="148"/>
      <c r="C83" s="148"/>
      <c r="D83" s="150"/>
    </row>
    <row r="84" spans="1:4" x14ac:dyDescent="0.3">
      <c r="A84" s="148"/>
      <c r="B84" s="148"/>
      <c r="C84" s="148"/>
      <c r="D84" s="150"/>
    </row>
    <row r="85" spans="1:4" x14ac:dyDescent="0.3">
      <c r="A85" s="148"/>
      <c r="B85" s="148"/>
      <c r="C85" s="148"/>
      <c r="D85" s="150"/>
    </row>
    <row r="86" spans="1:4" x14ac:dyDescent="0.3">
      <c r="A86" s="148"/>
      <c r="B86" s="148"/>
      <c r="C86" s="148"/>
      <c r="D86" s="150"/>
    </row>
    <row r="87" spans="1:4" x14ac:dyDescent="0.3">
      <c r="A87" s="148"/>
      <c r="B87" s="148"/>
      <c r="C87" s="148"/>
      <c r="D87" s="150"/>
    </row>
    <row r="88" spans="1:4" x14ac:dyDescent="0.3">
      <c r="A88" s="148"/>
      <c r="B88" s="148"/>
      <c r="C88" s="148"/>
      <c r="D88" s="150"/>
    </row>
    <row r="89" spans="1:4" x14ac:dyDescent="0.3">
      <c r="A89" s="148"/>
      <c r="B89" s="148"/>
      <c r="C89" s="148"/>
      <c r="D89" s="150"/>
    </row>
    <row r="90" spans="1:4" x14ac:dyDescent="0.3">
      <c r="A90" s="148"/>
      <c r="B90" s="148"/>
      <c r="C90" s="148"/>
      <c r="D90" s="150"/>
    </row>
    <row r="91" spans="1:4" x14ac:dyDescent="0.3">
      <c r="A91" s="148"/>
      <c r="B91" s="148"/>
      <c r="C91" s="148"/>
      <c r="D91" s="150"/>
    </row>
    <row r="92" spans="1:4" x14ac:dyDescent="0.3">
      <c r="A92" s="148"/>
      <c r="B92" s="148"/>
      <c r="C92" s="148"/>
      <c r="D92" s="150"/>
    </row>
    <row r="93" spans="1:4" x14ac:dyDescent="0.3">
      <c r="A93" s="148"/>
      <c r="B93" s="148"/>
      <c r="C93" s="148"/>
      <c r="D93" s="150"/>
    </row>
    <row r="94" spans="1:4" x14ac:dyDescent="0.3">
      <c r="A94" s="148"/>
      <c r="B94" s="148"/>
      <c r="C94" s="148"/>
      <c r="D94" s="150"/>
    </row>
    <row r="95" spans="1:4" x14ac:dyDescent="0.3">
      <c r="A95" s="148"/>
      <c r="B95" s="148"/>
      <c r="C95" s="148"/>
      <c r="D95" s="150"/>
    </row>
    <row r="96" spans="1:4" x14ac:dyDescent="0.3">
      <c r="A96" s="148"/>
      <c r="B96" s="148"/>
      <c r="C96" s="148"/>
      <c r="D96" s="150"/>
    </row>
    <row r="97" spans="1:4" x14ac:dyDescent="0.3">
      <c r="A97" s="148"/>
      <c r="B97" s="148"/>
      <c r="C97" s="148"/>
      <c r="D97" s="150"/>
    </row>
    <row r="98" spans="1:4" x14ac:dyDescent="0.3">
      <c r="A98" s="148"/>
      <c r="B98" s="148"/>
      <c r="C98" s="148"/>
      <c r="D98" s="150"/>
    </row>
    <row r="99" spans="1:4" x14ac:dyDescent="0.3">
      <c r="A99" s="148"/>
      <c r="B99" s="148"/>
      <c r="C99" s="148"/>
      <c r="D99" s="150"/>
    </row>
    <row r="100" spans="1:4" x14ac:dyDescent="0.3">
      <c r="A100" s="148"/>
      <c r="B100" s="148"/>
      <c r="C100" s="148"/>
      <c r="D100" s="150"/>
    </row>
    <row r="101" spans="1:4" x14ac:dyDescent="0.3">
      <c r="A101" s="148"/>
      <c r="B101" s="148"/>
      <c r="C101" s="148"/>
      <c r="D101" s="150"/>
    </row>
    <row r="102" spans="1:4" x14ac:dyDescent="0.3">
      <c r="A102" s="148"/>
      <c r="B102" s="148"/>
      <c r="C102" s="148"/>
      <c r="D102" s="150"/>
    </row>
    <row r="103" spans="1:4" x14ac:dyDescent="0.3">
      <c r="A103" s="148"/>
      <c r="B103" s="148"/>
      <c r="C103" s="148"/>
      <c r="D103" s="150"/>
    </row>
    <row r="104" spans="1:4" x14ac:dyDescent="0.3">
      <c r="A104" s="148"/>
      <c r="B104" s="148"/>
      <c r="C104" s="148"/>
      <c r="D104" s="150"/>
    </row>
    <row r="105" spans="1:4" x14ac:dyDescent="0.3">
      <c r="A105" s="148"/>
      <c r="B105" s="148"/>
      <c r="C105" s="148"/>
      <c r="D105" s="150"/>
    </row>
    <row r="106" spans="1:4" x14ac:dyDescent="0.3">
      <c r="A106" s="148"/>
      <c r="B106" s="148"/>
      <c r="C106" s="148"/>
      <c r="D106" s="150"/>
    </row>
    <row r="107" spans="1:4" x14ac:dyDescent="0.3">
      <c r="A107" s="148"/>
      <c r="B107" s="148"/>
      <c r="C107" s="148"/>
      <c r="D107" s="150"/>
    </row>
    <row r="108" spans="1:4" x14ac:dyDescent="0.3">
      <c r="A108" s="148"/>
      <c r="B108" s="148"/>
      <c r="C108" s="148"/>
      <c r="D108" s="150"/>
    </row>
    <row r="109" spans="1:4" x14ac:dyDescent="0.3">
      <c r="A109" s="148"/>
      <c r="B109" s="148"/>
      <c r="C109" s="148"/>
      <c r="D109" s="150"/>
    </row>
    <row r="110" spans="1:4" x14ac:dyDescent="0.3">
      <c r="A110" s="148"/>
      <c r="B110" s="148"/>
      <c r="C110" s="148"/>
      <c r="D110" s="150"/>
    </row>
    <row r="111" spans="1:4" x14ac:dyDescent="0.3">
      <c r="A111" s="148"/>
      <c r="B111" s="148"/>
      <c r="C111" s="148"/>
      <c r="D111" s="150"/>
    </row>
    <row r="112" spans="1:4" x14ac:dyDescent="0.3">
      <c r="A112" s="148"/>
      <c r="B112" s="148"/>
      <c r="C112" s="148"/>
      <c r="D112" s="150"/>
    </row>
    <row r="113" spans="1:4" x14ac:dyDescent="0.3">
      <c r="A113" s="148"/>
      <c r="B113" s="148"/>
      <c r="C113" s="148"/>
      <c r="D113" s="150"/>
    </row>
    <row r="114" spans="1:4" x14ac:dyDescent="0.3">
      <c r="A114" s="148"/>
      <c r="B114" s="148"/>
      <c r="C114" s="148"/>
      <c r="D114" s="150"/>
    </row>
    <row r="115" spans="1:4" x14ac:dyDescent="0.3">
      <c r="A115" s="148"/>
      <c r="B115" s="148"/>
      <c r="C115" s="148"/>
      <c r="D115" s="150"/>
    </row>
    <row r="116" spans="1:4" x14ac:dyDescent="0.3">
      <c r="A116" s="148"/>
      <c r="B116" s="148"/>
      <c r="C116" s="148"/>
      <c r="D116" s="150"/>
    </row>
    <row r="117" spans="1:4" x14ac:dyDescent="0.3">
      <c r="A117" s="148"/>
      <c r="B117" s="148"/>
      <c r="C117" s="148"/>
      <c r="D117" s="150"/>
    </row>
    <row r="118" spans="1:4" x14ac:dyDescent="0.3">
      <c r="A118" s="148"/>
      <c r="B118" s="148"/>
      <c r="C118" s="148"/>
      <c r="D118" s="150"/>
    </row>
    <row r="119" spans="1:4" x14ac:dyDescent="0.3">
      <c r="A119" s="148"/>
      <c r="B119" s="148"/>
      <c r="C119" s="148"/>
      <c r="D119" s="150"/>
    </row>
    <row r="120" spans="1:4" x14ac:dyDescent="0.3">
      <c r="A120" s="148"/>
      <c r="B120" s="148"/>
      <c r="C120" s="148"/>
      <c r="D120" s="150"/>
    </row>
    <row r="121" spans="1:4" x14ac:dyDescent="0.3">
      <c r="A121" s="148"/>
      <c r="B121" s="148"/>
      <c r="C121" s="148"/>
      <c r="D121" s="150"/>
    </row>
    <row r="122" spans="1:4" x14ac:dyDescent="0.3">
      <c r="A122" s="148"/>
      <c r="B122" s="148"/>
      <c r="C122" s="148"/>
      <c r="D122" s="150"/>
    </row>
    <row r="123" spans="1:4" x14ac:dyDescent="0.3">
      <c r="A123" s="148"/>
      <c r="B123" s="148"/>
      <c r="C123" s="148"/>
      <c r="D123" s="150"/>
    </row>
    <row r="124" spans="1:4" x14ac:dyDescent="0.3">
      <c r="A124" s="148"/>
      <c r="B124" s="148"/>
      <c r="C124" s="148"/>
      <c r="D124" s="150"/>
    </row>
    <row r="125" spans="1:4" x14ac:dyDescent="0.3">
      <c r="A125" s="148"/>
      <c r="B125" s="148"/>
      <c r="C125" s="148"/>
      <c r="D125" s="150"/>
    </row>
    <row r="126" spans="1:4" x14ac:dyDescent="0.3">
      <c r="A126" s="148"/>
      <c r="B126" s="148"/>
      <c r="C126" s="148"/>
      <c r="D126" s="150"/>
    </row>
    <row r="127" spans="1:4" x14ac:dyDescent="0.3">
      <c r="A127" s="148"/>
      <c r="B127" s="148"/>
      <c r="C127" s="148"/>
      <c r="D127" s="150"/>
    </row>
    <row r="128" spans="1:4" x14ac:dyDescent="0.3">
      <c r="A128" s="148"/>
      <c r="B128" s="148"/>
      <c r="C128" s="148"/>
      <c r="D128" s="150"/>
    </row>
    <row r="129" spans="1:4" x14ac:dyDescent="0.3">
      <c r="A129" s="148"/>
      <c r="B129" s="148"/>
      <c r="C129" s="148"/>
      <c r="D129" s="150"/>
    </row>
    <row r="130" spans="1:4" x14ac:dyDescent="0.3">
      <c r="A130" s="148"/>
      <c r="B130" s="148"/>
      <c r="C130" s="148"/>
      <c r="D130" s="150"/>
    </row>
    <row r="131" spans="1:4" x14ac:dyDescent="0.3">
      <c r="A131" s="148"/>
      <c r="B131" s="148"/>
      <c r="C131" s="148"/>
      <c r="D131" s="150"/>
    </row>
    <row r="132" spans="1:4" x14ac:dyDescent="0.3">
      <c r="A132" s="148"/>
      <c r="B132" s="148"/>
      <c r="C132" s="148"/>
      <c r="D132" s="150"/>
    </row>
    <row r="133" spans="1:4" x14ac:dyDescent="0.3">
      <c r="A133" s="148"/>
      <c r="B133" s="148"/>
      <c r="C133" s="148"/>
      <c r="D133" s="150"/>
    </row>
    <row r="134" spans="1:4" x14ac:dyDescent="0.3">
      <c r="A134" s="148"/>
      <c r="B134" s="148"/>
      <c r="C134" s="148"/>
      <c r="D134" s="150"/>
    </row>
    <row r="135" spans="1:4" x14ac:dyDescent="0.3">
      <c r="A135" s="148"/>
      <c r="B135" s="148"/>
      <c r="C135" s="148"/>
      <c r="D135" s="150"/>
    </row>
    <row r="136" spans="1:4" x14ac:dyDescent="0.3">
      <c r="A136" s="148"/>
      <c r="B136" s="148"/>
      <c r="C136" s="148"/>
      <c r="D136" s="150"/>
    </row>
    <row r="137" spans="1:4" x14ac:dyDescent="0.3">
      <c r="A137" s="148"/>
      <c r="B137" s="148"/>
      <c r="C137" s="148"/>
      <c r="D137" s="150"/>
    </row>
    <row r="138" spans="1:4" x14ac:dyDescent="0.3">
      <c r="A138" s="148"/>
      <c r="B138" s="148"/>
      <c r="C138" s="148"/>
      <c r="D138" s="150"/>
    </row>
    <row r="139" spans="1:4" x14ac:dyDescent="0.3">
      <c r="A139" s="148"/>
      <c r="B139" s="148"/>
      <c r="C139" s="148"/>
      <c r="D139" s="150"/>
    </row>
    <row r="140" spans="1:4" x14ac:dyDescent="0.3">
      <c r="A140" s="148"/>
      <c r="B140" s="148"/>
      <c r="C140" s="148"/>
      <c r="D140" s="150"/>
    </row>
    <row r="141" spans="1:4" x14ac:dyDescent="0.3">
      <c r="A141" s="148"/>
      <c r="B141" s="148"/>
      <c r="C141" s="148"/>
      <c r="D141" s="150"/>
    </row>
    <row r="142" spans="1:4" x14ac:dyDescent="0.3">
      <c r="A142" s="148"/>
      <c r="B142" s="148"/>
      <c r="C142" s="148"/>
      <c r="D142" s="150"/>
    </row>
    <row r="143" spans="1:4" x14ac:dyDescent="0.3">
      <c r="A143" s="148"/>
      <c r="B143" s="148"/>
      <c r="C143" s="148"/>
      <c r="D143" s="150"/>
    </row>
    <row r="144" spans="1:4" x14ac:dyDescent="0.3">
      <c r="A144" s="148"/>
      <c r="B144" s="148"/>
      <c r="C144" s="148"/>
      <c r="D144" s="150"/>
    </row>
    <row r="145" spans="1:4" x14ac:dyDescent="0.3">
      <c r="A145" s="148"/>
      <c r="B145" s="148"/>
      <c r="C145" s="148"/>
      <c r="D145" s="150"/>
    </row>
    <row r="146" spans="1:4" x14ac:dyDescent="0.3">
      <c r="A146" s="148"/>
      <c r="B146" s="148"/>
      <c r="C146" s="148"/>
      <c r="D146" s="150"/>
    </row>
    <row r="147" spans="1:4" x14ac:dyDescent="0.3">
      <c r="A147" s="148"/>
      <c r="B147" s="148"/>
      <c r="C147" s="148"/>
      <c r="D147" s="150"/>
    </row>
    <row r="148" spans="1:4" ht="15" thickBot="1" x14ac:dyDescent="0.35">
      <c r="A148" s="151"/>
      <c r="B148" s="151"/>
      <c r="C148" s="151"/>
      <c r="D148" s="152"/>
    </row>
  </sheetData>
  <sheetProtection algorithmName="SHA-512" hashValue="rBYKS8T1+WA8wFKt2kBFCdS9EhEdha76j/qLrTZ9aKWO2jGbK89JpCX0KzMq9KakBIzy/0VzPBkXrJ+E33CSjw==" saltValue="BF0qXQvMVaD8PWTlViy80w==" spinCount="100000" sheet="1" objects="1" scenarios="1"/>
  <pageMargins left="0.7" right="0.7" top="0.75" bottom="0.75" header="0.3" footer="0.3"/>
  <pageSetup orientation="portrait" r:id="rId1"/>
  <headerFooter>
    <oddHeader>&amp;CVersion 1 : 2025-06-02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53</vt:i4>
      </vt:variant>
    </vt:vector>
  </HeadingPairs>
  <TitlesOfParts>
    <vt:vector size="54" baseType="lpstr">
      <vt:lpstr>Accueil</vt:lpstr>
      <vt:lpstr>Codes_DICA</vt:lpstr>
      <vt:lpstr>Codes_DICA_INDIRECT</vt:lpstr>
      <vt:lpstr>Codes_RATF</vt:lpstr>
      <vt:lpstr>Contexte_utilisation</vt:lpstr>
      <vt:lpstr>'Calcul de l''aide - AIPL'!Impression_des_titres</vt:lpstr>
      <vt:lpstr>'Versions du fichier'!Impression_des_titres</vt:lpstr>
      <vt:lpstr>Non_admissible</vt:lpstr>
      <vt:lpstr>Penalite_1</vt:lpstr>
      <vt:lpstr>Penalite_2</vt:lpstr>
      <vt:lpstr>Penalite_3</vt:lpstr>
      <vt:lpstr>Question</vt:lpstr>
      <vt:lpstr>RATF_CPHRSBOUQ</vt:lpstr>
      <vt:lpstr>RATF_CPHRSILOT</vt:lpstr>
      <vt:lpstr>RATF_CPHRSSLEG</vt:lpstr>
      <vt:lpstr>RATF_CPHRSTIGE</vt:lpstr>
      <vt:lpstr>RATF_CPPTMBOUQ</vt:lpstr>
      <vt:lpstr>RATF_CPPTMDIS</vt:lpstr>
      <vt:lpstr>RATF_CPPTMILOT</vt:lpstr>
      <vt:lpstr>RATF_CPPTMU</vt:lpstr>
      <vt:lpstr>RATF_CPRSBA</vt:lpstr>
      <vt:lpstr>RATF_CPRSBOUQ</vt:lpstr>
      <vt:lpstr>RATF_CPRSDA</vt:lpstr>
      <vt:lpstr>RATF_CPRSILOT</vt:lpstr>
      <vt:lpstr>RATF_CPRSPA</vt:lpstr>
      <vt:lpstr>RATF_CPRSSLEG</vt:lpstr>
      <vt:lpstr>RATF_CPRST</vt:lpstr>
      <vt:lpstr>RATF_CPRSTIGE</vt:lpstr>
      <vt:lpstr>RATF_CRSBOUQ</vt:lpstr>
      <vt:lpstr>RATF_CRSILOT</vt:lpstr>
      <vt:lpstr>RATF_CRSSLEG</vt:lpstr>
      <vt:lpstr>RATF_CRSTIGE</vt:lpstr>
      <vt:lpstr>RATF_CSBOUQ</vt:lpstr>
      <vt:lpstr>RATF_CSILOT</vt:lpstr>
      <vt:lpstr>RATF_CSSLEG</vt:lpstr>
      <vt:lpstr>RATF_CSTIGE</vt:lpstr>
      <vt:lpstr>RATF_CTSPBA</vt:lpstr>
      <vt:lpstr>RATF_CTSPBOUQ</vt:lpstr>
      <vt:lpstr>RATF_CTSPDA</vt:lpstr>
      <vt:lpstr>RATF_CTSPILOT</vt:lpstr>
      <vt:lpstr>RATF_CTSPPA</vt:lpstr>
      <vt:lpstr>RATF_CTSPSLEG</vt:lpstr>
      <vt:lpstr>RATF_CTSPT</vt:lpstr>
      <vt:lpstr>RATF_CTSPTIGE</vt:lpstr>
      <vt:lpstr>RATF_Inscrire_une_valeur</vt:lpstr>
      <vt:lpstr>Sans_objet</vt:lpstr>
      <vt:lpstr>Seuil_MLNU</vt:lpstr>
      <vt:lpstr>Seuil_RF</vt:lpstr>
      <vt:lpstr>Tableau_AIPL</vt:lpstr>
      <vt:lpstr>UA</vt:lpstr>
      <vt:lpstr>Accueil!Zone_d_impression</vt:lpstr>
      <vt:lpstr>'Calcul de l''aide - AIPL'!Zone_d_impression</vt:lpstr>
      <vt:lpstr>'Versions du fichier'!Zone_d_impression</vt:lpstr>
      <vt:lpstr>Zones_de_tarification</vt:lpstr>
    </vt:vector>
  </TitlesOfParts>
  <Company>MFFP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TSC AIPL 2022-2023</dc:title>
  <dc:creator>Pouliot, Simon (BMMB)</dc:creator>
  <dc:description>Version 1 - Consultation</dc:description>
  <cp:lastModifiedBy>St-Pierre, Stéphane (BMMB)</cp:lastModifiedBy>
  <cp:lastPrinted>2022-04-22T14:37:56Z</cp:lastPrinted>
  <dcterms:created xsi:type="dcterms:W3CDTF">2017-02-06T13:37:46Z</dcterms:created>
  <dcterms:modified xsi:type="dcterms:W3CDTF">2025-06-02T18:06:08Z</dcterms:modified>
</cp:coreProperties>
</file>